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Havárie\Rozevírání budovy DM Vídeňská 48\PD - stabilizace DM Vídeňská 48\"/>
    </mc:Choice>
  </mc:AlternateContent>
  <bookViews>
    <workbookView xWindow="0" yWindow="0" windowWidth="25200" windowHeight="12570" activeTab="2"/>
  </bookViews>
  <sheets>
    <sheet name="Rekapitulace stavby" sheetId="1" r:id="rId1"/>
    <sheet name="01 - Mikropiloty" sheetId="2" r:id="rId2"/>
    <sheet name="02 - Statické zajištění" sheetId="3" r:id="rId3"/>
  </sheets>
  <definedNames>
    <definedName name="_xlnm._FilterDatabase" localSheetId="1" hidden="1">'01 - Mikropiloty'!$C$126:$K$159</definedName>
    <definedName name="_xlnm._FilterDatabase" localSheetId="2" hidden="1">'02 - Statické zajištění'!$C$127:$K$190</definedName>
    <definedName name="_xlnm.Print_Titles" localSheetId="1">'01 - Mikropiloty'!$126:$126</definedName>
    <definedName name="_xlnm.Print_Titles" localSheetId="2">'02 - Statické zajištění'!$127:$127</definedName>
    <definedName name="_xlnm.Print_Titles" localSheetId="0">'Rekapitulace stavby'!$92:$92</definedName>
    <definedName name="_xlnm.Print_Area" localSheetId="1">'01 - Mikropiloty'!$C$4:$J$76,'01 - Mikropiloty'!$C$82:$J$108,'01 - Mikropiloty'!$C$114:$K$159</definedName>
    <definedName name="_xlnm.Print_Area" localSheetId="2">'02 - Statické zajištění'!$C$4:$J$76,'02 - Statické zajištění'!$C$82:$J$109,'02 - Statické zajištění'!$C$115:$K$190</definedName>
    <definedName name="_xlnm.Print_Area" localSheetId="0">'Rekapitulace stavby'!$D$4:$AO$76,'Rekapitulace stavby'!$C$82:$AQ$100</definedName>
  </definedNames>
  <calcPr calcId="152511"/>
</workbook>
</file>

<file path=xl/calcChain.xml><?xml version="1.0" encoding="utf-8"?>
<calcChain xmlns="http://schemas.openxmlformats.org/spreadsheetml/2006/main">
  <c r="J39" i="3" l="1"/>
  <c r="J38" i="3"/>
  <c r="AY96" i="1"/>
  <c r="J37" i="3"/>
  <c r="AX96" i="1" s="1"/>
  <c r="BI190" i="3"/>
  <c r="BH190" i="3"/>
  <c r="BG190" i="3"/>
  <c r="BF190" i="3"/>
  <c r="T190" i="3"/>
  <c r="T189" i="3"/>
  <c r="R190" i="3"/>
  <c r="R189" i="3" s="1"/>
  <c r="P190" i="3"/>
  <c r="P189" i="3"/>
  <c r="BI186" i="3"/>
  <c r="BH186" i="3"/>
  <c r="BG186" i="3"/>
  <c r="BF186" i="3"/>
  <c r="T186" i="3"/>
  <c r="R186" i="3"/>
  <c r="P186" i="3"/>
  <c r="BI185" i="3"/>
  <c r="BH185" i="3"/>
  <c r="BG185" i="3"/>
  <c r="BF185" i="3"/>
  <c r="T185" i="3"/>
  <c r="R185" i="3"/>
  <c r="P185" i="3"/>
  <c r="BI183" i="3"/>
  <c r="BH183" i="3"/>
  <c r="BG183" i="3"/>
  <c r="BF183" i="3"/>
  <c r="T183" i="3"/>
  <c r="R183" i="3"/>
  <c r="P183" i="3"/>
  <c r="BI170" i="3"/>
  <c r="BH170" i="3"/>
  <c r="BG170" i="3"/>
  <c r="BF170" i="3"/>
  <c r="T170" i="3"/>
  <c r="R170" i="3"/>
  <c r="P170" i="3"/>
  <c r="BI165" i="3"/>
  <c r="BH165" i="3"/>
  <c r="BG165" i="3"/>
  <c r="BF165" i="3"/>
  <c r="T165" i="3"/>
  <c r="R165" i="3"/>
  <c r="P165" i="3"/>
  <c r="BI163" i="3"/>
  <c r="BH163" i="3"/>
  <c r="BG163" i="3"/>
  <c r="BF163" i="3"/>
  <c r="T163" i="3"/>
  <c r="R163" i="3"/>
  <c r="P163" i="3"/>
  <c r="BI161" i="3"/>
  <c r="BH161" i="3"/>
  <c r="BG161" i="3"/>
  <c r="BF161" i="3"/>
  <c r="T161" i="3"/>
  <c r="R161" i="3"/>
  <c r="P161" i="3"/>
  <c r="BI159" i="3"/>
  <c r="BH159" i="3"/>
  <c r="BG159" i="3"/>
  <c r="BF159" i="3"/>
  <c r="T159" i="3"/>
  <c r="R159" i="3"/>
  <c r="P159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2" i="3"/>
  <c r="BH152" i="3"/>
  <c r="BG152" i="3"/>
  <c r="BF152" i="3"/>
  <c r="T152" i="3"/>
  <c r="T151" i="3"/>
  <c r="R152" i="3"/>
  <c r="R151" i="3" s="1"/>
  <c r="P152" i="3"/>
  <c r="P151" i="3"/>
  <c r="BI149" i="3"/>
  <c r="BH149" i="3"/>
  <c r="BG149" i="3"/>
  <c r="BF149" i="3"/>
  <c r="T149" i="3"/>
  <c r="R149" i="3"/>
  <c r="P149" i="3"/>
  <c r="BI146" i="3"/>
  <c r="BH146" i="3"/>
  <c r="BG146" i="3"/>
  <c r="BF146" i="3"/>
  <c r="T146" i="3"/>
  <c r="R146" i="3"/>
  <c r="P146" i="3"/>
  <c r="BI145" i="3"/>
  <c r="BH145" i="3"/>
  <c r="BG145" i="3"/>
  <c r="BF145" i="3"/>
  <c r="T145" i="3"/>
  <c r="R145" i="3"/>
  <c r="P145" i="3"/>
  <c r="BI144" i="3"/>
  <c r="BH144" i="3"/>
  <c r="BG144" i="3"/>
  <c r="BF144" i="3"/>
  <c r="T144" i="3"/>
  <c r="R144" i="3"/>
  <c r="P144" i="3"/>
  <c r="BI141" i="3"/>
  <c r="BH141" i="3"/>
  <c r="BG141" i="3"/>
  <c r="BF141" i="3"/>
  <c r="T141" i="3"/>
  <c r="R141" i="3"/>
  <c r="P141" i="3"/>
  <c r="BI139" i="3"/>
  <c r="BH139" i="3"/>
  <c r="BG139" i="3"/>
  <c r="BF139" i="3"/>
  <c r="T139" i="3"/>
  <c r="R139" i="3"/>
  <c r="P139" i="3"/>
  <c r="BI138" i="3"/>
  <c r="BH138" i="3"/>
  <c r="BG138" i="3"/>
  <c r="BF138" i="3"/>
  <c r="T138" i="3"/>
  <c r="R138" i="3"/>
  <c r="P138" i="3"/>
  <c r="BI136" i="3"/>
  <c r="BH136" i="3"/>
  <c r="BG136" i="3"/>
  <c r="BF136" i="3"/>
  <c r="T136" i="3"/>
  <c r="R136" i="3"/>
  <c r="P136" i="3"/>
  <c r="BI134" i="3"/>
  <c r="BH134" i="3"/>
  <c r="BG134" i="3"/>
  <c r="BF134" i="3"/>
  <c r="T134" i="3"/>
  <c r="R134" i="3"/>
  <c r="P134" i="3"/>
  <c r="BI133" i="3"/>
  <c r="F39" i="3" s="1"/>
  <c r="BD96" i="1" s="1"/>
  <c r="BH133" i="3"/>
  <c r="BG133" i="3"/>
  <c r="BF133" i="3"/>
  <c r="T133" i="3"/>
  <c r="R133" i="3"/>
  <c r="P133" i="3"/>
  <c r="BI131" i="3"/>
  <c r="BH131" i="3"/>
  <c r="BG131" i="3"/>
  <c r="BF131" i="3"/>
  <c r="T131" i="3"/>
  <c r="R131" i="3"/>
  <c r="P131" i="3"/>
  <c r="F125" i="3"/>
  <c r="J124" i="3"/>
  <c r="F122" i="3"/>
  <c r="E120" i="3"/>
  <c r="BI107" i="3"/>
  <c r="BH107" i="3"/>
  <c r="BG107" i="3"/>
  <c r="F37" i="3" s="1"/>
  <c r="BB96" i="1" s="1"/>
  <c r="BF107" i="3"/>
  <c r="BE107" i="3"/>
  <c r="F92" i="3"/>
  <c r="J91" i="3"/>
  <c r="F89" i="3"/>
  <c r="E87" i="3"/>
  <c r="J24" i="3"/>
  <c r="E24" i="3"/>
  <c r="J125" i="3"/>
  <c r="J23" i="3"/>
  <c r="J15" i="3"/>
  <c r="E15" i="3"/>
  <c r="F91" i="3"/>
  <c r="J14" i="3"/>
  <c r="J12" i="3"/>
  <c r="J122" i="3"/>
  <c r="E7" i="3"/>
  <c r="E118" i="3" s="1"/>
  <c r="J39" i="2"/>
  <c r="J38" i="2"/>
  <c r="AY95" i="1"/>
  <c r="J37" i="2"/>
  <c r="AX95" i="1"/>
  <c r="BI158" i="2"/>
  <c r="BH158" i="2"/>
  <c r="BG158" i="2"/>
  <c r="BF158" i="2"/>
  <c r="T158" i="2"/>
  <c r="R158" i="2"/>
  <c r="P158" i="2"/>
  <c r="BI156" i="2"/>
  <c r="BH156" i="2"/>
  <c r="BG156" i="2"/>
  <c r="BF156" i="2"/>
  <c r="T156" i="2"/>
  <c r="R156" i="2"/>
  <c r="P156" i="2"/>
  <c r="BI153" i="2"/>
  <c r="BH153" i="2"/>
  <c r="BG153" i="2"/>
  <c r="BF153" i="2"/>
  <c r="T153" i="2"/>
  <c r="T152" i="2"/>
  <c r="R153" i="2"/>
  <c r="R152" i="2"/>
  <c r="P153" i="2"/>
  <c r="P152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BI140" i="2"/>
  <c r="BH140" i="2"/>
  <c r="BG140" i="2"/>
  <c r="BF140" i="2"/>
  <c r="T140" i="2"/>
  <c r="R140" i="2"/>
  <c r="P140" i="2"/>
  <c r="BI137" i="2"/>
  <c r="BH137" i="2"/>
  <c r="BG137" i="2"/>
  <c r="BF137" i="2"/>
  <c r="T137" i="2"/>
  <c r="R137" i="2"/>
  <c r="P137" i="2"/>
  <c r="BI134" i="2"/>
  <c r="BH134" i="2"/>
  <c r="BG134" i="2"/>
  <c r="BF134" i="2"/>
  <c r="T134" i="2"/>
  <c r="R134" i="2"/>
  <c r="P134" i="2"/>
  <c r="BI130" i="2"/>
  <c r="BH130" i="2"/>
  <c r="BG130" i="2"/>
  <c r="BF130" i="2"/>
  <c r="T130" i="2"/>
  <c r="R130" i="2"/>
  <c r="P130" i="2"/>
  <c r="F124" i="2"/>
  <c r="J123" i="2"/>
  <c r="F121" i="2"/>
  <c r="E119" i="2"/>
  <c r="BI106" i="2"/>
  <c r="BH106" i="2"/>
  <c r="BG106" i="2"/>
  <c r="BF106" i="2"/>
  <c r="BE106" i="2"/>
  <c r="BI105" i="2"/>
  <c r="BH105" i="2"/>
  <c r="BG105" i="2"/>
  <c r="BF105" i="2"/>
  <c r="BE105" i="2"/>
  <c r="F92" i="2"/>
  <c r="J91" i="2"/>
  <c r="F89" i="2"/>
  <c r="E87" i="2"/>
  <c r="J24" i="2"/>
  <c r="E24" i="2"/>
  <c r="J92" i="2"/>
  <c r="J23" i="2"/>
  <c r="J15" i="2"/>
  <c r="E15" i="2"/>
  <c r="F91" i="2"/>
  <c r="J14" i="2"/>
  <c r="J12" i="2"/>
  <c r="J121" i="2"/>
  <c r="E7" i="2"/>
  <c r="E85" i="2"/>
  <c r="L90" i="1"/>
  <c r="AM90" i="1"/>
  <c r="AM89" i="1"/>
  <c r="L89" i="1"/>
  <c r="AM87" i="1"/>
  <c r="L87" i="1"/>
  <c r="L85" i="1"/>
  <c r="L84" i="1"/>
  <c r="BK190" i="3"/>
  <c r="J190" i="3"/>
  <c r="BK186" i="3"/>
  <c r="J186" i="3"/>
  <c r="BK185" i="3"/>
  <c r="J185" i="3"/>
  <c r="BK183" i="3"/>
  <c r="J183" i="3"/>
  <c r="BK170" i="3"/>
  <c r="J170" i="3"/>
  <c r="BK165" i="3"/>
  <c r="J165" i="3"/>
  <c r="BK163" i="3"/>
  <c r="J163" i="3"/>
  <c r="BK161" i="3"/>
  <c r="BK159" i="3"/>
  <c r="BK156" i="3"/>
  <c r="J155" i="3"/>
  <c r="J152" i="3"/>
  <c r="BK149" i="3"/>
  <c r="J144" i="3"/>
  <c r="BK139" i="3"/>
  <c r="J136" i="3"/>
  <c r="J134" i="3"/>
  <c r="BK133" i="3"/>
  <c r="J156" i="2"/>
  <c r="J153" i="2"/>
  <c r="J149" i="2"/>
  <c r="J147" i="2"/>
  <c r="J140" i="2"/>
  <c r="J134" i="2"/>
  <c r="J161" i="3"/>
  <c r="J159" i="3"/>
  <c r="J156" i="3"/>
  <c r="BK155" i="3"/>
  <c r="J146" i="3"/>
  <c r="BK145" i="3"/>
  <c r="BK141" i="3"/>
  <c r="BK138" i="3"/>
  <c r="J158" i="2"/>
  <c r="BK156" i="2"/>
  <c r="BK151" i="2"/>
  <c r="J145" i="2"/>
  <c r="BK140" i="2"/>
  <c r="J130" i="2"/>
  <c r="J104" i="2"/>
  <c r="BK152" i="3"/>
  <c r="J149" i="3"/>
  <c r="BK146" i="3"/>
  <c r="J145" i="3"/>
  <c r="BK144" i="3"/>
  <c r="J141" i="3"/>
  <c r="J138" i="3"/>
  <c r="BK136" i="3"/>
  <c r="BK134" i="3"/>
  <c r="J133" i="3"/>
  <c r="BK131" i="3"/>
  <c r="BK158" i="2"/>
  <c r="BK149" i="2"/>
  <c r="J137" i="2"/>
  <c r="BK134" i="2"/>
  <c r="BK130" i="2"/>
  <c r="AK27" i="1"/>
  <c r="J139" i="3"/>
  <c r="J131" i="3"/>
  <c r="J106" i="3"/>
  <c r="BK153" i="2"/>
  <c r="J151" i="2"/>
  <c r="BK147" i="2"/>
  <c r="BK145" i="2"/>
  <c r="BK137" i="2"/>
  <c r="AS94" i="1"/>
  <c r="J36" i="3" l="1"/>
  <c r="AW96" i="1" s="1"/>
  <c r="F38" i="3"/>
  <c r="BC96" i="1" s="1"/>
  <c r="BK129" i="2"/>
  <c r="J129" i="2"/>
  <c r="J98" i="2" s="1"/>
  <c r="P155" i="2"/>
  <c r="P154" i="2" s="1"/>
  <c r="T129" i="2"/>
  <c r="T128" i="2"/>
  <c r="T127" i="2"/>
  <c r="T155" i="2"/>
  <c r="T154" i="2"/>
  <c r="P129" i="2"/>
  <c r="P128" i="2"/>
  <c r="BK155" i="2"/>
  <c r="J155" i="2"/>
  <c r="J101" i="2" s="1"/>
  <c r="R129" i="2"/>
  <c r="R128" i="2"/>
  <c r="R127" i="2"/>
  <c r="R155" i="2"/>
  <c r="R154" i="2"/>
  <c r="BK130" i="3"/>
  <c r="J130" i="3" s="1"/>
  <c r="J98" i="3" s="1"/>
  <c r="P130" i="3"/>
  <c r="R130" i="3"/>
  <c r="T130" i="3"/>
  <c r="BK143" i="3"/>
  <c r="J143" i="3" s="1"/>
  <c r="J99" i="3" s="1"/>
  <c r="P143" i="3"/>
  <c r="R143" i="3"/>
  <c r="T143" i="3"/>
  <c r="BK154" i="3"/>
  <c r="J154" i="3"/>
  <c r="J101" i="3" s="1"/>
  <c r="P154" i="3"/>
  <c r="R154" i="3"/>
  <c r="T154" i="3"/>
  <c r="BK182" i="3"/>
  <c r="J182" i="3"/>
  <c r="J102" i="3"/>
  <c r="P182" i="3"/>
  <c r="R182" i="3"/>
  <c r="T182" i="3"/>
  <c r="J89" i="2"/>
  <c r="F123" i="2"/>
  <c r="J124" i="2"/>
  <c r="BE149" i="2"/>
  <c r="BE156" i="2"/>
  <c r="BK152" i="2"/>
  <c r="J152" i="2"/>
  <c r="J99" i="2"/>
  <c r="F124" i="3"/>
  <c r="BE131" i="3"/>
  <c r="BE133" i="3"/>
  <c r="BE136" i="3"/>
  <c r="BE183" i="3"/>
  <c r="E117" i="2"/>
  <c r="BE137" i="2"/>
  <c r="BE151" i="2"/>
  <c r="E85" i="3"/>
  <c r="J89" i="3"/>
  <c r="J92" i="3"/>
  <c r="BE139" i="3"/>
  <c r="BE141" i="3"/>
  <c r="BE145" i="3"/>
  <c r="BE130" i="2"/>
  <c r="BE134" i="2"/>
  <c r="BE147" i="2"/>
  <c r="BE153" i="2"/>
  <c r="BE158" i="2"/>
  <c r="BE134" i="3"/>
  <c r="BE138" i="3"/>
  <c r="BE144" i="3"/>
  <c r="BE149" i="3"/>
  <c r="BE152" i="3"/>
  <c r="BE159" i="3"/>
  <c r="BE140" i="2"/>
  <c r="BE145" i="2"/>
  <c r="J31" i="3"/>
  <c r="BE146" i="3"/>
  <c r="BE155" i="3"/>
  <c r="BE156" i="3"/>
  <c r="BE161" i="3"/>
  <c r="BE163" i="3"/>
  <c r="BE165" i="3"/>
  <c r="BE170" i="3"/>
  <c r="BE185" i="3"/>
  <c r="BE186" i="3"/>
  <c r="BE190" i="3"/>
  <c r="BK151" i="3"/>
  <c r="J151" i="3"/>
  <c r="J100" i="3" s="1"/>
  <c r="BK189" i="3"/>
  <c r="J189" i="3" s="1"/>
  <c r="J103" i="3" s="1"/>
  <c r="F38" i="2"/>
  <c r="BC95" i="1" s="1"/>
  <c r="J36" i="2"/>
  <c r="AW95" i="1" s="1"/>
  <c r="F36" i="2"/>
  <c r="BA95" i="1" s="1"/>
  <c r="F36" i="3"/>
  <c r="BA96" i="1" s="1"/>
  <c r="F37" i="2"/>
  <c r="BB95" i="1" s="1"/>
  <c r="BB94" i="1" s="1"/>
  <c r="AX94" i="1" s="1"/>
  <c r="F39" i="2"/>
  <c r="BD95" i="1" s="1"/>
  <c r="BD94" i="1" s="1"/>
  <c r="W36" i="1" s="1"/>
  <c r="BC94" i="1" l="1"/>
  <c r="W35" i="1" s="1"/>
  <c r="F35" i="3"/>
  <c r="AZ96" i="1" s="1"/>
  <c r="P127" i="2"/>
  <c r="AU95" i="1" s="1"/>
  <c r="R129" i="3"/>
  <c r="R128" i="3"/>
  <c r="T129" i="3"/>
  <c r="T128" i="3" s="1"/>
  <c r="P129" i="3"/>
  <c r="P128" i="3"/>
  <c r="AU96" i="1"/>
  <c r="AU94" i="1" s="1"/>
  <c r="BK128" i="2"/>
  <c r="J128" i="2"/>
  <c r="J97" i="2" s="1"/>
  <c r="BK154" i="2"/>
  <c r="J154" i="2" s="1"/>
  <c r="J100" i="2" s="1"/>
  <c r="BK129" i="3"/>
  <c r="J129" i="3" s="1"/>
  <c r="J97" i="3" s="1"/>
  <c r="F35" i="2"/>
  <c r="AZ95" i="1" s="1"/>
  <c r="J35" i="2"/>
  <c r="AV95" i="1" s="1"/>
  <c r="AT95" i="1" s="1"/>
  <c r="BA94" i="1"/>
  <c r="W33" i="1" s="1"/>
  <c r="W34" i="1"/>
  <c r="J35" i="3"/>
  <c r="AV96" i="1" s="1"/>
  <c r="AT96" i="1" s="1"/>
  <c r="AZ94" i="1" l="1"/>
  <c r="AV94" i="1" s="1"/>
  <c r="AK32" i="1" s="1"/>
  <c r="AY94" i="1"/>
  <c r="BK127" i="2"/>
  <c r="J127" i="2" s="1"/>
  <c r="J96" i="2" s="1"/>
  <c r="J30" i="2" s="1"/>
  <c r="J32" i="2" s="1"/>
  <c r="BK128" i="3"/>
  <c r="J128" i="3" s="1"/>
  <c r="J96" i="3" s="1"/>
  <c r="J109" i="3" s="1"/>
  <c r="AW94" i="1"/>
  <c r="AK33" i="1" s="1"/>
  <c r="W32" i="1" l="1"/>
  <c r="J30" i="3"/>
  <c r="J32" i="3" s="1"/>
  <c r="AG96" i="1" s="1"/>
  <c r="AN96" i="1" s="1"/>
  <c r="J41" i="2"/>
  <c r="J108" i="2"/>
  <c r="AT94" i="1"/>
  <c r="J41" i="3" l="1"/>
  <c r="AG94" i="1"/>
  <c r="AK26" i="1" s="1"/>
  <c r="AK29" i="1" s="1"/>
  <c r="AK38" i="1" s="1"/>
  <c r="AN100" i="1" l="1"/>
  <c r="AG100" i="1"/>
</calcChain>
</file>

<file path=xl/sharedStrings.xml><?xml version="1.0" encoding="utf-8"?>
<sst xmlns="http://schemas.openxmlformats.org/spreadsheetml/2006/main" count="1430" uniqueCount="319">
  <si>
    <t>Export Komplet</t>
  </si>
  <si>
    <t/>
  </si>
  <si>
    <t>2.0</t>
  </si>
  <si>
    <t>False</t>
  </si>
  <si>
    <t>{df7e72cb-4a54-4d07-bd3d-d71fef91a0b1}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</si>
  <si>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</si>
  <si>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</si>
  <si>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</si>
  <si>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</si>
  <si>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</si>
  <si>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</si>
  <si>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</si>
  <si>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</si>
  <si>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N_2020_498</t>
  </si>
  <si>
    <t>Stavba:</t>
  </si>
  <si>
    <t>Mikulov, Videňská 48</t>
  </si>
  <si>
    <t>KSO:</t>
  </si>
  <si>
    <t>CC-CZ:</t>
  </si>
  <si>
    <t>Místo:</t>
  </si>
  <si>
    <t>Mikulov</t>
  </si>
  <si>
    <t>Datum:</t>
  </si>
  <si>
    <t>3. 9. 2020</t>
  </si>
  <si>
    <t>Zadavatel:</t>
  </si>
  <si>
    <t>IČ:</t>
  </si>
  <si>
    <t xml:space="preserve"> </t>
  </si>
  <si>
    <t>DIČ:</t>
  </si>
  <si>
    <t>Zhotovitel:</t>
  </si>
  <si>
    <t>OK Atelier, s.r.o.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</si>
  <si>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</si>
  <si>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</si>
  <si>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</si>
  <si>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</si>
  <si>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</si>
  <si>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</si>
  <si>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</si>
  <si>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</si>
  <si>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</si>
  <si>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</si>
  <si>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</si>
  <si>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</si>
  <si>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</si>
  <si>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</si>
  <si>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</si>
  <si>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</si>
  <si>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</si>
  <si>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</si>
  <si>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</si>
  <si>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</si>
  <si>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</si>
  <si>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</si>
  <si>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</si>
  <si>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</si>
  <si>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</si>
  <si>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</si>
  <si>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</si>
  <si>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</si>
  <si>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</si>
  <si>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</si>
  <si>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</si>
  <si>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</si>
  <si>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</si>
  <si>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</si>
  <si>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</si>
  <si>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</si>
  <si>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</si>
  <si>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</si>
  <si>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</si>
  <si>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</si>
  <si>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</si>
  <si>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</si>
  <si>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</si>
  <si>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</si>
  <si>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</si>
  <si>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</si>
  <si>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</si>
  <si>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</si>
  <si>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</si>
  <si>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</si>
  <si>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</si>
  <si>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</si>
  <si>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Mikropiloty</t>
  </si>
  <si>
    <t>STA</t>
  </si>
  <si>
    <t>1</t>
  </si>
  <si>
    <t>{f353cf6d-e6ba-49ac-ae91-a1960d7a3765}</t>
  </si>
  <si>
    <t>2</t>
  </si>
  <si>
    <t>02</t>
  </si>
  <si>
    <t>Statické zajištění</t>
  </si>
  <si>
    <t>{9750a736-86db-41b1-b0ec-95511bc0d315}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</si>
  <si>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</si>
  <si>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</si>
  <si>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</si>
  <si>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</si>
  <si>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KRYCÍ LIST SOUPISU PRACÍ</t>
  </si>
  <si>
    <t>Objekt:</t>
  </si>
  <si>
    <t>01 - Mikropiloty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</si>
  <si>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</si>
  <si>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</si>
  <si>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</si>
  <si>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</si>
  <si>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</si>
  <si>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</si>
  <si>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</si>
  <si>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</si>
  <si>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2 - Zakládání</t>
  </si>
  <si>
    <t xml:space="preserve">    998 - Přesun hmot</t>
  </si>
  <si>
    <t>PSV - Práce a dodávky PSV</t>
  </si>
  <si>
    <t xml:space="preserve">    767 - Konstrukce zámečnické</t>
  </si>
  <si>
    <t>2) Ostatní náklady</t>
  </si>
  <si>
    <t>Zařízení staveniště</t>
  </si>
  <si>
    <t>VRN</t>
  </si>
  <si>
    <t>Předávací dokemt.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</si>
  <si>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</si>
  <si>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</si>
  <si>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</si>
  <si>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</si>
  <si>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</si>
  <si>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</si>
  <si>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</si>
  <si>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</si>
  <si>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</si>
  <si>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</si>
  <si>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</si>
  <si>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</si>
  <si>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</si>
  <si>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</si>
  <si>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</si>
  <si>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</si>
  <si>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</si>
  <si>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</si>
  <si>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224311114</t>
  </si>
  <si>
    <t>Vrty maloprofilové D do 156 mm úklon do 45° hl do 25 m hor. III a IV</t>
  </si>
  <si>
    <t>m</t>
  </si>
  <si>
    <t>CS ÚRS 2020 02</t>
  </si>
  <si>
    <t>4</t>
  </si>
  <si>
    <t>318676684</t>
  </si>
  <si>
    <t>VV</t>
  </si>
  <si>
    <t>"MP 1-7" 7*7,50</t>
  </si>
  <si>
    <t>"MP 8-10" 3*6,0</t>
  </si>
  <si>
    <t>Součet</t>
  </si>
  <si>
    <t>224322317</t>
  </si>
  <si>
    <t>Jádrové vrty D 1500mm diamantové</t>
  </si>
  <si>
    <t>-545902130</t>
  </si>
  <si>
    <t>"MP 8-10"</t>
  </si>
  <si>
    <t>3*1,50</t>
  </si>
  <si>
    <t>3</t>
  </si>
  <si>
    <t>282602112</t>
  </si>
  <si>
    <t>Injektování povrchové vysokotlaké s dvojitým obturátorem mikropilot a kotev tlakem do 2 MPa</t>
  </si>
  <si>
    <t>hod</t>
  </si>
  <si>
    <t>-1294932681</t>
  </si>
  <si>
    <t>55/0,5</t>
  </si>
  <si>
    <t>110*5/60</t>
  </si>
  <si>
    <t>M</t>
  </si>
  <si>
    <t>58521130</t>
  </si>
  <si>
    <t>cement portlandský CEM I 42,5MPa</t>
  </si>
  <si>
    <t>t</t>
  </si>
  <si>
    <t>8</t>
  </si>
  <si>
    <t>-922911527</t>
  </si>
  <si>
    <t>75,0*0,02</t>
  </si>
  <si>
    <t>(55/0,5)*0,02</t>
  </si>
  <si>
    <t>Mezisoučet</t>
  </si>
  <si>
    <t>3,70*1,25</t>
  </si>
  <si>
    <t>5</t>
  </si>
  <si>
    <t>283111112</t>
  </si>
  <si>
    <t>Zřízení trubkových mikropilot svislých část hladká D 105 mm</t>
  </si>
  <si>
    <t>-842120200</t>
  </si>
  <si>
    <t>10*2,0</t>
  </si>
  <si>
    <t>6</t>
  </si>
  <si>
    <t>283111122</t>
  </si>
  <si>
    <t>Zřízení trubkových mikropilot svislých část manžetová D 105 mm</t>
  </si>
  <si>
    <t>-1678008953</t>
  </si>
  <si>
    <t>10*5,50</t>
  </si>
  <si>
    <t>7</t>
  </si>
  <si>
    <t>14011066</t>
  </si>
  <si>
    <t>trubka ocelová bezešvá hladká jakost 11 353 89x10mm</t>
  </si>
  <si>
    <t>417429767</t>
  </si>
  <si>
    <t>20,0+55,0</t>
  </si>
  <si>
    <t>283131112</t>
  </si>
  <si>
    <t>Zřízení hlavy mikropilot namáhaných tlakem i tahem D do 105 mm</t>
  </si>
  <si>
    <t>kus</t>
  </si>
  <si>
    <t>1448872511</t>
  </si>
  <si>
    <t>998</t>
  </si>
  <si>
    <t>Přesun hmot</t>
  </si>
  <si>
    <t>9</t>
  </si>
  <si>
    <t>998004011</t>
  </si>
  <si>
    <t>Přesun hmot pro injektování, kotvy a mikropiloty</t>
  </si>
  <si>
    <t>1299731155</t>
  </si>
  <si>
    <t>PSV</t>
  </si>
  <si>
    <t>Práce a dodávky PSV</t>
  </si>
  <si>
    <t>767</t>
  </si>
  <si>
    <t>Konstrukce zámečnické</t>
  </si>
  <si>
    <t>10</t>
  </si>
  <si>
    <t>767991911</t>
  </si>
  <si>
    <t>Opravy zámečnických konstrukcí ostatní - samostatné svařování</t>
  </si>
  <si>
    <t>16</t>
  </si>
  <si>
    <t>60198915</t>
  </si>
  <si>
    <t>"M8-10" (6*0,15)*2</t>
  </si>
  <si>
    <t>11</t>
  </si>
  <si>
    <t>13522530</t>
  </si>
  <si>
    <t>ocel široká jakost S235JR 250x20mm</t>
  </si>
  <si>
    <t>32</t>
  </si>
  <si>
    <t>1168222793</t>
  </si>
  <si>
    <t>(0,2*0,2*0,02)*7,85*1,2*10</t>
  </si>
  <si>
    <t>02 - Statické zajištění</t>
  </si>
  <si>
    <t xml:space="preserve">    1 - Zemní práce</t>
  </si>
  <si>
    <t xml:space="preserve">    4 - Vodorovné konstrukce</t>
  </si>
  <si>
    <t xml:space="preserve">    9 - Ostatní konstrukce a práce, bourání</t>
  </si>
  <si>
    <t xml:space="preserve">    997 - Přesun sutě</t>
  </si>
  <si>
    <t>Zemní práce</t>
  </si>
  <si>
    <t>119002311</t>
  </si>
  <si>
    <t>Pochozí dřevěné desky - přemostění výkopu chodby - zřízení</t>
  </si>
  <si>
    <t>m2</t>
  </si>
  <si>
    <t>-1450663617</t>
  </si>
  <si>
    <t>3,0*2</t>
  </si>
  <si>
    <t>119002312</t>
  </si>
  <si>
    <t>Pochozí dřevěné desky  - přemostění výkopu chodby - odstarnění</t>
  </si>
  <si>
    <t>-885826898</t>
  </si>
  <si>
    <t>132312211</t>
  </si>
  <si>
    <t>Hloubení rýh š do 2000 mm v soudržných horninách třídy těžitelnosti II, skupiny 4 ručně</t>
  </si>
  <si>
    <t>m3</t>
  </si>
  <si>
    <t>231205550</t>
  </si>
  <si>
    <t>10,50*1,20*1,0</t>
  </si>
  <si>
    <t>134 R1</t>
  </si>
  <si>
    <t>Přemístění runího výkopku</t>
  </si>
  <si>
    <t>-1004139409</t>
  </si>
  <si>
    <t>171201221</t>
  </si>
  <si>
    <t>Poplatek za uložení na skládce (skládkovné) zeminy a kamení kód odpadu 17 05 04</t>
  </si>
  <si>
    <t>-217663025</t>
  </si>
  <si>
    <t>174111102</t>
  </si>
  <si>
    <t>Zásyp v uzavřených prostorech sypaninou se zhutněním ručně</t>
  </si>
  <si>
    <t>-153348079</t>
  </si>
  <si>
    <t>12,60-(3,5+0,63)</t>
  </si>
  <si>
    <t>181914112</t>
  </si>
  <si>
    <t>Úprava pláně v hornině třídy těžitelnosti II, skupiny 5 se zhutněním ručně</t>
  </si>
  <si>
    <t>-1390423194</t>
  </si>
  <si>
    <t>10,50*1,50</t>
  </si>
  <si>
    <t>274 R1</t>
  </si>
  <si>
    <t>Dovoz betonové směsi, čekací doba přepravníku</t>
  </si>
  <si>
    <t>1346353003</t>
  </si>
  <si>
    <t>274 R2</t>
  </si>
  <si>
    <t>Dopravní čerpadlo bet.směsi mobilní</t>
  </si>
  <si>
    <t>299873025</t>
  </si>
  <si>
    <t>274322511</t>
  </si>
  <si>
    <t>Základové pasy ze ŽB se zvýšenými nároky na prostředí tř. C 25/30</t>
  </si>
  <si>
    <t>1630743899</t>
  </si>
  <si>
    <t>(10,50*0,70*0,40)*1,15</t>
  </si>
  <si>
    <t>"zaokr." 3,50</t>
  </si>
  <si>
    <t>279 R1</t>
  </si>
  <si>
    <t>Bednění jednostranné, rozepření, montáž, pronájem, demontáž</t>
  </si>
  <si>
    <t>2144240112</t>
  </si>
  <si>
    <t>10,50*0,70</t>
  </si>
  <si>
    <t>Vodorovné konstrukce</t>
  </si>
  <si>
    <t>12</t>
  </si>
  <si>
    <t>452384111</t>
  </si>
  <si>
    <t>Provedení podkladního betonu  tř. C 15/20</t>
  </si>
  <si>
    <t>1976705349</t>
  </si>
  <si>
    <t>10,50*0,60</t>
  </si>
  <si>
    <t>Ostatní konstrukce a práce, bourání</t>
  </si>
  <si>
    <t>13</t>
  </si>
  <si>
    <t>961 R1</t>
  </si>
  <si>
    <t>Zapravení vodících sklípků</t>
  </si>
  <si>
    <t>ks</t>
  </si>
  <si>
    <t>-148278793</t>
  </si>
  <si>
    <t>14</t>
  </si>
  <si>
    <t>962 R1</t>
  </si>
  <si>
    <t>Vysekání vodících sklípků pro vrty</t>
  </si>
  <si>
    <t>-862164812</t>
  </si>
  <si>
    <t>M8,M9,M10</t>
  </si>
  <si>
    <t>985131111</t>
  </si>
  <si>
    <t>Očištění ploch tlakovou vodou</t>
  </si>
  <si>
    <t>39058124</t>
  </si>
  <si>
    <t>10,50*0,80</t>
  </si>
  <si>
    <t>985131411</t>
  </si>
  <si>
    <t>Očištění ploch stlačeným vzduchem</t>
  </si>
  <si>
    <t>-2053146257</t>
  </si>
  <si>
    <t>17</t>
  </si>
  <si>
    <t>985142111</t>
  </si>
  <si>
    <t>Vysekání spojovací hmoty ze spár zdiva hl do 40 mm dl do 6 m/m2</t>
  </si>
  <si>
    <t>2018630018</t>
  </si>
  <si>
    <t>18</t>
  </si>
  <si>
    <t>985331113</t>
  </si>
  <si>
    <t>Dodatečné vlepování betonářské výztuže D 12 mm do cementové aktivované malty včetně vyvrtání otvoru</t>
  </si>
  <si>
    <t>754386367</t>
  </si>
  <si>
    <t>"pol.3" 42*0,50</t>
  </si>
  <si>
    <t>"pol.4" 25*0,40</t>
  </si>
  <si>
    <t>"pol.5" 6*0,30</t>
  </si>
  <si>
    <t>19</t>
  </si>
  <si>
    <t>985676112</t>
  </si>
  <si>
    <t>Armatura  R14, R8,R12  z oceli 10 505</t>
  </si>
  <si>
    <t>-1370369032</t>
  </si>
  <si>
    <t>"armatura podélná R14"</t>
  </si>
  <si>
    <t>(10,50*8*1,10)*1,208</t>
  </si>
  <si>
    <t>"armatura rozdělující R8"</t>
  </si>
  <si>
    <t>(10,5/0,25)*1,88*0,395</t>
  </si>
  <si>
    <t>"armatura kotvy R12"</t>
  </si>
  <si>
    <t>"pol.3" (42*0,82)*0,888</t>
  </si>
  <si>
    <t>"armatura R14 - kotvy"</t>
  </si>
  <si>
    <t>"pol.4" 25*0,70*1,208</t>
  </si>
  <si>
    <t>"pol.5" 6*0,40*1,208</t>
  </si>
  <si>
    <t>197,43*0,001</t>
  </si>
  <si>
    <t>997</t>
  </si>
  <si>
    <t>Přesun sutě</t>
  </si>
  <si>
    <t>20</t>
  </si>
  <si>
    <t>997013509</t>
  </si>
  <si>
    <t>Příplatek k odvozu suti a vybouraných hmot na skládku ZKD 1 km přes 1 km</t>
  </si>
  <si>
    <t>867433162</t>
  </si>
  <si>
    <t>8,26*10</t>
  </si>
  <si>
    <t>997013511</t>
  </si>
  <si>
    <t>Odvoz suti a vybouraných hmot z meziskládky na skládku do 1 km s naložením a se složením</t>
  </si>
  <si>
    <t>-1613092433</t>
  </si>
  <si>
    <t>22</t>
  </si>
  <si>
    <t>997241548</t>
  </si>
  <si>
    <t>Doprava vybouraných hmot, konstrukcí a suti naložení a složení suti</t>
  </si>
  <si>
    <t>2132669466</t>
  </si>
  <si>
    <t>3,5+(10,5*0,6*0,1)</t>
  </si>
  <si>
    <t>4,13*2</t>
  </si>
  <si>
    <t>23</t>
  </si>
  <si>
    <t>998017001</t>
  </si>
  <si>
    <t>Přesun hmot s omezením mechanizace pro budovy v do 6 m</t>
  </si>
  <si>
    <t>-900074022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</si>
</sst>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4" fillId="4" borderId="0" xfId="0" applyNumberFormat="1" applyFont="1" applyFill="1" applyAlignment="1">
      <alignment vertical="center"/>
    </xf>
    <xf numFmtId="0" fontId="0" fillId="0" borderId="0" xfId="0" applyProtection="1"/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49" fontId="35" fillId="0" borderId="23" xfId="0" applyNumberFormat="1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167" fontId="35" fillId="0" borderId="23" xfId="0" applyNumberFormat="1" applyFont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4" fillId="4" borderId="0" xfId="0" applyNumberFormat="1" applyFont="1" applyFill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opLeftCell="A61" workbookViewId="0">
      <selection activeCell="AN94" sqref="AN94:AP9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1:74" s="1" customFormat="1" ht="12" customHeight="1">
      <c r="B5" s="21"/>
      <c r="D5" s="24" t="s">
        <v>12</v>
      </c>
      <c r="K5" s="244" t="s">
        <v>13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1"/>
      <c r="BS5" s="18" t="s">
        <v>6</v>
      </c>
    </row>
    <row r="6" spans="1:74" s="1" customFormat="1" ht="36.950000000000003" customHeight="1">
      <c r="B6" s="21"/>
      <c r="D6" s="26" t="s">
        <v>14</v>
      </c>
      <c r="K6" s="245" t="s">
        <v>15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1"/>
      <c r="BS6" s="18" t="s">
        <v>6</v>
      </c>
    </row>
    <row r="7" spans="1:74" s="1" customFormat="1" ht="12" customHeight="1">
      <c r="B7" s="21"/>
      <c r="D7" s="27" t="s">
        <v>16</v>
      </c>
      <c r="K7" s="25" t="s">
        <v>1</v>
      </c>
      <c r="AK7" s="27" t="s">
        <v>17</v>
      </c>
      <c r="AN7" s="25" t="s">
        <v>1</v>
      </c>
      <c r="AR7" s="21"/>
      <c r="BS7" s="18" t="s">
        <v>6</v>
      </c>
    </row>
    <row r="8" spans="1:74" s="1" customFormat="1" ht="12" customHeight="1">
      <c r="B8" s="21"/>
      <c r="D8" s="27" t="s">
        <v>18</v>
      </c>
      <c r="K8" s="25" t="s">
        <v>19</v>
      </c>
      <c r="AK8" s="27" t="s">
        <v>20</v>
      </c>
      <c r="AN8" s="25" t="s">
        <v>21</v>
      </c>
      <c r="AR8" s="21"/>
      <c r="BS8" s="18" t="s">
        <v>6</v>
      </c>
    </row>
    <row r="9" spans="1:74" s="1" customFormat="1" ht="14.45" customHeight="1">
      <c r="B9" s="21"/>
      <c r="AR9" s="21"/>
      <c r="BS9" s="18" t="s">
        <v>6</v>
      </c>
    </row>
    <row r="10" spans="1:74" s="1" customFormat="1" ht="12" customHeight="1">
      <c r="B10" s="21"/>
      <c r="D10" s="27" t="s">
        <v>22</v>
      </c>
      <c r="AK10" s="27" t="s">
        <v>23</v>
      </c>
      <c r="AN10" s="25" t="s">
        <v>1</v>
      </c>
      <c r="AR10" s="21"/>
      <c r="BS10" s="18" t="s">
        <v>6</v>
      </c>
    </row>
    <row r="11" spans="1:74" s="1" customFormat="1" ht="18.399999999999999" customHeight="1">
      <c r="B11" s="21"/>
      <c r="E11" s="25" t="s">
        <v>24</v>
      </c>
      <c r="AK11" s="27" t="s">
        <v>25</v>
      </c>
      <c r="AN11" s="25" t="s">
        <v>1</v>
      </c>
      <c r="AR11" s="21"/>
      <c r="BS11" s="18" t="s">
        <v>6</v>
      </c>
    </row>
    <row r="12" spans="1:74" s="1" customFormat="1" ht="6.95" customHeight="1">
      <c r="B12" s="21"/>
      <c r="AR12" s="21"/>
      <c r="BS12" s="18" t="s">
        <v>6</v>
      </c>
    </row>
    <row r="13" spans="1:74" s="1" customFormat="1" ht="12" customHeight="1">
      <c r="B13" s="21"/>
      <c r="D13" s="27" t="s">
        <v>26</v>
      </c>
      <c r="AK13" s="27" t="s">
        <v>23</v>
      </c>
      <c r="AN13" s="25" t="s">
        <v>1</v>
      </c>
      <c r="AR13" s="21"/>
      <c r="BS13" s="18" t="s">
        <v>6</v>
      </c>
    </row>
    <row r="14" spans="1:74" ht="12.75">
      <c r="B14" s="21"/>
      <c r="E14" s="25" t="s">
        <v>27</v>
      </c>
      <c r="AK14" s="27" t="s">
        <v>25</v>
      </c>
      <c r="AN14" s="25" t="s">
        <v>1</v>
      </c>
      <c r="AR14" s="21"/>
      <c r="BS14" s="18" t="s">
        <v>6</v>
      </c>
    </row>
    <row r="15" spans="1:74" s="1" customFormat="1" ht="6.95" customHeight="1">
      <c r="B15" s="21"/>
      <c r="AR15" s="21"/>
      <c r="BS15" s="18" t="s">
        <v>3</v>
      </c>
    </row>
    <row r="16" spans="1:74" s="1" customFormat="1" ht="12" customHeight="1">
      <c r="B16" s="21"/>
      <c r="D16" s="27" t="s">
        <v>28</v>
      </c>
      <c r="AK16" s="27" t="s">
        <v>23</v>
      </c>
      <c r="AN16" s="25" t="s">
        <v>1</v>
      </c>
      <c r="AR16" s="21"/>
      <c r="BS16" s="18" t="s">
        <v>3</v>
      </c>
    </row>
    <row r="17" spans="1:71" s="1" customFormat="1" ht="18.399999999999999" customHeight="1">
      <c r="B17" s="21"/>
      <c r="E17" s="25" t="s">
        <v>27</v>
      </c>
      <c r="AK17" s="27" t="s">
        <v>25</v>
      </c>
      <c r="AN17" s="25" t="s">
        <v>1</v>
      </c>
      <c r="AR17" s="21"/>
      <c r="BS17" s="18" t="s">
        <v>29</v>
      </c>
    </row>
    <row r="18" spans="1:71" s="1" customFormat="1" ht="6.95" customHeight="1">
      <c r="B18" s="21"/>
      <c r="AR18" s="21"/>
      <c r="BS18" s="18" t="s">
        <v>6</v>
      </c>
    </row>
    <row r="19" spans="1:71" s="1" customFormat="1" ht="12" customHeight="1">
      <c r="B19" s="21"/>
      <c r="D19" s="27" t="s">
        <v>30</v>
      </c>
      <c r="AK19" s="27" t="s">
        <v>23</v>
      </c>
      <c r="AN19" s="25" t="s">
        <v>1</v>
      </c>
      <c r="AR19" s="21"/>
      <c r="BS19" s="18" t="s">
        <v>6</v>
      </c>
    </row>
    <row r="20" spans="1:71" s="1" customFormat="1" ht="18.399999999999999" customHeight="1">
      <c r="B20" s="21"/>
      <c r="E20" s="25" t="s">
        <v>24</v>
      </c>
      <c r="AK20" s="27" t="s">
        <v>25</v>
      </c>
      <c r="AN20" s="25" t="s">
        <v>1</v>
      </c>
      <c r="AR20" s="21"/>
      <c r="BS20" s="18" t="s">
        <v>29</v>
      </c>
    </row>
    <row r="21" spans="1:71" s="1" customFormat="1" ht="6.95" customHeight="1">
      <c r="B21" s="21"/>
      <c r="AR21" s="21"/>
    </row>
    <row r="22" spans="1:71" s="1" customFormat="1" ht="12" customHeight="1">
      <c r="B22" s="21"/>
      <c r="D22" s="27" t="s">
        <v>31</v>
      </c>
      <c r="AR22" s="21"/>
    </row>
    <row r="23" spans="1:71" s="1" customFormat="1" ht="16.5" customHeight="1">
      <c r="B23" s="21"/>
      <c r="E23" s="246" t="s">
        <v>1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R23" s="21"/>
    </row>
    <row r="24" spans="1:71" s="1" customFormat="1" ht="6.95" customHeight="1">
      <c r="B24" s="21"/>
      <c r="AR24" s="21"/>
    </row>
    <row r="25" spans="1:71" s="1" customFormat="1" ht="6.95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71" s="1" customFormat="1" ht="14.45" customHeight="1">
      <c r="B26" s="21"/>
      <c r="D26" s="30" t="s">
        <v>32</v>
      </c>
      <c r="AK26" s="247">
        <f>ROUND(AG94,2)</f>
        <v>0</v>
      </c>
      <c r="AL26" s="213"/>
      <c r="AM26" s="213"/>
      <c r="AN26" s="213"/>
      <c r="AO26" s="213"/>
      <c r="AR26" s="21"/>
    </row>
    <row r="27" spans="1:71" s="1" customFormat="1" ht="14.45" customHeight="1">
      <c r="B27" s="21"/>
      <c r="D27" s="30" t="s">
        <v>33</v>
      </c>
      <c r="AK27" s="247">
        <f>ROUND(AG98, 2)</f>
        <v>0</v>
      </c>
      <c r="AL27" s="247"/>
      <c r="AM27" s="247"/>
      <c r="AN27" s="247"/>
      <c r="AO27" s="247"/>
      <c r="AR27" s="21"/>
    </row>
    <row r="28" spans="1:7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3"/>
      <c r="BE28" s="32"/>
    </row>
    <row r="29" spans="1:71" s="2" customFormat="1" ht="25.9" customHeight="1">
      <c r="A29" s="32"/>
      <c r="B29" s="33"/>
      <c r="C29" s="32"/>
      <c r="D29" s="34" t="s">
        <v>34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41">
        <f>ROUND(AK26 + AK27, 2)</f>
        <v>0</v>
      </c>
      <c r="AL29" s="242"/>
      <c r="AM29" s="242"/>
      <c r="AN29" s="242"/>
      <c r="AO29" s="242"/>
      <c r="AP29" s="32"/>
      <c r="AQ29" s="32"/>
      <c r="AR29" s="33"/>
      <c r="BE29" s="32"/>
    </row>
    <row r="30" spans="1:7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3"/>
      <c r="BE30" s="32"/>
    </row>
    <row r="31" spans="1:71" s="2" customFormat="1" ht="12.75">
      <c r="A31" s="32"/>
      <c r="B31" s="33"/>
      <c r="C31" s="32"/>
      <c r="D31" s="32"/>
      <c r="E31" s="32"/>
      <c r="F31" s="32"/>
      <c r="G31" s="32"/>
      <c r="H31" s="32"/>
      <c r="I31" s="32"/>
      <c r="J31" s="32"/>
      <c r="K31" s="32"/>
      <c r="L31" s="243" t="s">
        <v>35</v>
      </c>
      <c r="M31" s="243"/>
      <c r="N31" s="243"/>
      <c r="O31" s="243"/>
      <c r="P31" s="243"/>
      <c r="Q31" s="32"/>
      <c r="R31" s="32"/>
      <c r="S31" s="32"/>
      <c r="T31" s="32"/>
      <c r="U31" s="32"/>
      <c r="V31" s="32"/>
      <c r="W31" s="243" t="s">
        <v>36</v>
      </c>
      <c r="X31" s="243"/>
      <c r="Y31" s="243"/>
      <c r="Z31" s="243"/>
      <c r="AA31" s="243"/>
      <c r="AB31" s="243"/>
      <c r="AC31" s="243"/>
      <c r="AD31" s="243"/>
      <c r="AE31" s="243"/>
      <c r="AF31" s="32"/>
      <c r="AG31" s="32"/>
      <c r="AH31" s="32"/>
      <c r="AI31" s="32"/>
      <c r="AJ31" s="32"/>
      <c r="AK31" s="243" t="s">
        <v>37</v>
      </c>
      <c r="AL31" s="243"/>
      <c r="AM31" s="243"/>
      <c r="AN31" s="243"/>
      <c r="AO31" s="243"/>
      <c r="AP31" s="32"/>
      <c r="AQ31" s="32"/>
      <c r="AR31" s="33"/>
      <c r="BE31" s="32"/>
    </row>
    <row r="32" spans="1:71" s="3" customFormat="1" ht="14.45" customHeight="1">
      <c r="B32" s="37"/>
      <c r="D32" s="27" t="s">
        <v>38</v>
      </c>
      <c r="F32" s="27" t="s">
        <v>39</v>
      </c>
      <c r="L32" s="240">
        <v>0.21</v>
      </c>
      <c r="M32" s="239"/>
      <c r="N32" s="239"/>
      <c r="O32" s="239"/>
      <c r="P32" s="239"/>
      <c r="W32" s="238">
        <f>ROUND(AZ94 + SUM(CD98), 2)</f>
        <v>0</v>
      </c>
      <c r="X32" s="239"/>
      <c r="Y32" s="239"/>
      <c r="Z32" s="239"/>
      <c r="AA32" s="239"/>
      <c r="AB32" s="239"/>
      <c r="AC32" s="239"/>
      <c r="AD32" s="239"/>
      <c r="AE32" s="239"/>
      <c r="AK32" s="238">
        <f>ROUND(AV94 + SUM(BY98), 2)</f>
        <v>0</v>
      </c>
      <c r="AL32" s="239"/>
      <c r="AM32" s="239"/>
      <c r="AN32" s="239"/>
      <c r="AO32" s="239"/>
      <c r="AR32" s="37"/>
    </row>
    <row r="33" spans="1:57" s="3" customFormat="1" ht="14.45" customHeight="1">
      <c r="B33" s="37"/>
      <c r="F33" s="27" t="s">
        <v>40</v>
      </c>
      <c r="L33" s="240">
        <v>0.15</v>
      </c>
      <c r="M33" s="239"/>
      <c r="N33" s="239"/>
      <c r="O33" s="239"/>
      <c r="P33" s="239"/>
      <c r="W33" s="238">
        <f>ROUND(BA94 + SUM(CE98), 2)</f>
        <v>0</v>
      </c>
      <c r="X33" s="239"/>
      <c r="Y33" s="239"/>
      <c r="Z33" s="239"/>
      <c r="AA33" s="239"/>
      <c r="AB33" s="239"/>
      <c r="AC33" s="239"/>
      <c r="AD33" s="239"/>
      <c r="AE33" s="239"/>
      <c r="AK33" s="238">
        <f>ROUND(AW94 + SUM(BZ98), 2)</f>
        <v>0</v>
      </c>
      <c r="AL33" s="239"/>
      <c r="AM33" s="239"/>
      <c r="AN33" s="239"/>
      <c r="AO33" s="239"/>
      <c r="AR33" s="37"/>
    </row>
    <row r="34" spans="1:57" s="3" customFormat="1" ht="14.45" hidden="1" customHeight="1">
      <c r="B34" s="37"/>
      <c r="F34" s="27" t="s">
        <v>41</v>
      </c>
      <c r="L34" s="240">
        <v>0.21</v>
      </c>
      <c r="M34" s="239"/>
      <c r="N34" s="239"/>
      <c r="O34" s="239"/>
      <c r="P34" s="239"/>
      <c r="W34" s="238">
        <f>ROUND(BB94 + SUM(CF98), 2)</f>
        <v>0</v>
      </c>
      <c r="X34" s="239"/>
      <c r="Y34" s="239"/>
      <c r="Z34" s="239"/>
      <c r="AA34" s="239"/>
      <c r="AB34" s="239"/>
      <c r="AC34" s="239"/>
      <c r="AD34" s="239"/>
      <c r="AE34" s="239"/>
      <c r="AK34" s="238">
        <v>0</v>
      </c>
      <c r="AL34" s="239"/>
      <c r="AM34" s="239"/>
      <c r="AN34" s="239"/>
      <c r="AO34" s="239"/>
      <c r="AR34" s="37"/>
    </row>
    <row r="35" spans="1:57" s="3" customFormat="1" ht="14.45" hidden="1" customHeight="1">
      <c r="B35" s="37"/>
      <c r="F35" s="27" t="s">
        <v>42</v>
      </c>
      <c r="L35" s="240">
        <v>0.15</v>
      </c>
      <c r="M35" s="239"/>
      <c r="N35" s="239"/>
      <c r="O35" s="239"/>
      <c r="P35" s="239"/>
      <c r="W35" s="238">
        <f>ROUND(BC94 + SUM(CG98), 2)</f>
        <v>0</v>
      </c>
      <c r="X35" s="239"/>
      <c r="Y35" s="239"/>
      <c r="Z35" s="239"/>
      <c r="AA35" s="239"/>
      <c r="AB35" s="239"/>
      <c r="AC35" s="239"/>
      <c r="AD35" s="239"/>
      <c r="AE35" s="239"/>
      <c r="AK35" s="238">
        <v>0</v>
      </c>
      <c r="AL35" s="239"/>
      <c r="AM35" s="239"/>
      <c r="AN35" s="239"/>
      <c r="AO35" s="239"/>
      <c r="AR35" s="37"/>
    </row>
    <row r="36" spans="1:57" s="3" customFormat="1" ht="14.45" hidden="1" customHeight="1">
      <c r="B36" s="37"/>
      <c r="F36" s="27" t="s">
        <v>43</v>
      </c>
      <c r="L36" s="240">
        <v>0</v>
      </c>
      <c r="M36" s="239"/>
      <c r="N36" s="239"/>
      <c r="O36" s="239"/>
      <c r="P36" s="239"/>
      <c r="W36" s="238">
        <f>ROUND(BD94 + SUM(CH98), 2)</f>
        <v>0</v>
      </c>
      <c r="X36" s="239"/>
      <c r="Y36" s="239"/>
      <c r="Z36" s="239"/>
      <c r="AA36" s="239"/>
      <c r="AB36" s="239"/>
      <c r="AC36" s="239"/>
      <c r="AD36" s="239"/>
      <c r="AE36" s="239"/>
      <c r="AK36" s="238">
        <v>0</v>
      </c>
      <c r="AL36" s="239"/>
      <c r="AM36" s="239"/>
      <c r="AN36" s="239"/>
      <c r="AO36" s="239"/>
      <c r="AR36" s="37"/>
    </row>
    <row r="37" spans="1:57" s="2" customFormat="1" ht="6.9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2" customFormat="1" ht="25.9" customHeight="1">
      <c r="A38" s="32"/>
      <c r="B38" s="33"/>
      <c r="C38" s="38"/>
      <c r="D38" s="39" t="s">
        <v>44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 t="s">
        <v>45</v>
      </c>
      <c r="U38" s="40"/>
      <c r="V38" s="40"/>
      <c r="W38" s="40"/>
      <c r="X38" s="231" t="s">
        <v>46</v>
      </c>
      <c r="Y38" s="232"/>
      <c r="Z38" s="232"/>
      <c r="AA38" s="232"/>
      <c r="AB38" s="232"/>
      <c r="AC38" s="40"/>
      <c r="AD38" s="40"/>
      <c r="AE38" s="40"/>
      <c r="AF38" s="40"/>
      <c r="AG38" s="40"/>
      <c r="AH38" s="40"/>
      <c r="AI38" s="40"/>
      <c r="AJ38" s="40"/>
      <c r="AK38" s="233">
        <f>SUM(AK29:AK36)</f>
        <v>0</v>
      </c>
      <c r="AL38" s="232"/>
      <c r="AM38" s="232"/>
      <c r="AN38" s="232"/>
      <c r="AO38" s="234"/>
      <c r="AP38" s="38"/>
      <c r="AQ38" s="38"/>
      <c r="AR38" s="33"/>
      <c r="BE38" s="32"/>
    </row>
    <row r="39" spans="1:57" s="2" customFormat="1" ht="6.95" customHeight="1">
      <c r="A39" s="32"/>
      <c r="B39" s="3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3"/>
      <c r="BE39" s="32"/>
    </row>
    <row r="40" spans="1:57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3"/>
      <c r="BE40" s="32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2"/>
      <c r="B60" s="33"/>
      <c r="C60" s="32"/>
      <c r="D60" s="45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49</v>
      </c>
      <c r="AI60" s="35"/>
      <c r="AJ60" s="35"/>
      <c r="AK60" s="35"/>
      <c r="AL60" s="35"/>
      <c r="AM60" s="45" t="s">
        <v>50</v>
      </c>
      <c r="AN60" s="35"/>
      <c r="AO60" s="35"/>
      <c r="AP60" s="32"/>
      <c r="AQ60" s="32"/>
      <c r="AR60" s="33"/>
      <c r="BE60" s="32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2"/>
      <c r="B64" s="33"/>
      <c r="C64" s="32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2"/>
      <c r="B75" s="33"/>
      <c r="C75" s="32"/>
      <c r="D75" s="45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49</v>
      </c>
      <c r="AI75" s="35"/>
      <c r="AJ75" s="35"/>
      <c r="AK75" s="35"/>
      <c r="AL75" s="35"/>
      <c r="AM75" s="45" t="s">
        <v>50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2" t="s">
        <v>53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12</v>
      </c>
      <c r="L84" s="4" t="str">
        <f>K5</f>
        <v>N_2020_498</v>
      </c>
      <c r="AR84" s="51"/>
    </row>
    <row r="85" spans="1:91" s="5" customFormat="1" ht="36.950000000000003" customHeight="1">
      <c r="B85" s="52"/>
      <c r="C85" s="53" t="s">
        <v>14</v>
      </c>
      <c r="L85" s="235" t="str">
        <f>K6</f>
        <v>Mikulov, Videňská 48</v>
      </c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18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Mikulov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20</v>
      </c>
      <c r="AJ87" s="32"/>
      <c r="AK87" s="32"/>
      <c r="AL87" s="32"/>
      <c r="AM87" s="237" t="str">
        <f>IF(AN8= "","",AN8)</f>
        <v>3. 9. 2020</v>
      </c>
      <c r="AN87" s="237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24" t="str">
        <f>IF(E17="","",E17)</f>
        <v>OK Atelier, s.r.o.</v>
      </c>
      <c r="AN89" s="225"/>
      <c r="AO89" s="225"/>
      <c r="AP89" s="225"/>
      <c r="AQ89" s="32"/>
      <c r="AR89" s="33"/>
      <c r="AS89" s="220" t="s">
        <v>54</v>
      </c>
      <c r="AT89" s="221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IF(E14="","",E14)</f>
        <v>OK Atelier, s.r.o.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24" t="str">
        <f>IF(E20="","",E20)</f>
        <v xml:space="preserve"> </v>
      </c>
      <c r="AN90" s="225"/>
      <c r="AO90" s="225"/>
      <c r="AP90" s="225"/>
      <c r="AQ90" s="32"/>
      <c r="AR90" s="33"/>
      <c r="AS90" s="222"/>
      <c r="AT90" s="223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2"/>
      <c r="AT91" s="223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26" t="s">
        <v>55</v>
      </c>
      <c r="D92" s="227"/>
      <c r="E92" s="227"/>
      <c r="F92" s="227"/>
      <c r="G92" s="227"/>
      <c r="H92" s="60"/>
      <c r="I92" s="228" t="s">
        <v>56</v>
      </c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9" t="s">
        <v>57</v>
      </c>
      <c r="AH92" s="227"/>
      <c r="AI92" s="227"/>
      <c r="AJ92" s="227"/>
      <c r="AK92" s="227"/>
      <c r="AL92" s="227"/>
      <c r="AM92" s="227"/>
      <c r="AN92" s="228" t="s">
        <v>58</v>
      </c>
      <c r="AO92" s="227"/>
      <c r="AP92" s="230"/>
      <c r="AQ92" s="61" t="s">
        <v>59</v>
      </c>
      <c r="AR92" s="33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4">
        <f>ROUND(SUM(AG95:AG96),2)</f>
        <v>0</v>
      </c>
      <c r="AH94" s="214"/>
      <c r="AI94" s="214"/>
      <c r="AJ94" s="214"/>
      <c r="AK94" s="214"/>
      <c r="AL94" s="214"/>
      <c r="AM94" s="214"/>
      <c r="AN94" s="215"/>
      <c r="AO94" s="215"/>
      <c r="AP94" s="215"/>
      <c r="AQ94" s="72" t="s">
        <v>1</v>
      </c>
      <c r="AR94" s="68"/>
      <c r="AS94" s="73">
        <f>ROUND(SUM(AS95:AS96),2)</f>
        <v>0</v>
      </c>
      <c r="AT94" s="74">
        <f>ROUND(SUM(AV94:AW94),2)</f>
        <v>0</v>
      </c>
      <c r="AU94" s="75">
        <f>ROUND(SUM(AU95:AU96),5)</f>
        <v>869.83354999999995</v>
      </c>
      <c r="AV94" s="74">
        <f>ROUND(AZ94*L32,2)</f>
        <v>0</v>
      </c>
      <c r="AW94" s="74">
        <f>ROUND(BA94*L33,2)</f>
        <v>0</v>
      </c>
      <c r="AX94" s="74">
        <f>ROUND(BB94*L32,2)</f>
        <v>0</v>
      </c>
      <c r="AY94" s="74">
        <f>ROUND(BC94*L33,2)</f>
        <v>0</v>
      </c>
      <c r="AZ94" s="74">
        <f>ROUND(SUM(AZ95:AZ96),2)</f>
        <v>0</v>
      </c>
      <c r="BA94" s="74">
        <f>ROUND(SUM(BA95:BA96),2)</f>
        <v>0</v>
      </c>
      <c r="BB94" s="74">
        <f>ROUND(SUM(BB95:BB96),2)</f>
        <v>0</v>
      </c>
      <c r="BC94" s="74">
        <f>ROUND(SUM(BC95:BC96),2)</f>
        <v>0</v>
      </c>
      <c r="BD94" s="76">
        <f>ROUND(SUM(BD95:BD96),2)</f>
        <v>0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1" s="7" customFormat="1" ht="16.5" customHeight="1">
      <c r="A95" s="79" t="s">
        <v>78</v>
      </c>
      <c r="B95" s="80"/>
      <c r="C95" s="81"/>
      <c r="D95" s="219" t="s">
        <v>79</v>
      </c>
      <c r="E95" s="219"/>
      <c r="F95" s="219"/>
      <c r="G95" s="219"/>
      <c r="H95" s="219"/>
      <c r="I95" s="82"/>
      <c r="J95" s="219" t="s">
        <v>80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7"/>
      <c r="AH95" s="218"/>
      <c r="AI95" s="218"/>
      <c r="AJ95" s="218"/>
      <c r="AK95" s="218"/>
      <c r="AL95" s="218"/>
      <c r="AM95" s="218"/>
      <c r="AN95" s="217"/>
      <c r="AO95" s="218"/>
      <c r="AP95" s="218"/>
      <c r="AQ95" s="83" t="s">
        <v>81</v>
      </c>
      <c r="AR95" s="80"/>
      <c r="AS95" s="84">
        <v>0</v>
      </c>
      <c r="AT95" s="85">
        <f>ROUND(SUM(AV95:AW95),2)</f>
        <v>0</v>
      </c>
      <c r="AU95" s="86">
        <f>'01 - Mikropiloty'!P127</f>
        <v>504.206278</v>
      </c>
      <c r="AV95" s="85">
        <f>'01 - Mikropiloty'!J35</f>
        <v>0</v>
      </c>
      <c r="AW95" s="85">
        <f>'01 - Mikropiloty'!J36</f>
        <v>0</v>
      </c>
      <c r="AX95" s="85">
        <f>'01 - Mikropiloty'!J37</f>
        <v>0</v>
      </c>
      <c r="AY95" s="85">
        <f>'01 - Mikropiloty'!J38</f>
        <v>0</v>
      </c>
      <c r="AZ95" s="85">
        <f>'01 - Mikropiloty'!F35</f>
        <v>0</v>
      </c>
      <c r="BA95" s="85">
        <f>'01 - Mikropiloty'!F36</f>
        <v>0</v>
      </c>
      <c r="BB95" s="85">
        <f>'01 - Mikropiloty'!F37</f>
        <v>0</v>
      </c>
      <c r="BC95" s="85">
        <f>'01 - Mikropiloty'!F38</f>
        <v>0</v>
      </c>
      <c r="BD95" s="87">
        <f>'01 - Mikropiloty'!F39</f>
        <v>0</v>
      </c>
      <c r="BT95" s="88" t="s">
        <v>82</v>
      </c>
      <c r="BV95" s="88" t="s">
        <v>76</v>
      </c>
      <c r="BW95" s="88" t="s">
        <v>83</v>
      </c>
      <c r="BX95" s="88" t="s">
        <v>4</v>
      </c>
      <c r="CL95" s="88" t="s">
        <v>1</v>
      </c>
      <c r="CM95" s="88" t="s">
        <v>84</v>
      </c>
    </row>
    <row r="96" spans="1:91" s="7" customFormat="1" ht="16.5" customHeight="1">
      <c r="A96" s="79" t="s">
        <v>78</v>
      </c>
      <c r="B96" s="80"/>
      <c r="C96" s="81"/>
      <c r="D96" s="219" t="s">
        <v>85</v>
      </c>
      <c r="E96" s="219"/>
      <c r="F96" s="219"/>
      <c r="G96" s="219"/>
      <c r="H96" s="219"/>
      <c r="I96" s="82"/>
      <c r="J96" s="219" t="s">
        <v>86</v>
      </c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7">
        <f>'02 - Statické zajištění'!J32</f>
        <v>0</v>
      </c>
      <c r="AH96" s="218"/>
      <c r="AI96" s="218"/>
      <c r="AJ96" s="218"/>
      <c r="AK96" s="218"/>
      <c r="AL96" s="218"/>
      <c r="AM96" s="218"/>
      <c r="AN96" s="217">
        <f>SUM(AG96,AT96)</f>
        <v>0</v>
      </c>
      <c r="AO96" s="218"/>
      <c r="AP96" s="218"/>
      <c r="AQ96" s="83" t="s">
        <v>81</v>
      </c>
      <c r="AR96" s="80"/>
      <c r="AS96" s="89">
        <v>0</v>
      </c>
      <c r="AT96" s="90">
        <f>ROUND(SUM(AV96:AW96),2)</f>
        <v>0</v>
      </c>
      <c r="AU96" s="91">
        <f>'02 - Statické zajištění'!P128</f>
        <v>365.62727599999999</v>
      </c>
      <c r="AV96" s="90">
        <f>'02 - Statické zajištění'!J35</f>
        <v>0</v>
      </c>
      <c r="AW96" s="90">
        <f>'02 - Statické zajištění'!J36</f>
        <v>0</v>
      </c>
      <c r="AX96" s="90">
        <f>'02 - Statické zajištění'!J37</f>
        <v>0</v>
      </c>
      <c r="AY96" s="90">
        <f>'02 - Statické zajištění'!J38</f>
        <v>0</v>
      </c>
      <c r="AZ96" s="90">
        <f>'02 - Statické zajištění'!F35</f>
        <v>0</v>
      </c>
      <c r="BA96" s="90">
        <f>'02 - Statické zajištění'!F36</f>
        <v>0</v>
      </c>
      <c r="BB96" s="90">
        <f>'02 - Statické zajištění'!F37</f>
        <v>0</v>
      </c>
      <c r="BC96" s="90">
        <f>'02 - Statické zajištění'!F38</f>
        <v>0</v>
      </c>
      <c r="BD96" s="92">
        <f>'02 - Statické zajištění'!F39</f>
        <v>0</v>
      </c>
      <c r="BT96" s="88" t="s">
        <v>82</v>
      </c>
      <c r="BV96" s="88" t="s">
        <v>76</v>
      </c>
      <c r="BW96" s="88" t="s">
        <v>87</v>
      </c>
      <c r="BX96" s="88" t="s">
        <v>4</v>
      </c>
      <c r="CL96" s="88" t="s">
        <v>1</v>
      </c>
      <c r="CM96" s="88" t="s">
        <v>84</v>
      </c>
    </row>
    <row r="97" spans="1:57">
      <c r="B97" s="21"/>
      <c r="AR97" s="21"/>
    </row>
    <row r="98" spans="1:57" s="2" customFormat="1" ht="30" customHeight="1">
      <c r="A98" s="32"/>
      <c r="B98" s="33"/>
      <c r="C98" s="69" t="s">
        <v>88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215">
        <v>0</v>
      </c>
      <c r="AH98" s="215"/>
      <c r="AI98" s="215"/>
      <c r="AJ98" s="215"/>
      <c r="AK98" s="215"/>
      <c r="AL98" s="215"/>
      <c r="AM98" s="215"/>
      <c r="AN98" s="215">
        <v>0</v>
      </c>
      <c r="AO98" s="215"/>
      <c r="AP98" s="215"/>
      <c r="AQ98" s="93"/>
      <c r="AR98" s="33"/>
      <c r="AS98" s="62" t="s">
        <v>89</v>
      </c>
      <c r="AT98" s="63" t="s">
        <v>90</v>
      </c>
      <c r="AU98" s="63" t="s">
        <v>38</v>
      </c>
      <c r="AV98" s="64" t="s">
        <v>61</v>
      </c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s="2" customFormat="1" ht="10.9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s="2" customFormat="1" ht="30" customHeight="1">
      <c r="A100" s="32"/>
      <c r="B100" s="33"/>
      <c r="C100" s="94" t="s">
        <v>91</v>
      </c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216">
        <f>ROUND(AG94 + AG98, 2)</f>
        <v>0</v>
      </c>
      <c r="AH100" s="216"/>
      <c r="AI100" s="216"/>
      <c r="AJ100" s="216"/>
      <c r="AK100" s="216"/>
      <c r="AL100" s="216"/>
      <c r="AM100" s="216"/>
      <c r="AN100" s="216">
        <f>ROUND(AN94 + AN98, 2)</f>
        <v>0</v>
      </c>
      <c r="AO100" s="216"/>
      <c r="AP100" s="216"/>
      <c r="AQ100" s="95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  <row r="101" spans="1:57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33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</sheetData>
  <mergeCells count="50">
    <mergeCell ref="L31:P31"/>
    <mergeCell ref="W31:AE31"/>
    <mergeCell ref="AK31:AO31"/>
    <mergeCell ref="W32:AE32"/>
    <mergeCell ref="AK32:AO32"/>
    <mergeCell ref="L32:P32"/>
    <mergeCell ref="W33:AE33"/>
    <mergeCell ref="AK33:AO33"/>
    <mergeCell ref="L33:P33"/>
    <mergeCell ref="W34:AE34"/>
    <mergeCell ref="AK34:AO34"/>
    <mergeCell ref="L34:P34"/>
    <mergeCell ref="W35:AE35"/>
    <mergeCell ref="AK35:AO35"/>
    <mergeCell ref="L35:P35"/>
    <mergeCell ref="W36:AE36"/>
    <mergeCell ref="AK36:AO36"/>
    <mergeCell ref="L36:P36"/>
    <mergeCell ref="C92:G92"/>
    <mergeCell ref="I92:AF92"/>
    <mergeCell ref="AG92:AM92"/>
    <mergeCell ref="AN92:AP92"/>
    <mergeCell ref="X38:AB38"/>
    <mergeCell ref="AK38:AO38"/>
    <mergeCell ref="L85:AO85"/>
    <mergeCell ref="AM87:AN87"/>
    <mergeCell ref="AM89:AP89"/>
    <mergeCell ref="AG100:AM100"/>
    <mergeCell ref="AN100:AP100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R2:BE2"/>
    <mergeCell ref="AG94:AM94"/>
    <mergeCell ref="AN94:AP94"/>
    <mergeCell ref="AG98:AM98"/>
    <mergeCell ref="AN98:AP98"/>
    <mergeCell ref="AS89:AT91"/>
    <mergeCell ref="AM90:AP90"/>
    <mergeCell ref="AK29:AO29"/>
    <mergeCell ref="K5:AO5"/>
    <mergeCell ref="K6:AO6"/>
    <mergeCell ref="E23:AN23"/>
    <mergeCell ref="AK26:AO26"/>
    <mergeCell ref="AK27:AO27"/>
  </mergeCells>
  <hyperlinks>
    <hyperlink ref="A95" location="'01 - Mikropiloty'!C2" display="/"/>
    <hyperlink ref="A96" location="'02 - Statické zajištění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0"/>
  <sheetViews>
    <sheetView showGridLines="0" topLeftCell="A160" workbookViewId="0">
      <selection activeCell="J106" sqref="J10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7"/>
    </row>
    <row r="2" spans="1:46" s="1" customFormat="1" ht="36.950000000000003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8" t="s">
        <v>83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92</v>
      </c>
      <c r="L4" s="21"/>
      <c r="M4" s="98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14</v>
      </c>
      <c r="L6" s="21"/>
    </row>
    <row r="7" spans="1:46" s="1" customFormat="1" ht="16.5" customHeight="1">
      <c r="B7" s="21"/>
      <c r="E7" s="249" t="str">
        <f>'Rekapitulace stavby'!K6</f>
        <v>Mikulov, Videňská 48</v>
      </c>
      <c r="F7" s="250"/>
      <c r="G7" s="250"/>
      <c r="H7" s="250"/>
      <c r="L7" s="21"/>
    </row>
    <row r="8" spans="1:46" s="2" customFormat="1" ht="12" customHeight="1">
      <c r="A8" s="32"/>
      <c r="B8" s="33"/>
      <c r="C8" s="32"/>
      <c r="D8" s="27" t="s">
        <v>93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5" t="s">
        <v>94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27" t="s">
        <v>17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27" t="s">
        <v>20</v>
      </c>
      <c r="J12" s="55" t="str">
        <f>'Rekapitulace stavby'!AN8</f>
        <v>3. 9. 2020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" t="s">
        <v>27</v>
      </c>
      <c r="F18" s="32"/>
      <c r="G18" s="32"/>
      <c r="H18" s="32"/>
      <c r="I18" s="27" t="s">
        <v>25</v>
      </c>
      <c r="J18" s="25" t="s">
        <v>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27</v>
      </c>
      <c r="F21" s="32"/>
      <c r="G21" s="32"/>
      <c r="H21" s="32"/>
      <c r="I21" s="2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46" t="s">
        <v>1</v>
      </c>
      <c r="F27" s="246"/>
      <c r="G27" s="246"/>
      <c r="H27" s="246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3"/>
      <c r="C30" s="32"/>
      <c r="D30" s="25" t="s">
        <v>95</v>
      </c>
      <c r="E30" s="32"/>
      <c r="F30" s="32"/>
      <c r="G30" s="32"/>
      <c r="H30" s="32"/>
      <c r="I30" s="32"/>
      <c r="J30" s="31">
        <f>J96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3"/>
      <c r="C31" s="32"/>
      <c r="D31" s="30" t="s">
        <v>96</v>
      </c>
      <c r="E31" s="32"/>
      <c r="F31" s="32"/>
      <c r="G31" s="32"/>
      <c r="H31" s="32"/>
      <c r="I31" s="32"/>
      <c r="J31" s="31"/>
      <c r="K31" s="32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34</v>
      </c>
      <c r="E32" s="32"/>
      <c r="F32" s="32"/>
      <c r="G32" s="32"/>
      <c r="H32" s="32"/>
      <c r="I32" s="32"/>
      <c r="J32" s="71">
        <f>ROUND(J30 + J31,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38</v>
      </c>
      <c r="E35" s="27" t="s">
        <v>39</v>
      </c>
      <c r="F35" s="104">
        <f>ROUND((SUM(BE104:BE107) + SUM(BE127:BE159)),  2)</f>
        <v>0</v>
      </c>
      <c r="G35" s="32"/>
      <c r="H35" s="32"/>
      <c r="I35" s="105">
        <v>0.21</v>
      </c>
      <c r="J35" s="104">
        <f>ROUND(((SUM(BE104:BE107) + SUM(BE127:BE159))*I35),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40</v>
      </c>
      <c r="F36" s="104">
        <f>ROUND((SUM(BF104:BF107) + SUM(BF127:BF159)),  2)</f>
        <v>0</v>
      </c>
      <c r="G36" s="32"/>
      <c r="H36" s="32"/>
      <c r="I36" s="105">
        <v>0.15</v>
      </c>
      <c r="J36" s="104">
        <f>ROUND(((SUM(BF104:BF107) + SUM(BF127:BF159))*I36),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4">
        <f>ROUND((SUM(BG104:BG107) + SUM(BG127:BG159)),  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04">
        <f>ROUND((SUM(BH104:BH107) + SUM(BH127:BH159)),  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43</v>
      </c>
      <c r="F39" s="104">
        <f>ROUND((SUM(BI104:BI107) + SUM(BI127:BI159)),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95"/>
      <c r="D41" s="106" t="s">
        <v>44</v>
      </c>
      <c r="E41" s="60"/>
      <c r="F41" s="60"/>
      <c r="G41" s="107" t="s">
        <v>45</v>
      </c>
      <c r="H41" s="108" t="s">
        <v>46</v>
      </c>
      <c r="I41" s="60"/>
      <c r="J41" s="109">
        <f>SUM(J32:J39)</f>
        <v>0</v>
      </c>
      <c r="K41" s="110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2"/>
      <c r="B61" s="33"/>
      <c r="C61" s="32"/>
      <c r="D61" s="45" t="s">
        <v>49</v>
      </c>
      <c r="E61" s="35"/>
      <c r="F61" s="111" t="s">
        <v>50</v>
      </c>
      <c r="G61" s="45" t="s">
        <v>49</v>
      </c>
      <c r="H61" s="35"/>
      <c r="I61" s="35"/>
      <c r="J61" s="112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2"/>
      <c r="B76" s="33"/>
      <c r="C76" s="32"/>
      <c r="D76" s="45" t="s">
        <v>49</v>
      </c>
      <c r="E76" s="35"/>
      <c r="F76" s="111" t="s">
        <v>50</v>
      </c>
      <c r="G76" s="45" t="s">
        <v>49</v>
      </c>
      <c r="H76" s="35"/>
      <c r="I76" s="35"/>
      <c r="J76" s="112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97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49" t="str">
        <f>E7</f>
        <v>Mikulov, Videňská 48</v>
      </c>
      <c r="F85" s="250"/>
      <c r="G85" s="250"/>
      <c r="H85" s="25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93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35" t="str">
        <f>E9</f>
        <v>01 - Mikropiloty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18</v>
      </c>
      <c r="D89" s="32"/>
      <c r="E89" s="32"/>
      <c r="F89" s="25" t="str">
        <f>F12</f>
        <v>Mikulov</v>
      </c>
      <c r="G89" s="32"/>
      <c r="H89" s="32"/>
      <c r="I89" s="27" t="s">
        <v>20</v>
      </c>
      <c r="J89" s="55" t="str">
        <f>IF(J12="","",J12)</f>
        <v>3. 9. 2020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22</v>
      </c>
      <c r="D91" s="32"/>
      <c r="E91" s="32"/>
      <c r="F91" s="25" t="str">
        <f>E15</f>
        <v xml:space="preserve"> </v>
      </c>
      <c r="G91" s="32"/>
      <c r="H91" s="32"/>
      <c r="I91" s="27" t="s">
        <v>28</v>
      </c>
      <c r="J91" s="28" t="str">
        <f>E21</f>
        <v>OK Atelier,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OK Atelier, s.r.o.</v>
      </c>
      <c r="G92" s="32"/>
      <c r="H92" s="32"/>
      <c r="I92" s="27" t="s">
        <v>30</v>
      </c>
      <c r="J92" s="28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13" t="s">
        <v>98</v>
      </c>
      <c r="D94" s="95"/>
      <c r="E94" s="95"/>
      <c r="F94" s="95"/>
      <c r="G94" s="95"/>
      <c r="H94" s="95"/>
      <c r="I94" s="95"/>
      <c r="J94" s="114" t="s">
        <v>99</v>
      </c>
      <c r="K94" s="95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5" t="s">
        <v>100</v>
      </c>
      <c r="D96" s="32"/>
      <c r="E96" s="32"/>
      <c r="F96" s="32"/>
      <c r="G96" s="32"/>
      <c r="H96" s="32"/>
      <c r="I96" s="32"/>
      <c r="J96" s="71">
        <f>J127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8" t="s">
        <v>101</v>
      </c>
    </row>
    <row r="97" spans="1:65" s="9" customFormat="1" ht="24.95" customHeight="1">
      <c r="B97" s="116"/>
      <c r="D97" s="117" t="s">
        <v>102</v>
      </c>
      <c r="E97" s="118"/>
      <c r="F97" s="118"/>
      <c r="G97" s="118"/>
      <c r="H97" s="118"/>
      <c r="I97" s="118"/>
      <c r="J97" s="119">
        <f>J128</f>
        <v>0</v>
      </c>
      <c r="L97" s="116"/>
    </row>
    <row r="98" spans="1:65" s="10" customFormat="1" ht="19.899999999999999" customHeight="1">
      <c r="B98" s="120"/>
      <c r="D98" s="121" t="s">
        <v>103</v>
      </c>
      <c r="E98" s="122"/>
      <c r="F98" s="122"/>
      <c r="G98" s="122"/>
      <c r="H98" s="122"/>
      <c r="I98" s="122"/>
      <c r="J98" s="123">
        <f>J129</f>
        <v>0</v>
      </c>
      <c r="L98" s="120"/>
    </row>
    <row r="99" spans="1:65" s="10" customFormat="1" ht="19.899999999999999" customHeight="1">
      <c r="B99" s="120"/>
      <c r="D99" s="121" t="s">
        <v>104</v>
      </c>
      <c r="E99" s="122"/>
      <c r="F99" s="122"/>
      <c r="G99" s="122"/>
      <c r="H99" s="122"/>
      <c r="I99" s="122"/>
      <c r="J99" s="123">
        <f>J152</f>
        <v>0</v>
      </c>
      <c r="L99" s="120"/>
    </row>
    <row r="100" spans="1:65" s="9" customFormat="1" ht="24.95" customHeight="1">
      <c r="B100" s="116"/>
      <c r="D100" s="117" t="s">
        <v>105</v>
      </c>
      <c r="E100" s="118"/>
      <c r="F100" s="118"/>
      <c r="G100" s="118"/>
      <c r="H100" s="118"/>
      <c r="I100" s="118"/>
      <c r="J100" s="119">
        <f>J154</f>
        <v>0</v>
      </c>
      <c r="L100" s="116"/>
    </row>
    <row r="101" spans="1:65" s="10" customFormat="1" ht="19.899999999999999" customHeight="1">
      <c r="B101" s="120"/>
      <c r="D101" s="121" t="s">
        <v>106</v>
      </c>
      <c r="E101" s="122"/>
      <c r="F101" s="122"/>
      <c r="G101" s="122"/>
      <c r="H101" s="122"/>
      <c r="I101" s="122"/>
      <c r="J101" s="123">
        <f>J155</f>
        <v>0</v>
      </c>
      <c r="L101" s="120"/>
    </row>
    <row r="102" spans="1:65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65" s="2" customFormat="1" ht="6.95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65" s="2" customFormat="1" ht="29.25" customHeight="1">
      <c r="A104" s="32"/>
      <c r="B104" s="33"/>
      <c r="C104" s="115" t="s">
        <v>107</v>
      </c>
      <c r="D104" s="32"/>
      <c r="E104" s="32"/>
      <c r="F104" s="32"/>
      <c r="G104" s="32"/>
      <c r="H104" s="32"/>
      <c r="I104" s="32"/>
      <c r="J104" s="124">
        <f>ROUND(J105 + J106,2)</f>
        <v>0</v>
      </c>
      <c r="K104" s="32"/>
      <c r="L104" s="42"/>
      <c r="N104" s="125" t="s">
        <v>38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65" s="2" customFormat="1" ht="18" customHeight="1">
      <c r="A105" s="32"/>
      <c r="B105" s="126"/>
      <c r="C105" s="127"/>
      <c r="D105" s="248" t="s">
        <v>108</v>
      </c>
      <c r="E105" s="248"/>
      <c r="F105" s="248"/>
      <c r="G105" s="127"/>
      <c r="H105" s="127"/>
      <c r="I105" s="127"/>
      <c r="J105" s="128"/>
      <c r="K105" s="127"/>
      <c r="L105" s="129"/>
      <c r="M105" s="130"/>
      <c r="N105" s="131" t="s">
        <v>39</v>
      </c>
      <c r="O105" s="130"/>
      <c r="P105" s="130"/>
      <c r="Q105" s="130"/>
      <c r="R105" s="130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2" t="s">
        <v>109</v>
      </c>
      <c r="AZ105" s="130"/>
      <c r="BA105" s="130"/>
      <c r="BB105" s="130"/>
      <c r="BC105" s="130"/>
      <c r="BD105" s="130"/>
      <c r="BE105" s="133">
        <f>IF(N105="základní",J105,0)</f>
        <v>0</v>
      </c>
      <c r="BF105" s="133">
        <f>IF(N105="snížená",J105,0)</f>
        <v>0</v>
      </c>
      <c r="BG105" s="133">
        <f>IF(N105="zákl. přenesená",J105,0)</f>
        <v>0</v>
      </c>
      <c r="BH105" s="133">
        <f>IF(N105="sníž. přenesená",J105,0)</f>
        <v>0</v>
      </c>
      <c r="BI105" s="133">
        <f>IF(N105="nulová",J105,0)</f>
        <v>0</v>
      </c>
      <c r="BJ105" s="132" t="s">
        <v>82</v>
      </c>
      <c r="BK105" s="130"/>
      <c r="BL105" s="130"/>
      <c r="BM105" s="130"/>
    </row>
    <row r="106" spans="1:65" s="2" customFormat="1" ht="18" customHeight="1">
      <c r="A106" s="32"/>
      <c r="B106" s="126"/>
      <c r="C106" s="127"/>
      <c r="D106" s="248" t="s">
        <v>110</v>
      </c>
      <c r="E106" s="248"/>
      <c r="F106" s="248"/>
      <c r="G106" s="127"/>
      <c r="H106" s="127"/>
      <c r="I106" s="127"/>
      <c r="J106" s="128"/>
      <c r="K106" s="127"/>
      <c r="L106" s="129"/>
      <c r="M106" s="130"/>
      <c r="N106" s="131" t="s">
        <v>39</v>
      </c>
      <c r="O106" s="130"/>
      <c r="P106" s="130"/>
      <c r="Q106" s="130"/>
      <c r="R106" s="130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2" t="s">
        <v>109</v>
      </c>
      <c r="AZ106" s="130"/>
      <c r="BA106" s="130"/>
      <c r="BB106" s="130"/>
      <c r="BC106" s="130"/>
      <c r="BD106" s="130"/>
      <c r="BE106" s="133">
        <f>IF(N106="základní",J106,0)</f>
        <v>0</v>
      </c>
      <c r="BF106" s="133">
        <f>IF(N106="snížená",J106,0)</f>
        <v>0</v>
      </c>
      <c r="BG106" s="133">
        <f>IF(N106="zákl. přenesená",J106,0)</f>
        <v>0</v>
      </c>
      <c r="BH106" s="133">
        <f>IF(N106="sníž. přenesená",J106,0)</f>
        <v>0</v>
      </c>
      <c r="BI106" s="133">
        <f>IF(N106="nulová",J106,0)</f>
        <v>0</v>
      </c>
      <c r="BJ106" s="132" t="s">
        <v>82</v>
      </c>
      <c r="BK106" s="130"/>
      <c r="BL106" s="130"/>
      <c r="BM106" s="130"/>
    </row>
    <row r="107" spans="1:65" s="2" customFormat="1" ht="18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65" s="2" customFormat="1" ht="29.25" customHeight="1">
      <c r="A108" s="32"/>
      <c r="B108" s="33"/>
      <c r="C108" s="94" t="s">
        <v>91</v>
      </c>
      <c r="D108" s="95"/>
      <c r="E108" s="95"/>
      <c r="F108" s="95"/>
      <c r="G108" s="95"/>
      <c r="H108" s="95"/>
      <c r="I108" s="95"/>
      <c r="J108" s="96">
        <f>ROUND(J96+J104,2)</f>
        <v>0</v>
      </c>
      <c r="K108" s="95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65" s="2" customFormat="1" ht="6.95" customHeight="1">
      <c r="A109" s="32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3" spans="1:63" s="2" customFormat="1" ht="6.95" customHeight="1">
      <c r="A113" s="32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24.95" customHeight="1">
      <c r="A114" s="32"/>
      <c r="B114" s="33"/>
      <c r="C114" s="22" t="s">
        <v>111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2" customHeight="1">
      <c r="A116" s="32"/>
      <c r="B116" s="33"/>
      <c r="C116" s="27" t="s">
        <v>14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6.5" customHeight="1">
      <c r="A117" s="32"/>
      <c r="B117" s="33"/>
      <c r="C117" s="32"/>
      <c r="D117" s="32"/>
      <c r="E117" s="249" t="str">
        <f>E7</f>
        <v>Mikulov, Videňská 48</v>
      </c>
      <c r="F117" s="250"/>
      <c r="G117" s="250"/>
      <c r="H117" s="250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2" customHeight="1">
      <c r="A118" s="32"/>
      <c r="B118" s="33"/>
      <c r="C118" s="27" t="s">
        <v>93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6.5" customHeight="1">
      <c r="A119" s="32"/>
      <c r="B119" s="33"/>
      <c r="C119" s="32"/>
      <c r="D119" s="32"/>
      <c r="E119" s="235" t="str">
        <f>E9</f>
        <v>01 - Mikropiloty</v>
      </c>
      <c r="F119" s="251"/>
      <c r="G119" s="251"/>
      <c r="H119" s="251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12" customHeight="1">
      <c r="A121" s="32"/>
      <c r="B121" s="33"/>
      <c r="C121" s="27" t="s">
        <v>18</v>
      </c>
      <c r="D121" s="32"/>
      <c r="E121" s="32"/>
      <c r="F121" s="25" t="str">
        <f>F12</f>
        <v>Mikulov</v>
      </c>
      <c r="G121" s="32"/>
      <c r="H121" s="32"/>
      <c r="I121" s="27" t="s">
        <v>20</v>
      </c>
      <c r="J121" s="55" t="str">
        <f>IF(J12="","",J12)</f>
        <v>3. 9. 2020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15.2" customHeight="1">
      <c r="A123" s="32"/>
      <c r="B123" s="33"/>
      <c r="C123" s="27" t="s">
        <v>22</v>
      </c>
      <c r="D123" s="32"/>
      <c r="E123" s="32"/>
      <c r="F123" s="25" t="str">
        <f>E15</f>
        <v xml:space="preserve"> </v>
      </c>
      <c r="G123" s="32"/>
      <c r="H123" s="32"/>
      <c r="I123" s="27" t="s">
        <v>28</v>
      </c>
      <c r="J123" s="28" t="str">
        <f>E21</f>
        <v>OK Atelier, s.r.o.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26</v>
      </c>
      <c r="D124" s="32"/>
      <c r="E124" s="32"/>
      <c r="F124" s="25" t="str">
        <f>IF(E18="","",E18)</f>
        <v>OK Atelier, s.r.o.</v>
      </c>
      <c r="G124" s="32"/>
      <c r="H124" s="32"/>
      <c r="I124" s="27" t="s">
        <v>30</v>
      </c>
      <c r="J124" s="28" t="str">
        <f>E24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11" customFormat="1" ht="29.25" customHeight="1">
      <c r="A126" s="134"/>
      <c r="B126" s="135"/>
      <c r="C126" s="136" t="s">
        <v>112</v>
      </c>
      <c r="D126" s="137" t="s">
        <v>59</v>
      </c>
      <c r="E126" s="137" t="s">
        <v>55</v>
      </c>
      <c r="F126" s="137" t="s">
        <v>56</v>
      </c>
      <c r="G126" s="137" t="s">
        <v>113</v>
      </c>
      <c r="H126" s="137" t="s">
        <v>114</v>
      </c>
      <c r="I126" s="137" t="s">
        <v>115</v>
      </c>
      <c r="J126" s="137" t="s">
        <v>99</v>
      </c>
      <c r="K126" s="138" t="s">
        <v>116</v>
      </c>
      <c r="L126" s="139"/>
      <c r="M126" s="62" t="s">
        <v>1</v>
      </c>
      <c r="N126" s="63" t="s">
        <v>38</v>
      </c>
      <c r="O126" s="63" t="s">
        <v>117</v>
      </c>
      <c r="P126" s="63" t="s">
        <v>118</v>
      </c>
      <c r="Q126" s="63" t="s">
        <v>119</v>
      </c>
      <c r="R126" s="63" t="s">
        <v>120</v>
      </c>
      <c r="S126" s="63" t="s">
        <v>121</v>
      </c>
      <c r="T126" s="64" t="s">
        <v>122</v>
      </c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</row>
    <row r="127" spans="1:63" s="2" customFormat="1" ht="22.9" customHeight="1">
      <c r="A127" s="32"/>
      <c r="B127" s="33"/>
      <c r="C127" s="69" t="s">
        <v>123</v>
      </c>
      <c r="D127" s="32"/>
      <c r="E127" s="32"/>
      <c r="F127" s="32"/>
      <c r="G127" s="32"/>
      <c r="H127" s="32"/>
      <c r="I127" s="32"/>
      <c r="J127" s="140">
        <f>BK127</f>
        <v>0</v>
      </c>
      <c r="K127" s="32"/>
      <c r="L127" s="33"/>
      <c r="M127" s="65"/>
      <c r="N127" s="56"/>
      <c r="O127" s="66"/>
      <c r="P127" s="141">
        <f>P128+P154</f>
        <v>504.206278</v>
      </c>
      <c r="Q127" s="66"/>
      <c r="R127" s="141">
        <f>R128+R154</f>
        <v>8.9698720499999993</v>
      </c>
      <c r="S127" s="66"/>
      <c r="T127" s="142">
        <f>T128+T154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8" t="s">
        <v>73</v>
      </c>
      <c r="AU127" s="18" t="s">
        <v>101</v>
      </c>
      <c r="BK127" s="143">
        <f>BK128+BK154</f>
        <v>0</v>
      </c>
    </row>
    <row r="128" spans="1:63" s="12" customFormat="1" ht="25.9" customHeight="1">
      <c r="B128" s="144"/>
      <c r="D128" s="145" t="s">
        <v>73</v>
      </c>
      <c r="E128" s="146" t="s">
        <v>124</v>
      </c>
      <c r="F128" s="146" t="s">
        <v>125</v>
      </c>
      <c r="J128" s="147">
        <f>BK128</f>
        <v>0</v>
      </c>
      <c r="L128" s="144"/>
      <c r="M128" s="148"/>
      <c r="N128" s="149"/>
      <c r="O128" s="149"/>
      <c r="P128" s="150">
        <f>P129+P152</f>
        <v>503.48627799999997</v>
      </c>
      <c r="Q128" s="149"/>
      <c r="R128" s="150">
        <f>R129+R152</f>
        <v>8.89444005</v>
      </c>
      <c r="S128" s="149"/>
      <c r="T128" s="151">
        <f>T129+T152</f>
        <v>0</v>
      </c>
      <c r="AR128" s="145" t="s">
        <v>82</v>
      </c>
      <c r="AT128" s="152" t="s">
        <v>73</v>
      </c>
      <c r="AU128" s="152" t="s">
        <v>74</v>
      </c>
      <c r="AY128" s="145" t="s">
        <v>126</v>
      </c>
      <c r="BK128" s="153">
        <f>BK129+BK152</f>
        <v>0</v>
      </c>
    </row>
    <row r="129" spans="1:65" s="12" customFormat="1" ht="22.9" customHeight="1">
      <c r="B129" s="144"/>
      <c r="D129" s="145" t="s">
        <v>73</v>
      </c>
      <c r="E129" s="154" t="s">
        <v>84</v>
      </c>
      <c r="F129" s="154" t="s">
        <v>127</v>
      </c>
      <c r="J129" s="155">
        <f>BK129</f>
        <v>0</v>
      </c>
      <c r="L129" s="144"/>
      <c r="M129" s="148"/>
      <c r="N129" s="149"/>
      <c r="O129" s="149"/>
      <c r="P129" s="150">
        <f>SUM(P130:P151)</f>
        <v>496.48669999999998</v>
      </c>
      <c r="Q129" s="149"/>
      <c r="R129" s="150">
        <f>SUM(R130:R151)</f>
        <v>8.89444005</v>
      </c>
      <c r="S129" s="149"/>
      <c r="T129" s="151">
        <f>SUM(T130:T151)</f>
        <v>0</v>
      </c>
      <c r="AR129" s="145" t="s">
        <v>82</v>
      </c>
      <c r="AT129" s="152" t="s">
        <v>73</v>
      </c>
      <c r="AU129" s="152" t="s">
        <v>82</v>
      </c>
      <c r="AY129" s="145" t="s">
        <v>126</v>
      </c>
      <c r="BK129" s="153">
        <f>SUM(BK130:BK151)</f>
        <v>0</v>
      </c>
    </row>
    <row r="130" spans="1:65" s="2" customFormat="1" ht="24.2" customHeight="1">
      <c r="A130" s="32"/>
      <c r="B130" s="126"/>
      <c r="C130" s="156" t="s">
        <v>82</v>
      </c>
      <c r="D130" s="156" t="s">
        <v>128</v>
      </c>
      <c r="E130" s="157" t="s">
        <v>129</v>
      </c>
      <c r="F130" s="158" t="s">
        <v>130</v>
      </c>
      <c r="G130" s="159" t="s">
        <v>131</v>
      </c>
      <c r="H130" s="160">
        <v>70.5</v>
      </c>
      <c r="I130" s="161">
        <v>0</v>
      </c>
      <c r="J130" s="161">
        <f>ROUND(I130*H130,2)</f>
        <v>0</v>
      </c>
      <c r="K130" s="158" t="s">
        <v>132</v>
      </c>
      <c r="L130" s="33"/>
      <c r="M130" s="162" t="s">
        <v>1</v>
      </c>
      <c r="N130" s="163" t="s">
        <v>39</v>
      </c>
      <c r="O130" s="164">
        <v>2.972</v>
      </c>
      <c r="P130" s="164">
        <f>O130*H130</f>
        <v>209.52600000000001</v>
      </c>
      <c r="Q130" s="164">
        <v>3.2000000000000003E-4</v>
      </c>
      <c r="R130" s="164">
        <f>Q130*H130</f>
        <v>2.256E-2</v>
      </c>
      <c r="S130" s="164">
        <v>0</v>
      </c>
      <c r="T130" s="165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6" t="s">
        <v>133</v>
      </c>
      <c r="AT130" s="166" t="s">
        <v>128</v>
      </c>
      <c r="AU130" s="166" t="s">
        <v>84</v>
      </c>
      <c r="AY130" s="18" t="s">
        <v>126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8" t="s">
        <v>82</v>
      </c>
      <c r="BK130" s="167">
        <f>ROUND(I130*H130,2)</f>
        <v>0</v>
      </c>
      <c r="BL130" s="18" t="s">
        <v>133</v>
      </c>
      <c r="BM130" s="166" t="s">
        <v>134</v>
      </c>
    </row>
    <row r="131" spans="1:65" s="13" customFormat="1">
      <c r="B131" s="168"/>
      <c r="D131" s="169" t="s">
        <v>135</v>
      </c>
      <c r="E131" s="170" t="s">
        <v>1</v>
      </c>
      <c r="F131" s="171" t="s">
        <v>136</v>
      </c>
      <c r="H131" s="172">
        <v>52.5</v>
      </c>
      <c r="L131" s="168"/>
      <c r="M131" s="173"/>
      <c r="N131" s="174"/>
      <c r="O131" s="174"/>
      <c r="P131" s="174"/>
      <c r="Q131" s="174"/>
      <c r="R131" s="174"/>
      <c r="S131" s="174"/>
      <c r="T131" s="175"/>
      <c r="AT131" s="170" t="s">
        <v>135</v>
      </c>
      <c r="AU131" s="170" t="s">
        <v>84</v>
      </c>
      <c r="AV131" s="13" t="s">
        <v>84</v>
      </c>
      <c r="AW131" s="13" t="s">
        <v>29</v>
      </c>
      <c r="AX131" s="13" t="s">
        <v>74</v>
      </c>
      <c r="AY131" s="170" t="s">
        <v>126</v>
      </c>
    </row>
    <row r="132" spans="1:65" s="13" customFormat="1">
      <c r="B132" s="168"/>
      <c r="D132" s="169" t="s">
        <v>135</v>
      </c>
      <c r="E132" s="170" t="s">
        <v>1</v>
      </c>
      <c r="F132" s="171" t="s">
        <v>137</v>
      </c>
      <c r="H132" s="172">
        <v>18</v>
      </c>
      <c r="L132" s="168"/>
      <c r="M132" s="173"/>
      <c r="N132" s="174"/>
      <c r="O132" s="174"/>
      <c r="P132" s="174"/>
      <c r="Q132" s="174"/>
      <c r="R132" s="174"/>
      <c r="S132" s="174"/>
      <c r="T132" s="175"/>
      <c r="AT132" s="170" t="s">
        <v>135</v>
      </c>
      <c r="AU132" s="170" t="s">
        <v>84</v>
      </c>
      <c r="AV132" s="13" t="s">
        <v>84</v>
      </c>
      <c r="AW132" s="13" t="s">
        <v>29</v>
      </c>
      <c r="AX132" s="13" t="s">
        <v>74</v>
      </c>
      <c r="AY132" s="170" t="s">
        <v>126</v>
      </c>
    </row>
    <row r="133" spans="1:65" s="14" customFormat="1">
      <c r="B133" s="176"/>
      <c r="D133" s="169" t="s">
        <v>135</v>
      </c>
      <c r="E133" s="177" t="s">
        <v>1</v>
      </c>
      <c r="F133" s="178" t="s">
        <v>138</v>
      </c>
      <c r="H133" s="179">
        <v>70.5</v>
      </c>
      <c r="L133" s="176"/>
      <c r="M133" s="180"/>
      <c r="N133" s="181"/>
      <c r="O133" s="181"/>
      <c r="P133" s="181"/>
      <c r="Q133" s="181"/>
      <c r="R133" s="181"/>
      <c r="S133" s="181"/>
      <c r="T133" s="182"/>
      <c r="AT133" s="177" t="s">
        <v>135</v>
      </c>
      <c r="AU133" s="177" t="s">
        <v>84</v>
      </c>
      <c r="AV133" s="14" t="s">
        <v>133</v>
      </c>
      <c r="AW133" s="14" t="s">
        <v>29</v>
      </c>
      <c r="AX133" s="14" t="s">
        <v>82</v>
      </c>
      <c r="AY133" s="177" t="s">
        <v>126</v>
      </c>
    </row>
    <row r="134" spans="1:65" s="2" customFormat="1" ht="14.45" customHeight="1">
      <c r="A134" s="32"/>
      <c r="B134" s="126"/>
      <c r="C134" s="156" t="s">
        <v>84</v>
      </c>
      <c r="D134" s="156" t="s">
        <v>128</v>
      </c>
      <c r="E134" s="157" t="s">
        <v>139</v>
      </c>
      <c r="F134" s="158" t="s">
        <v>140</v>
      </c>
      <c r="G134" s="159" t="s">
        <v>131</v>
      </c>
      <c r="H134" s="160">
        <v>4.5</v>
      </c>
      <c r="I134" s="161">
        <v>0</v>
      </c>
      <c r="J134" s="161">
        <f>ROUND(I134*H134,2)</f>
        <v>0</v>
      </c>
      <c r="K134" s="158" t="s">
        <v>1</v>
      </c>
      <c r="L134" s="33"/>
      <c r="M134" s="162" t="s">
        <v>1</v>
      </c>
      <c r="N134" s="163" t="s">
        <v>39</v>
      </c>
      <c r="O134" s="164">
        <v>5.3849999999999998</v>
      </c>
      <c r="P134" s="164">
        <f>O134*H134</f>
        <v>24.232499999999998</v>
      </c>
      <c r="Q134" s="164">
        <v>5.9000000000000003E-4</v>
      </c>
      <c r="R134" s="164">
        <f>Q134*H134</f>
        <v>2.6550000000000002E-3</v>
      </c>
      <c r="S134" s="164">
        <v>0</v>
      </c>
      <c r="T134" s="165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6" t="s">
        <v>133</v>
      </c>
      <c r="AT134" s="166" t="s">
        <v>128</v>
      </c>
      <c r="AU134" s="166" t="s">
        <v>84</v>
      </c>
      <c r="AY134" s="18" t="s">
        <v>126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8" t="s">
        <v>82</v>
      </c>
      <c r="BK134" s="167">
        <f>ROUND(I134*H134,2)</f>
        <v>0</v>
      </c>
      <c r="BL134" s="18" t="s">
        <v>133</v>
      </c>
      <c r="BM134" s="166" t="s">
        <v>141</v>
      </c>
    </row>
    <row r="135" spans="1:65" s="15" customFormat="1">
      <c r="B135" s="183"/>
      <c r="D135" s="169" t="s">
        <v>135</v>
      </c>
      <c r="E135" s="184" t="s">
        <v>1</v>
      </c>
      <c r="F135" s="185" t="s">
        <v>142</v>
      </c>
      <c r="H135" s="184" t="s">
        <v>1</v>
      </c>
      <c r="L135" s="183"/>
      <c r="M135" s="186"/>
      <c r="N135" s="187"/>
      <c r="O135" s="187"/>
      <c r="P135" s="187"/>
      <c r="Q135" s="187"/>
      <c r="R135" s="187"/>
      <c r="S135" s="187"/>
      <c r="T135" s="188"/>
      <c r="AT135" s="184" t="s">
        <v>135</v>
      </c>
      <c r="AU135" s="184" t="s">
        <v>84</v>
      </c>
      <c r="AV135" s="15" t="s">
        <v>82</v>
      </c>
      <c r="AW135" s="15" t="s">
        <v>29</v>
      </c>
      <c r="AX135" s="15" t="s">
        <v>74</v>
      </c>
      <c r="AY135" s="184" t="s">
        <v>126</v>
      </c>
    </row>
    <row r="136" spans="1:65" s="13" customFormat="1">
      <c r="B136" s="168"/>
      <c r="D136" s="169" t="s">
        <v>135</v>
      </c>
      <c r="E136" s="170" t="s">
        <v>1</v>
      </c>
      <c r="F136" s="171" t="s">
        <v>143</v>
      </c>
      <c r="H136" s="172">
        <v>4.5</v>
      </c>
      <c r="L136" s="168"/>
      <c r="M136" s="173"/>
      <c r="N136" s="174"/>
      <c r="O136" s="174"/>
      <c r="P136" s="174"/>
      <c r="Q136" s="174"/>
      <c r="R136" s="174"/>
      <c r="S136" s="174"/>
      <c r="T136" s="175"/>
      <c r="AT136" s="170" t="s">
        <v>135</v>
      </c>
      <c r="AU136" s="170" t="s">
        <v>84</v>
      </c>
      <c r="AV136" s="13" t="s">
        <v>84</v>
      </c>
      <c r="AW136" s="13" t="s">
        <v>29</v>
      </c>
      <c r="AX136" s="13" t="s">
        <v>82</v>
      </c>
      <c r="AY136" s="170" t="s">
        <v>126</v>
      </c>
    </row>
    <row r="137" spans="1:65" s="2" customFormat="1" ht="24.2" customHeight="1">
      <c r="A137" s="32"/>
      <c r="B137" s="126"/>
      <c r="C137" s="156" t="s">
        <v>144</v>
      </c>
      <c r="D137" s="156" t="s">
        <v>128</v>
      </c>
      <c r="E137" s="157" t="s">
        <v>145</v>
      </c>
      <c r="F137" s="158" t="s">
        <v>146</v>
      </c>
      <c r="G137" s="159" t="s">
        <v>147</v>
      </c>
      <c r="H137" s="160">
        <v>9.1669999999999998</v>
      </c>
      <c r="I137" s="161">
        <v>0</v>
      </c>
      <c r="J137" s="161">
        <f>ROUND(I137*H137,2)</f>
        <v>0</v>
      </c>
      <c r="K137" s="158" t="s">
        <v>132</v>
      </c>
      <c r="L137" s="33"/>
      <c r="M137" s="162" t="s">
        <v>1</v>
      </c>
      <c r="N137" s="163" t="s">
        <v>39</v>
      </c>
      <c r="O137" s="164">
        <v>4.5999999999999996</v>
      </c>
      <c r="P137" s="164">
        <f>O137*H137</f>
        <v>42.168199999999999</v>
      </c>
      <c r="Q137" s="164">
        <v>1.4999999999999999E-4</v>
      </c>
      <c r="R137" s="164">
        <f>Q137*H137</f>
        <v>1.3750499999999998E-3</v>
      </c>
      <c r="S137" s="164">
        <v>0</v>
      </c>
      <c r="T137" s="165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6" t="s">
        <v>133</v>
      </c>
      <c r="AT137" s="166" t="s">
        <v>128</v>
      </c>
      <c r="AU137" s="166" t="s">
        <v>84</v>
      </c>
      <c r="AY137" s="18" t="s">
        <v>126</v>
      </c>
      <c r="BE137" s="167">
        <f>IF(N137="základní",J137,0)</f>
        <v>0</v>
      </c>
      <c r="BF137" s="167">
        <f>IF(N137="snížená",J137,0)</f>
        <v>0</v>
      </c>
      <c r="BG137" s="167">
        <f>IF(N137="zákl. přenesená",J137,0)</f>
        <v>0</v>
      </c>
      <c r="BH137" s="167">
        <f>IF(N137="sníž. přenesená",J137,0)</f>
        <v>0</v>
      </c>
      <c r="BI137" s="167">
        <f>IF(N137="nulová",J137,0)</f>
        <v>0</v>
      </c>
      <c r="BJ137" s="18" t="s">
        <v>82</v>
      </c>
      <c r="BK137" s="167">
        <f>ROUND(I137*H137,2)</f>
        <v>0</v>
      </c>
      <c r="BL137" s="18" t="s">
        <v>133</v>
      </c>
      <c r="BM137" s="166" t="s">
        <v>148</v>
      </c>
    </row>
    <row r="138" spans="1:65" s="13" customFormat="1">
      <c r="B138" s="168"/>
      <c r="D138" s="169" t="s">
        <v>135</v>
      </c>
      <c r="E138" s="170" t="s">
        <v>1</v>
      </c>
      <c r="F138" s="171" t="s">
        <v>149</v>
      </c>
      <c r="H138" s="172">
        <v>110</v>
      </c>
      <c r="L138" s="168"/>
      <c r="M138" s="173"/>
      <c r="N138" s="174"/>
      <c r="O138" s="174"/>
      <c r="P138" s="174"/>
      <c r="Q138" s="174"/>
      <c r="R138" s="174"/>
      <c r="S138" s="174"/>
      <c r="T138" s="175"/>
      <c r="AT138" s="170" t="s">
        <v>135</v>
      </c>
      <c r="AU138" s="170" t="s">
        <v>84</v>
      </c>
      <c r="AV138" s="13" t="s">
        <v>84</v>
      </c>
      <c r="AW138" s="13" t="s">
        <v>29</v>
      </c>
      <c r="AX138" s="13" t="s">
        <v>74</v>
      </c>
      <c r="AY138" s="170" t="s">
        <v>126</v>
      </c>
    </row>
    <row r="139" spans="1:65" s="13" customFormat="1">
      <c r="B139" s="168"/>
      <c r="D139" s="169" t="s">
        <v>135</v>
      </c>
      <c r="E139" s="170" t="s">
        <v>1</v>
      </c>
      <c r="F139" s="171" t="s">
        <v>150</v>
      </c>
      <c r="H139" s="172">
        <v>9.1669999999999998</v>
      </c>
      <c r="L139" s="168"/>
      <c r="M139" s="173"/>
      <c r="N139" s="174"/>
      <c r="O139" s="174"/>
      <c r="P139" s="174"/>
      <c r="Q139" s="174"/>
      <c r="R139" s="174"/>
      <c r="S139" s="174"/>
      <c r="T139" s="175"/>
      <c r="AT139" s="170" t="s">
        <v>135</v>
      </c>
      <c r="AU139" s="170" t="s">
        <v>84</v>
      </c>
      <c r="AV139" s="13" t="s">
        <v>84</v>
      </c>
      <c r="AW139" s="13" t="s">
        <v>29</v>
      </c>
      <c r="AX139" s="13" t="s">
        <v>82</v>
      </c>
      <c r="AY139" s="170" t="s">
        <v>126</v>
      </c>
    </row>
    <row r="140" spans="1:65" s="2" customFormat="1" ht="14.45" customHeight="1">
      <c r="A140" s="32"/>
      <c r="B140" s="126"/>
      <c r="C140" s="189" t="s">
        <v>133</v>
      </c>
      <c r="D140" s="189" t="s">
        <v>151</v>
      </c>
      <c r="E140" s="190" t="s">
        <v>152</v>
      </c>
      <c r="F140" s="191" t="s">
        <v>153</v>
      </c>
      <c r="G140" s="192" t="s">
        <v>154</v>
      </c>
      <c r="H140" s="193">
        <v>4.625</v>
      </c>
      <c r="I140" s="194">
        <v>0</v>
      </c>
      <c r="J140" s="194">
        <f>ROUND(I140*H140,2)</f>
        <v>0</v>
      </c>
      <c r="K140" s="191" t="s">
        <v>132</v>
      </c>
      <c r="L140" s="195"/>
      <c r="M140" s="196" t="s">
        <v>1</v>
      </c>
      <c r="N140" s="197" t="s">
        <v>39</v>
      </c>
      <c r="O140" s="164">
        <v>0</v>
      </c>
      <c r="P140" s="164">
        <f>O140*H140</f>
        <v>0</v>
      </c>
      <c r="Q140" s="164">
        <v>1</v>
      </c>
      <c r="R140" s="164">
        <f>Q140*H140</f>
        <v>4.625</v>
      </c>
      <c r="S140" s="164">
        <v>0</v>
      </c>
      <c r="T140" s="165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6" t="s">
        <v>155</v>
      </c>
      <c r="AT140" s="166" t="s">
        <v>151</v>
      </c>
      <c r="AU140" s="166" t="s">
        <v>84</v>
      </c>
      <c r="AY140" s="18" t="s">
        <v>126</v>
      </c>
      <c r="BE140" s="167">
        <f>IF(N140="základní",J140,0)</f>
        <v>0</v>
      </c>
      <c r="BF140" s="167">
        <f>IF(N140="snížená",J140,0)</f>
        <v>0</v>
      </c>
      <c r="BG140" s="167">
        <f>IF(N140="zákl. přenesená",J140,0)</f>
        <v>0</v>
      </c>
      <c r="BH140" s="167">
        <f>IF(N140="sníž. přenesená",J140,0)</f>
        <v>0</v>
      </c>
      <c r="BI140" s="167">
        <f>IF(N140="nulová",J140,0)</f>
        <v>0</v>
      </c>
      <c r="BJ140" s="18" t="s">
        <v>82</v>
      </c>
      <c r="BK140" s="167">
        <f>ROUND(I140*H140,2)</f>
        <v>0</v>
      </c>
      <c r="BL140" s="18" t="s">
        <v>133</v>
      </c>
      <c r="BM140" s="166" t="s">
        <v>156</v>
      </c>
    </row>
    <row r="141" spans="1:65" s="13" customFormat="1">
      <c r="B141" s="168"/>
      <c r="D141" s="169" t="s">
        <v>135</v>
      </c>
      <c r="E141" s="170" t="s">
        <v>1</v>
      </c>
      <c r="F141" s="171" t="s">
        <v>157</v>
      </c>
      <c r="H141" s="172">
        <v>1.5</v>
      </c>
      <c r="L141" s="168"/>
      <c r="M141" s="173"/>
      <c r="N141" s="174"/>
      <c r="O141" s="174"/>
      <c r="P141" s="174"/>
      <c r="Q141" s="174"/>
      <c r="R141" s="174"/>
      <c r="S141" s="174"/>
      <c r="T141" s="175"/>
      <c r="AT141" s="170" t="s">
        <v>135</v>
      </c>
      <c r="AU141" s="170" t="s">
        <v>84</v>
      </c>
      <c r="AV141" s="13" t="s">
        <v>84</v>
      </c>
      <c r="AW141" s="13" t="s">
        <v>29</v>
      </c>
      <c r="AX141" s="13" t="s">
        <v>74</v>
      </c>
      <c r="AY141" s="170" t="s">
        <v>126</v>
      </c>
    </row>
    <row r="142" spans="1:65" s="13" customFormat="1">
      <c r="B142" s="168"/>
      <c r="D142" s="169" t="s">
        <v>135</v>
      </c>
      <c r="E142" s="170" t="s">
        <v>1</v>
      </c>
      <c r="F142" s="171" t="s">
        <v>158</v>
      </c>
      <c r="H142" s="172">
        <v>2.2000000000000002</v>
      </c>
      <c r="L142" s="168"/>
      <c r="M142" s="173"/>
      <c r="N142" s="174"/>
      <c r="O142" s="174"/>
      <c r="P142" s="174"/>
      <c r="Q142" s="174"/>
      <c r="R142" s="174"/>
      <c r="S142" s="174"/>
      <c r="T142" s="175"/>
      <c r="AT142" s="170" t="s">
        <v>135</v>
      </c>
      <c r="AU142" s="170" t="s">
        <v>84</v>
      </c>
      <c r="AV142" s="13" t="s">
        <v>84</v>
      </c>
      <c r="AW142" s="13" t="s">
        <v>29</v>
      </c>
      <c r="AX142" s="13" t="s">
        <v>74</v>
      </c>
      <c r="AY142" s="170" t="s">
        <v>126</v>
      </c>
    </row>
    <row r="143" spans="1:65" s="16" customFormat="1">
      <c r="B143" s="198"/>
      <c r="D143" s="169" t="s">
        <v>135</v>
      </c>
      <c r="E143" s="199" t="s">
        <v>1</v>
      </c>
      <c r="F143" s="200" t="s">
        <v>159</v>
      </c>
      <c r="H143" s="201">
        <v>3.7</v>
      </c>
      <c r="L143" s="198"/>
      <c r="M143" s="202"/>
      <c r="N143" s="203"/>
      <c r="O143" s="203"/>
      <c r="P143" s="203"/>
      <c r="Q143" s="203"/>
      <c r="R143" s="203"/>
      <c r="S143" s="203"/>
      <c r="T143" s="204"/>
      <c r="AT143" s="199" t="s">
        <v>135</v>
      </c>
      <c r="AU143" s="199" t="s">
        <v>84</v>
      </c>
      <c r="AV143" s="16" t="s">
        <v>144</v>
      </c>
      <c r="AW143" s="16" t="s">
        <v>29</v>
      </c>
      <c r="AX143" s="16" t="s">
        <v>74</v>
      </c>
      <c r="AY143" s="199" t="s">
        <v>126</v>
      </c>
    </row>
    <row r="144" spans="1:65" s="13" customFormat="1">
      <c r="B144" s="168"/>
      <c r="D144" s="169" t="s">
        <v>135</v>
      </c>
      <c r="E144" s="170" t="s">
        <v>1</v>
      </c>
      <c r="F144" s="171" t="s">
        <v>160</v>
      </c>
      <c r="H144" s="172">
        <v>4.625</v>
      </c>
      <c r="L144" s="168"/>
      <c r="M144" s="173"/>
      <c r="N144" s="174"/>
      <c r="O144" s="174"/>
      <c r="P144" s="174"/>
      <c r="Q144" s="174"/>
      <c r="R144" s="174"/>
      <c r="S144" s="174"/>
      <c r="T144" s="175"/>
      <c r="AT144" s="170" t="s">
        <v>135</v>
      </c>
      <c r="AU144" s="170" t="s">
        <v>84</v>
      </c>
      <c r="AV144" s="13" t="s">
        <v>84</v>
      </c>
      <c r="AW144" s="13" t="s">
        <v>29</v>
      </c>
      <c r="AX144" s="13" t="s">
        <v>82</v>
      </c>
      <c r="AY144" s="170" t="s">
        <v>126</v>
      </c>
    </row>
    <row r="145" spans="1:65" s="2" customFormat="1" ht="24.2" customHeight="1">
      <c r="A145" s="32"/>
      <c r="B145" s="126"/>
      <c r="C145" s="156" t="s">
        <v>161</v>
      </c>
      <c r="D145" s="156" t="s">
        <v>128</v>
      </c>
      <c r="E145" s="157" t="s">
        <v>162</v>
      </c>
      <c r="F145" s="158" t="s">
        <v>163</v>
      </c>
      <c r="G145" s="159" t="s">
        <v>131</v>
      </c>
      <c r="H145" s="160">
        <v>20</v>
      </c>
      <c r="I145" s="161">
        <v>0</v>
      </c>
      <c r="J145" s="161">
        <f>ROUND(I145*H145,2)</f>
        <v>0</v>
      </c>
      <c r="K145" s="158" t="s">
        <v>132</v>
      </c>
      <c r="L145" s="33"/>
      <c r="M145" s="162" t="s">
        <v>1</v>
      </c>
      <c r="N145" s="163" t="s">
        <v>39</v>
      </c>
      <c r="O145" s="164">
        <v>2.3039999999999998</v>
      </c>
      <c r="P145" s="164">
        <f>O145*H145</f>
        <v>46.08</v>
      </c>
      <c r="Q145" s="164">
        <v>3.7010000000000001E-2</v>
      </c>
      <c r="R145" s="164">
        <f>Q145*H145</f>
        <v>0.74019999999999997</v>
      </c>
      <c r="S145" s="164">
        <v>0</v>
      </c>
      <c r="T145" s="16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6" t="s">
        <v>133</v>
      </c>
      <c r="AT145" s="166" t="s">
        <v>128</v>
      </c>
      <c r="AU145" s="166" t="s">
        <v>84</v>
      </c>
      <c r="AY145" s="18" t="s">
        <v>126</v>
      </c>
      <c r="BE145" s="167">
        <f>IF(N145="základní",J145,0)</f>
        <v>0</v>
      </c>
      <c r="BF145" s="167">
        <f>IF(N145="snížená",J145,0)</f>
        <v>0</v>
      </c>
      <c r="BG145" s="167">
        <f>IF(N145="zákl. přenesená",J145,0)</f>
        <v>0</v>
      </c>
      <c r="BH145" s="167">
        <f>IF(N145="sníž. přenesená",J145,0)</f>
        <v>0</v>
      </c>
      <c r="BI145" s="167">
        <f>IF(N145="nulová",J145,0)</f>
        <v>0</v>
      </c>
      <c r="BJ145" s="18" t="s">
        <v>82</v>
      </c>
      <c r="BK145" s="167">
        <f>ROUND(I145*H145,2)</f>
        <v>0</v>
      </c>
      <c r="BL145" s="18" t="s">
        <v>133</v>
      </c>
      <c r="BM145" s="166" t="s">
        <v>164</v>
      </c>
    </row>
    <row r="146" spans="1:65" s="13" customFormat="1">
      <c r="B146" s="168"/>
      <c r="D146" s="169" t="s">
        <v>135</v>
      </c>
      <c r="E146" s="170" t="s">
        <v>1</v>
      </c>
      <c r="F146" s="171" t="s">
        <v>165</v>
      </c>
      <c r="H146" s="172">
        <v>20</v>
      </c>
      <c r="L146" s="168"/>
      <c r="M146" s="173"/>
      <c r="N146" s="174"/>
      <c r="O146" s="174"/>
      <c r="P146" s="174"/>
      <c r="Q146" s="174"/>
      <c r="R146" s="174"/>
      <c r="S146" s="174"/>
      <c r="T146" s="175"/>
      <c r="AT146" s="170" t="s">
        <v>135</v>
      </c>
      <c r="AU146" s="170" t="s">
        <v>84</v>
      </c>
      <c r="AV146" s="13" t="s">
        <v>84</v>
      </c>
      <c r="AW146" s="13" t="s">
        <v>29</v>
      </c>
      <c r="AX146" s="13" t="s">
        <v>82</v>
      </c>
      <c r="AY146" s="170" t="s">
        <v>126</v>
      </c>
    </row>
    <row r="147" spans="1:65" s="2" customFormat="1" ht="24.2" customHeight="1">
      <c r="A147" s="32"/>
      <c r="B147" s="126"/>
      <c r="C147" s="156" t="s">
        <v>166</v>
      </c>
      <c r="D147" s="156" t="s">
        <v>128</v>
      </c>
      <c r="E147" s="157" t="s">
        <v>167</v>
      </c>
      <c r="F147" s="158" t="s">
        <v>168</v>
      </c>
      <c r="G147" s="159" t="s">
        <v>131</v>
      </c>
      <c r="H147" s="160">
        <v>55</v>
      </c>
      <c r="I147" s="161">
        <v>0</v>
      </c>
      <c r="J147" s="161">
        <f>ROUND(I147*H147,2)</f>
        <v>0</v>
      </c>
      <c r="K147" s="158" t="s">
        <v>132</v>
      </c>
      <c r="L147" s="33"/>
      <c r="M147" s="162" t="s">
        <v>1</v>
      </c>
      <c r="N147" s="163" t="s">
        <v>39</v>
      </c>
      <c r="O147" s="164">
        <v>2.7360000000000002</v>
      </c>
      <c r="P147" s="164">
        <f>O147*H147</f>
        <v>150.48000000000002</v>
      </c>
      <c r="Q147" s="164">
        <v>3.7010000000000001E-2</v>
      </c>
      <c r="R147" s="164">
        <f>Q147*H147</f>
        <v>2.0355500000000002</v>
      </c>
      <c r="S147" s="164">
        <v>0</v>
      </c>
      <c r="T147" s="165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6" t="s">
        <v>133</v>
      </c>
      <c r="AT147" s="166" t="s">
        <v>128</v>
      </c>
      <c r="AU147" s="166" t="s">
        <v>84</v>
      </c>
      <c r="AY147" s="18" t="s">
        <v>126</v>
      </c>
      <c r="BE147" s="167">
        <f>IF(N147="základní",J147,0)</f>
        <v>0</v>
      </c>
      <c r="BF147" s="167">
        <f>IF(N147="snížená",J147,0)</f>
        <v>0</v>
      </c>
      <c r="BG147" s="167">
        <f>IF(N147="zákl. přenesená",J147,0)</f>
        <v>0</v>
      </c>
      <c r="BH147" s="167">
        <f>IF(N147="sníž. přenesená",J147,0)</f>
        <v>0</v>
      </c>
      <c r="BI147" s="167">
        <f>IF(N147="nulová",J147,0)</f>
        <v>0</v>
      </c>
      <c r="BJ147" s="18" t="s">
        <v>82</v>
      </c>
      <c r="BK147" s="167">
        <f>ROUND(I147*H147,2)</f>
        <v>0</v>
      </c>
      <c r="BL147" s="18" t="s">
        <v>133</v>
      </c>
      <c r="BM147" s="166" t="s">
        <v>169</v>
      </c>
    </row>
    <row r="148" spans="1:65" s="13" customFormat="1">
      <c r="B148" s="168"/>
      <c r="D148" s="169" t="s">
        <v>135</v>
      </c>
      <c r="E148" s="170" t="s">
        <v>1</v>
      </c>
      <c r="F148" s="171" t="s">
        <v>170</v>
      </c>
      <c r="H148" s="172">
        <v>55</v>
      </c>
      <c r="L148" s="168"/>
      <c r="M148" s="173"/>
      <c r="N148" s="174"/>
      <c r="O148" s="174"/>
      <c r="P148" s="174"/>
      <c r="Q148" s="174"/>
      <c r="R148" s="174"/>
      <c r="S148" s="174"/>
      <c r="T148" s="175"/>
      <c r="AT148" s="170" t="s">
        <v>135</v>
      </c>
      <c r="AU148" s="170" t="s">
        <v>84</v>
      </c>
      <c r="AV148" s="13" t="s">
        <v>84</v>
      </c>
      <c r="AW148" s="13" t="s">
        <v>29</v>
      </c>
      <c r="AX148" s="13" t="s">
        <v>82</v>
      </c>
      <c r="AY148" s="170" t="s">
        <v>126</v>
      </c>
    </row>
    <row r="149" spans="1:65" s="2" customFormat="1" ht="24.2" customHeight="1">
      <c r="A149" s="32"/>
      <c r="B149" s="126"/>
      <c r="C149" s="189" t="s">
        <v>171</v>
      </c>
      <c r="D149" s="189" t="s">
        <v>151</v>
      </c>
      <c r="E149" s="190" t="s">
        <v>172</v>
      </c>
      <c r="F149" s="191" t="s">
        <v>173</v>
      </c>
      <c r="G149" s="192" t="s">
        <v>131</v>
      </c>
      <c r="H149" s="193">
        <v>75</v>
      </c>
      <c r="I149" s="194">
        <v>0</v>
      </c>
      <c r="J149" s="194">
        <f>ROUND(I149*H149,2)</f>
        <v>0</v>
      </c>
      <c r="K149" s="191" t="s">
        <v>132</v>
      </c>
      <c r="L149" s="195"/>
      <c r="M149" s="196" t="s">
        <v>1</v>
      </c>
      <c r="N149" s="197" t="s">
        <v>39</v>
      </c>
      <c r="O149" s="164">
        <v>0</v>
      </c>
      <c r="P149" s="164">
        <f>O149*H149</f>
        <v>0</v>
      </c>
      <c r="Q149" s="164">
        <v>1.9480000000000001E-2</v>
      </c>
      <c r="R149" s="164">
        <f>Q149*H149</f>
        <v>1.4610000000000001</v>
      </c>
      <c r="S149" s="164">
        <v>0</v>
      </c>
      <c r="T149" s="165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6" t="s">
        <v>155</v>
      </c>
      <c r="AT149" s="166" t="s">
        <v>151</v>
      </c>
      <c r="AU149" s="166" t="s">
        <v>84</v>
      </c>
      <c r="AY149" s="18" t="s">
        <v>126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18" t="s">
        <v>82</v>
      </c>
      <c r="BK149" s="167">
        <f>ROUND(I149*H149,2)</f>
        <v>0</v>
      </c>
      <c r="BL149" s="18" t="s">
        <v>133</v>
      </c>
      <c r="BM149" s="166" t="s">
        <v>174</v>
      </c>
    </row>
    <row r="150" spans="1:65" s="13" customFormat="1">
      <c r="B150" s="168"/>
      <c r="D150" s="169" t="s">
        <v>135</v>
      </c>
      <c r="E150" s="170" t="s">
        <v>1</v>
      </c>
      <c r="F150" s="171" t="s">
        <v>175</v>
      </c>
      <c r="H150" s="172">
        <v>75</v>
      </c>
      <c r="L150" s="168"/>
      <c r="M150" s="173"/>
      <c r="N150" s="174"/>
      <c r="O150" s="174"/>
      <c r="P150" s="174"/>
      <c r="Q150" s="174"/>
      <c r="R150" s="174"/>
      <c r="S150" s="174"/>
      <c r="T150" s="175"/>
      <c r="AT150" s="170" t="s">
        <v>135</v>
      </c>
      <c r="AU150" s="170" t="s">
        <v>84</v>
      </c>
      <c r="AV150" s="13" t="s">
        <v>84</v>
      </c>
      <c r="AW150" s="13" t="s">
        <v>29</v>
      </c>
      <c r="AX150" s="13" t="s">
        <v>82</v>
      </c>
      <c r="AY150" s="170" t="s">
        <v>126</v>
      </c>
    </row>
    <row r="151" spans="1:65" s="2" customFormat="1" ht="24.2" customHeight="1">
      <c r="A151" s="32"/>
      <c r="B151" s="126"/>
      <c r="C151" s="156" t="s">
        <v>155</v>
      </c>
      <c r="D151" s="156" t="s">
        <v>128</v>
      </c>
      <c r="E151" s="157" t="s">
        <v>176</v>
      </c>
      <c r="F151" s="158" t="s">
        <v>177</v>
      </c>
      <c r="G151" s="159" t="s">
        <v>178</v>
      </c>
      <c r="H151" s="160">
        <v>10</v>
      </c>
      <c r="I151" s="161">
        <v>0</v>
      </c>
      <c r="J151" s="161">
        <f>ROUND(I151*H151,2)</f>
        <v>0</v>
      </c>
      <c r="K151" s="158" t="s">
        <v>132</v>
      </c>
      <c r="L151" s="33"/>
      <c r="M151" s="162" t="s">
        <v>1</v>
      </c>
      <c r="N151" s="163" t="s">
        <v>39</v>
      </c>
      <c r="O151" s="164">
        <v>2.4</v>
      </c>
      <c r="P151" s="164">
        <f>O151*H151</f>
        <v>24</v>
      </c>
      <c r="Q151" s="164">
        <v>6.0999999999999997E-4</v>
      </c>
      <c r="R151" s="164">
        <f>Q151*H151</f>
        <v>6.0999999999999995E-3</v>
      </c>
      <c r="S151" s="164">
        <v>0</v>
      </c>
      <c r="T151" s="165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6" t="s">
        <v>133</v>
      </c>
      <c r="AT151" s="166" t="s">
        <v>128</v>
      </c>
      <c r="AU151" s="166" t="s">
        <v>84</v>
      </c>
      <c r="AY151" s="18" t="s">
        <v>126</v>
      </c>
      <c r="BE151" s="167">
        <f>IF(N151="základní",J151,0)</f>
        <v>0</v>
      </c>
      <c r="BF151" s="167">
        <f>IF(N151="snížená",J151,0)</f>
        <v>0</v>
      </c>
      <c r="BG151" s="167">
        <f>IF(N151="zákl. přenesená",J151,0)</f>
        <v>0</v>
      </c>
      <c r="BH151" s="167">
        <f>IF(N151="sníž. přenesená",J151,0)</f>
        <v>0</v>
      </c>
      <c r="BI151" s="167">
        <f>IF(N151="nulová",J151,0)</f>
        <v>0</v>
      </c>
      <c r="BJ151" s="18" t="s">
        <v>82</v>
      </c>
      <c r="BK151" s="167">
        <f>ROUND(I151*H151,2)</f>
        <v>0</v>
      </c>
      <c r="BL151" s="18" t="s">
        <v>133</v>
      </c>
      <c r="BM151" s="166" t="s">
        <v>179</v>
      </c>
    </row>
    <row r="152" spans="1:65" s="12" customFormat="1" ht="22.9" customHeight="1">
      <c r="B152" s="144"/>
      <c r="D152" s="145" t="s">
        <v>73</v>
      </c>
      <c r="E152" s="154" t="s">
        <v>180</v>
      </c>
      <c r="F152" s="154" t="s">
        <v>181</v>
      </c>
      <c r="J152" s="155">
        <f>BK152</f>
        <v>0</v>
      </c>
      <c r="L152" s="144"/>
      <c r="M152" s="148"/>
      <c r="N152" s="149"/>
      <c r="O152" s="149"/>
      <c r="P152" s="150">
        <f>P153</f>
        <v>6.9995780000000005</v>
      </c>
      <c r="Q152" s="149"/>
      <c r="R152" s="150">
        <f>R153</f>
        <v>0</v>
      </c>
      <c r="S152" s="149"/>
      <c r="T152" s="151">
        <f>T153</f>
        <v>0</v>
      </c>
      <c r="AR152" s="145" t="s">
        <v>82</v>
      </c>
      <c r="AT152" s="152" t="s">
        <v>73</v>
      </c>
      <c r="AU152" s="152" t="s">
        <v>82</v>
      </c>
      <c r="AY152" s="145" t="s">
        <v>126</v>
      </c>
      <c r="BK152" s="153">
        <f>BK153</f>
        <v>0</v>
      </c>
    </row>
    <row r="153" spans="1:65" s="2" customFormat="1" ht="14.45" customHeight="1">
      <c r="A153" s="32"/>
      <c r="B153" s="126"/>
      <c r="C153" s="156" t="s">
        <v>182</v>
      </c>
      <c r="D153" s="156" t="s">
        <v>128</v>
      </c>
      <c r="E153" s="157" t="s">
        <v>183</v>
      </c>
      <c r="F153" s="158" t="s">
        <v>184</v>
      </c>
      <c r="G153" s="159" t="s">
        <v>154</v>
      </c>
      <c r="H153" s="160">
        <v>8.8940000000000001</v>
      </c>
      <c r="I153" s="161">
        <v>0</v>
      </c>
      <c r="J153" s="161">
        <f>ROUND(I153*H153,2)</f>
        <v>0</v>
      </c>
      <c r="K153" s="158" t="s">
        <v>132</v>
      </c>
      <c r="L153" s="33"/>
      <c r="M153" s="162" t="s">
        <v>1</v>
      </c>
      <c r="N153" s="163" t="s">
        <v>39</v>
      </c>
      <c r="O153" s="164">
        <v>0.78700000000000003</v>
      </c>
      <c r="P153" s="164">
        <f>O153*H153</f>
        <v>6.9995780000000005</v>
      </c>
      <c r="Q153" s="164">
        <v>0</v>
      </c>
      <c r="R153" s="164">
        <f>Q153*H153</f>
        <v>0</v>
      </c>
      <c r="S153" s="164">
        <v>0</v>
      </c>
      <c r="T153" s="165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6" t="s">
        <v>133</v>
      </c>
      <c r="AT153" s="166" t="s">
        <v>128</v>
      </c>
      <c r="AU153" s="166" t="s">
        <v>84</v>
      </c>
      <c r="AY153" s="18" t="s">
        <v>126</v>
      </c>
      <c r="BE153" s="167">
        <f>IF(N153="základní",J153,0)</f>
        <v>0</v>
      </c>
      <c r="BF153" s="167">
        <f>IF(N153="snížená",J153,0)</f>
        <v>0</v>
      </c>
      <c r="BG153" s="167">
        <f>IF(N153="zákl. přenesená",J153,0)</f>
        <v>0</v>
      </c>
      <c r="BH153" s="167">
        <f>IF(N153="sníž. přenesená",J153,0)</f>
        <v>0</v>
      </c>
      <c r="BI153" s="167">
        <f>IF(N153="nulová",J153,0)</f>
        <v>0</v>
      </c>
      <c r="BJ153" s="18" t="s">
        <v>82</v>
      </c>
      <c r="BK153" s="167">
        <f>ROUND(I153*H153,2)</f>
        <v>0</v>
      </c>
      <c r="BL153" s="18" t="s">
        <v>133</v>
      </c>
      <c r="BM153" s="166" t="s">
        <v>185</v>
      </c>
    </row>
    <row r="154" spans="1:65" s="12" customFormat="1" ht="25.9" customHeight="1">
      <c r="B154" s="144"/>
      <c r="D154" s="145" t="s">
        <v>73</v>
      </c>
      <c r="E154" s="146" t="s">
        <v>186</v>
      </c>
      <c r="F154" s="146" t="s">
        <v>187</v>
      </c>
      <c r="J154" s="147">
        <f>BK154</f>
        <v>0</v>
      </c>
      <c r="L154" s="144"/>
      <c r="M154" s="148"/>
      <c r="N154" s="149"/>
      <c r="O154" s="149"/>
      <c r="P154" s="150">
        <f>P155</f>
        <v>0.72000000000000008</v>
      </c>
      <c r="Q154" s="149"/>
      <c r="R154" s="150">
        <f>R155</f>
        <v>7.5431999999999999E-2</v>
      </c>
      <c r="S154" s="149"/>
      <c r="T154" s="151">
        <f>T155</f>
        <v>0</v>
      </c>
      <c r="AR154" s="145" t="s">
        <v>84</v>
      </c>
      <c r="AT154" s="152" t="s">
        <v>73</v>
      </c>
      <c r="AU154" s="152" t="s">
        <v>74</v>
      </c>
      <c r="AY154" s="145" t="s">
        <v>126</v>
      </c>
      <c r="BK154" s="153">
        <f>BK155</f>
        <v>0</v>
      </c>
    </row>
    <row r="155" spans="1:65" s="12" customFormat="1" ht="22.9" customHeight="1">
      <c r="B155" s="144"/>
      <c r="D155" s="145" t="s">
        <v>73</v>
      </c>
      <c r="E155" s="154" t="s">
        <v>188</v>
      </c>
      <c r="F155" s="154" t="s">
        <v>189</v>
      </c>
      <c r="J155" s="155">
        <f>BK155</f>
        <v>0</v>
      </c>
      <c r="L155" s="144"/>
      <c r="M155" s="148"/>
      <c r="N155" s="149"/>
      <c r="O155" s="149"/>
      <c r="P155" s="150">
        <f>SUM(P156:P159)</f>
        <v>0.72000000000000008</v>
      </c>
      <c r="Q155" s="149"/>
      <c r="R155" s="150">
        <f>SUM(R156:R159)</f>
        <v>7.5431999999999999E-2</v>
      </c>
      <c r="S155" s="149"/>
      <c r="T155" s="151">
        <f>SUM(T156:T159)</f>
        <v>0</v>
      </c>
      <c r="AR155" s="145" t="s">
        <v>84</v>
      </c>
      <c r="AT155" s="152" t="s">
        <v>73</v>
      </c>
      <c r="AU155" s="152" t="s">
        <v>82</v>
      </c>
      <c r="AY155" s="145" t="s">
        <v>126</v>
      </c>
      <c r="BK155" s="153">
        <f>SUM(BK156:BK159)</f>
        <v>0</v>
      </c>
    </row>
    <row r="156" spans="1:65" s="2" customFormat="1" ht="24.2" customHeight="1">
      <c r="A156" s="32"/>
      <c r="B156" s="126"/>
      <c r="C156" s="156" t="s">
        <v>190</v>
      </c>
      <c r="D156" s="156" t="s">
        <v>128</v>
      </c>
      <c r="E156" s="157" t="s">
        <v>191</v>
      </c>
      <c r="F156" s="158" t="s">
        <v>192</v>
      </c>
      <c r="G156" s="159" t="s">
        <v>131</v>
      </c>
      <c r="H156" s="160">
        <v>1.8</v>
      </c>
      <c r="I156" s="161">
        <v>0</v>
      </c>
      <c r="J156" s="161">
        <f>ROUND(I156*H156,2)</f>
        <v>0</v>
      </c>
      <c r="K156" s="158" t="s">
        <v>132</v>
      </c>
      <c r="L156" s="33"/>
      <c r="M156" s="162" t="s">
        <v>1</v>
      </c>
      <c r="N156" s="163" t="s">
        <v>39</v>
      </c>
      <c r="O156" s="164">
        <v>0.4</v>
      </c>
      <c r="P156" s="164">
        <f>O156*H156</f>
        <v>0.72000000000000008</v>
      </c>
      <c r="Q156" s="164">
        <v>2.4000000000000001E-4</v>
      </c>
      <c r="R156" s="164">
        <f>Q156*H156</f>
        <v>4.3200000000000004E-4</v>
      </c>
      <c r="S156" s="164">
        <v>0</v>
      </c>
      <c r="T156" s="165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6" t="s">
        <v>193</v>
      </c>
      <c r="AT156" s="166" t="s">
        <v>128</v>
      </c>
      <c r="AU156" s="166" t="s">
        <v>84</v>
      </c>
      <c r="AY156" s="18" t="s">
        <v>126</v>
      </c>
      <c r="BE156" s="167">
        <f>IF(N156="základní",J156,0)</f>
        <v>0</v>
      </c>
      <c r="BF156" s="167">
        <f>IF(N156="snížená",J156,0)</f>
        <v>0</v>
      </c>
      <c r="BG156" s="167">
        <f>IF(N156="zákl. přenesená",J156,0)</f>
        <v>0</v>
      </c>
      <c r="BH156" s="167">
        <f>IF(N156="sníž. přenesená",J156,0)</f>
        <v>0</v>
      </c>
      <c r="BI156" s="167">
        <f>IF(N156="nulová",J156,0)</f>
        <v>0</v>
      </c>
      <c r="BJ156" s="18" t="s">
        <v>82</v>
      </c>
      <c r="BK156" s="167">
        <f>ROUND(I156*H156,2)</f>
        <v>0</v>
      </c>
      <c r="BL156" s="18" t="s">
        <v>193</v>
      </c>
      <c r="BM156" s="166" t="s">
        <v>194</v>
      </c>
    </row>
    <row r="157" spans="1:65" s="13" customFormat="1">
      <c r="B157" s="168"/>
      <c r="D157" s="169" t="s">
        <v>135</v>
      </c>
      <c r="E157" s="170" t="s">
        <v>1</v>
      </c>
      <c r="F157" s="171" t="s">
        <v>195</v>
      </c>
      <c r="H157" s="172">
        <v>1.8</v>
      </c>
      <c r="L157" s="168"/>
      <c r="M157" s="173"/>
      <c r="N157" s="174"/>
      <c r="O157" s="174"/>
      <c r="P157" s="174"/>
      <c r="Q157" s="174"/>
      <c r="R157" s="174"/>
      <c r="S157" s="174"/>
      <c r="T157" s="175"/>
      <c r="AT157" s="170" t="s">
        <v>135</v>
      </c>
      <c r="AU157" s="170" t="s">
        <v>84</v>
      </c>
      <c r="AV157" s="13" t="s">
        <v>84</v>
      </c>
      <c r="AW157" s="13" t="s">
        <v>29</v>
      </c>
      <c r="AX157" s="13" t="s">
        <v>82</v>
      </c>
      <c r="AY157" s="170" t="s">
        <v>126</v>
      </c>
    </row>
    <row r="158" spans="1:65" s="2" customFormat="1" ht="14.45" customHeight="1">
      <c r="A158" s="32"/>
      <c r="B158" s="126"/>
      <c r="C158" s="189" t="s">
        <v>196</v>
      </c>
      <c r="D158" s="189" t="s">
        <v>151</v>
      </c>
      <c r="E158" s="190" t="s">
        <v>197</v>
      </c>
      <c r="F158" s="191" t="s">
        <v>198</v>
      </c>
      <c r="G158" s="192" t="s">
        <v>154</v>
      </c>
      <c r="H158" s="193">
        <v>7.4999999999999997E-2</v>
      </c>
      <c r="I158" s="194">
        <v>0</v>
      </c>
      <c r="J158" s="194">
        <f>ROUND(I158*H158,2)</f>
        <v>0</v>
      </c>
      <c r="K158" s="191" t="s">
        <v>132</v>
      </c>
      <c r="L158" s="195"/>
      <c r="M158" s="196" t="s">
        <v>1</v>
      </c>
      <c r="N158" s="197" t="s">
        <v>39</v>
      </c>
      <c r="O158" s="164">
        <v>0</v>
      </c>
      <c r="P158" s="164">
        <f>O158*H158</f>
        <v>0</v>
      </c>
      <c r="Q158" s="164">
        <v>1</v>
      </c>
      <c r="R158" s="164">
        <f>Q158*H158</f>
        <v>7.4999999999999997E-2</v>
      </c>
      <c r="S158" s="164">
        <v>0</v>
      </c>
      <c r="T158" s="165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6" t="s">
        <v>199</v>
      </c>
      <c r="AT158" s="166" t="s">
        <v>151</v>
      </c>
      <c r="AU158" s="166" t="s">
        <v>84</v>
      </c>
      <c r="AY158" s="18" t="s">
        <v>126</v>
      </c>
      <c r="BE158" s="167">
        <f>IF(N158="základní",J158,0)</f>
        <v>0</v>
      </c>
      <c r="BF158" s="167">
        <f>IF(N158="snížená",J158,0)</f>
        <v>0</v>
      </c>
      <c r="BG158" s="167">
        <f>IF(N158="zákl. přenesená",J158,0)</f>
        <v>0</v>
      </c>
      <c r="BH158" s="167">
        <f>IF(N158="sníž. přenesená",J158,0)</f>
        <v>0</v>
      </c>
      <c r="BI158" s="167">
        <f>IF(N158="nulová",J158,0)</f>
        <v>0</v>
      </c>
      <c r="BJ158" s="18" t="s">
        <v>82</v>
      </c>
      <c r="BK158" s="167">
        <f>ROUND(I158*H158,2)</f>
        <v>0</v>
      </c>
      <c r="BL158" s="18" t="s">
        <v>193</v>
      </c>
      <c r="BM158" s="166" t="s">
        <v>200</v>
      </c>
    </row>
    <row r="159" spans="1:65" s="13" customFormat="1">
      <c r="B159" s="168"/>
      <c r="D159" s="169" t="s">
        <v>135</v>
      </c>
      <c r="E159" s="170" t="s">
        <v>1</v>
      </c>
      <c r="F159" s="171" t="s">
        <v>201</v>
      </c>
      <c r="H159" s="172">
        <v>7.4999999999999997E-2</v>
      </c>
      <c r="L159" s="168"/>
      <c r="M159" s="205"/>
      <c r="N159" s="206"/>
      <c r="O159" s="206"/>
      <c r="P159" s="206"/>
      <c r="Q159" s="206"/>
      <c r="R159" s="206"/>
      <c r="S159" s="206"/>
      <c r="T159" s="207"/>
      <c r="AT159" s="170" t="s">
        <v>135</v>
      </c>
      <c r="AU159" s="170" t="s">
        <v>84</v>
      </c>
      <c r="AV159" s="13" t="s">
        <v>84</v>
      </c>
      <c r="AW159" s="13" t="s">
        <v>29</v>
      </c>
      <c r="AX159" s="13" t="s">
        <v>82</v>
      </c>
      <c r="AY159" s="170" t="s">
        <v>126</v>
      </c>
    </row>
    <row r="160" spans="1:65" s="2" customFormat="1" ht="6.95" customHeight="1">
      <c r="A160" s="32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33"/>
      <c r="M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</row>
  </sheetData>
  <autoFilter ref="C126:K159"/>
  <mergeCells count="10">
    <mergeCell ref="D105:F105"/>
    <mergeCell ref="D106:F106"/>
    <mergeCell ref="E117:H117"/>
    <mergeCell ref="E119:H119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1"/>
  <sheetViews>
    <sheetView showGridLines="0" tabSelected="1" topLeftCell="A16" workbookViewId="0">
      <selection activeCell="J107" sqref="J10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7"/>
    </row>
    <row r="2" spans="1:46" s="1" customFormat="1" ht="36.950000000000003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8" t="s">
        <v>87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92</v>
      </c>
      <c r="L4" s="21"/>
      <c r="M4" s="98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14</v>
      </c>
      <c r="L6" s="21"/>
    </row>
    <row r="7" spans="1:46" s="1" customFormat="1" ht="16.5" customHeight="1">
      <c r="B7" s="21"/>
      <c r="E7" s="249" t="str">
        <f>'Rekapitulace stavby'!K6</f>
        <v>Mikulov, Videňská 48</v>
      </c>
      <c r="F7" s="250"/>
      <c r="G7" s="250"/>
      <c r="H7" s="250"/>
      <c r="L7" s="21"/>
    </row>
    <row r="8" spans="1:46" s="2" customFormat="1" ht="12" customHeight="1">
      <c r="A8" s="32"/>
      <c r="B8" s="33"/>
      <c r="C8" s="32"/>
      <c r="D8" s="27" t="s">
        <v>93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5" t="s">
        <v>202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27" t="s">
        <v>17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27" t="s">
        <v>20</v>
      </c>
      <c r="J12" s="55" t="str">
        <f>'Rekapitulace stavby'!AN8</f>
        <v>3. 9. 2020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" t="s">
        <v>27</v>
      </c>
      <c r="F18" s="32"/>
      <c r="G18" s="32"/>
      <c r="H18" s="32"/>
      <c r="I18" s="27" t="s">
        <v>25</v>
      </c>
      <c r="J18" s="25" t="s">
        <v>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27</v>
      </c>
      <c r="F21" s="32"/>
      <c r="G21" s="32"/>
      <c r="H21" s="32"/>
      <c r="I21" s="2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46" t="s">
        <v>1</v>
      </c>
      <c r="F27" s="246"/>
      <c r="G27" s="246"/>
      <c r="H27" s="246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3"/>
      <c r="C30" s="32"/>
      <c r="D30" s="25" t="s">
        <v>95</v>
      </c>
      <c r="E30" s="32"/>
      <c r="F30" s="32"/>
      <c r="G30" s="32"/>
      <c r="H30" s="32"/>
      <c r="I30" s="32"/>
      <c r="J30" s="31">
        <f>J96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3"/>
      <c r="C31" s="32"/>
      <c r="D31" s="30" t="s">
        <v>96</v>
      </c>
      <c r="E31" s="32"/>
      <c r="F31" s="32"/>
      <c r="G31" s="32"/>
      <c r="H31" s="32"/>
      <c r="I31" s="32"/>
      <c r="J31" s="31">
        <f>J106</f>
        <v>0</v>
      </c>
      <c r="K31" s="32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34</v>
      </c>
      <c r="E32" s="32"/>
      <c r="F32" s="32"/>
      <c r="G32" s="32"/>
      <c r="H32" s="32"/>
      <c r="I32" s="32"/>
      <c r="J32" s="71">
        <f>ROUND(J30 + J31,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38</v>
      </c>
      <c r="E35" s="27" t="s">
        <v>39</v>
      </c>
      <c r="F35" s="104">
        <f>ROUND((SUM(BE106:BE108) + SUM(BE128:BE190)),  2)</f>
        <v>0</v>
      </c>
      <c r="G35" s="32"/>
      <c r="H35" s="32"/>
      <c r="I35" s="105">
        <v>0.21</v>
      </c>
      <c r="J35" s="104">
        <f>ROUND(((SUM(BE106:BE108) + SUM(BE128:BE190))*I35),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40</v>
      </c>
      <c r="F36" s="104">
        <f>ROUND((SUM(BF106:BF108) + SUM(BF128:BF190)),  2)</f>
        <v>0</v>
      </c>
      <c r="G36" s="32"/>
      <c r="H36" s="32"/>
      <c r="I36" s="105">
        <v>0.15</v>
      </c>
      <c r="J36" s="104">
        <f>ROUND(((SUM(BF106:BF108) + SUM(BF128:BF190))*I36),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4">
        <f>ROUND((SUM(BG106:BG108) + SUM(BG128:BG190)),  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04">
        <f>ROUND((SUM(BH106:BH108) + SUM(BH128:BH190)),  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43</v>
      </c>
      <c r="F39" s="104">
        <f>ROUND((SUM(BI106:BI108) + SUM(BI128:BI190)),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95"/>
      <c r="D41" s="106" t="s">
        <v>44</v>
      </c>
      <c r="E41" s="60"/>
      <c r="F41" s="60"/>
      <c r="G41" s="107" t="s">
        <v>45</v>
      </c>
      <c r="H41" s="108" t="s">
        <v>46</v>
      </c>
      <c r="I41" s="60"/>
      <c r="J41" s="109">
        <f>SUM(J32:J39)</f>
        <v>0</v>
      </c>
      <c r="K41" s="110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2"/>
      <c r="B61" s="33"/>
      <c r="C61" s="32"/>
      <c r="D61" s="45" t="s">
        <v>49</v>
      </c>
      <c r="E61" s="35"/>
      <c r="F61" s="111" t="s">
        <v>50</v>
      </c>
      <c r="G61" s="45" t="s">
        <v>49</v>
      </c>
      <c r="H61" s="35"/>
      <c r="I61" s="35"/>
      <c r="J61" s="112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2"/>
      <c r="B76" s="33"/>
      <c r="C76" s="32"/>
      <c r="D76" s="45" t="s">
        <v>49</v>
      </c>
      <c r="E76" s="35"/>
      <c r="F76" s="111" t="s">
        <v>50</v>
      </c>
      <c r="G76" s="45" t="s">
        <v>49</v>
      </c>
      <c r="H76" s="35"/>
      <c r="I76" s="35"/>
      <c r="J76" s="112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2" t="s">
        <v>97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49" t="str">
        <f>E7</f>
        <v>Mikulov, Videňská 48</v>
      </c>
      <c r="F85" s="250"/>
      <c r="G85" s="250"/>
      <c r="H85" s="25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93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35" t="str">
        <f>E9</f>
        <v>02 - Statické zajištění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18</v>
      </c>
      <c r="D89" s="32"/>
      <c r="E89" s="32"/>
      <c r="F89" s="25" t="str">
        <f>F12</f>
        <v>Mikulov</v>
      </c>
      <c r="G89" s="32"/>
      <c r="H89" s="32"/>
      <c r="I89" s="27" t="s">
        <v>20</v>
      </c>
      <c r="J89" s="55" t="str">
        <f>IF(J12="","",J12)</f>
        <v>3. 9. 2020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22</v>
      </c>
      <c r="D91" s="32"/>
      <c r="E91" s="32"/>
      <c r="F91" s="25" t="str">
        <f>E15</f>
        <v xml:space="preserve"> </v>
      </c>
      <c r="G91" s="32"/>
      <c r="H91" s="32"/>
      <c r="I91" s="27" t="s">
        <v>28</v>
      </c>
      <c r="J91" s="28" t="str">
        <f>E21</f>
        <v>OK Atelier,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OK Atelier, s.r.o.</v>
      </c>
      <c r="G92" s="32"/>
      <c r="H92" s="32"/>
      <c r="I92" s="27" t="s">
        <v>30</v>
      </c>
      <c r="J92" s="28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13" t="s">
        <v>98</v>
      </c>
      <c r="D94" s="95"/>
      <c r="E94" s="95"/>
      <c r="F94" s="95"/>
      <c r="G94" s="95"/>
      <c r="H94" s="95"/>
      <c r="I94" s="95"/>
      <c r="J94" s="114" t="s">
        <v>99</v>
      </c>
      <c r="K94" s="95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5" t="s">
        <v>100</v>
      </c>
      <c r="D96" s="32"/>
      <c r="E96" s="32"/>
      <c r="F96" s="32"/>
      <c r="G96" s="32"/>
      <c r="H96" s="32"/>
      <c r="I96" s="32"/>
      <c r="J96" s="71">
        <f>J128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8" t="s">
        <v>101</v>
      </c>
    </row>
    <row r="97" spans="1:65" s="9" customFormat="1" ht="24.95" customHeight="1">
      <c r="B97" s="116"/>
      <c r="D97" s="117" t="s">
        <v>102</v>
      </c>
      <c r="E97" s="118"/>
      <c r="F97" s="118"/>
      <c r="G97" s="118"/>
      <c r="H97" s="118"/>
      <c r="I97" s="118"/>
      <c r="J97" s="119">
        <f>J129</f>
        <v>0</v>
      </c>
      <c r="L97" s="116"/>
    </row>
    <row r="98" spans="1:65" s="10" customFormat="1" ht="19.899999999999999" customHeight="1">
      <c r="B98" s="120"/>
      <c r="D98" s="121" t="s">
        <v>203</v>
      </c>
      <c r="E98" s="122"/>
      <c r="F98" s="122"/>
      <c r="G98" s="122"/>
      <c r="H98" s="122"/>
      <c r="I98" s="122"/>
      <c r="J98" s="123">
        <f>J130</f>
        <v>0</v>
      </c>
      <c r="L98" s="120"/>
    </row>
    <row r="99" spans="1:65" s="10" customFormat="1" ht="19.899999999999999" customHeight="1">
      <c r="B99" s="120"/>
      <c r="D99" s="121" t="s">
        <v>103</v>
      </c>
      <c r="E99" s="122"/>
      <c r="F99" s="122"/>
      <c r="G99" s="122"/>
      <c r="H99" s="122"/>
      <c r="I99" s="122"/>
      <c r="J99" s="123">
        <f>J143</f>
        <v>0</v>
      </c>
      <c r="L99" s="120"/>
    </row>
    <row r="100" spans="1:65" s="10" customFormat="1" ht="19.899999999999999" customHeight="1">
      <c r="B100" s="120"/>
      <c r="D100" s="121" t="s">
        <v>204</v>
      </c>
      <c r="E100" s="122"/>
      <c r="F100" s="122"/>
      <c r="G100" s="122"/>
      <c r="H100" s="122"/>
      <c r="I100" s="122"/>
      <c r="J100" s="123">
        <f>J151</f>
        <v>0</v>
      </c>
      <c r="L100" s="120"/>
    </row>
    <row r="101" spans="1:65" s="10" customFormat="1" ht="19.899999999999999" customHeight="1">
      <c r="B101" s="120"/>
      <c r="D101" s="121" t="s">
        <v>205</v>
      </c>
      <c r="E101" s="122"/>
      <c r="F101" s="122"/>
      <c r="G101" s="122"/>
      <c r="H101" s="122"/>
      <c r="I101" s="122"/>
      <c r="J101" s="123">
        <f>J154</f>
        <v>0</v>
      </c>
      <c r="L101" s="120"/>
    </row>
    <row r="102" spans="1:65" s="10" customFormat="1" ht="19.899999999999999" customHeight="1">
      <c r="B102" s="120"/>
      <c r="D102" s="121" t="s">
        <v>206</v>
      </c>
      <c r="E102" s="122"/>
      <c r="F102" s="122"/>
      <c r="G102" s="122"/>
      <c r="H102" s="122"/>
      <c r="I102" s="122"/>
      <c r="J102" s="123">
        <f>J182</f>
        <v>0</v>
      </c>
      <c r="L102" s="120"/>
    </row>
    <row r="103" spans="1:65" s="10" customFormat="1" ht="19.899999999999999" customHeight="1">
      <c r="B103" s="120"/>
      <c r="D103" s="121" t="s">
        <v>104</v>
      </c>
      <c r="E103" s="122"/>
      <c r="F103" s="122"/>
      <c r="G103" s="122"/>
      <c r="H103" s="122"/>
      <c r="I103" s="122"/>
      <c r="J103" s="123">
        <f>J189</f>
        <v>0</v>
      </c>
      <c r="L103" s="120"/>
    </row>
    <row r="104" spans="1:65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65" s="2" customFormat="1" ht="6.9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65" s="2" customFormat="1" ht="29.25" customHeight="1">
      <c r="A106" s="32"/>
      <c r="B106" s="33"/>
      <c r="C106" s="115" t="s">
        <v>107</v>
      </c>
      <c r="D106" s="32"/>
      <c r="E106" s="32"/>
      <c r="F106" s="32"/>
      <c r="G106" s="32"/>
      <c r="H106" s="32"/>
      <c r="I106" s="32"/>
      <c r="J106" s="124">
        <f>ROUND(J107,2)</f>
        <v>0</v>
      </c>
      <c r="K106" s="32"/>
      <c r="L106" s="42"/>
      <c r="N106" s="125" t="s">
        <v>38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65" s="2" customFormat="1" ht="18" customHeight="1">
      <c r="A107" s="32"/>
      <c r="B107" s="126"/>
      <c r="C107" s="127"/>
      <c r="D107" s="248" t="s">
        <v>108</v>
      </c>
      <c r="E107" s="248"/>
      <c r="F107" s="248"/>
      <c r="G107" s="127"/>
      <c r="H107" s="127"/>
      <c r="I107" s="127"/>
      <c r="J107" s="128"/>
      <c r="K107" s="127"/>
      <c r="L107" s="129"/>
      <c r="M107" s="130"/>
      <c r="N107" s="131" t="s">
        <v>39</v>
      </c>
      <c r="O107" s="130"/>
      <c r="P107" s="130"/>
      <c r="Q107" s="130"/>
      <c r="R107" s="130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2" t="s">
        <v>109</v>
      </c>
      <c r="AZ107" s="130"/>
      <c r="BA107" s="130"/>
      <c r="BB107" s="130"/>
      <c r="BC107" s="130"/>
      <c r="BD107" s="130"/>
      <c r="BE107" s="133">
        <f>IF(N107="základní",J107,0)</f>
        <v>0</v>
      </c>
      <c r="BF107" s="133">
        <f>IF(N107="snížená",J107,0)</f>
        <v>0</v>
      </c>
      <c r="BG107" s="133">
        <f>IF(N107="zákl. přenesená",J107,0)</f>
        <v>0</v>
      </c>
      <c r="BH107" s="133">
        <f>IF(N107="sníž. přenesená",J107,0)</f>
        <v>0</v>
      </c>
      <c r="BI107" s="133">
        <f>IF(N107="nulová",J107,0)</f>
        <v>0</v>
      </c>
      <c r="BJ107" s="132" t="s">
        <v>82</v>
      </c>
      <c r="BK107" s="130"/>
      <c r="BL107" s="130"/>
      <c r="BM107" s="130"/>
    </row>
    <row r="108" spans="1:65" s="2" customFormat="1" ht="18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65" s="2" customFormat="1" ht="29.25" customHeight="1">
      <c r="A109" s="32"/>
      <c r="B109" s="33"/>
      <c r="C109" s="94" t="s">
        <v>91</v>
      </c>
      <c r="D109" s="95"/>
      <c r="E109" s="95"/>
      <c r="F109" s="95"/>
      <c r="G109" s="95"/>
      <c r="H109" s="95"/>
      <c r="I109" s="95"/>
      <c r="J109" s="96">
        <f>ROUND(J96+J106,2)</f>
        <v>0</v>
      </c>
      <c r="K109" s="95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65" s="2" customFormat="1" ht="6.95" customHeight="1">
      <c r="A110" s="32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63" s="2" customFormat="1" ht="6.95" customHeight="1">
      <c r="A114" s="32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24.95" customHeight="1">
      <c r="A115" s="32"/>
      <c r="B115" s="33"/>
      <c r="C115" s="22" t="s">
        <v>111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14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2"/>
      <c r="D118" s="32"/>
      <c r="E118" s="249" t="str">
        <f>E7</f>
        <v>Mikulov, Videňská 48</v>
      </c>
      <c r="F118" s="250"/>
      <c r="G118" s="250"/>
      <c r="H118" s="250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>
      <c r="A119" s="32"/>
      <c r="B119" s="33"/>
      <c r="C119" s="27" t="s">
        <v>93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>
      <c r="A120" s="32"/>
      <c r="B120" s="33"/>
      <c r="C120" s="32"/>
      <c r="D120" s="32"/>
      <c r="E120" s="235" t="str">
        <f>E9</f>
        <v>02 - Statické zajištění</v>
      </c>
      <c r="F120" s="251"/>
      <c r="G120" s="251"/>
      <c r="H120" s="251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>
      <c r="A122" s="32"/>
      <c r="B122" s="33"/>
      <c r="C122" s="27" t="s">
        <v>18</v>
      </c>
      <c r="D122" s="32"/>
      <c r="E122" s="32"/>
      <c r="F122" s="25" t="str">
        <f>F12</f>
        <v>Mikulov</v>
      </c>
      <c r="G122" s="32"/>
      <c r="H122" s="32"/>
      <c r="I122" s="27" t="s">
        <v>20</v>
      </c>
      <c r="J122" s="55" t="str">
        <f>IF(J12="","",J12)</f>
        <v>3. 9. 2020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22</v>
      </c>
      <c r="D124" s="32"/>
      <c r="E124" s="32"/>
      <c r="F124" s="25" t="str">
        <f>E15</f>
        <v xml:space="preserve"> </v>
      </c>
      <c r="G124" s="32"/>
      <c r="H124" s="32"/>
      <c r="I124" s="27" t="s">
        <v>28</v>
      </c>
      <c r="J124" s="28" t="str">
        <f>E21</f>
        <v>OK Atelier, s.r.o.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" customHeight="1">
      <c r="A125" s="32"/>
      <c r="B125" s="33"/>
      <c r="C125" s="27" t="s">
        <v>26</v>
      </c>
      <c r="D125" s="32"/>
      <c r="E125" s="32"/>
      <c r="F125" s="25" t="str">
        <f>IF(E18="","",E18)</f>
        <v>OK Atelier, s.r.o.</v>
      </c>
      <c r="G125" s="32"/>
      <c r="H125" s="32"/>
      <c r="I125" s="27" t="s">
        <v>30</v>
      </c>
      <c r="J125" s="28" t="str">
        <f>E24</f>
        <v xml:space="preserve"> 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>
      <c r="A127" s="134"/>
      <c r="B127" s="135"/>
      <c r="C127" s="136" t="s">
        <v>112</v>
      </c>
      <c r="D127" s="137" t="s">
        <v>59</v>
      </c>
      <c r="E127" s="137" t="s">
        <v>55</v>
      </c>
      <c r="F127" s="137" t="s">
        <v>56</v>
      </c>
      <c r="G127" s="137" t="s">
        <v>113</v>
      </c>
      <c r="H127" s="137" t="s">
        <v>114</v>
      </c>
      <c r="I127" s="137" t="s">
        <v>115</v>
      </c>
      <c r="J127" s="137" t="s">
        <v>99</v>
      </c>
      <c r="K127" s="138" t="s">
        <v>116</v>
      </c>
      <c r="L127" s="139"/>
      <c r="M127" s="62" t="s">
        <v>1</v>
      </c>
      <c r="N127" s="63" t="s">
        <v>38</v>
      </c>
      <c r="O127" s="63" t="s">
        <v>117</v>
      </c>
      <c r="P127" s="63" t="s">
        <v>118</v>
      </c>
      <c r="Q127" s="63" t="s">
        <v>119</v>
      </c>
      <c r="R127" s="63" t="s">
        <v>120</v>
      </c>
      <c r="S127" s="63" t="s">
        <v>121</v>
      </c>
      <c r="T127" s="64" t="s">
        <v>122</v>
      </c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</row>
    <row r="128" spans="1:63" s="2" customFormat="1" ht="22.9" customHeight="1">
      <c r="A128" s="32"/>
      <c r="B128" s="33"/>
      <c r="C128" s="69" t="s">
        <v>123</v>
      </c>
      <c r="D128" s="32"/>
      <c r="E128" s="32"/>
      <c r="F128" s="32"/>
      <c r="G128" s="32"/>
      <c r="H128" s="32"/>
      <c r="I128" s="32"/>
      <c r="J128" s="140">
        <f>BK128</f>
        <v>0</v>
      </c>
      <c r="K128" s="32"/>
      <c r="L128" s="33"/>
      <c r="M128" s="65"/>
      <c r="N128" s="56"/>
      <c r="O128" s="66"/>
      <c r="P128" s="141">
        <f>P129</f>
        <v>365.62727599999999</v>
      </c>
      <c r="Q128" s="66"/>
      <c r="R128" s="141">
        <f>R129</f>
        <v>13.05842196</v>
      </c>
      <c r="S128" s="66"/>
      <c r="T128" s="142">
        <f>T129</f>
        <v>15.029040000000002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8" t="s">
        <v>73</v>
      </c>
      <c r="AU128" s="18" t="s">
        <v>101</v>
      </c>
      <c r="BK128" s="143">
        <f>BK129</f>
        <v>0</v>
      </c>
    </row>
    <row r="129" spans="1:65" s="12" customFormat="1" ht="25.9" customHeight="1">
      <c r="B129" s="144"/>
      <c r="D129" s="145" t="s">
        <v>73</v>
      </c>
      <c r="E129" s="146" t="s">
        <v>124</v>
      </c>
      <c r="F129" s="146" t="s">
        <v>125</v>
      </c>
      <c r="J129" s="147">
        <f>BK129</f>
        <v>0</v>
      </c>
      <c r="L129" s="144"/>
      <c r="M129" s="148"/>
      <c r="N129" s="149"/>
      <c r="O129" s="149"/>
      <c r="P129" s="150">
        <f>P130+P143+P151+P154+P182+P189</f>
        <v>365.62727599999999</v>
      </c>
      <c r="Q129" s="149"/>
      <c r="R129" s="150">
        <f>R130+R143+R151+R154+R182+R189</f>
        <v>13.05842196</v>
      </c>
      <c r="S129" s="149"/>
      <c r="T129" s="151">
        <f>T130+T143+T151+T154+T182+T189</f>
        <v>15.029040000000002</v>
      </c>
      <c r="AR129" s="145" t="s">
        <v>82</v>
      </c>
      <c r="AT129" s="152" t="s">
        <v>73</v>
      </c>
      <c r="AU129" s="152" t="s">
        <v>74</v>
      </c>
      <c r="AY129" s="145" t="s">
        <v>126</v>
      </c>
      <c r="BK129" s="153">
        <f>BK130+BK143+BK151+BK154+BK182+BK189</f>
        <v>0</v>
      </c>
    </row>
    <row r="130" spans="1:65" s="12" customFormat="1" ht="22.9" customHeight="1">
      <c r="B130" s="144"/>
      <c r="D130" s="145" t="s">
        <v>73</v>
      </c>
      <c r="E130" s="154" t="s">
        <v>82</v>
      </c>
      <c r="F130" s="154" t="s">
        <v>207</v>
      </c>
      <c r="J130" s="155">
        <f>BK130</f>
        <v>0</v>
      </c>
      <c r="L130" s="144"/>
      <c r="M130" s="148"/>
      <c r="N130" s="149"/>
      <c r="O130" s="149"/>
      <c r="P130" s="150">
        <f>SUM(P131:P142)</f>
        <v>174.26686000000001</v>
      </c>
      <c r="Q130" s="149"/>
      <c r="R130" s="150">
        <f>SUM(R131:R142)</f>
        <v>0.23432399999999998</v>
      </c>
      <c r="S130" s="149"/>
      <c r="T130" s="151">
        <f>SUM(T131:T142)</f>
        <v>0</v>
      </c>
      <c r="AR130" s="145" t="s">
        <v>82</v>
      </c>
      <c r="AT130" s="152" t="s">
        <v>73</v>
      </c>
      <c r="AU130" s="152" t="s">
        <v>82</v>
      </c>
      <c r="AY130" s="145" t="s">
        <v>126</v>
      </c>
      <c r="BK130" s="153">
        <f>SUM(BK131:BK142)</f>
        <v>0</v>
      </c>
    </row>
    <row r="131" spans="1:65" s="2" customFormat="1" ht="24.2" customHeight="1">
      <c r="A131" s="32"/>
      <c r="B131" s="126"/>
      <c r="C131" s="156" t="s">
        <v>82</v>
      </c>
      <c r="D131" s="156" t="s">
        <v>128</v>
      </c>
      <c r="E131" s="157" t="s">
        <v>208</v>
      </c>
      <c r="F131" s="158" t="s">
        <v>209</v>
      </c>
      <c r="G131" s="159" t="s">
        <v>210</v>
      </c>
      <c r="H131" s="160">
        <v>6</v>
      </c>
      <c r="I131" s="161">
        <v>0</v>
      </c>
      <c r="J131" s="161">
        <f>ROUND(I131*H131,2)</f>
        <v>0</v>
      </c>
      <c r="K131" s="158" t="s">
        <v>132</v>
      </c>
      <c r="L131" s="33"/>
      <c r="M131" s="162" t="s">
        <v>1</v>
      </c>
      <c r="N131" s="163" t="s">
        <v>39</v>
      </c>
      <c r="O131" s="164">
        <v>0.123</v>
      </c>
      <c r="P131" s="164">
        <f>O131*H131</f>
        <v>0.73799999999999999</v>
      </c>
      <c r="Q131" s="164">
        <v>1.7129999999999999E-2</v>
      </c>
      <c r="R131" s="164">
        <f>Q131*H131</f>
        <v>0.10278</v>
      </c>
      <c r="S131" s="164">
        <v>0</v>
      </c>
      <c r="T131" s="165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6" t="s">
        <v>133</v>
      </c>
      <c r="AT131" s="166" t="s">
        <v>128</v>
      </c>
      <c r="AU131" s="166" t="s">
        <v>84</v>
      </c>
      <c r="AY131" s="18" t="s">
        <v>126</v>
      </c>
      <c r="BE131" s="167">
        <f>IF(N131="základní",J131,0)</f>
        <v>0</v>
      </c>
      <c r="BF131" s="167">
        <f>IF(N131="snížená",J131,0)</f>
        <v>0</v>
      </c>
      <c r="BG131" s="167">
        <f>IF(N131="zákl. přenesená",J131,0)</f>
        <v>0</v>
      </c>
      <c r="BH131" s="167">
        <f>IF(N131="sníž. přenesená",J131,0)</f>
        <v>0</v>
      </c>
      <c r="BI131" s="167">
        <f>IF(N131="nulová",J131,0)</f>
        <v>0</v>
      </c>
      <c r="BJ131" s="18" t="s">
        <v>82</v>
      </c>
      <c r="BK131" s="167">
        <f>ROUND(I131*H131,2)</f>
        <v>0</v>
      </c>
      <c r="BL131" s="18" t="s">
        <v>133</v>
      </c>
      <c r="BM131" s="166" t="s">
        <v>211</v>
      </c>
    </row>
    <row r="132" spans="1:65" s="13" customFormat="1">
      <c r="B132" s="168"/>
      <c r="D132" s="169" t="s">
        <v>135</v>
      </c>
      <c r="E132" s="170" t="s">
        <v>1</v>
      </c>
      <c r="F132" s="171" t="s">
        <v>212</v>
      </c>
      <c r="H132" s="172">
        <v>6</v>
      </c>
      <c r="L132" s="168"/>
      <c r="M132" s="173"/>
      <c r="N132" s="174"/>
      <c r="O132" s="174"/>
      <c r="P132" s="174"/>
      <c r="Q132" s="174"/>
      <c r="R132" s="174"/>
      <c r="S132" s="174"/>
      <c r="T132" s="175"/>
      <c r="AT132" s="170" t="s">
        <v>135</v>
      </c>
      <c r="AU132" s="170" t="s">
        <v>84</v>
      </c>
      <c r="AV132" s="13" t="s">
        <v>84</v>
      </c>
      <c r="AW132" s="13" t="s">
        <v>29</v>
      </c>
      <c r="AX132" s="13" t="s">
        <v>82</v>
      </c>
      <c r="AY132" s="170" t="s">
        <v>126</v>
      </c>
    </row>
    <row r="133" spans="1:65" s="2" customFormat="1" ht="24.2" customHeight="1">
      <c r="A133" s="32"/>
      <c r="B133" s="126"/>
      <c r="C133" s="156" t="s">
        <v>84</v>
      </c>
      <c r="D133" s="156" t="s">
        <v>128</v>
      </c>
      <c r="E133" s="157" t="s">
        <v>213</v>
      </c>
      <c r="F133" s="158" t="s">
        <v>214</v>
      </c>
      <c r="G133" s="159" t="s">
        <v>210</v>
      </c>
      <c r="H133" s="160">
        <v>6</v>
      </c>
      <c r="I133" s="161">
        <v>0</v>
      </c>
      <c r="J133" s="161">
        <f>ROUND(I133*H133,2)</f>
        <v>0</v>
      </c>
      <c r="K133" s="158" t="s">
        <v>132</v>
      </c>
      <c r="L133" s="33"/>
      <c r="M133" s="162" t="s">
        <v>1</v>
      </c>
      <c r="N133" s="163" t="s">
        <v>39</v>
      </c>
      <c r="O133" s="164">
        <v>0.12</v>
      </c>
      <c r="P133" s="164">
        <f>O133*H133</f>
        <v>0.72</v>
      </c>
      <c r="Q133" s="164">
        <v>0</v>
      </c>
      <c r="R133" s="164">
        <f>Q133*H133</f>
        <v>0</v>
      </c>
      <c r="S133" s="164">
        <v>0</v>
      </c>
      <c r="T133" s="165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6" t="s">
        <v>133</v>
      </c>
      <c r="AT133" s="166" t="s">
        <v>128</v>
      </c>
      <c r="AU133" s="166" t="s">
        <v>84</v>
      </c>
      <c r="AY133" s="18" t="s">
        <v>126</v>
      </c>
      <c r="BE133" s="167">
        <f>IF(N133="základní",J133,0)</f>
        <v>0</v>
      </c>
      <c r="BF133" s="167">
        <f>IF(N133="snížená",J133,0)</f>
        <v>0</v>
      </c>
      <c r="BG133" s="167">
        <f>IF(N133="zákl. přenesená",J133,0)</f>
        <v>0</v>
      </c>
      <c r="BH133" s="167">
        <f>IF(N133="sníž. přenesená",J133,0)</f>
        <v>0</v>
      </c>
      <c r="BI133" s="167">
        <f>IF(N133="nulová",J133,0)</f>
        <v>0</v>
      </c>
      <c r="BJ133" s="18" t="s">
        <v>82</v>
      </c>
      <c r="BK133" s="167">
        <f>ROUND(I133*H133,2)</f>
        <v>0</v>
      </c>
      <c r="BL133" s="18" t="s">
        <v>133</v>
      </c>
      <c r="BM133" s="166" t="s">
        <v>215</v>
      </c>
    </row>
    <row r="134" spans="1:65" s="2" customFormat="1" ht="24.2" customHeight="1">
      <c r="A134" s="32"/>
      <c r="B134" s="126"/>
      <c r="C134" s="156" t="s">
        <v>144</v>
      </c>
      <c r="D134" s="156" t="s">
        <v>128</v>
      </c>
      <c r="E134" s="157" t="s">
        <v>216</v>
      </c>
      <c r="F134" s="158" t="s">
        <v>217</v>
      </c>
      <c r="G134" s="159" t="s">
        <v>218</v>
      </c>
      <c r="H134" s="160">
        <v>12.6</v>
      </c>
      <c r="I134" s="161">
        <v>0</v>
      </c>
      <c r="J134" s="161">
        <f>ROUND(I134*H134,2)</f>
        <v>0</v>
      </c>
      <c r="K134" s="158" t="s">
        <v>132</v>
      </c>
      <c r="L134" s="33"/>
      <c r="M134" s="162" t="s">
        <v>1</v>
      </c>
      <c r="N134" s="163" t="s">
        <v>39</v>
      </c>
      <c r="O134" s="164">
        <v>5.0629999999999997</v>
      </c>
      <c r="P134" s="164">
        <f>O134*H134</f>
        <v>63.793799999999997</v>
      </c>
      <c r="Q134" s="164">
        <v>0</v>
      </c>
      <c r="R134" s="164">
        <f>Q134*H134</f>
        <v>0</v>
      </c>
      <c r="S134" s="164">
        <v>0</v>
      </c>
      <c r="T134" s="165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6" t="s">
        <v>133</v>
      </c>
      <c r="AT134" s="166" t="s">
        <v>128</v>
      </c>
      <c r="AU134" s="166" t="s">
        <v>84</v>
      </c>
      <c r="AY134" s="18" t="s">
        <v>126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8" t="s">
        <v>82</v>
      </c>
      <c r="BK134" s="167">
        <f>ROUND(I134*H134,2)</f>
        <v>0</v>
      </c>
      <c r="BL134" s="18" t="s">
        <v>133</v>
      </c>
      <c r="BM134" s="166" t="s">
        <v>219</v>
      </c>
    </row>
    <row r="135" spans="1:65" s="13" customFormat="1">
      <c r="B135" s="168"/>
      <c r="D135" s="169" t="s">
        <v>135</v>
      </c>
      <c r="E135" s="170" t="s">
        <v>1</v>
      </c>
      <c r="F135" s="171" t="s">
        <v>220</v>
      </c>
      <c r="H135" s="172">
        <v>12.6</v>
      </c>
      <c r="I135" s="13">
        <v>0</v>
      </c>
      <c r="L135" s="168"/>
      <c r="M135" s="173"/>
      <c r="N135" s="174"/>
      <c r="O135" s="174"/>
      <c r="P135" s="174"/>
      <c r="Q135" s="174"/>
      <c r="R135" s="174"/>
      <c r="S135" s="174"/>
      <c r="T135" s="175"/>
      <c r="AT135" s="170" t="s">
        <v>135</v>
      </c>
      <c r="AU135" s="170" t="s">
        <v>84</v>
      </c>
      <c r="AV135" s="13" t="s">
        <v>84</v>
      </c>
      <c r="AW135" s="13" t="s">
        <v>29</v>
      </c>
      <c r="AX135" s="13" t="s">
        <v>82</v>
      </c>
      <c r="AY135" s="170" t="s">
        <v>126</v>
      </c>
    </row>
    <row r="136" spans="1:65" s="2" customFormat="1" ht="14.45" customHeight="1">
      <c r="A136" s="32"/>
      <c r="B136" s="126"/>
      <c r="C136" s="156" t="s">
        <v>133</v>
      </c>
      <c r="D136" s="156" t="s">
        <v>128</v>
      </c>
      <c r="E136" s="157" t="s">
        <v>221</v>
      </c>
      <c r="F136" s="158" t="s">
        <v>222</v>
      </c>
      <c r="G136" s="159" t="s">
        <v>218</v>
      </c>
      <c r="H136" s="160">
        <v>12.6</v>
      </c>
      <c r="I136" s="161">
        <v>0</v>
      </c>
      <c r="J136" s="161">
        <f>ROUND(I136*H136,2)</f>
        <v>0</v>
      </c>
      <c r="K136" s="158" t="s">
        <v>1</v>
      </c>
      <c r="L136" s="33"/>
      <c r="M136" s="162" t="s">
        <v>1</v>
      </c>
      <c r="N136" s="163" t="s">
        <v>39</v>
      </c>
      <c r="O136" s="164">
        <v>7.28</v>
      </c>
      <c r="P136" s="164">
        <f>O136*H136</f>
        <v>91.727999999999994</v>
      </c>
      <c r="Q136" s="164">
        <v>1.044E-2</v>
      </c>
      <c r="R136" s="164">
        <f>Q136*H136</f>
        <v>0.13154399999999999</v>
      </c>
      <c r="S136" s="164">
        <v>0</v>
      </c>
      <c r="T136" s="165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6" t="s">
        <v>133</v>
      </c>
      <c r="AT136" s="166" t="s">
        <v>128</v>
      </c>
      <c r="AU136" s="166" t="s">
        <v>84</v>
      </c>
      <c r="AY136" s="18" t="s">
        <v>126</v>
      </c>
      <c r="BE136" s="167">
        <f>IF(N136="základní",J136,0)</f>
        <v>0</v>
      </c>
      <c r="BF136" s="167">
        <f>IF(N136="snížená",J136,0)</f>
        <v>0</v>
      </c>
      <c r="BG136" s="167">
        <f>IF(N136="zákl. přenesená",J136,0)</f>
        <v>0</v>
      </c>
      <c r="BH136" s="167">
        <f>IF(N136="sníž. přenesená",J136,0)</f>
        <v>0</v>
      </c>
      <c r="BI136" s="167">
        <f>IF(N136="nulová",J136,0)</f>
        <v>0</v>
      </c>
      <c r="BJ136" s="18" t="s">
        <v>82</v>
      </c>
      <c r="BK136" s="167">
        <f>ROUND(I136*H136,2)</f>
        <v>0</v>
      </c>
      <c r="BL136" s="18" t="s">
        <v>133</v>
      </c>
      <c r="BM136" s="166" t="s">
        <v>223</v>
      </c>
    </row>
    <row r="137" spans="1:65" s="13" customFormat="1">
      <c r="B137" s="168"/>
      <c r="D137" s="169" t="s">
        <v>135</v>
      </c>
      <c r="E137" s="170" t="s">
        <v>1</v>
      </c>
      <c r="F137" s="171" t="s">
        <v>220</v>
      </c>
      <c r="H137" s="172">
        <v>12.6</v>
      </c>
      <c r="L137" s="168"/>
      <c r="M137" s="173"/>
      <c r="N137" s="174"/>
      <c r="O137" s="174"/>
      <c r="P137" s="174"/>
      <c r="Q137" s="174"/>
      <c r="R137" s="174"/>
      <c r="S137" s="174"/>
      <c r="T137" s="175"/>
      <c r="AT137" s="170" t="s">
        <v>135</v>
      </c>
      <c r="AU137" s="170" t="s">
        <v>84</v>
      </c>
      <c r="AV137" s="13" t="s">
        <v>84</v>
      </c>
      <c r="AW137" s="13" t="s">
        <v>29</v>
      </c>
      <c r="AX137" s="13" t="s">
        <v>82</v>
      </c>
      <c r="AY137" s="170" t="s">
        <v>126</v>
      </c>
    </row>
    <row r="138" spans="1:65" s="2" customFormat="1" ht="24.2" customHeight="1">
      <c r="A138" s="32"/>
      <c r="B138" s="126"/>
      <c r="C138" s="156" t="s">
        <v>161</v>
      </c>
      <c r="D138" s="156" t="s">
        <v>128</v>
      </c>
      <c r="E138" s="157" t="s">
        <v>224</v>
      </c>
      <c r="F138" s="158" t="s">
        <v>225</v>
      </c>
      <c r="G138" s="159" t="s">
        <v>154</v>
      </c>
      <c r="H138" s="160">
        <v>8.26</v>
      </c>
      <c r="I138" s="161">
        <v>0</v>
      </c>
      <c r="J138" s="161">
        <f>ROUND(I138*H138,2)</f>
        <v>0</v>
      </c>
      <c r="K138" s="158" t="s">
        <v>132</v>
      </c>
      <c r="L138" s="33"/>
      <c r="M138" s="162" t="s">
        <v>1</v>
      </c>
      <c r="N138" s="163" t="s">
        <v>39</v>
      </c>
      <c r="O138" s="164">
        <v>0</v>
      </c>
      <c r="P138" s="164">
        <f>O138*H138</f>
        <v>0</v>
      </c>
      <c r="Q138" s="164">
        <v>0</v>
      </c>
      <c r="R138" s="164">
        <f>Q138*H138</f>
        <v>0</v>
      </c>
      <c r="S138" s="164">
        <v>0</v>
      </c>
      <c r="T138" s="165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6" t="s">
        <v>133</v>
      </c>
      <c r="AT138" s="166" t="s">
        <v>128</v>
      </c>
      <c r="AU138" s="166" t="s">
        <v>84</v>
      </c>
      <c r="AY138" s="18" t="s">
        <v>126</v>
      </c>
      <c r="BE138" s="167">
        <f>IF(N138="základní",J138,0)</f>
        <v>0</v>
      </c>
      <c r="BF138" s="167">
        <f>IF(N138="snížená",J138,0)</f>
        <v>0</v>
      </c>
      <c r="BG138" s="167">
        <f>IF(N138="zákl. přenesená",J138,0)</f>
        <v>0</v>
      </c>
      <c r="BH138" s="167">
        <f>IF(N138="sníž. přenesená",J138,0)</f>
        <v>0</v>
      </c>
      <c r="BI138" s="167">
        <f>IF(N138="nulová",J138,0)</f>
        <v>0</v>
      </c>
      <c r="BJ138" s="18" t="s">
        <v>82</v>
      </c>
      <c r="BK138" s="167">
        <f>ROUND(I138*H138,2)</f>
        <v>0</v>
      </c>
      <c r="BL138" s="18" t="s">
        <v>133</v>
      </c>
      <c r="BM138" s="166" t="s">
        <v>226</v>
      </c>
    </row>
    <row r="139" spans="1:65" s="2" customFormat="1" ht="24.2" customHeight="1">
      <c r="A139" s="32"/>
      <c r="B139" s="126"/>
      <c r="C139" s="156" t="s">
        <v>166</v>
      </c>
      <c r="D139" s="156" t="s">
        <v>128</v>
      </c>
      <c r="E139" s="157" t="s">
        <v>227</v>
      </c>
      <c r="F139" s="158" t="s">
        <v>228</v>
      </c>
      <c r="G139" s="159" t="s">
        <v>218</v>
      </c>
      <c r="H139" s="160">
        <v>8.4700000000000006</v>
      </c>
      <c r="I139" s="161">
        <v>0</v>
      </c>
      <c r="J139" s="161">
        <f>ROUND(I139*H139,2)</f>
        <v>0</v>
      </c>
      <c r="K139" s="158" t="s">
        <v>132</v>
      </c>
      <c r="L139" s="33"/>
      <c r="M139" s="162" t="s">
        <v>1</v>
      </c>
      <c r="N139" s="163" t="s">
        <v>39</v>
      </c>
      <c r="O139" s="164">
        <v>1.7230000000000001</v>
      </c>
      <c r="P139" s="164">
        <f>O139*H139</f>
        <v>14.593810000000001</v>
      </c>
      <c r="Q139" s="164">
        <v>0</v>
      </c>
      <c r="R139" s="164">
        <f>Q139*H139</f>
        <v>0</v>
      </c>
      <c r="S139" s="164">
        <v>0</v>
      </c>
      <c r="T139" s="165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6" t="s">
        <v>133</v>
      </c>
      <c r="AT139" s="166" t="s">
        <v>128</v>
      </c>
      <c r="AU139" s="166" t="s">
        <v>84</v>
      </c>
      <c r="AY139" s="18" t="s">
        <v>126</v>
      </c>
      <c r="BE139" s="167">
        <f>IF(N139="základní",J139,0)</f>
        <v>0</v>
      </c>
      <c r="BF139" s="167">
        <f>IF(N139="snížená",J139,0)</f>
        <v>0</v>
      </c>
      <c r="BG139" s="167">
        <f>IF(N139="zákl. přenesená",J139,0)</f>
        <v>0</v>
      </c>
      <c r="BH139" s="167">
        <f>IF(N139="sníž. přenesená",J139,0)</f>
        <v>0</v>
      </c>
      <c r="BI139" s="167">
        <f>IF(N139="nulová",J139,0)</f>
        <v>0</v>
      </c>
      <c r="BJ139" s="18" t="s">
        <v>82</v>
      </c>
      <c r="BK139" s="167">
        <f>ROUND(I139*H139,2)</f>
        <v>0</v>
      </c>
      <c r="BL139" s="18" t="s">
        <v>133</v>
      </c>
      <c r="BM139" s="166" t="s">
        <v>229</v>
      </c>
    </row>
    <row r="140" spans="1:65" s="13" customFormat="1">
      <c r="B140" s="168"/>
      <c r="D140" s="169" t="s">
        <v>135</v>
      </c>
      <c r="E140" s="170" t="s">
        <v>1</v>
      </c>
      <c r="F140" s="171" t="s">
        <v>230</v>
      </c>
      <c r="H140" s="172">
        <v>8.4700000000000006</v>
      </c>
      <c r="L140" s="168"/>
      <c r="M140" s="173"/>
      <c r="N140" s="174"/>
      <c r="O140" s="174"/>
      <c r="P140" s="174"/>
      <c r="Q140" s="174"/>
      <c r="R140" s="174"/>
      <c r="S140" s="174"/>
      <c r="T140" s="175"/>
      <c r="AT140" s="170" t="s">
        <v>135</v>
      </c>
      <c r="AU140" s="170" t="s">
        <v>84</v>
      </c>
      <c r="AV140" s="13" t="s">
        <v>84</v>
      </c>
      <c r="AW140" s="13" t="s">
        <v>29</v>
      </c>
      <c r="AX140" s="13" t="s">
        <v>82</v>
      </c>
      <c r="AY140" s="170" t="s">
        <v>126</v>
      </c>
    </row>
    <row r="141" spans="1:65" s="2" customFormat="1" ht="24.2" customHeight="1">
      <c r="A141" s="32"/>
      <c r="B141" s="126"/>
      <c r="C141" s="156" t="s">
        <v>171</v>
      </c>
      <c r="D141" s="156" t="s">
        <v>128</v>
      </c>
      <c r="E141" s="157" t="s">
        <v>231</v>
      </c>
      <c r="F141" s="158" t="s">
        <v>232</v>
      </c>
      <c r="G141" s="159" t="s">
        <v>210</v>
      </c>
      <c r="H141" s="160">
        <v>15.75</v>
      </c>
      <c r="I141" s="161">
        <v>0</v>
      </c>
      <c r="J141" s="161">
        <f>ROUND(I141*H141,2)</f>
        <v>0</v>
      </c>
      <c r="K141" s="158" t="s">
        <v>132</v>
      </c>
      <c r="L141" s="33"/>
      <c r="M141" s="162" t="s">
        <v>1</v>
      </c>
      <c r="N141" s="163" t="s">
        <v>39</v>
      </c>
      <c r="O141" s="164">
        <v>0.17100000000000001</v>
      </c>
      <c r="P141" s="164">
        <f>O141*H141</f>
        <v>2.6932500000000004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6" t="s">
        <v>133</v>
      </c>
      <c r="AT141" s="166" t="s">
        <v>128</v>
      </c>
      <c r="AU141" s="166" t="s">
        <v>84</v>
      </c>
      <c r="AY141" s="18" t="s">
        <v>126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18" t="s">
        <v>82</v>
      </c>
      <c r="BK141" s="167">
        <f>ROUND(I141*H141,2)</f>
        <v>0</v>
      </c>
      <c r="BL141" s="18" t="s">
        <v>133</v>
      </c>
      <c r="BM141" s="166" t="s">
        <v>233</v>
      </c>
    </row>
    <row r="142" spans="1:65" s="13" customFormat="1">
      <c r="B142" s="168"/>
      <c r="D142" s="169" t="s">
        <v>135</v>
      </c>
      <c r="E142" s="170" t="s">
        <v>1</v>
      </c>
      <c r="F142" s="171" t="s">
        <v>234</v>
      </c>
      <c r="H142" s="172">
        <v>15.75</v>
      </c>
      <c r="L142" s="168"/>
      <c r="M142" s="173"/>
      <c r="N142" s="174"/>
      <c r="O142" s="174"/>
      <c r="P142" s="174"/>
      <c r="Q142" s="174"/>
      <c r="R142" s="174"/>
      <c r="S142" s="174"/>
      <c r="T142" s="175"/>
      <c r="AT142" s="170" t="s">
        <v>135</v>
      </c>
      <c r="AU142" s="170" t="s">
        <v>84</v>
      </c>
      <c r="AV142" s="13" t="s">
        <v>84</v>
      </c>
      <c r="AW142" s="13" t="s">
        <v>29</v>
      </c>
      <c r="AX142" s="13" t="s">
        <v>82</v>
      </c>
      <c r="AY142" s="170" t="s">
        <v>126</v>
      </c>
    </row>
    <row r="143" spans="1:65" s="12" customFormat="1" ht="22.9" customHeight="1">
      <c r="B143" s="144"/>
      <c r="D143" s="145" t="s">
        <v>73</v>
      </c>
      <c r="E143" s="154" t="s">
        <v>84</v>
      </c>
      <c r="F143" s="154" t="s">
        <v>127</v>
      </c>
      <c r="J143" s="155">
        <f>BK143</f>
        <v>0</v>
      </c>
      <c r="L143" s="144"/>
      <c r="M143" s="148"/>
      <c r="N143" s="149"/>
      <c r="O143" s="149"/>
      <c r="P143" s="150">
        <f>SUM(P144:P150)</f>
        <v>14.882350000000002</v>
      </c>
      <c r="Q143" s="149"/>
      <c r="R143" s="150">
        <f>SUM(R144:R150)</f>
        <v>11.515532</v>
      </c>
      <c r="S143" s="149"/>
      <c r="T143" s="151">
        <f>SUM(T144:T150)</f>
        <v>0</v>
      </c>
      <c r="AR143" s="145" t="s">
        <v>82</v>
      </c>
      <c r="AT143" s="152" t="s">
        <v>73</v>
      </c>
      <c r="AU143" s="152" t="s">
        <v>82</v>
      </c>
      <c r="AY143" s="145" t="s">
        <v>126</v>
      </c>
      <c r="BK143" s="153">
        <f>SUM(BK144:BK150)</f>
        <v>0</v>
      </c>
    </row>
    <row r="144" spans="1:65" s="2" customFormat="1" ht="14.45" customHeight="1">
      <c r="A144" s="32"/>
      <c r="B144" s="126"/>
      <c r="C144" s="156" t="s">
        <v>155</v>
      </c>
      <c r="D144" s="156" t="s">
        <v>128</v>
      </c>
      <c r="E144" s="157" t="s">
        <v>235</v>
      </c>
      <c r="F144" s="158" t="s">
        <v>236</v>
      </c>
      <c r="G144" s="159" t="s">
        <v>218</v>
      </c>
      <c r="H144" s="160">
        <v>3.5</v>
      </c>
      <c r="I144" s="161">
        <v>0</v>
      </c>
      <c r="J144" s="161">
        <f>ROUND(I144*H144,2)</f>
        <v>0</v>
      </c>
      <c r="K144" s="158" t="s">
        <v>1</v>
      </c>
      <c r="L144" s="33"/>
      <c r="M144" s="162" t="s">
        <v>1</v>
      </c>
      <c r="N144" s="163" t="s">
        <v>39</v>
      </c>
      <c r="O144" s="164">
        <v>1.254</v>
      </c>
      <c r="P144" s="164">
        <f>O144*H144</f>
        <v>4.3890000000000002</v>
      </c>
      <c r="Q144" s="164">
        <v>5.4480000000000001E-2</v>
      </c>
      <c r="R144" s="164">
        <f>Q144*H144</f>
        <v>0.19068000000000002</v>
      </c>
      <c r="S144" s="164">
        <v>0</v>
      </c>
      <c r="T144" s="165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6" t="s">
        <v>133</v>
      </c>
      <c r="AT144" s="166" t="s">
        <v>128</v>
      </c>
      <c r="AU144" s="166" t="s">
        <v>84</v>
      </c>
      <c r="AY144" s="18" t="s">
        <v>126</v>
      </c>
      <c r="BE144" s="167">
        <f>IF(N144="základní",J144,0)</f>
        <v>0</v>
      </c>
      <c r="BF144" s="167">
        <f>IF(N144="snížená",J144,0)</f>
        <v>0</v>
      </c>
      <c r="BG144" s="167">
        <f>IF(N144="zákl. přenesená",J144,0)</f>
        <v>0</v>
      </c>
      <c r="BH144" s="167">
        <f>IF(N144="sníž. přenesená",J144,0)</f>
        <v>0</v>
      </c>
      <c r="BI144" s="167">
        <f>IF(N144="nulová",J144,0)</f>
        <v>0</v>
      </c>
      <c r="BJ144" s="18" t="s">
        <v>82</v>
      </c>
      <c r="BK144" s="167">
        <f>ROUND(I144*H144,2)</f>
        <v>0</v>
      </c>
      <c r="BL144" s="18" t="s">
        <v>133</v>
      </c>
      <c r="BM144" s="166" t="s">
        <v>237</v>
      </c>
    </row>
    <row r="145" spans="1:65" s="2" customFormat="1" ht="14.45" customHeight="1">
      <c r="A145" s="32"/>
      <c r="B145" s="126"/>
      <c r="C145" s="156" t="s">
        <v>182</v>
      </c>
      <c r="D145" s="156" t="s">
        <v>128</v>
      </c>
      <c r="E145" s="157" t="s">
        <v>238</v>
      </c>
      <c r="F145" s="158" t="s">
        <v>239</v>
      </c>
      <c r="G145" s="159" t="s">
        <v>218</v>
      </c>
      <c r="H145" s="160">
        <v>3.5</v>
      </c>
      <c r="I145" s="161">
        <v>0</v>
      </c>
      <c r="J145" s="161">
        <f>ROUND(I145*H145,2)</f>
        <v>0</v>
      </c>
      <c r="K145" s="158" t="s">
        <v>1</v>
      </c>
      <c r="L145" s="33"/>
      <c r="M145" s="162" t="s">
        <v>1</v>
      </c>
      <c r="N145" s="163" t="s">
        <v>39</v>
      </c>
      <c r="O145" s="164">
        <v>1.254</v>
      </c>
      <c r="P145" s="164">
        <f>O145*H145</f>
        <v>4.3890000000000002</v>
      </c>
      <c r="Q145" s="164">
        <v>5.4480000000000001E-2</v>
      </c>
      <c r="R145" s="164">
        <f>Q145*H145</f>
        <v>0.19068000000000002</v>
      </c>
      <c r="S145" s="164">
        <v>0</v>
      </c>
      <c r="T145" s="16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6" t="s">
        <v>133</v>
      </c>
      <c r="AT145" s="166" t="s">
        <v>128</v>
      </c>
      <c r="AU145" s="166" t="s">
        <v>84</v>
      </c>
      <c r="AY145" s="18" t="s">
        <v>126</v>
      </c>
      <c r="BE145" s="167">
        <f>IF(N145="základní",J145,0)</f>
        <v>0</v>
      </c>
      <c r="BF145" s="167">
        <f>IF(N145="snížená",J145,0)</f>
        <v>0</v>
      </c>
      <c r="BG145" s="167">
        <f>IF(N145="zákl. přenesená",J145,0)</f>
        <v>0</v>
      </c>
      <c r="BH145" s="167">
        <f>IF(N145="sníž. přenesená",J145,0)</f>
        <v>0</v>
      </c>
      <c r="BI145" s="167">
        <f>IF(N145="nulová",J145,0)</f>
        <v>0</v>
      </c>
      <c r="BJ145" s="18" t="s">
        <v>82</v>
      </c>
      <c r="BK145" s="167">
        <f>ROUND(I145*H145,2)</f>
        <v>0</v>
      </c>
      <c r="BL145" s="18" t="s">
        <v>133</v>
      </c>
      <c r="BM145" s="166" t="s">
        <v>240</v>
      </c>
    </row>
    <row r="146" spans="1:65" s="2" customFormat="1" ht="24.2" customHeight="1">
      <c r="A146" s="32"/>
      <c r="B146" s="126"/>
      <c r="C146" s="156" t="s">
        <v>190</v>
      </c>
      <c r="D146" s="156" t="s">
        <v>128</v>
      </c>
      <c r="E146" s="157" t="s">
        <v>241</v>
      </c>
      <c r="F146" s="158" t="s">
        <v>242</v>
      </c>
      <c r="G146" s="159" t="s">
        <v>218</v>
      </c>
      <c r="H146" s="160">
        <v>3.5</v>
      </c>
      <c r="I146" s="161">
        <v>0</v>
      </c>
      <c r="J146" s="161">
        <f>ROUND(I146*H146,2)</f>
        <v>0</v>
      </c>
      <c r="K146" s="158" t="s">
        <v>132</v>
      </c>
      <c r="L146" s="33"/>
      <c r="M146" s="162" t="s">
        <v>1</v>
      </c>
      <c r="N146" s="163" t="s">
        <v>39</v>
      </c>
      <c r="O146" s="164">
        <v>0.629</v>
      </c>
      <c r="P146" s="164">
        <f>O146*H146</f>
        <v>2.2015000000000002</v>
      </c>
      <c r="Q146" s="164">
        <v>2.45329</v>
      </c>
      <c r="R146" s="164">
        <f>Q146*H146</f>
        <v>8.5865150000000003</v>
      </c>
      <c r="S146" s="164">
        <v>0</v>
      </c>
      <c r="T146" s="165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6" t="s">
        <v>133</v>
      </c>
      <c r="AT146" s="166" t="s">
        <v>128</v>
      </c>
      <c r="AU146" s="166" t="s">
        <v>84</v>
      </c>
      <c r="AY146" s="18" t="s">
        <v>126</v>
      </c>
      <c r="BE146" s="167">
        <f>IF(N146="základní",J146,0)</f>
        <v>0</v>
      </c>
      <c r="BF146" s="167">
        <f>IF(N146="snížená",J146,0)</f>
        <v>0</v>
      </c>
      <c r="BG146" s="167">
        <f>IF(N146="zákl. přenesená",J146,0)</f>
        <v>0</v>
      </c>
      <c r="BH146" s="167">
        <f>IF(N146="sníž. přenesená",J146,0)</f>
        <v>0</v>
      </c>
      <c r="BI146" s="167">
        <f>IF(N146="nulová",J146,0)</f>
        <v>0</v>
      </c>
      <c r="BJ146" s="18" t="s">
        <v>82</v>
      </c>
      <c r="BK146" s="167">
        <f>ROUND(I146*H146,2)</f>
        <v>0</v>
      </c>
      <c r="BL146" s="18" t="s">
        <v>133</v>
      </c>
      <c r="BM146" s="166" t="s">
        <v>243</v>
      </c>
    </row>
    <row r="147" spans="1:65" s="13" customFormat="1">
      <c r="B147" s="168"/>
      <c r="D147" s="169" t="s">
        <v>135</v>
      </c>
      <c r="E147" s="170" t="s">
        <v>1</v>
      </c>
      <c r="F147" s="171" t="s">
        <v>244</v>
      </c>
      <c r="H147" s="172">
        <v>3.3809999999999998</v>
      </c>
      <c r="L147" s="168"/>
      <c r="M147" s="173"/>
      <c r="N147" s="174"/>
      <c r="O147" s="174"/>
      <c r="P147" s="174"/>
      <c r="Q147" s="174"/>
      <c r="R147" s="174"/>
      <c r="S147" s="174"/>
      <c r="T147" s="175"/>
      <c r="AT147" s="170" t="s">
        <v>135</v>
      </c>
      <c r="AU147" s="170" t="s">
        <v>84</v>
      </c>
      <c r="AV147" s="13" t="s">
        <v>84</v>
      </c>
      <c r="AW147" s="13" t="s">
        <v>29</v>
      </c>
      <c r="AX147" s="13" t="s">
        <v>74</v>
      </c>
      <c r="AY147" s="170" t="s">
        <v>126</v>
      </c>
    </row>
    <row r="148" spans="1:65" s="13" customFormat="1">
      <c r="B148" s="168"/>
      <c r="D148" s="169" t="s">
        <v>135</v>
      </c>
      <c r="E148" s="170" t="s">
        <v>1</v>
      </c>
      <c r="F148" s="171" t="s">
        <v>245</v>
      </c>
      <c r="H148" s="172">
        <v>3.5</v>
      </c>
      <c r="L148" s="168"/>
      <c r="M148" s="173"/>
      <c r="N148" s="174"/>
      <c r="O148" s="174"/>
      <c r="P148" s="174"/>
      <c r="Q148" s="174"/>
      <c r="R148" s="174"/>
      <c r="S148" s="174"/>
      <c r="T148" s="175"/>
      <c r="AT148" s="170" t="s">
        <v>135</v>
      </c>
      <c r="AU148" s="170" t="s">
        <v>84</v>
      </c>
      <c r="AV148" s="13" t="s">
        <v>84</v>
      </c>
      <c r="AW148" s="13" t="s">
        <v>29</v>
      </c>
      <c r="AX148" s="13" t="s">
        <v>82</v>
      </c>
      <c r="AY148" s="170" t="s">
        <v>126</v>
      </c>
    </row>
    <row r="149" spans="1:65" s="2" customFormat="1" ht="24.2" customHeight="1">
      <c r="A149" s="32"/>
      <c r="B149" s="126"/>
      <c r="C149" s="156" t="s">
        <v>196</v>
      </c>
      <c r="D149" s="156" t="s">
        <v>128</v>
      </c>
      <c r="E149" s="157" t="s">
        <v>246</v>
      </c>
      <c r="F149" s="158" t="s">
        <v>247</v>
      </c>
      <c r="G149" s="159" t="s">
        <v>210</v>
      </c>
      <c r="H149" s="160">
        <v>7.35</v>
      </c>
      <c r="I149" s="161">
        <v>0</v>
      </c>
      <c r="J149" s="161">
        <f>ROUND(I149*H149,2)</f>
        <v>0</v>
      </c>
      <c r="K149" s="158" t="s">
        <v>1</v>
      </c>
      <c r="L149" s="33"/>
      <c r="M149" s="162" t="s">
        <v>1</v>
      </c>
      <c r="N149" s="163" t="s">
        <v>39</v>
      </c>
      <c r="O149" s="164">
        <v>0.53100000000000003</v>
      </c>
      <c r="P149" s="164">
        <f>O149*H149</f>
        <v>3.9028499999999999</v>
      </c>
      <c r="Q149" s="164">
        <v>0.34661999999999998</v>
      </c>
      <c r="R149" s="164">
        <f>Q149*H149</f>
        <v>2.5476569999999996</v>
      </c>
      <c r="S149" s="164">
        <v>0</v>
      </c>
      <c r="T149" s="165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6" t="s">
        <v>133</v>
      </c>
      <c r="AT149" s="166" t="s">
        <v>128</v>
      </c>
      <c r="AU149" s="166" t="s">
        <v>84</v>
      </c>
      <c r="AY149" s="18" t="s">
        <v>126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18" t="s">
        <v>82</v>
      </c>
      <c r="BK149" s="167">
        <f>ROUND(I149*H149,2)</f>
        <v>0</v>
      </c>
      <c r="BL149" s="18" t="s">
        <v>133</v>
      </c>
      <c r="BM149" s="166" t="s">
        <v>248</v>
      </c>
    </row>
    <row r="150" spans="1:65" s="13" customFormat="1">
      <c r="B150" s="168"/>
      <c r="D150" s="169" t="s">
        <v>135</v>
      </c>
      <c r="E150" s="170" t="s">
        <v>1</v>
      </c>
      <c r="F150" s="171" t="s">
        <v>249</v>
      </c>
      <c r="H150" s="172">
        <v>7.35</v>
      </c>
      <c r="L150" s="168"/>
      <c r="M150" s="173"/>
      <c r="N150" s="174"/>
      <c r="O150" s="174"/>
      <c r="P150" s="174"/>
      <c r="Q150" s="174"/>
      <c r="R150" s="174"/>
      <c r="S150" s="174"/>
      <c r="T150" s="175"/>
      <c r="AT150" s="170" t="s">
        <v>135</v>
      </c>
      <c r="AU150" s="170" t="s">
        <v>84</v>
      </c>
      <c r="AV150" s="13" t="s">
        <v>84</v>
      </c>
      <c r="AW150" s="13" t="s">
        <v>29</v>
      </c>
      <c r="AX150" s="13" t="s">
        <v>82</v>
      </c>
      <c r="AY150" s="170" t="s">
        <v>126</v>
      </c>
    </row>
    <row r="151" spans="1:65" s="12" customFormat="1" ht="22.9" customHeight="1">
      <c r="B151" s="144"/>
      <c r="D151" s="145" t="s">
        <v>73</v>
      </c>
      <c r="E151" s="154" t="s">
        <v>133</v>
      </c>
      <c r="F151" s="154" t="s">
        <v>250</v>
      </c>
      <c r="J151" s="155">
        <f>BK151</f>
        <v>0</v>
      </c>
      <c r="L151" s="144"/>
      <c r="M151" s="148"/>
      <c r="N151" s="149"/>
      <c r="O151" s="149"/>
      <c r="P151" s="150">
        <f>SUM(P152:P153)</f>
        <v>3.5468999999999995</v>
      </c>
      <c r="Q151" s="149"/>
      <c r="R151" s="150">
        <f>SUM(R152:R153)</f>
        <v>0.36432900000000001</v>
      </c>
      <c r="S151" s="149"/>
      <c r="T151" s="151">
        <f>SUM(T152:T153)</f>
        <v>0</v>
      </c>
      <c r="AR151" s="145" t="s">
        <v>82</v>
      </c>
      <c r="AT151" s="152" t="s">
        <v>73</v>
      </c>
      <c r="AU151" s="152" t="s">
        <v>82</v>
      </c>
      <c r="AY151" s="145" t="s">
        <v>126</v>
      </c>
      <c r="BK151" s="153">
        <f>SUM(BK152:BK153)</f>
        <v>0</v>
      </c>
    </row>
    <row r="152" spans="1:65" s="2" customFormat="1" ht="14.45" customHeight="1">
      <c r="A152" s="32"/>
      <c r="B152" s="126"/>
      <c r="C152" s="156" t="s">
        <v>251</v>
      </c>
      <c r="D152" s="156" t="s">
        <v>128</v>
      </c>
      <c r="E152" s="157" t="s">
        <v>252</v>
      </c>
      <c r="F152" s="158" t="s">
        <v>253</v>
      </c>
      <c r="G152" s="159" t="s">
        <v>131</v>
      </c>
      <c r="H152" s="160">
        <v>6.3</v>
      </c>
      <c r="I152" s="161">
        <v>0</v>
      </c>
      <c r="J152" s="161">
        <f>ROUND(I152*H152,2)</f>
        <v>0</v>
      </c>
      <c r="K152" s="158" t="s">
        <v>132</v>
      </c>
      <c r="L152" s="33"/>
      <c r="M152" s="162" t="s">
        <v>1</v>
      </c>
      <c r="N152" s="163" t="s">
        <v>39</v>
      </c>
      <c r="O152" s="164">
        <v>0.56299999999999994</v>
      </c>
      <c r="P152" s="164">
        <f>O152*H152</f>
        <v>3.5468999999999995</v>
      </c>
      <c r="Q152" s="164">
        <v>5.7829999999999999E-2</v>
      </c>
      <c r="R152" s="164">
        <f>Q152*H152</f>
        <v>0.36432900000000001</v>
      </c>
      <c r="S152" s="164">
        <v>0</v>
      </c>
      <c r="T152" s="165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6" t="s">
        <v>133</v>
      </c>
      <c r="AT152" s="166" t="s">
        <v>128</v>
      </c>
      <c r="AU152" s="166" t="s">
        <v>84</v>
      </c>
      <c r="AY152" s="18" t="s">
        <v>126</v>
      </c>
      <c r="BE152" s="167">
        <f>IF(N152="základní",J152,0)</f>
        <v>0</v>
      </c>
      <c r="BF152" s="167">
        <f>IF(N152="snížená",J152,0)</f>
        <v>0</v>
      </c>
      <c r="BG152" s="167">
        <f>IF(N152="zákl. přenesená",J152,0)</f>
        <v>0</v>
      </c>
      <c r="BH152" s="167">
        <f>IF(N152="sníž. přenesená",J152,0)</f>
        <v>0</v>
      </c>
      <c r="BI152" s="167">
        <f>IF(N152="nulová",J152,0)</f>
        <v>0</v>
      </c>
      <c r="BJ152" s="18" t="s">
        <v>82</v>
      </c>
      <c r="BK152" s="167">
        <f>ROUND(I152*H152,2)</f>
        <v>0</v>
      </c>
      <c r="BL152" s="18" t="s">
        <v>133</v>
      </c>
      <c r="BM152" s="166" t="s">
        <v>254</v>
      </c>
    </row>
    <row r="153" spans="1:65" s="13" customFormat="1">
      <c r="B153" s="168"/>
      <c r="D153" s="169" t="s">
        <v>135</v>
      </c>
      <c r="E153" s="170" t="s">
        <v>1</v>
      </c>
      <c r="F153" s="171" t="s">
        <v>255</v>
      </c>
      <c r="H153" s="172">
        <v>6.3</v>
      </c>
      <c r="L153" s="168"/>
      <c r="M153" s="173"/>
      <c r="N153" s="174"/>
      <c r="O153" s="174"/>
      <c r="P153" s="174"/>
      <c r="Q153" s="174"/>
      <c r="R153" s="174"/>
      <c r="S153" s="174"/>
      <c r="T153" s="175"/>
      <c r="AT153" s="170" t="s">
        <v>135</v>
      </c>
      <c r="AU153" s="170" t="s">
        <v>84</v>
      </c>
      <c r="AV153" s="13" t="s">
        <v>84</v>
      </c>
      <c r="AW153" s="13" t="s">
        <v>29</v>
      </c>
      <c r="AX153" s="13" t="s">
        <v>82</v>
      </c>
      <c r="AY153" s="170" t="s">
        <v>126</v>
      </c>
    </row>
    <row r="154" spans="1:65" s="12" customFormat="1" ht="22.9" customHeight="1">
      <c r="B154" s="144"/>
      <c r="D154" s="145" t="s">
        <v>73</v>
      </c>
      <c r="E154" s="154" t="s">
        <v>182</v>
      </c>
      <c r="F154" s="154" t="s">
        <v>256</v>
      </c>
      <c r="J154" s="155">
        <f>BK154</f>
        <v>0</v>
      </c>
      <c r="L154" s="144"/>
      <c r="M154" s="148"/>
      <c r="N154" s="149"/>
      <c r="O154" s="149"/>
      <c r="P154" s="150">
        <f>SUM(P155:P181)</f>
        <v>135.87732399999999</v>
      </c>
      <c r="Q154" s="149"/>
      <c r="R154" s="150">
        <f>SUM(R155:R181)</f>
        <v>0.9442369599999999</v>
      </c>
      <c r="S154" s="149"/>
      <c r="T154" s="151">
        <f>SUM(T155:T181)</f>
        <v>15.029040000000002</v>
      </c>
      <c r="AR154" s="145" t="s">
        <v>82</v>
      </c>
      <c r="AT154" s="152" t="s">
        <v>73</v>
      </c>
      <c r="AU154" s="152" t="s">
        <v>82</v>
      </c>
      <c r="AY154" s="145" t="s">
        <v>126</v>
      </c>
      <c r="BK154" s="153">
        <f>SUM(BK155:BK181)</f>
        <v>0</v>
      </c>
    </row>
    <row r="155" spans="1:65" s="2" customFormat="1" ht="14.45" customHeight="1">
      <c r="A155" s="32"/>
      <c r="B155" s="126"/>
      <c r="C155" s="156" t="s">
        <v>257</v>
      </c>
      <c r="D155" s="156" t="s">
        <v>128</v>
      </c>
      <c r="E155" s="157" t="s">
        <v>258</v>
      </c>
      <c r="F155" s="158" t="s">
        <v>259</v>
      </c>
      <c r="G155" s="159" t="s">
        <v>260</v>
      </c>
      <c r="H155" s="160">
        <v>3</v>
      </c>
      <c r="I155" s="161">
        <v>0</v>
      </c>
      <c r="J155" s="161">
        <f>ROUND(I155*H155,2)</f>
        <v>0</v>
      </c>
      <c r="K155" s="158" t="s">
        <v>1</v>
      </c>
      <c r="L155" s="33"/>
      <c r="M155" s="162" t="s">
        <v>1</v>
      </c>
      <c r="N155" s="163" t="s">
        <v>39</v>
      </c>
      <c r="O155" s="164">
        <v>2.976</v>
      </c>
      <c r="P155" s="164">
        <f>O155*H155</f>
        <v>8.9280000000000008</v>
      </c>
      <c r="Q155" s="164">
        <v>0.12</v>
      </c>
      <c r="R155" s="164">
        <f>Q155*H155</f>
        <v>0.36</v>
      </c>
      <c r="S155" s="164">
        <v>2.4900000000000002</v>
      </c>
      <c r="T155" s="165">
        <f>S155*H155</f>
        <v>7.4700000000000006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6" t="s">
        <v>133</v>
      </c>
      <c r="AT155" s="166" t="s">
        <v>128</v>
      </c>
      <c r="AU155" s="166" t="s">
        <v>84</v>
      </c>
      <c r="AY155" s="18" t="s">
        <v>126</v>
      </c>
      <c r="BE155" s="167">
        <f>IF(N155="základní",J155,0)</f>
        <v>0</v>
      </c>
      <c r="BF155" s="167">
        <f>IF(N155="snížená",J155,0)</f>
        <v>0</v>
      </c>
      <c r="BG155" s="167">
        <f>IF(N155="zákl. přenesená",J155,0)</f>
        <v>0</v>
      </c>
      <c r="BH155" s="167">
        <f>IF(N155="sníž. přenesená",J155,0)</f>
        <v>0</v>
      </c>
      <c r="BI155" s="167">
        <f>IF(N155="nulová",J155,0)</f>
        <v>0</v>
      </c>
      <c r="BJ155" s="18" t="s">
        <v>82</v>
      </c>
      <c r="BK155" s="167">
        <f>ROUND(I155*H155,2)</f>
        <v>0</v>
      </c>
      <c r="BL155" s="18" t="s">
        <v>133</v>
      </c>
      <c r="BM155" s="166" t="s">
        <v>261</v>
      </c>
    </row>
    <row r="156" spans="1:65" s="2" customFormat="1" ht="14.45" customHeight="1">
      <c r="A156" s="32"/>
      <c r="B156" s="126"/>
      <c r="C156" s="156" t="s">
        <v>262</v>
      </c>
      <c r="D156" s="156" t="s">
        <v>128</v>
      </c>
      <c r="E156" s="157" t="s">
        <v>263</v>
      </c>
      <c r="F156" s="158" t="s">
        <v>264</v>
      </c>
      <c r="G156" s="159" t="s">
        <v>260</v>
      </c>
      <c r="H156" s="160">
        <v>3</v>
      </c>
      <c r="I156" s="161">
        <v>0</v>
      </c>
      <c r="J156" s="161">
        <f>ROUND(I156*H156,2)</f>
        <v>0</v>
      </c>
      <c r="K156" s="158" t="s">
        <v>1</v>
      </c>
      <c r="L156" s="33"/>
      <c r="M156" s="162" t="s">
        <v>1</v>
      </c>
      <c r="N156" s="163" t="s">
        <v>39</v>
      </c>
      <c r="O156" s="164">
        <v>2.976</v>
      </c>
      <c r="P156" s="164">
        <f>O156*H156</f>
        <v>8.9280000000000008</v>
      </c>
      <c r="Q156" s="164">
        <v>0.12</v>
      </c>
      <c r="R156" s="164">
        <f>Q156*H156</f>
        <v>0.36</v>
      </c>
      <c r="S156" s="164">
        <v>2.4900000000000002</v>
      </c>
      <c r="T156" s="165">
        <f>S156*H156</f>
        <v>7.4700000000000006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6" t="s">
        <v>133</v>
      </c>
      <c r="AT156" s="166" t="s">
        <v>128</v>
      </c>
      <c r="AU156" s="166" t="s">
        <v>84</v>
      </c>
      <c r="AY156" s="18" t="s">
        <v>126</v>
      </c>
      <c r="BE156" s="167">
        <f>IF(N156="základní",J156,0)</f>
        <v>0</v>
      </c>
      <c r="BF156" s="167">
        <f>IF(N156="snížená",J156,0)</f>
        <v>0</v>
      </c>
      <c r="BG156" s="167">
        <f>IF(N156="zákl. přenesená",J156,0)</f>
        <v>0</v>
      </c>
      <c r="BH156" s="167">
        <f>IF(N156="sníž. přenesená",J156,0)</f>
        <v>0</v>
      </c>
      <c r="BI156" s="167">
        <f>IF(N156="nulová",J156,0)</f>
        <v>0</v>
      </c>
      <c r="BJ156" s="18" t="s">
        <v>82</v>
      </c>
      <c r="BK156" s="167">
        <f>ROUND(I156*H156,2)</f>
        <v>0</v>
      </c>
      <c r="BL156" s="18" t="s">
        <v>133</v>
      </c>
      <c r="BM156" s="166" t="s">
        <v>265</v>
      </c>
    </row>
    <row r="157" spans="1:65" s="15" customFormat="1">
      <c r="B157" s="183"/>
      <c r="D157" s="169" t="s">
        <v>135</v>
      </c>
      <c r="E157" s="184" t="s">
        <v>1</v>
      </c>
      <c r="F157" s="185" t="s">
        <v>266</v>
      </c>
      <c r="H157" s="184" t="s">
        <v>1</v>
      </c>
      <c r="L157" s="183"/>
      <c r="M157" s="186"/>
      <c r="N157" s="187"/>
      <c r="O157" s="187"/>
      <c r="P157" s="187"/>
      <c r="Q157" s="187"/>
      <c r="R157" s="187"/>
      <c r="S157" s="187"/>
      <c r="T157" s="188"/>
      <c r="AT157" s="184" t="s">
        <v>135</v>
      </c>
      <c r="AU157" s="184" t="s">
        <v>84</v>
      </c>
      <c r="AV157" s="15" t="s">
        <v>82</v>
      </c>
      <c r="AW157" s="15" t="s">
        <v>29</v>
      </c>
      <c r="AX157" s="15" t="s">
        <v>74</v>
      </c>
      <c r="AY157" s="184" t="s">
        <v>126</v>
      </c>
    </row>
    <row r="158" spans="1:65" s="13" customFormat="1">
      <c r="B158" s="168"/>
      <c r="D158" s="169" t="s">
        <v>135</v>
      </c>
      <c r="E158" s="170" t="s">
        <v>1</v>
      </c>
      <c r="F158" s="171" t="s">
        <v>144</v>
      </c>
      <c r="H158" s="172">
        <v>3</v>
      </c>
      <c r="L158" s="168"/>
      <c r="M158" s="173"/>
      <c r="N158" s="174"/>
      <c r="O158" s="174"/>
      <c r="P158" s="174"/>
      <c r="Q158" s="174"/>
      <c r="R158" s="174"/>
      <c r="S158" s="174"/>
      <c r="T158" s="175"/>
      <c r="AT158" s="170" t="s">
        <v>135</v>
      </c>
      <c r="AU158" s="170" t="s">
        <v>84</v>
      </c>
      <c r="AV158" s="13" t="s">
        <v>84</v>
      </c>
      <c r="AW158" s="13" t="s">
        <v>29</v>
      </c>
      <c r="AX158" s="13" t="s">
        <v>82</v>
      </c>
      <c r="AY158" s="170" t="s">
        <v>126</v>
      </c>
    </row>
    <row r="159" spans="1:65" s="2" customFormat="1" ht="14.45" customHeight="1">
      <c r="A159" s="32"/>
      <c r="B159" s="126"/>
      <c r="C159" s="156" t="s">
        <v>8</v>
      </c>
      <c r="D159" s="156" t="s">
        <v>128</v>
      </c>
      <c r="E159" s="157" t="s">
        <v>267</v>
      </c>
      <c r="F159" s="158" t="s">
        <v>268</v>
      </c>
      <c r="G159" s="159" t="s">
        <v>210</v>
      </c>
      <c r="H159" s="160">
        <v>8.4</v>
      </c>
      <c r="I159" s="161">
        <v>0</v>
      </c>
      <c r="J159" s="161">
        <f>ROUND(I159*H159,2)</f>
        <v>0</v>
      </c>
      <c r="K159" s="158" t="s">
        <v>132</v>
      </c>
      <c r="L159" s="33"/>
      <c r="M159" s="162" t="s">
        <v>1</v>
      </c>
      <c r="N159" s="163" t="s">
        <v>39</v>
      </c>
      <c r="O159" s="164">
        <v>0.27300000000000002</v>
      </c>
      <c r="P159" s="164">
        <f>O159*H159</f>
        <v>2.2932000000000001</v>
      </c>
      <c r="Q159" s="164">
        <v>0</v>
      </c>
      <c r="R159" s="164">
        <f>Q159*H159</f>
        <v>0</v>
      </c>
      <c r="S159" s="164">
        <v>0</v>
      </c>
      <c r="T159" s="165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6" t="s">
        <v>133</v>
      </c>
      <c r="AT159" s="166" t="s">
        <v>128</v>
      </c>
      <c r="AU159" s="166" t="s">
        <v>84</v>
      </c>
      <c r="AY159" s="18" t="s">
        <v>126</v>
      </c>
      <c r="BE159" s="167">
        <f>IF(N159="základní",J159,0)</f>
        <v>0</v>
      </c>
      <c r="BF159" s="167">
        <f>IF(N159="snížená",J159,0)</f>
        <v>0</v>
      </c>
      <c r="BG159" s="167">
        <f>IF(N159="zákl. přenesená",J159,0)</f>
        <v>0</v>
      </c>
      <c r="BH159" s="167">
        <f>IF(N159="sníž. přenesená",J159,0)</f>
        <v>0</v>
      </c>
      <c r="BI159" s="167">
        <f>IF(N159="nulová",J159,0)</f>
        <v>0</v>
      </c>
      <c r="BJ159" s="18" t="s">
        <v>82</v>
      </c>
      <c r="BK159" s="167">
        <f>ROUND(I159*H159,2)</f>
        <v>0</v>
      </c>
      <c r="BL159" s="18" t="s">
        <v>133</v>
      </c>
      <c r="BM159" s="166" t="s">
        <v>269</v>
      </c>
    </row>
    <row r="160" spans="1:65" s="13" customFormat="1">
      <c r="B160" s="168"/>
      <c r="D160" s="169" t="s">
        <v>135</v>
      </c>
      <c r="E160" s="170" t="s">
        <v>1</v>
      </c>
      <c r="F160" s="171" t="s">
        <v>270</v>
      </c>
      <c r="H160" s="172">
        <v>8.4</v>
      </c>
      <c r="L160" s="168"/>
      <c r="M160" s="173"/>
      <c r="N160" s="174"/>
      <c r="O160" s="174"/>
      <c r="P160" s="174"/>
      <c r="Q160" s="174"/>
      <c r="R160" s="174"/>
      <c r="S160" s="174"/>
      <c r="T160" s="175"/>
      <c r="AT160" s="170" t="s">
        <v>135</v>
      </c>
      <c r="AU160" s="170" t="s">
        <v>84</v>
      </c>
      <c r="AV160" s="13" t="s">
        <v>84</v>
      </c>
      <c r="AW160" s="13" t="s">
        <v>29</v>
      </c>
      <c r="AX160" s="13" t="s">
        <v>82</v>
      </c>
      <c r="AY160" s="170" t="s">
        <v>126</v>
      </c>
    </row>
    <row r="161" spans="1:65" s="2" customFormat="1" ht="14.45" customHeight="1">
      <c r="A161" s="32"/>
      <c r="B161" s="126"/>
      <c r="C161" s="156" t="s">
        <v>193</v>
      </c>
      <c r="D161" s="156" t="s">
        <v>128</v>
      </c>
      <c r="E161" s="157" t="s">
        <v>271</v>
      </c>
      <c r="F161" s="158" t="s">
        <v>272</v>
      </c>
      <c r="G161" s="159" t="s">
        <v>210</v>
      </c>
      <c r="H161" s="160">
        <v>8.4</v>
      </c>
      <c r="I161" s="161">
        <v>0</v>
      </c>
      <c r="J161" s="161">
        <f>ROUND(I161*H161,2)</f>
        <v>0</v>
      </c>
      <c r="K161" s="158" t="s">
        <v>132</v>
      </c>
      <c r="L161" s="33"/>
      <c r="M161" s="162" t="s">
        <v>1</v>
      </c>
      <c r="N161" s="163" t="s">
        <v>39</v>
      </c>
      <c r="O161" s="164">
        <v>0.40400000000000003</v>
      </c>
      <c r="P161" s="164">
        <f>O161*H161</f>
        <v>3.3936000000000002</v>
      </c>
      <c r="Q161" s="164">
        <v>0</v>
      </c>
      <c r="R161" s="164">
        <f>Q161*H161</f>
        <v>0</v>
      </c>
      <c r="S161" s="164">
        <v>0</v>
      </c>
      <c r="T161" s="165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6" t="s">
        <v>133</v>
      </c>
      <c r="AT161" s="166" t="s">
        <v>128</v>
      </c>
      <c r="AU161" s="166" t="s">
        <v>84</v>
      </c>
      <c r="AY161" s="18" t="s">
        <v>126</v>
      </c>
      <c r="BE161" s="167">
        <f>IF(N161="základní",J161,0)</f>
        <v>0</v>
      </c>
      <c r="BF161" s="167">
        <f>IF(N161="snížená",J161,0)</f>
        <v>0</v>
      </c>
      <c r="BG161" s="167">
        <f>IF(N161="zákl. přenesená",J161,0)</f>
        <v>0</v>
      </c>
      <c r="BH161" s="167">
        <f>IF(N161="sníž. přenesená",J161,0)</f>
        <v>0</v>
      </c>
      <c r="BI161" s="167">
        <f>IF(N161="nulová",J161,0)</f>
        <v>0</v>
      </c>
      <c r="BJ161" s="18" t="s">
        <v>82</v>
      </c>
      <c r="BK161" s="167">
        <f>ROUND(I161*H161,2)</f>
        <v>0</v>
      </c>
      <c r="BL161" s="18" t="s">
        <v>133</v>
      </c>
      <c r="BM161" s="166" t="s">
        <v>273</v>
      </c>
    </row>
    <row r="162" spans="1:65" s="13" customFormat="1">
      <c r="B162" s="168"/>
      <c r="D162" s="169" t="s">
        <v>135</v>
      </c>
      <c r="E162" s="170" t="s">
        <v>1</v>
      </c>
      <c r="F162" s="171" t="s">
        <v>270</v>
      </c>
      <c r="H162" s="172">
        <v>8.4</v>
      </c>
      <c r="L162" s="168"/>
      <c r="M162" s="173"/>
      <c r="N162" s="174"/>
      <c r="O162" s="174"/>
      <c r="P162" s="174"/>
      <c r="Q162" s="174"/>
      <c r="R162" s="174"/>
      <c r="S162" s="174"/>
      <c r="T162" s="175"/>
      <c r="AT162" s="170" t="s">
        <v>135</v>
      </c>
      <c r="AU162" s="170" t="s">
        <v>84</v>
      </c>
      <c r="AV162" s="13" t="s">
        <v>84</v>
      </c>
      <c r="AW162" s="13" t="s">
        <v>29</v>
      </c>
      <c r="AX162" s="13" t="s">
        <v>82</v>
      </c>
      <c r="AY162" s="170" t="s">
        <v>126</v>
      </c>
    </row>
    <row r="163" spans="1:65" s="2" customFormat="1" ht="24.2" customHeight="1">
      <c r="A163" s="32"/>
      <c r="B163" s="126"/>
      <c r="C163" s="156" t="s">
        <v>274</v>
      </c>
      <c r="D163" s="156" t="s">
        <v>128</v>
      </c>
      <c r="E163" s="157" t="s">
        <v>275</v>
      </c>
      <c r="F163" s="158" t="s">
        <v>276</v>
      </c>
      <c r="G163" s="159" t="s">
        <v>210</v>
      </c>
      <c r="H163" s="160">
        <v>8.4</v>
      </c>
      <c r="I163" s="161">
        <v>0</v>
      </c>
      <c r="J163" s="161">
        <f>ROUND(I163*H163,2)</f>
        <v>0</v>
      </c>
      <c r="K163" s="158" t="s">
        <v>132</v>
      </c>
      <c r="L163" s="33"/>
      <c r="M163" s="162" t="s">
        <v>1</v>
      </c>
      <c r="N163" s="163" t="s">
        <v>39</v>
      </c>
      <c r="O163" s="164">
        <v>0.82199999999999995</v>
      </c>
      <c r="P163" s="164">
        <f>O163*H163</f>
        <v>6.9047999999999998</v>
      </c>
      <c r="Q163" s="164">
        <v>0</v>
      </c>
      <c r="R163" s="164">
        <f>Q163*H163</f>
        <v>0</v>
      </c>
      <c r="S163" s="164">
        <v>1.06E-2</v>
      </c>
      <c r="T163" s="165">
        <f>S163*H163</f>
        <v>8.9040000000000008E-2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6" t="s">
        <v>133</v>
      </c>
      <c r="AT163" s="166" t="s">
        <v>128</v>
      </c>
      <c r="AU163" s="166" t="s">
        <v>84</v>
      </c>
      <c r="AY163" s="18" t="s">
        <v>126</v>
      </c>
      <c r="BE163" s="167">
        <f>IF(N163="základní",J163,0)</f>
        <v>0</v>
      </c>
      <c r="BF163" s="167">
        <f>IF(N163="snížená",J163,0)</f>
        <v>0</v>
      </c>
      <c r="BG163" s="167">
        <f>IF(N163="zákl. přenesená",J163,0)</f>
        <v>0</v>
      </c>
      <c r="BH163" s="167">
        <f>IF(N163="sníž. přenesená",J163,0)</f>
        <v>0</v>
      </c>
      <c r="BI163" s="167">
        <f>IF(N163="nulová",J163,0)</f>
        <v>0</v>
      </c>
      <c r="BJ163" s="18" t="s">
        <v>82</v>
      </c>
      <c r="BK163" s="167">
        <f>ROUND(I163*H163,2)</f>
        <v>0</v>
      </c>
      <c r="BL163" s="18" t="s">
        <v>133</v>
      </c>
      <c r="BM163" s="166" t="s">
        <v>277</v>
      </c>
    </row>
    <row r="164" spans="1:65" s="13" customFormat="1">
      <c r="B164" s="168"/>
      <c r="D164" s="169" t="s">
        <v>135</v>
      </c>
      <c r="E164" s="170" t="s">
        <v>1</v>
      </c>
      <c r="F164" s="171" t="s">
        <v>270</v>
      </c>
      <c r="H164" s="172">
        <v>8.4</v>
      </c>
      <c r="L164" s="168"/>
      <c r="M164" s="173"/>
      <c r="N164" s="174"/>
      <c r="O164" s="174"/>
      <c r="P164" s="174"/>
      <c r="Q164" s="174"/>
      <c r="R164" s="174"/>
      <c r="S164" s="174"/>
      <c r="T164" s="175"/>
      <c r="AT164" s="170" t="s">
        <v>135</v>
      </c>
      <c r="AU164" s="170" t="s">
        <v>84</v>
      </c>
      <c r="AV164" s="13" t="s">
        <v>84</v>
      </c>
      <c r="AW164" s="13" t="s">
        <v>29</v>
      </c>
      <c r="AX164" s="13" t="s">
        <v>82</v>
      </c>
      <c r="AY164" s="170" t="s">
        <v>126</v>
      </c>
    </row>
    <row r="165" spans="1:65" s="2" customFormat="1" ht="24.2" customHeight="1">
      <c r="A165" s="32"/>
      <c r="B165" s="126"/>
      <c r="C165" s="156" t="s">
        <v>278</v>
      </c>
      <c r="D165" s="156" t="s">
        <v>128</v>
      </c>
      <c r="E165" s="157" t="s">
        <v>279</v>
      </c>
      <c r="F165" s="158" t="s">
        <v>280</v>
      </c>
      <c r="G165" s="159" t="s">
        <v>131</v>
      </c>
      <c r="H165" s="160">
        <v>32.799999999999997</v>
      </c>
      <c r="I165" s="161">
        <v>0</v>
      </c>
      <c r="J165" s="161">
        <f>ROUND(I165*H165,2)</f>
        <v>0</v>
      </c>
      <c r="K165" s="158" t="s">
        <v>132</v>
      </c>
      <c r="L165" s="33"/>
      <c r="M165" s="162" t="s">
        <v>1</v>
      </c>
      <c r="N165" s="163" t="s">
        <v>39</v>
      </c>
      <c r="O165" s="164">
        <v>3.048</v>
      </c>
      <c r="P165" s="164">
        <f>O165*H165</f>
        <v>99.974399999999989</v>
      </c>
      <c r="Q165" s="164">
        <v>5.1999999999999995E-4</v>
      </c>
      <c r="R165" s="164">
        <f>Q165*H165</f>
        <v>1.7055999999999998E-2</v>
      </c>
      <c r="S165" s="164">
        <v>0</v>
      </c>
      <c r="T165" s="165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6" t="s">
        <v>133</v>
      </c>
      <c r="AT165" s="166" t="s">
        <v>128</v>
      </c>
      <c r="AU165" s="166" t="s">
        <v>84</v>
      </c>
      <c r="AY165" s="18" t="s">
        <v>126</v>
      </c>
      <c r="BE165" s="167">
        <f>IF(N165="základní",J165,0)</f>
        <v>0</v>
      </c>
      <c r="BF165" s="167">
        <f>IF(N165="snížená",J165,0)</f>
        <v>0</v>
      </c>
      <c r="BG165" s="167">
        <f>IF(N165="zákl. přenesená",J165,0)</f>
        <v>0</v>
      </c>
      <c r="BH165" s="167">
        <f>IF(N165="sníž. přenesená",J165,0)</f>
        <v>0</v>
      </c>
      <c r="BI165" s="167">
        <f>IF(N165="nulová",J165,0)</f>
        <v>0</v>
      </c>
      <c r="BJ165" s="18" t="s">
        <v>82</v>
      </c>
      <c r="BK165" s="167">
        <f>ROUND(I165*H165,2)</f>
        <v>0</v>
      </c>
      <c r="BL165" s="18" t="s">
        <v>133</v>
      </c>
      <c r="BM165" s="166" t="s">
        <v>281</v>
      </c>
    </row>
    <row r="166" spans="1:65" s="13" customFormat="1">
      <c r="B166" s="168"/>
      <c r="D166" s="169" t="s">
        <v>135</v>
      </c>
      <c r="E166" s="170" t="s">
        <v>1</v>
      </c>
      <c r="F166" s="171" t="s">
        <v>282</v>
      </c>
      <c r="H166" s="172">
        <v>21</v>
      </c>
      <c r="L166" s="168"/>
      <c r="M166" s="173"/>
      <c r="N166" s="174"/>
      <c r="O166" s="174"/>
      <c r="P166" s="174"/>
      <c r="Q166" s="174"/>
      <c r="R166" s="174"/>
      <c r="S166" s="174"/>
      <c r="T166" s="175"/>
      <c r="AT166" s="170" t="s">
        <v>135</v>
      </c>
      <c r="AU166" s="170" t="s">
        <v>84</v>
      </c>
      <c r="AV166" s="13" t="s">
        <v>84</v>
      </c>
      <c r="AW166" s="13" t="s">
        <v>29</v>
      </c>
      <c r="AX166" s="13" t="s">
        <v>74</v>
      </c>
      <c r="AY166" s="170" t="s">
        <v>126</v>
      </c>
    </row>
    <row r="167" spans="1:65" s="13" customFormat="1">
      <c r="B167" s="168"/>
      <c r="D167" s="169" t="s">
        <v>135</v>
      </c>
      <c r="E167" s="170" t="s">
        <v>1</v>
      </c>
      <c r="F167" s="171" t="s">
        <v>283</v>
      </c>
      <c r="H167" s="172">
        <v>10</v>
      </c>
      <c r="L167" s="168"/>
      <c r="M167" s="173"/>
      <c r="N167" s="174"/>
      <c r="O167" s="174"/>
      <c r="P167" s="174"/>
      <c r="Q167" s="174"/>
      <c r="R167" s="174"/>
      <c r="S167" s="174"/>
      <c r="T167" s="175"/>
      <c r="AT167" s="170" t="s">
        <v>135</v>
      </c>
      <c r="AU167" s="170" t="s">
        <v>84</v>
      </c>
      <c r="AV167" s="13" t="s">
        <v>84</v>
      </c>
      <c r="AW167" s="13" t="s">
        <v>29</v>
      </c>
      <c r="AX167" s="13" t="s">
        <v>74</v>
      </c>
      <c r="AY167" s="170" t="s">
        <v>126</v>
      </c>
    </row>
    <row r="168" spans="1:65" s="13" customFormat="1">
      <c r="B168" s="168"/>
      <c r="D168" s="169" t="s">
        <v>135</v>
      </c>
      <c r="E168" s="170" t="s">
        <v>1</v>
      </c>
      <c r="F168" s="171" t="s">
        <v>284</v>
      </c>
      <c r="H168" s="172">
        <v>1.8</v>
      </c>
      <c r="L168" s="168"/>
      <c r="M168" s="173"/>
      <c r="N168" s="174"/>
      <c r="O168" s="174"/>
      <c r="P168" s="174"/>
      <c r="Q168" s="174"/>
      <c r="R168" s="174"/>
      <c r="S168" s="174"/>
      <c r="T168" s="175"/>
      <c r="AT168" s="170" t="s">
        <v>135</v>
      </c>
      <c r="AU168" s="170" t="s">
        <v>84</v>
      </c>
      <c r="AV168" s="13" t="s">
        <v>84</v>
      </c>
      <c r="AW168" s="13" t="s">
        <v>29</v>
      </c>
      <c r="AX168" s="13" t="s">
        <v>74</v>
      </c>
      <c r="AY168" s="170" t="s">
        <v>126</v>
      </c>
    </row>
    <row r="169" spans="1:65" s="14" customFormat="1">
      <c r="B169" s="176"/>
      <c r="D169" s="169" t="s">
        <v>135</v>
      </c>
      <c r="E169" s="177" t="s">
        <v>1</v>
      </c>
      <c r="F169" s="178" t="s">
        <v>138</v>
      </c>
      <c r="H169" s="179">
        <v>32.799999999999997</v>
      </c>
      <c r="L169" s="176"/>
      <c r="M169" s="180"/>
      <c r="N169" s="181"/>
      <c r="O169" s="181"/>
      <c r="P169" s="181"/>
      <c r="Q169" s="181"/>
      <c r="R169" s="181"/>
      <c r="S169" s="181"/>
      <c r="T169" s="182"/>
      <c r="AT169" s="177" t="s">
        <v>135</v>
      </c>
      <c r="AU169" s="177" t="s">
        <v>84</v>
      </c>
      <c r="AV169" s="14" t="s">
        <v>133</v>
      </c>
      <c r="AW169" s="14" t="s">
        <v>29</v>
      </c>
      <c r="AX169" s="14" t="s">
        <v>82</v>
      </c>
      <c r="AY169" s="177" t="s">
        <v>126</v>
      </c>
    </row>
    <row r="170" spans="1:65" s="2" customFormat="1" ht="14.45" customHeight="1">
      <c r="A170" s="32"/>
      <c r="B170" s="126"/>
      <c r="C170" s="156" t="s">
        <v>285</v>
      </c>
      <c r="D170" s="156" t="s">
        <v>128</v>
      </c>
      <c r="E170" s="157" t="s">
        <v>286</v>
      </c>
      <c r="F170" s="158" t="s">
        <v>287</v>
      </c>
      <c r="G170" s="159" t="s">
        <v>154</v>
      </c>
      <c r="H170" s="160">
        <v>0.19700000000000001</v>
      </c>
      <c r="I170" s="161">
        <v>0</v>
      </c>
      <c r="J170" s="161">
        <f>ROUND(I170*H170,2)</f>
        <v>0</v>
      </c>
      <c r="K170" s="158" t="s">
        <v>132</v>
      </c>
      <c r="L170" s="33"/>
      <c r="M170" s="162" t="s">
        <v>1</v>
      </c>
      <c r="N170" s="163" t="s">
        <v>39</v>
      </c>
      <c r="O170" s="164">
        <v>27.692</v>
      </c>
      <c r="P170" s="164">
        <f>O170*H170</f>
        <v>5.4553240000000001</v>
      </c>
      <c r="Q170" s="164">
        <v>1.0516799999999999</v>
      </c>
      <c r="R170" s="164">
        <f>Q170*H170</f>
        <v>0.20718096</v>
      </c>
      <c r="S170" s="164">
        <v>0</v>
      </c>
      <c r="T170" s="165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6" t="s">
        <v>133</v>
      </c>
      <c r="AT170" s="166" t="s">
        <v>128</v>
      </c>
      <c r="AU170" s="166" t="s">
        <v>84</v>
      </c>
      <c r="AY170" s="18" t="s">
        <v>126</v>
      </c>
      <c r="BE170" s="167">
        <f>IF(N170="základní",J170,0)</f>
        <v>0</v>
      </c>
      <c r="BF170" s="167">
        <f>IF(N170="snížená",J170,0)</f>
        <v>0</v>
      </c>
      <c r="BG170" s="167">
        <f>IF(N170="zákl. přenesená",J170,0)</f>
        <v>0</v>
      </c>
      <c r="BH170" s="167">
        <f>IF(N170="sníž. přenesená",J170,0)</f>
        <v>0</v>
      </c>
      <c r="BI170" s="167">
        <f>IF(N170="nulová",J170,0)</f>
        <v>0</v>
      </c>
      <c r="BJ170" s="18" t="s">
        <v>82</v>
      </c>
      <c r="BK170" s="167">
        <f>ROUND(I170*H170,2)</f>
        <v>0</v>
      </c>
      <c r="BL170" s="18" t="s">
        <v>133</v>
      </c>
      <c r="BM170" s="166" t="s">
        <v>288</v>
      </c>
    </row>
    <row r="171" spans="1:65" s="15" customFormat="1">
      <c r="B171" s="183"/>
      <c r="D171" s="169" t="s">
        <v>135</v>
      </c>
      <c r="E171" s="184" t="s">
        <v>1</v>
      </c>
      <c r="F171" s="185" t="s">
        <v>289</v>
      </c>
      <c r="H171" s="184" t="s">
        <v>1</v>
      </c>
      <c r="L171" s="183"/>
      <c r="M171" s="186"/>
      <c r="N171" s="187"/>
      <c r="O171" s="187"/>
      <c r="P171" s="187"/>
      <c r="Q171" s="187"/>
      <c r="R171" s="187"/>
      <c r="S171" s="187"/>
      <c r="T171" s="188"/>
      <c r="AT171" s="184" t="s">
        <v>135</v>
      </c>
      <c r="AU171" s="184" t="s">
        <v>84</v>
      </c>
      <c r="AV171" s="15" t="s">
        <v>82</v>
      </c>
      <c r="AW171" s="15" t="s">
        <v>29</v>
      </c>
      <c r="AX171" s="15" t="s">
        <v>74</v>
      </c>
      <c r="AY171" s="184" t="s">
        <v>126</v>
      </c>
    </row>
    <row r="172" spans="1:65" s="13" customFormat="1">
      <c r="B172" s="168"/>
      <c r="D172" s="169" t="s">
        <v>135</v>
      </c>
      <c r="E172" s="170" t="s">
        <v>1</v>
      </c>
      <c r="F172" s="171" t="s">
        <v>290</v>
      </c>
      <c r="H172" s="172">
        <v>111.619</v>
      </c>
      <c r="L172" s="168"/>
      <c r="M172" s="173"/>
      <c r="N172" s="174"/>
      <c r="O172" s="174"/>
      <c r="P172" s="174"/>
      <c r="Q172" s="174"/>
      <c r="R172" s="174"/>
      <c r="S172" s="174"/>
      <c r="T172" s="175"/>
      <c r="AT172" s="170" t="s">
        <v>135</v>
      </c>
      <c r="AU172" s="170" t="s">
        <v>84</v>
      </c>
      <c r="AV172" s="13" t="s">
        <v>84</v>
      </c>
      <c r="AW172" s="13" t="s">
        <v>29</v>
      </c>
      <c r="AX172" s="13" t="s">
        <v>74</v>
      </c>
      <c r="AY172" s="170" t="s">
        <v>126</v>
      </c>
    </row>
    <row r="173" spans="1:65" s="15" customFormat="1">
      <c r="B173" s="183"/>
      <c r="D173" s="169" t="s">
        <v>135</v>
      </c>
      <c r="E173" s="184" t="s">
        <v>1</v>
      </c>
      <c r="F173" s="185" t="s">
        <v>291</v>
      </c>
      <c r="H173" s="184" t="s">
        <v>1</v>
      </c>
      <c r="L173" s="183"/>
      <c r="M173" s="186"/>
      <c r="N173" s="187"/>
      <c r="O173" s="187"/>
      <c r="P173" s="187"/>
      <c r="Q173" s="187"/>
      <c r="R173" s="187"/>
      <c r="S173" s="187"/>
      <c r="T173" s="188"/>
      <c r="AT173" s="184" t="s">
        <v>135</v>
      </c>
      <c r="AU173" s="184" t="s">
        <v>84</v>
      </c>
      <c r="AV173" s="15" t="s">
        <v>82</v>
      </c>
      <c r="AW173" s="15" t="s">
        <v>29</v>
      </c>
      <c r="AX173" s="15" t="s">
        <v>74</v>
      </c>
      <c r="AY173" s="184" t="s">
        <v>126</v>
      </c>
    </row>
    <row r="174" spans="1:65" s="13" customFormat="1">
      <c r="B174" s="168"/>
      <c r="D174" s="169" t="s">
        <v>135</v>
      </c>
      <c r="E174" s="170" t="s">
        <v>1</v>
      </c>
      <c r="F174" s="171" t="s">
        <v>292</v>
      </c>
      <c r="H174" s="172">
        <v>31.189</v>
      </c>
      <c r="L174" s="168"/>
      <c r="M174" s="173"/>
      <c r="N174" s="174"/>
      <c r="O174" s="174"/>
      <c r="P174" s="174"/>
      <c r="Q174" s="174"/>
      <c r="R174" s="174"/>
      <c r="S174" s="174"/>
      <c r="T174" s="175"/>
      <c r="AT174" s="170" t="s">
        <v>135</v>
      </c>
      <c r="AU174" s="170" t="s">
        <v>84</v>
      </c>
      <c r="AV174" s="13" t="s">
        <v>84</v>
      </c>
      <c r="AW174" s="13" t="s">
        <v>29</v>
      </c>
      <c r="AX174" s="13" t="s">
        <v>74</v>
      </c>
      <c r="AY174" s="170" t="s">
        <v>126</v>
      </c>
    </row>
    <row r="175" spans="1:65" s="15" customFormat="1">
      <c r="B175" s="183"/>
      <c r="D175" s="169" t="s">
        <v>135</v>
      </c>
      <c r="E175" s="184" t="s">
        <v>1</v>
      </c>
      <c r="F175" s="185" t="s">
        <v>293</v>
      </c>
      <c r="H175" s="184" t="s">
        <v>1</v>
      </c>
      <c r="L175" s="183"/>
      <c r="M175" s="186"/>
      <c r="N175" s="187"/>
      <c r="O175" s="187"/>
      <c r="P175" s="187"/>
      <c r="Q175" s="187"/>
      <c r="R175" s="187"/>
      <c r="S175" s="187"/>
      <c r="T175" s="188"/>
      <c r="AT175" s="184" t="s">
        <v>135</v>
      </c>
      <c r="AU175" s="184" t="s">
        <v>84</v>
      </c>
      <c r="AV175" s="15" t="s">
        <v>82</v>
      </c>
      <c r="AW175" s="15" t="s">
        <v>29</v>
      </c>
      <c r="AX175" s="15" t="s">
        <v>74</v>
      </c>
      <c r="AY175" s="184" t="s">
        <v>126</v>
      </c>
    </row>
    <row r="176" spans="1:65" s="13" customFormat="1">
      <c r="B176" s="168"/>
      <c r="D176" s="169" t="s">
        <v>135</v>
      </c>
      <c r="E176" s="170" t="s">
        <v>1</v>
      </c>
      <c r="F176" s="171" t="s">
        <v>294</v>
      </c>
      <c r="H176" s="172">
        <v>30.582999999999998</v>
      </c>
      <c r="L176" s="168"/>
      <c r="M176" s="173"/>
      <c r="N176" s="174"/>
      <c r="O176" s="174"/>
      <c r="P176" s="174"/>
      <c r="Q176" s="174"/>
      <c r="R176" s="174"/>
      <c r="S176" s="174"/>
      <c r="T176" s="175"/>
      <c r="AT176" s="170" t="s">
        <v>135</v>
      </c>
      <c r="AU176" s="170" t="s">
        <v>84</v>
      </c>
      <c r="AV176" s="13" t="s">
        <v>84</v>
      </c>
      <c r="AW176" s="13" t="s">
        <v>29</v>
      </c>
      <c r="AX176" s="13" t="s">
        <v>74</v>
      </c>
      <c r="AY176" s="170" t="s">
        <v>126</v>
      </c>
    </row>
    <row r="177" spans="1:65" s="15" customFormat="1">
      <c r="B177" s="183"/>
      <c r="D177" s="169" t="s">
        <v>135</v>
      </c>
      <c r="E177" s="184" t="s">
        <v>1</v>
      </c>
      <c r="F177" s="185" t="s">
        <v>295</v>
      </c>
      <c r="H177" s="184" t="s">
        <v>1</v>
      </c>
      <c r="L177" s="183"/>
      <c r="M177" s="186"/>
      <c r="N177" s="187"/>
      <c r="O177" s="187"/>
      <c r="P177" s="187"/>
      <c r="Q177" s="187"/>
      <c r="R177" s="187"/>
      <c r="S177" s="187"/>
      <c r="T177" s="188"/>
      <c r="AT177" s="184" t="s">
        <v>135</v>
      </c>
      <c r="AU177" s="184" t="s">
        <v>84</v>
      </c>
      <c r="AV177" s="15" t="s">
        <v>82</v>
      </c>
      <c r="AW177" s="15" t="s">
        <v>29</v>
      </c>
      <c r="AX177" s="15" t="s">
        <v>74</v>
      </c>
      <c r="AY177" s="184" t="s">
        <v>126</v>
      </c>
    </row>
    <row r="178" spans="1:65" s="13" customFormat="1">
      <c r="B178" s="168"/>
      <c r="D178" s="169" t="s">
        <v>135</v>
      </c>
      <c r="E178" s="170" t="s">
        <v>1</v>
      </c>
      <c r="F178" s="171" t="s">
        <v>296</v>
      </c>
      <c r="H178" s="172">
        <v>21.14</v>
      </c>
      <c r="L178" s="168"/>
      <c r="M178" s="173"/>
      <c r="N178" s="174"/>
      <c r="O178" s="174"/>
      <c r="P178" s="174"/>
      <c r="Q178" s="174"/>
      <c r="R178" s="174"/>
      <c r="S178" s="174"/>
      <c r="T178" s="175"/>
      <c r="AT178" s="170" t="s">
        <v>135</v>
      </c>
      <c r="AU178" s="170" t="s">
        <v>84</v>
      </c>
      <c r="AV178" s="13" t="s">
        <v>84</v>
      </c>
      <c r="AW178" s="13" t="s">
        <v>29</v>
      </c>
      <c r="AX178" s="13" t="s">
        <v>74</v>
      </c>
      <c r="AY178" s="170" t="s">
        <v>126</v>
      </c>
    </row>
    <row r="179" spans="1:65" s="13" customFormat="1">
      <c r="B179" s="168"/>
      <c r="D179" s="169" t="s">
        <v>135</v>
      </c>
      <c r="E179" s="170" t="s">
        <v>1</v>
      </c>
      <c r="F179" s="171" t="s">
        <v>297</v>
      </c>
      <c r="H179" s="172">
        <v>2.899</v>
      </c>
      <c r="L179" s="168"/>
      <c r="M179" s="173"/>
      <c r="N179" s="174"/>
      <c r="O179" s="174"/>
      <c r="P179" s="174"/>
      <c r="Q179" s="174"/>
      <c r="R179" s="174"/>
      <c r="S179" s="174"/>
      <c r="T179" s="175"/>
      <c r="AT179" s="170" t="s">
        <v>135</v>
      </c>
      <c r="AU179" s="170" t="s">
        <v>84</v>
      </c>
      <c r="AV179" s="13" t="s">
        <v>84</v>
      </c>
      <c r="AW179" s="13" t="s">
        <v>29</v>
      </c>
      <c r="AX179" s="13" t="s">
        <v>74</v>
      </c>
      <c r="AY179" s="170" t="s">
        <v>126</v>
      </c>
    </row>
    <row r="180" spans="1:65" s="16" customFormat="1">
      <c r="B180" s="198"/>
      <c r="D180" s="169" t="s">
        <v>135</v>
      </c>
      <c r="E180" s="199" t="s">
        <v>1</v>
      </c>
      <c r="F180" s="200" t="s">
        <v>159</v>
      </c>
      <c r="H180" s="201">
        <v>197.43</v>
      </c>
      <c r="L180" s="198"/>
      <c r="M180" s="202"/>
      <c r="N180" s="203"/>
      <c r="O180" s="203"/>
      <c r="P180" s="203"/>
      <c r="Q180" s="203"/>
      <c r="R180" s="203"/>
      <c r="S180" s="203"/>
      <c r="T180" s="204"/>
      <c r="AT180" s="199" t="s">
        <v>135</v>
      </c>
      <c r="AU180" s="199" t="s">
        <v>84</v>
      </c>
      <c r="AV180" s="16" t="s">
        <v>144</v>
      </c>
      <c r="AW180" s="16" t="s">
        <v>29</v>
      </c>
      <c r="AX180" s="16" t="s">
        <v>74</v>
      </c>
      <c r="AY180" s="199" t="s">
        <v>126</v>
      </c>
    </row>
    <row r="181" spans="1:65" s="13" customFormat="1">
      <c r="B181" s="168"/>
      <c r="D181" s="169" t="s">
        <v>135</v>
      </c>
      <c r="E181" s="170" t="s">
        <v>1</v>
      </c>
      <c r="F181" s="171" t="s">
        <v>298</v>
      </c>
      <c r="H181" s="172">
        <v>0.19700000000000001</v>
      </c>
      <c r="L181" s="168"/>
      <c r="M181" s="173"/>
      <c r="N181" s="174"/>
      <c r="O181" s="174"/>
      <c r="P181" s="174"/>
      <c r="Q181" s="174"/>
      <c r="R181" s="174"/>
      <c r="S181" s="174"/>
      <c r="T181" s="175"/>
      <c r="AT181" s="170" t="s">
        <v>135</v>
      </c>
      <c r="AU181" s="170" t="s">
        <v>84</v>
      </c>
      <c r="AV181" s="13" t="s">
        <v>84</v>
      </c>
      <c r="AW181" s="13" t="s">
        <v>29</v>
      </c>
      <c r="AX181" s="13" t="s">
        <v>82</v>
      </c>
      <c r="AY181" s="170" t="s">
        <v>126</v>
      </c>
    </row>
    <row r="182" spans="1:65" s="12" customFormat="1" ht="22.9" customHeight="1">
      <c r="B182" s="144"/>
      <c r="D182" s="145" t="s">
        <v>73</v>
      </c>
      <c r="E182" s="154" t="s">
        <v>299</v>
      </c>
      <c r="F182" s="154" t="s">
        <v>300</v>
      </c>
      <c r="J182" s="155">
        <f>BK182</f>
        <v>0</v>
      </c>
      <c r="L182" s="144"/>
      <c r="M182" s="148"/>
      <c r="N182" s="149"/>
      <c r="O182" s="149"/>
      <c r="P182" s="150">
        <f>SUM(P183:P188)</f>
        <v>5.33596</v>
      </c>
      <c r="Q182" s="149"/>
      <c r="R182" s="150">
        <f>SUM(R183:R188)</f>
        <v>0</v>
      </c>
      <c r="S182" s="149"/>
      <c r="T182" s="151">
        <f>SUM(T183:T188)</f>
        <v>0</v>
      </c>
      <c r="AR182" s="145" t="s">
        <v>82</v>
      </c>
      <c r="AT182" s="152" t="s">
        <v>73</v>
      </c>
      <c r="AU182" s="152" t="s">
        <v>82</v>
      </c>
      <c r="AY182" s="145" t="s">
        <v>126</v>
      </c>
      <c r="BK182" s="153">
        <f>SUM(BK183:BK188)</f>
        <v>0</v>
      </c>
    </row>
    <row r="183" spans="1:65" s="2" customFormat="1" ht="24.2" customHeight="1">
      <c r="A183" s="32"/>
      <c r="B183" s="126"/>
      <c r="C183" s="156" t="s">
        <v>301</v>
      </c>
      <c r="D183" s="156" t="s">
        <v>128</v>
      </c>
      <c r="E183" s="157" t="s">
        <v>302</v>
      </c>
      <c r="F183" s="158" t="s">
        <v>303</v>
      </c>
      <c r="G183" s="159" t="s">
        <v>154</v>
      </c>
      <c r="H183" s="160">
        <v>82.6</v>
      </c>
      <c r="I183" s="161">
        <v>0</v>
      </c>
      <c r="J183" s="161">
        <f>ROUND(I183*H183,2)</f>
        <v>0</v>
      </c>
      <c r="K183" s="158" t="s">
        <v>132</v>
      </c>
      <c r="L183" s="33"/>
      <c r="M183" s="162" t="s">
        <v>1</v>
      </c>
      <c r="N183" s="163" t="s">
        <v>39</v>
      </c>
      <c r="O183" s="164">
        <v>6.0000000000000001E-3</v>
      </c>
      <c r="P183" s="164">
        <f>O183*H183</f>
        <v>0.49559999999999998</v>
      </c>
      <c r="Q183" s="164">
        <v>0</v>
      </c>
      <c r="R183" s="164">
        <f>Q183*H183</f>
        <v>0</v>
      </c>
      <c r="S183" s="164">
        <v>0</v>
      </c>
      <c r="T183" s="165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6" t="s">
        <v>133</v>
      </c>
      <c r="AT183" s="166" t="s">
        <v>128</v>
      </c>
      <c r="AU183" s="166" t="s">
        <v>84</v>
      </c>
      <c r="AY183" s="18" t="s">
        <v>126</v>
      </c>
      <c r="BE183" s="167">
        <f>IF(N183="základní",J183,0)</f>
        <v>0</v>
      </c>
      <c r="BF183" s="167">
        <f>IF(N183="snížená",J183,0)</f>
        <v>0</v>
      </c>
      <c r="BG183" s="167">
        <f>IF(N183="zákl. přenesená",J183,0)</f>
        <v>0</v>
      </c>
      <c r="BH183" s="167">
        <f>IF(N183="sníž. přenesená",J183,0)</f>
        <v>0</v>
      </c>
      <c r="BI183" s="167">
        <f>IF(N183="nulová",J183,0)</f>
        <v>0</v>
      </c>
      <c r="BJ183" s="18" t="s">
        <v>82</v>
      </c>
      <c r="BK183" s="167">
        <f>ROUND(I183*H183,2)</f>
        <v>0</v>
      </c>
      <c r="BL183" s="18" t="s">
        <v>133</v>
      </c>
      <c r="BM183" s="166" t="s">
        <v>304</v>
      </c>
    </row>
    <row r="184" spans="1:65" s="13" customFormat="1">
      <c r="B184" s="168"/>
      <c r="D184" s="169" t="s">
        <v>135</v>
      </c>
      <c r="E184" s="170" t="s">
        <v>1</v>
      </c>
      <c r="F184" s="171" t="s">
        <v>305</v>
      </c>
      <c r="H184" s="172">
        <v>82.6</v>
      </c>
      <c r="L184" s="168"/>
      <c r="M184" s="173"/>
      <c r="N184" s="174"/>
      <c r="O184" s="174"/>
      <c r="P184" s="174"/>
      <c r="Q184" s="174"/>
      <c r="R184" s="174"/>
      <c r="S184" s="174"/>
      <c r="T184" s="175"/>
      <c r="AT184" s="170" t="s">
        <v>135</v>
      </c>
      <c r="AU184" s="170" t="s">
        <v>84</v>
      </c>
      <c r="AV184" s="13" t="s">
        <v>84</v>
      </c>
      <c r="AW184" s="13" t="s">
        <v>29</v>
      </c>
      <c r="AX184" s="13" t="s">
        <v>82</v>
      </c>
      <c r="AY184" s="170" t="s">
        <v>126</v>
      </c>
    </row>
    <row r="185" spans="1:65" s="2" customFormat="1" ht="24.2" customHeight="1">
      <c r="A185" s="32"/>
      <c r="B185" s="126"/>
      <c r="C185" s="156" t="s">
        <v>7</v>
      </c>
      <c r="D185" s="156" t="s">
        <v>128</v>
      </c>
      <c r="E185" s="157" t="s">
        <v>306</v>
      </c>
      <c r="F185" s="158" t="s">
        <v>307</v>
      </c>
      <c r="G185" s="159" t="s">
        <v>154</v>
      </c>
      <c r="H185" s="160">
        <v>8.26</v>
      </c>
      <c r="I185" s="161">
        <v>0</v>
      </c>
      <c r="J185" s="161">
        <f>ROUND(I185*H185,2)</f>
        <v>0</v>
      </c>
      <c r="K185" s="158" t="s">
        <v>132</v>
      </c>
      <c r="L185" s="33"/>
      <c r="M185" s="162" t="s">
        <v>1</v>
      </c>
      <c r="N185" s="163" t="s">
        <v>39</v>
      </c>
      <c r="O185" s="164">
        <v>0.255</v>
      </c>
      <c r="P185" s="164">
        <f>O185*H185</f>
        <v>2.1063000000000001</v>
      </c>
      <c r="Q185" s="164">
        <v>0</v>
      </c>
      <c r="R185" s="164">
        <f>Q185*H185</f>
        <v>0</v>
      </c>
      <c r="S185" s="164">
        <v>0</v>
      </c>
      <c r="T185" s="165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6" t="s">
        <v>133</v>
      </c>
      <c r="AT185" s="166" t="s">
        <v>128</v>
      </c>
      <c r="AU185" s="166" t="s">
        <v>84</v>
      </c>
      <c r="AY185" s="18" t="s">
        <v>126</v>
      </c>
      <c r="BE185" s="167">
        <f>IF(N185="základní",J185,0)</f>
        <v>0</v>
      </c>
      <c r="BF185" s="167">
        <f>IF(N185="snížená",J185,0)</f>
        <v>0</v>
      </c>
      <c r="BG185" s="167">
        <f>IF(N185="zákl. přenesená",J185,0)</f>
        <v>0</v>
      </c>
      <c r="BH185" s="167">
        <f>IF(N185="sníž. přenesená",J185,0)</f>
        <v>0</v>
      </c>
      <c r="BI185" s="167">
        <f>IF(N185="nulová",J185,0)</f>
        <v>0</v>
      </c>
      <c r="BJ185" s="18" t="s">
        <v>82</v>
      </c>
      <c r="BK185" s="167">
        <f>ROUND(I185*H185,2)</f>
        <v>0</v>
      </c>
      <c r="BL185" s="18" t="s">
        <v>133</v>
      </c>
      <c r="BM185" s="166" t="s">
        <v>308</v>
      </c>
    </row>
    <row r="186" spans="1:65" s="2" customFormat="1" ht="24.2" customHeight="1">
      <c r="A186" s="32"/>
      <c r="B186" s="126"/>
      <c r="C186" s="156" t="s">
        <v>309</v>
      </c>
      <c r="D186" s="156" t="s">
        <v>128</v>
      </c>
      <c r="E186" s="157" t="s">
        <v>310</v>
      </c>
      <c r="F186" s="158" t="s">
        <v>311</v>
      </c>
      <c r="G186" s="159" t="s">
        <v>154</v>
      </c>
      <c r="H186" s="160">
        <v>8.26</v>
      </c>
      <c r="I186" s="161">
        <v>0</v>
      </c>
      <c r="J186" s="161">
        <f>ROUND(I186*H186,2)</f>
        <v>0</v>
      </c>
      <c r="K186" s="158" t="s">
        <v>132</v>
      </c>
      <c r="L186" s="33"/>
      <c r="M186" s="162" t="s">
        <v>1</v>
      </c>
      <c r="N186" s="163" t="s">
        <v>39</v>
      </c>
      <c r="O186" s="164">
        <v>0.33100000000000002</v>
      </c>
      <c r="P186" s="164">
        <f>O186*H186</f>
        <v>2.7340599999999999</v>
      </c>
      <c r="Q186" s="164">
        <v>0</v>
      </c>
      <c r="R186" s="164">
        <f>Q186*H186</f>
        <v>0</v>
      </c>
      <c r="S186" s="164">
        <v>0</v>
      </c>
      <c r="T186" s="165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6" t="s">
        <v>133</v>
      </c>
      <c r="AT186" s="166" t="s">
        <v>128</v>
      </c>
      <c r="AU186" s="166" t="s">
        <v>84</v>
      </c>
      <c r="AY186" s="18" t="s">
        <v>126</v>
      </c>
      <c r="BE186" s="167">
        <f>IF(N186="základní",J186,0)</f>
        <v>0</v>
      </c>
      <c r="BF186" s="167">
        <f>IF(N186="snížená",J186,0)</f>
        <v>0</v>
      </c>
      <c r="BG186" s="167">
        <f>IF(N186="zákl. přenesená",J186,0)</f>
        <v>0</v>
      </c>
      <c r="BH186" s="167">
        <f>IF(N186="sníž. přenesená",J186,0)</f>
        <v>0</v>
      </c>
      <c r="BI186" s="167">
        <f>IF(N186="nulová",J186,0)</f>
        <v>0</v>
      </c>
      <c r="BJ186" s="18" t="s">
        <v>82</v>
      </c>
      <c r="BK186" s="167">
        <f>ROUND(I186*H186,2)</f>
        <v>0</v>
      </c>
      <c r="BL186" s="18" t="s">
        <v>133</v>
      </c>
      <c r="BM186" s="166" t="s">
        <v>312</v>
      </c>
    </row>
    <row r="187" spans="1:65" s="13" customFormat="1">
      <c r="B187" s="168"/>
      <c r="D187" s="169" t="s">
        <v>135</v>
      </c>
      <c r="E187" s="170" t="s">
        <v>1</v>
      </c>
      <c r="F187" s="171" t="s">
        <v>313</v>
      </c>
      <c r="H187" s="172">
        <v>4.13</v>
      </c>
      <c r="L187" s="168"/>
      <c r="M187" s="173"/>
      <c r="N187" s="174"/>
      <c r="O187" s="174"/>
      <c r="P187" s="174"/>
      <c r="Q187" s="174"/>
      <c r="R187" s="174"/>
      <c r="S187" s="174"/>
      <c r="T187" s="175"/>
      <c r="AT187" s="170" t="s">
        <v>135</v>
      </c>
      <c r="AU187" s="170" t="s">
        <v>84</v>
      </c>
      <c r="AV187" s="13" t="s">
        <v>84</v>
      </c>
      <c r="AW187" s="13" t="s">
        <v>29</v>
      </c>
      <c r="AX187" s="13" t="s">
        <v>74</v>
      </c>
      <c r="AY187" s="170" t="s">
        <v>126</v>
      </c>
    </row>
    <row r="188" spans="1:65" s="13" customFormat="1">
      <c r="B188" s="168"/>
      <c r="D188" s="169" t="s">
        <v>135</v>
      </c>
      <c r="E188" s="170" t="s">
        <v>1</v>
      </c>
      <c r="F188" s="171" t="s">
        <v>314</v>
      </c>
      <c r="H188" s="172">
        <v>8.26</v>
      </c>
      <c r="L188" s="168"/>
      <c r="M188" s="173"/>
      <c r="N188" s="174"/>
      <c r="O188" s="174"/>
      <c r="P188" s="174"/>
      <c r="Q188" s="174"/>
      <c r="R188" s="174"/>
      <c r="S188" s="174"/>
      <c r="T188" s="175"/>
      <c r="AT188" s="170" t="s">
        <v>135</v>
      </c>
      <c r="AU188" s="170" t="s">
        <v>84</v>
      </c>
      <c r="AV188" s="13" t="s">
        <v>84</v>
      </c>
      <c r="AW188" s="13" t="s">
        <v>29</v>
      </c>
      <c r="AX188" s="13" t="s">
        <v>82</v>
      </c>
      <c r="AY188" s="170" t="s">
        <v>126</v>
      </c>
    </row>
    <row r="189" spans="1:65" s="12" customFormat="1" ht="22.9" customHeight="1">
      <c r="B189" s="144"/>
      <c r="D189" s="145" t="s">
        <v>73</v>
      </c>
      <c r="E189" s="154" t="s">
        <v>180</v>
      </c>
      <c r="F189" s="154" t="s">
        <v>181</v>
      </c>
      <c r="J189" s="155">
        <f>BK189</f>
        <v>0</v>
      </c>
      <c r="L189" s="144"/>
      <c r="M189" s="148"/>
      <c r="N189" s="149"/>
      <c r="O189" s="149"/>
      <c r="P189" s="150">
        <f>P190</f>
        <v>31.717881999999996</v>
      </c>
      <c r="Q189" s="149"/>
      <c r="R189" s="150">
        <f>R190</f>
        <v>0</v>
      </c>
      <c r="S189" s="149"/>
      <c r="T189" s="151">
        <f>T190</f>
        <v>0</v>
      </c>
      <c r="AR189" s="145" t="s">
        <v>82</v>
      </c>
      <c r="AT189" s="152" t="s">
        <v>73</v>
      </c>
      <c r="AU189" s="152" t="s">
        <v>82</v>
      </c>
      <c r="AY189" s="145" t="s">
        <v>126</v>
      </c>
      <c r="BK189" s="153">
        <f>BK190</f>
        <v>0</v>
      </c>
    </row>
    <row r="190" spans="1:65" s="2" customFormat="1" ht="24.2" customHeight="1">
      <c r="A190" s="32"/>
      <c r="B190" s="126"/>
      <c r="C190" s="156" t="s">
        <v>315</v>
      </c>
      <c r="D190" s="156" t="s">
        <v>128</v>
      </c>
      <c r="E190" s="157" t="s">
        <v>316</v>
      </c>
      <c r="F190" s="158" t="s">
        <v>317</v>
      </c>
      <c r="G190" s="159" t="s">
        <v>154</v>
      </c>
      <c r="H190" s="160">
        <v>13.058</v>
      </c>
      <c r="I190" s="161">
        <v>0</v>
      </c>
      <c r="J190" s="161">
        <f>ROUND(I190*H190,2)</f>
        <v>0</v>
      </c>
      <c r="K190" s="158" t="s">
        <v>132</v>
      </c>
      <c r="L190" s="33"/>
      <c r="M190" s="208" t="s">
        <v>1</v>
      </c>
      <c r="N190" s="209" t="s">
        <v>39</v>
      </c>
      <c r="O190" s="210">
        <v>2.4289999999999998</v>
      </c>
      <c r="P190" s="210">
        <f>O190*H190</f>
        <v>31.717881999999996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6" t="s">
        <v>133</v>
      </c>
      <c r="AT190" s="166" t="s">
        <v>128</v>
      </c>
      <c r="AU190" s="166" t="s">
        <v>84</v>
      </c>
      <c r="AY190" s="18" t="s">
        <v>126</v>
      </c>
      <c r="BE190" s="167">
        <f>IF(N190="základní",J190,0)</f>
        <v>0</v>
      </c>
      <c r="BF190" s="167">
        <f>IF(N190="snížená",J190,0)</f>
        <v>0</v>
      </c>
      <c r="BG190" s="167">
        <f>IF(N190="zákl. přenesená",J190,0)</f>
        <v>0</v>
      </c>
      <c r="BH190" s="167">
        <f>IF(N190="sníž. přenesená",J190,0)</f>
        <v>0</v>
      </c>
      <c r="BI190" s="167">
        <f>IF(N190="nulová",J190,0)</f>
        <v>0</v>
      </c>
      <c r="BJ190" s="18" t="s">
        <v>82</v>
      </c>
      <c r="BK190" s="167">
        <f>ROUND(I190*H190,2)</f>
        <v>0</v>
      </c>
      <c r="BL190" s="18" t="s">
        <v>133</v>
      </c>
      <c r="BM190" s="166" t="s">
        <v>318</v>
      </c>
    </row>
    <row r="191" spans="1:65" s="2" customFormat="1" ht="6.95" customHeight="1">
      <c r="A191" s="32"/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33"/>
      <c r="M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</row>
  </sheetData>
  <autoFilter ref="C127:K190"/>
  <mergeCells count="9">
    <mergeCell ref="D107:F107"/>
    <mergeCell ref="E118:H118"/>
    <mergeCell ref="E120:H12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01 - Mikropiloty</vt:lpstr>
      <vt:lpstr>02 - Statické zajištění</vt:lpstr>
      <vt:lpstr>'01 - Mikropiloty'!Názvy_tisku</vt:lpstr>
      <vt:lpstr>'02 - Statické zajištění'!Názvy_tisku</vt:lpstr>
      <vt:lpstr>'Rekapitulace stavby'!Názvy_tisku</vt:lpstr>
      <vt:lpstr>'01 - Mikropiloty'!Oblast_tisku</vt:lpstr>
      <vt:lpstr>'02 - Statické zajištění'!Oblast_tisku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PC-VALCIKOVA\valcikova</dc:creator>
  <cp:lastModifiedBy>Marek Medvecký</cp:lastModifiedBy>
  <dcterms:created xsi:type="dcterms:W3CDTF">2020-09-03T12:17:35Z</dcterms:created>
  <dcterms:modified xsi:type="dcterms:W3CDTF">2020-09-08T12:15:09Z</dcterms:modified>
</cp:coreProperties>
</file>