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\user_shared\michalcik\Desktop\Havárie kanalizačního potrubí\"/>
    </mc:Choice>
  </mc:AlternateContent>
  <xr:revisionPtr revIDLastSave="0" documentId="8_{993E2FC8-CE6F-47CA-9E18-3D2209CB6F0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Pol'!$A$1:$X$66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7" i="1" l="1"/>
  <c r="I56" i="1"/>
  <c r="I55" i="1"/>
  <c r="I54" i="1"/>
  <c r="I53" i="1"/>
  <c r="I52" i="1"/>
  <c r="I51" i="1"/>
  <c r="I50" i="1"/>
  <c r="I49" i="1"/>
  <c r="G41" i="1"/>
  <c r="F41" i="1"/>
  <c r="G40" i="1"/>
  <c r="F40" i="1"/>
  <c r="H40" i="1" s="1"/>
  <c r="I40" i="1" s="1"/>
  <c r="G39" i="1"/>
  <c r="F39" i="1"/>
  <c r="G56" i="12"/>
  <c r="G9" i="12"/>
  <c r="G8" i="12" s="1"/>
  <c r="I9" i="12"/>
  <c r="I8" i="12" s="1"/>
  <c r="K9" i="12"/>
  <c r="O9" i="12"/>
  <c r="O8" i="12" s="1"/>
  <c r="Q9" i="12"/>
  <c r="Q8" i="12" s="1"/>
  <c r="V9" i="12"/>
  <c r="G10" i="12"/>
  <c r="M10" i="12" s="1"/>
  <c r="I10" i="12"/>
  <c r="K10" i="12"/>
  <c r="K8" i="12" s="1"/>
  <c r="O10" i="12"/>
  <c r="Q10" i="12"/>
  <c r="V10" i="12"/>
  <c r="V8" i="12" s="1"/>
  <c r="G11" i="12"/>
  <c r="I11" i="12"/>
  <c r="K11" i="12"/>
  <c r="M11" i="12"/>
  <c r="O11" i="12"/>
  <c r="Q11" i="12"/>
  <c r="V11" i="12"/>
  <c r="G12" i="12"/>
  <c r="I12" i="12"/>
  <c r="K12" i="12"/>
  <c r="M12" i="12"/>
  <c r="O12" i="12"/>
  <c r="Q12" i="12"/>
  <c r="V12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I15" i="12"/>
  <c r="K15" i="12"/>
  <c r="M15" i="12"/>
  <c r="O15" i="12"/>
  <c r="Q15" i="12"/>
  <c r="V15" i="12"/>
  <c r="G16" i="12"/>
  <c r="I16" i="12"/>
  <c r="K16" i="12"/>
  <c r="M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I19" i="12"/>
  <c r="K19" i="12"/>
  <c r="M19" i="12"/>
  <c r="O19" i="12"/>
  <c r="Q19" i="12"/>
  <c r="V19" i="12"/>
  <c r="G20" i="12"/>
  <c r="I20" i="12"/>
  <c r="K20" i="12"/>
  <c r="M20" i="12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3" i="12"/>
  <c r="I23" i="12"/>
  <c r="K23" i="12"/>
  <c r="M23" i="12"/>
  <c r="O23" i="12"/>
  <c r="Q23" i="12"/>
  <c r="V23" i="12"/>
  <c r="G24" i="12"/>
  <c r="I24" i="12"/>
  <c r="K24" i="12"/>
  <c r="M24" i="12"/>
  <c r="O24" i="12"/>
  <c r="Q24" i="12"/>
  <c r="V24" i="12"/>
  <c r="G25" i="12"/>
  <c r="M25" i="12" s="1"/>
  <c r="I25" i="12"/>
  <c r="K25" i="12"/>
  <c r="O25" i="12"/>
  <c r="Q25" i="12"/>
  <c r="V25" i="12"/>
  <c r="G26" i="12"/>
  <c r="O26" i="12"/>
  <c r="G27" i="12"/>
  <c r="I27" i="12"/>
  <c r="I26" i="12" s="1"/>
  <c r="K27" i="12"/>
  <c r="K26" i="12" s="1"/>
  <c r="M27" i="12"/>
  <c r="M26" i="12" s="1"/>
  <c r="O27" i="12"/>
  <c r="Q27" i="12"/>
  <c r="Q26" i="12" s="1"/>
  <c r="V27" i="12"/>
  <c r="V26" i="12" s="1"/>
  <c r="G28" i="12"/>
  <c r="O28" i="12"/>
  <c r="G29" i="12"/>
  <c r="I29" i="12"/>
  <c r="I28" i="12" s="1"/>
  <c r="K29" i="12"/>
  <c r="M29" i="12"/>
  <c r="O29" i="12"/>
  <c r="Q29" i="12"/>
  <c r="Q28" i="12" s="1"/>
  <c r="V29" i="12"/>
  <c r="G30" i="12"/>
  <c r="M30" i="12" s="1"/>
  <c r="I30" i="12"/>
  <c r="K30" i="12"/>
  <c r="K28" i="12" s="1"/>
  <c r="O30" i="12"/>
  <c r="Q30" i="12"/>
  <c r="V30" i="12"/>
  <c r="V28" i="12" s="1"/>
  <c r="G31" i="12"/>
  <c r="I31" i="12"/>
  <c r="K31" i="12"/>
  <c r="M31" i="12"/>
  <c r="O31" i="12"/>
  <c r="Q31" i="12"/>
  <c r="V31" i="12"/>
  <c r="G32" i="12"/>
  <c r="K32" i="12"/>
  <c r="O32" i="12"/>
  <c r="V32" i="12"/>
  <c r="G33" i="12"/>
  <c r="I33" i="12"/>
  <c r="I32" i="12" s="1"/>
  <c r="K33" i="12"/>
  <c r="M33" i="12"/>
  <c r="M32" i="12" s="1"/>
  <c r="O33" i="12"/>
  <c r="Q33" i="12"/>
  <c r="Q32" i="12" s="1"/>
  <c r="V33" i="12"/>
  <c r="G34" i="12"/>
  <c r="K34" i="12"/>
  <c r="O34" i="12"/>
  <c r="V34" i="12"/>
  <c r="G35" i="12"/>
  <c r="I35" i="12"/>
  <c r="I34" i="12" s="1"/>
  <c r="K35" i="12"/>
  <c r="M35" i="12"/>
  <c r="M34" i="12" s="1"/>
  <c r="O35" i="12"/>
  <c r="Q35" i="12"/>
  <c r="Q34" i="12" s="1"/>
  <c r="V35" i="12"/>
  <c r="G36" i="12"/>
  <c r="K36" i="12"/>
  <c r="O36" i="12"/>
  <c r="V36" i="12"/>
  <c r="G37" i="12"/>
  <c r="I37" i="12"/>
  <c r="I36" i="12" s="1"/>
  <c r="K37" i="12"/>
  <c r="M37" i="12"/>
  <c r="M36" i="12" s="1"/>
  <c r="O37" i="12"/>
  <c r="Q37" i="12"/>
  <c r="Q36" i="12" s="1"/>
  <c r="V37" i="12"/>
  <c r="G39" i="12"/>
  <c r="I39" i="12"/>
  <c r="I38" i="12" s="1"/>
  <c r="K39" i="12"/>
  <c r="M39" i="12"/>
  <c r="O39" i="12"/>
  <c r="Q39" i="12"/>
  <c r="Q38" i="12" s="1"/>
  <c r="V39" i="12"/>
  <c r="G40" i="12"/>
  <c r="G38" i="12" s="1"/>
  <c r="I40" i="12"/>
  <c r="K40" i="12"/>
  <c r="K38" i="12" s="1"/>
  <c r="O40" i="12"/>
  <c r="O38" i="12" s="1"/>
  <c r="Q40" i="12"/>
  <c r="V40" i="12"/>
  <c r="V38" i="12" s="1"/>
  <c r="G41" i="12"/>
  <c r="I41" i="12"/>
  <c r="K41" i="12"/>
  <c r="M41" i="12"/>
  <c r="O41" i="12"/>
  <c r="Q41" i="12"/>
  <c r="V41" i="12"/>
  <c r="G43" i="12"/>
  <c r="I43" i="12"/>
  <c r="I42" i="12" s="1"/>
  <c r="K43" i="12"/>
  <c r="M43" i="12"/>
  <c r="O43" i="12"/>
  <c r="Q43" i="12"/>
  <c r="Q42" i="12" s="1"/>
  <c r="V43" i="12"/>
  <c r="G44" i="12"/>
  <c r="M44" i="12" s="1"/>
  <c r="I44" i="12"/>
  <c r="K44" i="12"/>
  <c r="K42" i="12" s="1"/>
  <c r="O44" i="12"/>
  <c r="Q44" i="12"/>
  <c r="V44" i="12"/>
  <c r="V42" i="12" s="1"/>
  <c r="G45" i="12"/>
  <c r="I45" i="12"/>
  <c r="K45" i="12"/>
  <c r="M45" i="12"/>
  <c r="O45" i="12"/>
  <c r="Q45" i="12"/>
  <c r="V45" i="12"/>
  <c r="G46" i="12"/>
  <c r="M46" i="12" s="1"/>
  <c r="I46" i="12"/>
  <c r="K46" i="12"/>
  <c r="O46" i="12"/>
  <c r="O42" i="12" s="1"/>
  <c r="Q46" i="12"/>
  <c r="V46" i="12"/>
  <c r="G47" i="12"/>
  <c r="I47" i="12"/>
  <c r="K47" i="12"/>
  <c r="M47" i="12"/>
  <c r="O47" i="12"/>
  <c r="Q47" i="12"/>
  <c r="V47" i="12"/>
  <c r="G48" i="12"/>
  <c r="M48" i="12" s="1"/>
  <c r="I48" i="12"/>
  <c r="K48" i="12"/>
  <c r="O48" i="12"/>
  <c r="Q48" i="12"/>
  <c r="V48" i="12"/>
  <c r="G50" i="12"/>
  <c r="M50" i="12" s="1"/>
  <c r="I50" i="12"/>
  <c r="I49" i="12" s="1"/>
  <c r="K50" i="12"/>
  <c r="K49" i="12" s="1"/>
  <c r="O50" i="12"/>
  <c r="Q50" i="12"/>
  <c r="Q49" i="12" s="1"/>
  <c r="V50" i="12"/>
  <c r="V49" i="12" s="1"/>
  <c r="G51" i="12"/>
  <c r="I51" i="12"/>
  <c r="K51" i="12"/>
  <c r="M51" i="12"/>
  <c r="O51" i="12"/>
  <c r="Q51" i="12"/>
  <c r="V51" i="12"/>
  <c r="G52" i="12"/>
  <c r="I52" i="12"/>
  <c r="K52" i="12"/>
  <c r="M52" i="12"/>
  <c r="O52" i="12"/>
  <c r="Q52" i="12"/>
  <c r="V52" i="12"/>
  <c r="G53" i="12"/>
  <c r="M53" i="12" s="1"/>
  <c r="I53" i="12"/>
  <c r="K53" i="12"/>
  <c r="O53" i="12"/>
  <c r="O49" i="12" s="1"/>
  <c r="Q53" i="12"/>
  <c r="V53" i="12"/>
  <c r="G54" i="12"/>
  <c r="M54" i="12" s="1"/>
  <c r="I54" i="12"/>
  <c r="K54" i="12"/>
  <c r="O54" i="12"/>
  <c r="Q54" i="12"/>
  <c r="V54" i="12"/>
  <c r="AE56" i="12"/>
  <c r="AF56" i="12"/>
  <c r="I20" i="1"/>
  <c r="I19" i="1"/>
  <c r="I18" i="1"/>
  <c r="I17" i="1"/>
  <c r="I16" i="1"/>
  <c r="I58" i="1"/>
  <c r="J57" i="1" s="1"/>
  <c r="F42" i="1"/>
  <c r="G42" i="1"/>
  <c r="G25" i="1" s="1"/>
  <c r="A25" i="1" s="1"/>
  <c r="H41" i="1"/>
  <c r="I41" i="1" s="1"/>
  <c r="H39" i="1"/>
  <c r="H42" i="1" s="1"/>
  <c r="J50" i="1" l="1"/>
  <c r="J52" i="1"/>
  <c r="J54" i="1"/>
  <c r="J56" i="1"/>
  <c r="J49" i="1"/>
  <c r="J51" i="1"/>
  <c r="J53" i="1"/>
  <c r="J55" i="1"/>
  <c r="G26" i="1"/>
  <c r="A26" i="1"/>
  <c r="G28" i="1"/>
  <c r="G23" i="1"/>
  <c r="M49" i="12"/>
  <c r="M42" i="12"/>
  <c r="M28" i="12"/>
  <c r="G49" i="12"/>
  <c r="M40" i="12"/>
  <c r="M38" i="12" s="1"/>
  <c r="G42" i="12"/>
  <c r="M9" i="12"/>
  <c r="M8" i="12" s="1"/>
  <c r="I39" i="1"/>
  <c r="I42" i="1" s="1"/>
  <c r="J41" i="1" s="1"/>
  <c r="I21" i="1"/>
  <c r="J28" i="1"/>
  <c r="J26" i="1"/>
  <c r="G38" i="1"/>
  <c r="F38" i="1"/>
  <c r="J23" i="1"/>
  <c r="J24" i="1"/>
  <c r="J25" i="1"/>
  <c r="J27" i="1"/>
  <c r="E24" i="1"/>
  <c r="E26" i="1"/>
  <c r="J58" i="1" l="1"/>
  <c r="A23" i="1"/>
  <c r="J40" i="1"/>
  <c r="J39" i="1"/>
  <c r="J42" i="1" s="1"/>
  <c r="G24" i="1" l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Uzivatel</author>
  </authors>
  <commentList>
    <comment ref="S6" authorId="0" shapeId="0" xr:uid="{419E2433-CF4F-41B6-A9BF-D0753228B8B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5DEC2FB-DAAA-4436-B735-F7A491E1383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<sst xmlns="http://schemas.openxmlformats.org/spreadsheetml/2006/main" count="452" uniqueCount="203">
  <si>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</si>
  <si>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</si>
  <si>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</si>
  <si>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</si>
  <si>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</si>
  <si>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</si>
  <si>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</si>
  <si>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</si>
  <si>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</si>
  <si>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</si>
  <si>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</si>
  <si>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</si>
  <si>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</si>
  <si>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</si>
  <si>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</si>
  <si>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</si>
  <si>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</si>
  <si>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</si>
  <si>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</si>
  <si>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</si>
  <si>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</si>
  <si>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</si>
  <si>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</si>
  <si>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</si>
  <si>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</si>
  <si>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</si>
  <si>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</si>
  <si>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</si>
  <si>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</si>
  <si>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</si>
  <si>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</si>
  <si>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</si>
  <si>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</si>
  <si>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</si>
  <si>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</si>
  <si>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</si>
  <si>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</si>
  <si>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</si>
  <si>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</si>
  <si>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</si>
  <si>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</si>
  <si>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</si>
  <si>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</si>
  <si>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</si>
  <si>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Havarijní oprava kanalizace</t>
  </si>
  <si>
    <t>01-Oprava kanalizace</t>
  </si>
  <si>
    <t>Objekt:</t>
  </si>
  <si>
    <t>Rozpočet:</t>
  </si>
  <si>
    <t>DOMOV HORIZONT KYJOV</t>
  </si>
  <si>
    <t>25.9.2020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</si>
  <si>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</si>
  <si>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</si>
  <si>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</si>
  <si>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</si>
  <si>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</si>
  <si>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</si>
  <si>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</si>
  <si>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</si>
  <si>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</si>
  <si>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8</t>
  </si>
  <si>
    <t>Trubní vedení</t>
  </si>
  <si>
    <t>900</t>
  </si>
  <si>
    <t>HZS</t>
  </si>
  <si>
    <t>96</t>
  </si>
  <si>
    <t>Bourání konstrukcí</t>
  </si>
  <si>
    <t>99</t>
  </si>
  <si>
    <t>Staveništní přesun hmot</t>
  </si>
  <si>
    <t>9991</t>
  </si>
  <si>
    <t>Vedlejší a ostatní náklady</t>
  </si>
  <si>
    <t>D96</t>
  </si>
  <si>
    <t>Přesuny suti a vybouraných hmot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</si>
  <si>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</si>
  <si>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</si>
  <si>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</si>
  <si>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</si>
  <si>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</si>
  <si>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</si>
  <si>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</si>
  <si>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</si>
  <si>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</si>
  <si>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</si>
  <si>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</si>
  <si>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</si>
  <si>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</si>
  <si>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</si>
  <si>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</si>
  <si>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</si>
  <si>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</si>
  <si>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</si>
  <si>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</si>
  <si>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</si>
  <si>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</si>
  <si>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</si>
  <si>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</si>
  <si>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</si>
  <si>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</si>
  <si>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</si>
  <si>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</si>
  <si>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</si>
  <si>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</si>
  <si>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119001412</t>
  </si>
  <si>
    <t>Dočasné zajištění beton.a plast.potrubí DN 200-500</t>
  </si>
  <si>
    <t>m</t>
  </si>
  <si>
    <t>RTS 20/ II</t>
  </si>
  <si>
    <t>Indiv</t>
  </si>
  <si>
    <t>Práce</t>
  </si>
  <si>
    <t>POL1_1</t>
  </si>
  <si>
    <t>119001421</t>
  </si>
  <si>
    <t>Dočasné zajištění kabelů - do počtu 3 kabelů</t>
  </si>
  <si>
    <t>130001101</t>
  </si>
  <si>
    <t>Příplatek za ztížené hloubení v blízkosti vedení</t>
  </si>
  <si>
    <t>m3</t>
  </si>
  <si>
    <t>132201212</t>
  </si>
  <si>
    <t>Hloubení rýh š.do 200 cm hor.3 do 1000m3,STROJNĚ</t>
  </si>
  <si>
    <t>POL1_0</t>
  </si>
  <si>
    <t>132201219</t>
  </si>
  <si>
    <t>Přípl.za lepivost,hloubení rýh 200cm,hor.3,STROJNĚ</t>
  </si>
  <si>
    <t>139601102</t>
  </si>
  <si>
    <t>Ruční výkop jam, rýh a šachet v hornině tř. 3</t>
  </si>
  <si>
    <t>151101103</t>
  </si>
  <si>
    <t>Pažení a rozepření stěn rýh - příložné - hl.do 8 m</t>
  </si>
  <si>
    <t>m2</t>
  </si>
  <si>
    <t>151101113</t>
  </si>
  <si>
    <t>Odstranění pažení stěn rýh - příložné - hl. do 8 m</t>
  </si>
  <si>
    <t>161101102</t>
  </si>
  <si>
    <t>Svislé přemístění výkopku z hor.1-4 do 4,0 m</t>
  </si>
  <si>
    <t>174101101</t>
  </si>
  <si>
    <t>Zásyp jam, rýh, šachet se zhutněním</t>
  </si>
  <si>
    <t>181101111</t>
  </si>
  <si>
    <t>Úprava pláně v zářezech se zhutněním - ručně</t>
  </si>
  <si>
    <t>182001122</t>
  </si>
  <si>
    <t>Plošná úprava terénu, nerovnosti do 15 cm svah 1:2</t>
  </si>
  <si>
    <t>119003131T00</t>
  </si>
  <si>
    <t>Výstražná páska pro zabezpečení výkopu zřízení</t>
  </si>
  <si>
    <t>Vlastní</t>
  </si>
  <si>
    <t>119003132T00</t>
  </si>
  <si>
    <t>Výstražná páska pro zabezpečení výkopu demontáž</t>
  </si>
  <si>
    <t>119003217T00</t>
  </si>
  <si>
    <t>Mobilní zábrana vyplněná dráty do v 1,5m pro zabezpečení výkopu-zřízení</t>
  </si>
  <si>
    <t>119003218T00</t>
  </si>
  <si>
    <t>Mobilní zábrana vyplněná dráty do v 1,5m pro zabezpečení výkopu odstranění</t>
  </si>
  <si>
    <t>175101101V1</t>
  </si>
  <si>
    <t>Obsyp potrubí bez prohození sypaniny vč.dodavky písku</t>
  </si>
  <si>
    <t>451572111</t>
  </si>
  <si>
    <t>Lože pod potrubí z kameniva těženého 0 - 4 mm kraj Jihomoravský</t>
  </si>
  <si>
    <t>871371111</t>
  </si>
  <si>
    <t>Montáž trubek z tvrdého PVC ve výkopu d 315 mm</t>
  </si>
  <si>
    <t>RTS 20/ I</t>
  </si>
  <si>
    <t>85</t>
  </si>
  <si>
    <t>Úprava stáv.šachty vč. napojení</t>
  </si>
  <si>
    <t>kpl</t>
  </si>
  <si>
    <t>28614554P</t>
  </si>
  <si>
    <t>Trubka kanalizační X-TREAM SN 10 DN 300/3000</t>
  </si>
  <si>
    <t>kus</t>
  </si>
  <si>
    <t>Specifikace</t>
  </si>
  <si>
    <t>POL3_1</t>
  </si>
  <si>
    <t>900      R00</t>
  </si>
  <si>
    <t>Hzs - nezmeřitelné práce</t>
  </si>
  <si>
    <t>h</t>
  </si>
  <si>
    <t>POL10_8</t>
  </si>
  <si>
    <t>969021131</t>
  </si>
  <si>
    <t>Vybourání kanalizačního potrubí DN do 300 mm</t>
  </si>
  <si>
    <t>999281111</t>
  </si>
  <si>
    <t>Přesun hmot pro opravy a údržbu do výšky 25 m</t>
  </si>
  <si>
    <t>t</t>
  </si>
  <si>
    <t>POL1_</t>
  </si>
  <si>
    <t>0313031</t>
  </si>
  <si>
    <t>Průzkumné,geodetické a projektové práce-dokumentac stavby /výkres.a textová/skut.stav</t>
  </si>
  <si>
    <t>034403</t>
  </si>
  <si>
    <t>Zabezpečení staveniště -dopravní značení</t>
  </si>
  <si>
    <t>043203</t>
  </si>
  <si>
    <t>Inženýrská činnost zkoušky a ostatní měření, monitoring bez rozlišení</t>
  </si>
  <si>
    <t>979087212</t>
  </si>
  <si>
    <t>Nakládání suti na dopravní prostředky - komunikace</t>
  </si>
  <si>
    <t>979081111</t>
  </si>
  <si>
    <t>Odvoz suti a vybour. hmot na skládku do 1 km</t>
  </si>
  <si>
    <t>979081121</t>
  </si>
  <si>
    <t>Příplatek k odvozu za každý další 1 km</t>
  </si>
  <si>
    <t>979082111</t>
  </si>
  <si>
    <t>Vnitrostaveništní doprava suti do 10 m</t>
  </si>
  <si>
    <t>979082121</t>
  </si>
  <si>
    <t>Příplatek k vnitrost. dopravě suti za dalších 5 m</t>
  </si>
  <si>
    <t>979990001</t>
  </si>
  <si>
    <t>Poplatek za skládku stavební suti</t>
  </si>
  <si>
    <t>005121R</t>
  </si>
  <si>
    <t>Zařízení staveniště</t>
  </si>
  <si>
    <t>Soubor</t>
  </si>
  <si>
    <t>VRN</t>
  </si>
  <si>
    <t>POL99_8</t>
  </si>
  <si>
    <t>VRN1</t>
  </si>
  <si>
    <t>Provoz investora</t>
  </si>
  <si>
    <t>VRN2</t>
  </si>
  <si>
    <t>Ztížené výrobní podmínky</t>
  </si>
  <si>
    <t>VRN3</t>
  </si>
  <si>
    <t>Kompletační činnost (IČD)</t>
  </si>
  <si>
    <t>VRN4</t>
  </si>
  <si>
    <t>Rezerva rozpočtu</t>
  </si>
  <si>
    <t>SUM</t>
  </si>
  <si>
    <t>Poznámky uchazeče k zadání</t>
  </si>
  <si>
    <t>POPUZIV</t>
  </si>
  <si>
    <t>END</t>
  </si>
  <si>
    <t>HOR_23</t>
  </si>
  <si>
    <t>Havárie kanalizačního potrubí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</si>
</sst>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S9" sqref="S9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83" t="s">
        <v>41</v>
      </c>
      <c r="B2" s="183"/>
      <c r="C2" s="183"/>
      <c r="D2" s="183"/>
      <c r="E2" s="183"/>
      <c r="F2" s="183"/>
      <c r="G2" s="18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1"/>
  <sheetViews>
    <sheetView showGridLines="0" tabSelected="1" topLeftCell="B1" zoomScaleNormal="100" zoomScaleSheetLayoutView="75" workbookViewId="0">
      <selection activeCell="E4" sqref="E4:J4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19" t="s">
        <v>4</v>
      </c>
      <c r="C1" s="220"/>
      <c r="D1" s="220"/>
      <c r="E1" s="220"/>
      <c r="F1" s="220"/>
      <c r="G1" s="220"/>
      <c r="H1" s="220"/>
      <c r="I1" s="220"/>
      <c r="J1" s="221"/>
    </row>
    <row r="2" spans="1:15" ht="36" customHeight="1" x14ac:dyDescent="0.2">
      <c r="A2" s="2"/>
      <c r="B2" s="77" t="s">
        <v>24</v>
      </c>
      <c r="C2" s="78"/>
      <c r="D2" s="79" t="s">
        <v>201</v>
      </c>
      <c r="E2" s="225" t="s">
        <v>48</v>
      </c>
      <c r="F2" s="226"/>
      <c r="G2" s="226"/>
      <c r="H2" s="226"/>
      <c r="I2" s="226"/>
      <c r="J2" s="227"/>
      <c r="O2" s="1"/>
    </row>
    <row r="3" spans="1:15" ht="27" customHeight="1" x14ac:dyDescent="0.2">
      <c r="A3" s="2"/>
      <c r="B3" s="80" t="s">
        <v>46</v>
      </c>
      <c r="C3" s="78"/>
      <c r="D3" s="81" t="s">
        <v>43</v>
      </c>
      <c r="E3" s="228" t="s">
        <v>45</v>
      </c>
      <c r="F3" s="229"/>
      <c r="G3" s="229"/>
      <c r="H3" s="229"/>
      <c r="I3" s="229"/>
      <c r="J3" s="230"/>
    </row>
    <row r="4" spans="1:15" ht="23.25" customHeight="1" x14ac:dyDescent="0.2">
      <c r="A4" s="76">
        <v>2122</v>
      </c>
      <c r="B4" s="82" t="s">
        <v>47</v>
      </c>
      <c r="C4" s="83"/>
      <c r="D4" s="84" t="s">
        <v>43</v>
      </c>
      <c r="E4" s="208" t="s">
        <v>202</v>
      </c>
      <c r="F4" s="209"/>
      <c r="G4" s="209"/>
      <c r="H4" s="209"/>
      <c r="I4" s="209"/>
      <c r="J4" s="210"/>
    </row>
    <row r="5" spans="1:15" ht="24" customHeight="1" x14ac:dyDescent="0.2">
      <c r="A5" s="2"/>
      <c r="B5" s="31" t="s">
        <v>23</v>
      </c>
      <c r="D5" s="213"/>
      <c r="E5" s="214"/>
      <c r="F5" s="214"/>
      <c r="G5" s="214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15"/>
      <c r="E6" s="216"/>
      <c r="F6" s="216"/>
      <c r="G6" s="216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17"/>
      <c r="F7" s="218"/>
      <c r="G7" s="218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32"/>
      <c r="E11" s="232"/>
      <c r="F11" s="232"/>
      <c r="G11" s="232"/>
      <c r="H11" s="18" t="s">
        <v>42</v>
      </c>
      <c r="I11" s="86"/>
      <c r="J11" s="8"/>
    </row>
    <row r="12" spans="1:15" ht="15.75" customHeight="1" x14ac:dyDescent="0.2">
      <c r="A12" s="2"/>
      <c r="B12" s="28"/>
      <c r="C12" s="55"/>
      <c r="D12" s="207"/>
      <c r="E12" s="207"/>
      <c r="F12" s="207"/>
      <c r="G12" s="207"/>
      <c r="H12" s="18" t="s">
        <v>36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211"/>
      <c r="F13" s="212"/>
      <c r="G13" s="212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31"/>
      <c r="F15" s="231"/>
      <c r="G15" s="233"/>
      <c r="H15" s="233"/>
      <c r="I15" s="233" t="s">
        <v>31</v>
      </c>
      <c r="J15" s="234"/>
    </row>
    <row r="16" spans="1:15" ht="23.25" customHeight="1" x14ac:dyDescent="0.2">
      <c r="A16" s="139" t="s">
        <v>26</v>
      </c>
      <c r="B16" s="38" t="s">
        <v>26</v>
      </c>
      <c r="C16" s="62"/>
      <c r="D16" s="63"/>
      <c r="E16" s="196"/>
      <c r="F16" s="197"/>
      <c r="G16" s="196"/>
      <c r="H16" s="197"/>
      <c r="I16" s="196">
        <f>SUMIF(F49:F57,A16,I49:I57)+SUMIF(F49:F57,"PSU",I49:I57)</f>
        <v>0</v>
      </c>
      <c r="J16" s="198"/>
    </row>
    <row r="17" spans="1:10" ht="23.25" customHeight="1" x14ac:dyDescent="0.2">
      <c r="A17" s="139" t="s">
        <v>27</v>
      </c>
      <c r="B17" s="38" t="s">
        <v>27</v>
      </c>
      <c r="C17" s="62"/>
      <c r="D17" s="63"/>
      <c r="E17" s="196"/>
      <c r="F17" s="197"/>
      <c r="G17" s="196"/>
      <c r="H17" s="197"/>
      <c r="I17" s="196">
        <f>SUMIF(F49:F57,A17,I49:I57)</f>
        <v>0</v>
      </c>
      <c r="J17" s="198"/>
    </row>
    <row r="18" spans="1:10" ht="23.25" customHeight="1" x14ac:dyDescent="0.2">
      <c r="A18" s="139" t="s">
        <v>28</v>
      </c>
      <c r="B18" s="38" t="s">
        <v>28</v>
      </c>
      <c r="C18" s="62"/>
      <c r="D18" s="63"/>
      <c r="E18" s="196"/>
      <c r="F18" s="197"/>
      <c r="G18" s="196"/>
      <c r="H18" s="197"/>
      <c r="I18" s="196">
        <f>SUMIF(F49:F57,A18,I49:I57)</f>
        <v>0</v>
      </c>
      <c r="J18" s="198"/>
    </row>
    <row r="19" spans="1:10" ht="23.25" customHeight="1" x14ac:dyDescent="0.2">
      <c r="A19" s="139" t="s">
        <v>71</v>
      </c>
      <c r="B19" s="38" t="s">
        <v>29</v>
      </c>
      <c r="C19" s="62"/>
      <c r="D19" s="63"/>
      <c r="E19" s="196"/>
      <c r="F19" s="197"/>
      <c r="G19" s="196"/>
      <c r="H19" s="197"/>
      <c r="I19" s="196">
        <f>SUMIF(F49:F57,A19,I49:I57)</f>
        <v>0</v>
      </c>
      <c r="J19" s="198"/>
    </row>
    <row r="20" spans="1:10" ht="23.25" customHeight="1" x14ac:dyDescent="0.2">
      <c r="A20" s="139" t="s">
        <v>72</v>
      </c>
      <c r="B20" s="38" t="s">
        <v>30</v>
      </c>
      <c r="C20" s="62"/>
      <c r="D20" s="63"/>
      <c r="E20" s="196"/>
      <c r="F20" s="197"/>
      <c r="G20" s="196"/>
      <c r="H20" s="197"/>
      <c r="I20" s="196">
        <f>SUMIF(F49:F57,A20,I49:I57)</f>
        <v>0</v>
      </c>
      <c r="J20" s="198"/>
    </row>
    <row r="21" spans="1:10" ht="23.25" customHeight="1" x14ac:dyDescent="0.2">
      <c r="A21" s="2"/>
      <c r="B21" s="48" t="s">
        <v>31</v>
      </c>
      <c r="C21" s="64"/>
      <c r="D21" s="65"/>
      <c r="E21" s="199"/>
      <c r="F21" s="235"/>
      <c r="G21" s="199"/>
      <c r="H21" s="235"/>
      <c r="I21" s="199">
        <f>SUM(I16:J20)</f>
        <v>0</v>
      </c>
      <c r="J21" s="200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94">
        <f>ZakladDPHSniVypocet</f>
        <v>0</v>
      </c>
      <c r="H23" s="195"/>
      <c r="I23" s="195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2">
        <f>A23</f>
        <v>0</v>
      </c>
      <c r="H24" s="193"/>
      <c r="I24" s="193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94">
        <f>ZakladDPHZaklVypocet</f>
        <v>0</v>
      </c>
      <c r="H25" s="195"/>
      <c r="I25" s="195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2">
        <f>A25</f>
        <v>0</v>
      </c>
      <c r="H26" s="223"/>
      <c r="I26" s="223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24">
        <f>CenaCelkem-(ZakladDPHSni+DPHSni+ZakladDPHZakl+DPHZakl)</f>
        <v>0</v>
      </c>
      <c r="H27" s="224"/>
      <c r="I27" s="224"/>
      <c r="J27" s="41" t="str">
        <f t="shared" si="0"/>
        <v>CZK</v>
      </c>
    </row>
    <row r="28" spans="1:10" ht="27.75" hidden="1" customHeight="1" thickBot="1" x14ac:dyDescent="0.25">
      <c r="A28" s="2"/>
      <c r="B28" s="113" t="s">
        <v>25</v>
      </c>
      <c r="C28" s="114"/>
      <c r="D28" s="114"/>
      <c r="E28" s="115"/>
      <c r="F28" s="116"/>
      <c r="G28" s="202">
        <f>ZakladDPHSniVypocet+ZakladDPHZaklVypocet</f>
        <v>0</v>
      </c>
      <c r="H28" s="202"/>
      <c r="I28" s="202"/>
      <c r="J28" s="117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3" t="s">
        <v>37</v>
      </c>
      <c r="C29" s="118"/>
      <c r="D29" s="118"/>
      <c r="E29" s="118"/>
      <c r="F29" s="119"/>
      <c r="G29" s="201">
        <f>A27</f>
        <v>0</v>
      </c>
      <c r="H29" s="201"/>
      <c r="I29" s="201"/>
      <c r="J29" s="120" t="s">
        <v>52</v>
      </c>
    </row>
    <row r="30" spans="1:10" ht="12.75" customHeight="1" x14ac:dyDescent="0.2">
      <c r="A30" s="2"/>
      <c r="B30" s="2"/>
      <c r="J30" s="9"/>
    </row>
    <row r="31" spans="1:10" ht="30.2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 t="s">
        <v>49</v>
      </c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3"/>
      <c r="E34" s="204"/>
      <c r="G34" s="205"/>
      <c r="H34" s="206"/>
      <c r="I34" s="206"/>
      <c r="J34" s="25"/>
    </row>
    <row r="35" spans="1:10" ht="12.75" customHeight="1" x14ac:dyDescent="0.2">
      <c r="A35" s="2"/>
      <c r="B35" s="2"/>
      <c r="D35" s="191" t="s">
        <v>2</v>
      </c>
      <c r="E35" s="191"/>
      <c r="H35" s="10" t="s">
        <v>3</v>
      </c>
      <c r="J35" s="9"/>
    </row>
    <row r="36" spans="1:10" ht="13.7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50</v>
      </c>
      <c r="C39" s="186"/>
      <c r="D39" s="186"/>
      <c r="E39" s="186"/>
      <c r="F39" s="100">
        <f>'01 01 Pol'!AE56</f>
        <v>0</v>
      </c>
      <c r="G39" s="101">
        <f>'01 01 Pol'!AF56</f>
        <v>0</v>
      </c>
      <c r="H39" s="102">
        <f>(F39*SazbaDPH1/100)+(G39*SazbaDPH2/100)</f>
        <v>0</v>
      </c>
      <c r="I39" s="102">
        <f>F39+G39+H39</f>
        <v>0</v>
      </c>
      <c r="J39" s="103" t="str">
        <f>IF(_xlfn.SINGLE(CenaCelkemVypocet)=0,"",I39/_xlfn.SINGLE(CenaCelkemVypocet)*100)</f>
        <v/>
      </c>
    </row>
    <row r="40" spans="1:10" ht="25.5" hidden="1" customHeight="1" x14ac:dyDescent="0.2">
      <c r="A40" s="89">
        <v>2</v>
      </c>
      <c r="B40" s="104" t="s">
        <v>43</v>
      </c>
      <c r="C40" s="187" t="s">
        <v>45</v>
      </c>
      <c r="D40" s="187"/>
      <c r="E40" s="187"/>
      <c r="F40" s="105">
        <f>'01 01 Pol'!AE56</f>
        <v>0</v>
      </c>
      <c r="G40" s="106">
        <f>'01 01 Pol'!AF56</f>
        <v>0</v>
      </c>
      <c r="H40" s="106">
        <f>(F40*SazbaDPH1/100)+(G40*SazbaDPH2/100)</f>
        <v>0</v>
      </c>
      <c r="I40" s="106">
        <f>F40+G40+H40</f>
        <v>0</v>
      </c>
      <c r="J40" s="107" t="str">
        <f>IF(_xlfn.SINGLE(CenaCelkemVypocet)=0,"",I40/_xlfn.SINGLE(CenaCelkemVypocet)*100)</f>
        <v/>
      </c>
    </row>
    <row r="41" spans="1:10" ht="25.5" hidden="1" customHeight="1" x14ac:dyDescent="0.2">
      <c r="A41" s="89">
        <v>3</v>
      </c>
      <c r="B41" s="108" t="s">
        <v>43</v>
      </c>
      <c r="C41" s="186" t="s">
        <v>44</v>
      </c>
      <c r="D41" s="186"/>
      <c r="E41" s="186"/>
      <c r="F41" s="109">
        <f>'01 01 Pol'!AE56</f>
        <v>0</v>
      </c>
      <c r="G41" s="102">
        <f>'01 01 Pol'!AF56</f>
        <v>0</v>
      </c>
      <c r="H41" s="102">
        <f>(F41*SazbaDPH1/100)+(G41*SazbaDPH2/100)</f>
        <v>0</v>
      </c>
      <c r="I41" s="102">
        <f>F41+G41+H41</f>
        <v>0</v>
      </c>
      <c r="J41" s="103" t="str">
        <f>IF(_xlfn.SINGLE(CenaCelkemVypocet)=0,"",I41/_xlfn.SINGLE(CenaCelkemVypocet)*100)</f>
        <v/>
      </c>
    </row>
    <row r="42" spans="1:10" ht="25.5" hidden="1" customHeight="1" x14ac:dyDescent="0.2">
      <c r="A42" s="89"/>
      <c r="B42" s="188" t="s">
        <v>51</v>
      </c>
      <c r="C42" s="189"/>
      <c r="D42" s="189"/>
      <c r="E42" s="190"/>
      <c r="F42" s="110">
        <f>SUMIF(A39:A41,"=1",F39:F41)</f>
        <v>0</v>
      </c>
      <c r="G42" s="111">
        <f>SUMIF(A39:A41,"=1",G39:G41)</f>
        <v>0</v>
      </c>
      <c r="H42" s="111">
        <f>SUMIF(A39:A41,"=1",H39:H41)</f>
        <v>0</v>
      </c>
      <c r="I42" s="111">
        <f>SUMIF(A39:A41,"=1",I39:I41)</f>
        <v>0</v>
      </c>
      <c r="J42" s="112">
        <f>SUMIF(A39:A41,"=1",J39:J41)</f>
        <v>0</v>
      </c>
    </row>
    <row r="46" spans="1:10" ht="15.75" x14ac:dyDescent="0.25">
      <c r="B46" s="121" t="s">
        <v>53</v>
      </c>
    </row>
    <row r="48" spans="1:10" ht="25.5" customHeight="1" x14ac:dyDescent="0.2">
      <c r="A48" s="123"/>
      <c r="B48" s="126" t="s">
        <v>18</v>
      </c>
      <c r="C48" s="126" t="s">
        <v>6</v>
      </c>
      <c r="D48" s="127"/>
      <c r="E48" s="127"/>
      <c r="F48" s="128" t="s">
        <v>54</v>
      </c>
      <c r="G48" s="128"/>
      <c r="H48" s="128"/>
      <c r="I48" s="128" t="s">
        <v>31</v>
      </c>
      <c r="J48" s="128" t="s">
        <v>0</v>
      </c>
    </row>
    <row r="49" spans="1:10" ht="36.75" customHeight="1" x14ac:dyDescent="0.2">
      <c r="A49" s="124"/>
      <c r="B49" s="129" t="s">
        <v>55</v>
      </c>
      <c r="C49" s="184" t="s">
        <v>56</v>
      </c>
      <c r="D49" s="185"/>
      <c r="E49" s="185"/>
      <c r="F49" s="135" t="s">
        <v>26</v>
      </c>
      <c r="G49" s="136"/>
      <c r="H49" s="136"/>
      <c r="I49" s="136">
        <f>'01 01 Pol'!G8</f>
        <v>0</v>
      </c>
      <c r="J49" s="133" t="str">
        <f>IF(I58=0,"",I49/I58*100)</f>
        <v/>
      </c>
    </row>
    <row r="50" spans="1:10" ht="36.75" customHeight="1" x14ac:dyDescent="0.2">
      <c r="A50" s="124"/>
      <c r="B50" s="129" t="s">
        <v>57</v>
      </c>
      <c r="C50" s="184" t="s">
        <v>58</v>
      </c>
      <c r="D50" s="185"/>
      <c r="E50" s="185"/>
      <c r="F50" s="135" t="s">
        <v>26</v>
      </c>
      <c r="G50" s="136"/>
      <c r="H50" s="136"/>
      <c r="I50" s="136">
        <f>'01 01 Pol'!G26</f>
        <v>0</v>
      </c>
      <c r="J50" s="133" t="str">
        <f>IF(I58=0,"",I50/I58*100)</f>
        <v/>
      </c>
    </row>
    <row r="51" spans="1:10" ht="36.75" customHeight="1" x14ac:dyDescent="0.2">
      <c r="A51" s="124"/>
      <c r="B51" s="129" t="s">
        <v>59</v>
      </c>
      <c r="C51" s="184" t="s">
        <v>60</v>
      </c>
      <c r="D51" s="185"/>
      <c r="E51" s="185"/>
      <c r="F51" s="135" t="s">
        <v>26</v>
      </c>
      <c r="G51" s="136"/>
      <c r="H51" s="136"/>
      <c r="I51" s="136">
        <f>'01 01 Pol'!G28</f>
        <v>0</v>
      </c>
      <c r="J51" s="133" t="str">
        <f>IF(I58=0,"",I51/I58*100)</f>
        <v/>
      </c>
    </row>
    <row r="52" spans="1:10" ht="36.75" customHeight="1" x14ac:dyDescent="0.2">
      <c r="A52" s="124"/>
      <c r="B52" s="129" t="s">
        <v>61</v>
      </c>
      <c r="C52" s="184" t="s">
        <v>62</v>
      </c>
      <c r="D52" s="185"/>
      <c r="E52" s="185"/>
      <c r="F52" s="135" t="s">
        <v>26</v>
      </c>
      <c r="G52" s="136"/>
      <c r="H52" s="136"/>
      <c r="I52" s="136">
        <f>'01 01 Pol'!G32</f>
        <v>0</v>
      </c>
      <c r="J52" s="133" t="str">
        <f>IF(I58=0,"",I52/I58*100)</f>
        <v/>
      </c>
    </row>
    <row r="53" spans="1:10" ht="36.75" customHeight="1" x14ac:dyDescent="0.2">
      <c r="A53" s="124"/>
      <c r="B53" s="129" t="s">
        <v>63</v>
      </c>
      <c r="C53" s="184" t="s">
        <v>64</v>
      </c>
      <c r="D53" s="185"/>
      <c r="E53" s="185"/>
      <c r="F53" s="135" t="s">
        <v>26</v>
      </c>
      <c r="G53" s="136"/>
      <c r="H53" s="136"/>
      <c r="I53" s="136">
        <f>'01 01 Pol'!G34</f>
        <v>0</v>
      </c>
      <c r="J53" s="133" t="str">
        <f>IF(I58=0,"",I53/I58*100)</f>
        <v/>
      </c>
    </row>
    <row r="54" spans="1:10" ht="36.75" customHeight="1" x14ac:dyDescent="0.2">
      <c r="A54" s="124"/>
      <c r="B54" s="129" t="s">
        <v>65</v>
      </c>
      <c r="C54" s="184" t="s">
        <v>66</v>
      </c>
      <c r="D54" s="185"/>
      <c r="E54" s="185"/>
      <c r="F54" s="135" t="s">
        <v>26</v>
      </c>
      <c r="G54" s="136"/>
      <c r="H54" s="136"/>
      <c r="I54" s="136">
        <f>'01 01 Pol'!G36</f>
        <v>0</v>
      </c>
      <c r="J54" s="133" t="str">
        <f>IF(I58=0,"",I54/I58*100)</f>
        <v/>
      </c>
    </row>
    <row r="55" spans="1:10" ht="36.75" customHeight="1" x14ac:dyDescent="0.2">
      <c r="A55" s="124"/>
      <c r="B55" s="129" t="s">
        <v>67</v>
      </c>
      <c r="C55" s="184" t="s">
        <v>68</v>
      </c>
      <c r="D55" s="185"/>
      <c r="E55" s="185"/>
      <c r="F55" s="135" t="s">
        <v>26</v>
      </c>
      <c r="G55" s="136"/>
      <c r="H55" s="136"/>
      <c r="I55" s="136">
        <f>'01 01 Pol'!G38</f>
        <v>0</v>
      </c>
      <c r="J55" s="133" t="str">
        <f>IF(I58=0,"",I55/I58*100)</f>
        <v/>
      </c>
    </row>
    <row r="56" spans="1:10" ht="36.75" customHeight="1" x14ac:dyDescent="0.2">
      <c r="A56" s="124"/>
      <c r="B56" s="129" t="s">
        <v>69</v>
      </c>
      <c r="C56" s="184" t="s">
        <v>70</v>
      </c>
      <c r="D56" s="185"/>
      <c r="E56" s="185"/>
      <c r="F56" s="135" t="s">
        <v>28</v>
      </c>
      <c r="G56" s="136"/>
      <c r="H56" s="136"/>
      <c r="I56" s="136">
        <f>'01 01 Pol'!G42</f>
        <v>0</v>
      </c>
      <c r="J56" s="133" t="str">
        <f>IF(I58=0,"",I56/I58*100)</f>
        <v/>
      </c>
    </row>
    <row r="57" spans="1:10" ht="36.75" customHeight="1" x14ac:dyDescent="0.2">
      <c r="A57" s="124"/>
      <c r="B57" s="129" t="s">
        <v>71</v>
      </c>
      <c r="C57" s="184" t="s">
        <v>29</v>
      </c>
      <c r="D57" s="185"/>
      <c r="E57" s="185"/>
      <c r="F57" s="135" t="s">
        <v>71</v>
      </c>
      <c r="G57" s="136"/>
      <c r="H57" s="136"/>
      <c r="I57" s="136">
        <f>'01 01 Pol'!G49</f>
        <v>0</v>
      </c>
      <c r="J57" s="133" t="str">
        <f>IF(I58=0,"",I57/I58*100)</f>
        <v/>
      </c>
    </row>
    <row r="58" spans="1:10" ht="25.5" customHeight="1" x14ac:dyDescent="0.2">
      <c r="A58" s="125"/>
      <c r="B58" s="130" t="s">
        <v>1</v>
      </c>
      <c r="C58" s="131"/>
      <c r="D58" s="132"/>
      <c r="E58" s="132"/>
      <c r="F58" s="137"/>
      <c r="G58" s="138"/>
      <c r="H58" s="138"/>
      <c r="I58" s="138">
        <f>SUM(I49:I57)</f>
        <v>0</v>
      </c>
      <c r="J58" s="134">
        <f>SUM(J49:J57)</f>
        <v>0</v>
      </c>
    </row>
    <row r="59" spans="1:10" x14ac:dyDescent="0.2">
      <c r="F59" s="87"/>
      <c r="G59" s="87"/>
      <c r="H59" s="87"/>
      <c r="I59" s="87"/>
      <c r="J59" s="88"/>
    </row>
    <row r="60" spans="1:10" x14ac:dyDescent="0.2">
      <c r="F60" s="87"/>
      <c r="G60" s="87"/>
      <c r="H60" s="87"/>
      <c r="I60" s="87"/>
      <c r="J60" s="88"/>
    </row>
    <row r="61" spans="1:10" x14ac:dyDescent="0.2">
      <c r="F61" s="87"/>
      <c r="G61" s="87"/>
      <c r="H61" s="87"/>
      <c r="I61" s="87"/>
      <c r="J61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5:E55"/>
    <mergeCell ref="C56:E56"/>
    <mergeCell ref="C57:E57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6" t="s">
        <v>7</v>
      </c>
      <c r="B1" s="236"/>
      <c r="C1" s="237"/>
      <c r="D1" s="236"/>
      <c r="E1" s="236"/>
      <c r="F1" s="236"/>
      <c r="G1" s="236"/>
    </row>
    <row r="2" spans="1:7" ht="24.95" customHeight="1" x14ac:dyDescent="0.2">
      <c r="A2" s="50" t="s">
        <v>8</v>
      </c>
      <c r="B2" s="49"/>
      <c r="C2" s="238"/>
      <c r="D2" s="238"/>
      <c r="E2" s="238"/>
      <c r="F2" s="238"/>
      <c r="G2" s="239"/>
    </row>
    <row r="3" spans="1:7" ht="24.95" customHeight="1" x14ac:dyDescent="0.2">
      <c r="A3" s="50" t="s">
        <v>9</v>
      </c>
      <c r="B3" s="49"/>
      <c r="C3" s="238"/>
      <c r="D3" s="238"/>
      <c r="E3" s="238"/>
      <c r="F3" s="238"/>
      <c r="G3" s="239"/>
    </row>
    <row r="4" spans="1:7" ht="24.95" customHeight="1" x14ac:dyDescent="0.2">
      <c r="A4" s="50" t="s">
        <v>10</v>
      </c>
      <c r="B4" s="49"/>
      <c r="C4" s="238"/>
      <c r="D4" s="238"/>
      <c r="E4" s="238"/>
      <c r="F4" s="238"/>
      <c r="G4" s="239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B23ED-0A46-4202-941F-EB45F0CAF5B0}">
  <sheetPr>
    <outlinePr summaryBelow="0"/>
  </sheetPr>
  <dimension ref="A1:BH5000"/>
  <sheetViews>
    <sheetView workbookViewId="0">
      <pane ySplit="7" topLeftCell="A8" activePane="bottomLeft" state="frozen"/>
      <selection pane="bottomLeft" activeCell="B2" sqref="B2"/>
    </sheetView>
  </sheetViews>
  <sheetFormatPr defaultRowHeight="12.75" outlineLevelRow="1" x14ac:dyDescent="0.2"/>
  <cols>
    <col min="1" max="1" width="3.42578125" customWidth="1"/>
    <col min="2" max="2" width="12.42578125" style="122" customWidth="1"/>
    <col min="3" max="3" width="38.28515625" style="122" customWidth="1"/>
    <col min="4" max="4" width="4.7109375" customWidth="1"/>
    <col min="5" max="5" width="10.42578125" customWidth="1"/>
    <col min="6" max="6" width="9.7109375" customWidth="1"/>
    <col min="7" max="7" width="12.57031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0" t="s">
        <v>7</v>
      </c>
      <c r="B1" s="240"/>
      <c r="C1" s="240"/>
      <c r="D1" s="240"/>
      <c r="E1" s="240"/>
      <c r="F1" s="240"/>
      <c r="G1" s="240"/>
      <c r="AG1" t="s">
        <v>73</v>
      </c>
    </row>
    <row r="2" spans="1:60" ht="24.95" customHeight="1" x14ac:dyDescent="0.2">
      <c r="A2" s="140" t="s">
        <v>8</v>
      </c>
      <c r="B2" s="49" t="s">
        <v>201</v>
      </c>
      <c r="C2" s="241" t="s">
        <v>48</v>
      </c>
      <c r="D2" s="242"/>
      <c r="E2" s="242"/>
      <c r="F2" s="242"/>
      <c r="G2" s="243"/>
      <c r="AG2" t="s">
        <v>74</v>
      </c>
    </row>
    <row r="3" spans="1:60" ht="24.95" customHeight="1" x14ac:dyDescent="0.2">
      <c r="A3" s="140" t="s">
        <v>9</v>
      </c>
      <c r="B3" s="49" t="s">
        <v>43</v>
      </c>
      <c r="C3" s="241" t="s">
        <v>45</v>
      </c>
      <c r="D3" s="242"/>
      <c r="E3" s="242"/>
      <c r="F3" s="242"/>
      <c r="G3" s="243"/>
      <c r="AC3" s="122" t="s">
        <v>74</v>
      </c>
      <c r="AG3" t="s">
        <v>75</v>
      </c>
    </row>
    <row r="4" spans="1:60" ht="24.95" customHeight="1" x14ac:dyDescent="0.2">
      <c r="A4" s="141" t="s">
        <v>10</v>
      </c>
      <c r="B4" s="142" t="s">
        <v>43</v>
      </c>
      <c r="C4" s="244" t="s">
        <v>44</v>
      </c>
      <c r="D4" s="245"/>
      <c r="E4" s="245"/>
      <c r="F4" s="245"/>
      <c r="G4" s="246"/>
      <c r="AG4" t="s">
        <v>76</v>
      </c>
    </row>
    <row r="5" spans="1:60" x14ac:dyDescent="0.2">
      <c r="D5" s="10"/>
    </row>
    <row r="6" spans="1:60" ht="38.25" x14ac:dyDescent="0.2">
      <c r="A6" s="144" t="s">
        <v>77</v>
      </c>
      <c r="B6" s="146" t="s">
        <v>78</v>
      </c>
      <c r="C6" s="146" t="s">
        <v>79</v>
      </c>
      <c r="D6" s="145" t="s">
        <v>80</v>
      </c>
      <c r="E6" s="144" t="s">
        <v>81</v>
      </c>
      <c r="F6" s="143" t="s">
        <v>82</v>
      </c>
      <c r="G6" s="144" t="s">
        <v>31</v>
      </c>
      <c r="H6" s="147" t="s">
        <v>32</v>
      </c>
      <c r="I6" s="147" t="s">
        <v>83</v>
      </c>
      <c r="J6" s="147" t="s">
        <v>33</v>
      </c>
      <c r="K6" s="147" t="s">
        <v>84</v>
      </c>
      <c r="L6" s="147" t="s">
        <v>85</v>
      </c>
      <c r="M6" s="147" t="s">
        <v>86</v>
      </c>
      <c r="N6" s="147" t="s">
        <v>87</v>
      </c>
      <c r="O6" s="147" t="s">
        <v>88</v>
      </c>
      <c r="P6" s="147" t="s">
        <v>89</v>
      </c>
      <c r="Q6" s="147" t="s">
        <v>90</v>
      </c>
      <c r="R6" s="147" t="s">
        <v>91</v>
      </c>
      <c r="S6" s="147" t="s">
        <v>92</v>
      </c>
      <c r="T6" s="147" t="s">
        <v>93</v>
      </c>
      <c r="U6" s="147" t="s">
        <v>94</v>
      </c>
      <c r="V6" s="147" t="s">
        <v>95</v>
      </c>
      <c r="W6" s="147" t="s">
        <v>96</v>
      </c>
      <c r="X6" s="147" t="s">
        <v>97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58" t="s">
        <v>98</v>
      </c>
      <c r="B8" s="159" t="s">
        <v>55</v>
      </c>
      <c r="C8" s="177" t="s">
        <v>56</v>
      </c>
      <c r="D8" s="160"/>
      <c r="E8" s="161"/>
      <c r="F8" s="162"/>
      <c r="G8" s="163">
        <f>SUMIF(AG9:AG25,"&lt;&gt;NOR",G9:G25)</f>
        <v>0</v>
      </c>
      <c r="H8" s="157"/>
      <c r="I8" s="157">
        <f>SUM(I9:I25)</f>
        <v>0</v>
      </c>
      <c r="J8" s="157"/>
      <c r="K8" s="157">
        <f>SUM(K9:K25)</f>
        <v>0</v>
      </c>
      <c r="L8" s="157"/>
      <c r="M8" s="157">
        <f>SUM(M9:M25)</f>
        <v>0</v>
      </c>
      <c r="N8" s="157"/>
      <c r="O8" s="157">
        <f>SUM(O9:O25)</f>
        <v>6.95</v>
      </c>
      <c r="P8" s="157"/>
      <c r="Q8" s="157">
        <f>SUM(Q9:Q25)</f>
        <v>0</v>
      </c>
      <c r="R8" s="157"/>
      <c r="S8" s="157"/>
      <c r="T8" s="157"/>
      <c r="U8" s="157"/>
      <c r="V8" s="157">
        <f>SUM(V9:V25)</f>
        <v>891.41</v>
      </c>
      <c r="W8" s="157"/>
      <c r="X8" s="157"/>
      <c r="AG8" t="s">
        <v>99</v>
      </c>
    </row>
    <row r="9" spans="1:60" outlineLevel="1" x14ac:dyDescent="0.2">
      <c r="A9" s="170">
        <v>1</v>
      </c>
      <c r="B9" s="171" t="s">
        <v>100</v>
      </c>
      <c r="C9" s="178" t="s">
        <v>101</v>
      </c>
      <c r="D9" s="172" t="s">
        <v>102</v>
      </c>
      <c r="E9" s="173">
        <v>3</v>
      </c>
      <c r="F9" s="174"/>
      <c r="G9" s="175">
        <f t="shared" ref="G9:G25" si="0">ROUND(E9*F9,2)</f>
        <v>0</v>
      </c>
      <c r="H9" s="156"/>
      <c r="I9" s="155">
        <f t="shared" ref="I9:I25" si="1">ROUND(E9*H9,2)</f>
        <v>0</v>
      </c>
      <c r="J9" s="156"/>
      <c r="K9" s="155">
        <f t="shared" ref="K9:K25" si="2">ROUND(E9*J9,2)</f>
        <v>0</v>
      </c>
      <c r="L9" s="155">
        <v>21</v>
      </c>
      <c r="M9" s="155">
        <f t="shared" ref="M9:M25" si="3">G9*(1+L9/100)</f>
        <v>0</v>
      </c>
      <c r="N9" s="155">
        <v>1.2710000000000001E-2</v>
      </c>
      <c r="O9" s="155">
        <f t="shared" ref="O9:O25" si="4">ROUND(E9*N9,2)</f>
        <v>0.04</v>
      </c>
      <c r="P9" s="155">
        <v>0</v>
      </c>
      <c r="Q9" s="155">
        <f t="shared" ref="Q9:Q25" si="5">ROUND(E9*P9,2)</f>
        <v>0</v>
      </c>
      <c r="R9" s="155"/>
      <c r="S9" s="155" t="s">
        <v>103</v>
      </c>
      <c r="T9" s="155" t="s">
        <v>104</v>
      </c>
      <c r="U9" s="155">
        <v>1.153</v>
      </c>
      <c r="V9" s="155">
        <f t="shared" ref="V9:V25" si="6">ROUND(E9*U9,2)</f>
        <v>3.46</v>
      </c>
      <c r="W9" s="155"/>
      <c r="X9" s="155" t="s">
        <v>105</v>
      </c>
      <c r="Y9" s="148"/>
      <c r="Z9" s="148"/>
      <c r="AA9" s="148"/>
      <c r="AB9" s="148"/>
      <c r="AC9" s="148"/>
      <c r="AD9" s="148"/>
      <c r="AE9" s="148"/>
      <c r="AF9" s="148"/>
      <c r="AG9" s="148" t="s">
        <v>106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70">
        <v>2</v>
      </c>
      <c r="B10" s="171" t="s">
        <v>107</v>
      </c>
      <c r="C10" s="178" t="s">
        <v>108</v>
      </c>
      <c r="D10" s="172" t="s">
        <v>102</v>
      </c>
      <c r="E10" s="173">
        <v>3</v>
      </c>
      <c r="F10" s="174"/>
      <c r="G10" s="175">
        <f t="shared" si="0"/>
        <v>0</v>
      </c>
      <c r="H10" s="156"/>
      <c r="I10" s="155">
        <f t="shared" si="1"/>
        <v>0</v>
      </c>
      <c r="J10" s="156"/>
      <c r="K10" s="155">
        <f t="shared" si="2"/>
        <v>0</v>
      </c>
      <c r="L10" s="155">
        <v>21</v>
      </c>
      <c r="M10" s="155">
        <f t="shared" si="3"/>
        <v>0</v>
      </c>
      <c r="N10" s="155">
        <v>2.478E-2</v>
      </c>
      <c r="O10" s="155">
        <f t="shared" si="4"/>
        <v>7.0000000000000007E-2</v>
      </c>
      <c r="P10" s="155">
        <v>0</v>
      </c>
      <c r="Q10" s="155">
        <f t="shared" si="5"/>
        <v>0</v>
      </c>
      <c r="R10" s="155"/>
      <c r="S10" s="155" t="s">
        <v>103</v>
      </c>
      <c r="T10" s="155" t="s">
        <v>104</v>
      </c>
      <c r="U10" s="155">
        <v>0.54700000000000004</v>
      </c>
      <c r="V10" s="155">
        <f t="shared" si="6"/>
        <v>1.64</v>
      </c>
      <c r="W10" s="155"/>
      <c r="X10" s="155" t="s">
        <v>105</v>
      </c>
      <c r="Y10" s="148"/>
      <c r="Z10" s="148"/>
      <c r="AA10" s="148"/>
      <c r="AB10" s="148"/>
      <c r="AC10" s="148"/>
      <c r="AD10" s="148"/>
      <c r="AE10" s="148"/>
      <c r="AF10" s="148"/>
      <c r="AG10" s="148" t="s">
        <v>106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70">
        <v>3</v>
      </c>
      <c r="B11" s="171" t="s">
        <v>109</v>
      </c>
      <c r="C11" s="178" t="s">
        <v>110</v>
      </c>
      <c r="D11" s="172" t="s">
        <v>111</v>
      </c>
      <c r="E11" s="173">
        <v>20</v>
      </c>
      <c r="F11" s="174"/>
      <c r="G11" s="175">
        <f t="shared" si="0"/>
        <v>0</v>
      </c>
      <c r="H11" s="156"/>
      <c r="I11" s="155">
        <f t="shared" si="1"/>
        <v>0</v>
      </c>
      <c r="J11" s="156"/>
      <c r="K11" s="155">
        <f t="shared" si="2"/>
        <v>0</v>
      </c>
      <c r="L11" s="155">
        <v>21</v>
      </c>
      <c r="M11" s="155">
        <f t="shared" si="3"/>
        <v>0</v>
      </c>
      <c r="N11" s="155">
        <v>0</v>
      </c>
      <c r="O11" s="155">
        <f t="shared" si="4"/>
        <v>0</v>
      </c>
      <c r="P11" s="155">
        <v>0</v>
      </c>
      <c r="Q11" s="155">
        <f t="shared" si="5"/>
        <v>0</v>
      </c>
      <c r="R11" s="155"/>
      <c r="S11" s="155" t="s">
        <v>103</v>
      </c>
      <c r="T11" s="155" t="s">
        <v>104</v>
      </c>
      <c r="U11" s="155">
        <v>1.7629999999999999</v>
      </c>
      <c r="V11" s="155">
        <f t="shared" si="6"/>
        <v>35.26</v>
      </c>
      <c r="W11" s="155"/>
      <c r="X11" s="155" t="s">
        <v>105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106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ht="22.5" outlineLevel="1" x14ac:dyDescent="0.2">
      <c r="A12" s="170">
        <v>4</v>
      </c>
      <c r="B12" s="171" t="s">
        <v>112</v>
      </c>
      <c r="C12" s="178" t="s">
        <v>113</v>
      </c>
      <c r="D12" s="172" t="s">
        <v>111</v>
      </c>
      <c r="E12" s="173">
        <v>340</v>
      </c>
      <c r="F12" s="174"/>
      <c r="G12" s="175">
        <f t="shared" si="0"/>
        <v>0</v>
      </c>
      <c r="H12" s="156"/>
      <c r="I12" s="155">
        <f t="shared" si="1"/>
        <v>0</v>
      </c>
      <c r="J12" s="156"/>
      <c r="K12" s="155">
        <f t="shared" si="2"/>
        <v>0</v>
      </c>
      <c r="L12" s="155">
        <v>21</v>
      </c>
      <c r="M12" s="155">
        <f t="shared" si="3"/>
        <v>0</v>
      </c>
      <c r="N12" s="155">
        <v>0</v>
      </c>
      <c r="O12" s="155">
        <f t="shared" si="4"/>
        <v>0</v>
      </c>
      <c r="P12" s="155">
        <v>0</v>
      </c>
      <c r="Q12" s="155">
        <f t="shared" si="5"/>
        <v>0</v>
      </c>
      <c r="R12" s="155"/>
      <c r="S12" s="155" t="s">
        <v>103</v>
      </c>
      <c r="T12" s="155" t="s">
        <v>104</v>
      </c>
      <c r="U12" s="155">
        <v>0.16</v>
      </c>
      <c r="V12" s="155">
        <f t="shared" si="6"/>
        <v>54.4</v>
      </c>
      <c r="W12" s="155"/>
      <c r="X12" s="155" t="s">
        <v>105</v>
      </c>
      <c r="Y12" s="148"/>
      <c r="Z12" s="148"/>
      <c r="AA12" s="148"/>
      <c r="AB12" s="148"/>
      <c r="AC12" s="148"/>
      <c r="AD12" s="148"/>
      <c r="AE12" s="148"/>
      <c r="AF12" s="148"/>
      <c r="AG12" s="148" t="s">
        <v>114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70">
        <v>5</v>
      </c>
      <c r="B13" s="171" t="s">
        <v>115</v>
      </c>
      <c r="C13" s="178" t="s">
        <v>116</v>
      </c>
      <c r="D13" s="172" t="s">
        <v>111</v>
      </c>
      <c r="E13" s="173">
        <v>300</v>
      </c>
      <c r="F13" s="174"/>
      <c r="G13" s="175">
        <f t="shared" si="0"/>
        <v>0</v>
      </c>
      <c r="H13" s="156"/>
      <c r="I13" s="155">
        <f t="shared" si="1"/>
        <v>0</v>
      </c>
      <c r="J13" s="156"/>
      <c r="K13" s="155">
        <f t="shared" si="2"/>
        <v>0</v>
      </c>
      <c r="L13" s="155">
        <v>21</v>
      </c>
      <c r="M13" s="155">
        <f t="shared" si="3"/>
        <v>0</v>
      </c>
      <c r="N13" s="155">
        <v>0</v>
      </c>
      <c r="O13" s="155">
        <f t="shared" si="4"/>
        <v>0</v>
      </c>
      <c r="P13" s="155">
        <v>0</v>
      </c>
      <c r="Q13" s="155">
        <f t="shared" si="5"/>
        <v>0</v>
      </c>
      <c r="R13" s="155"/>
      <c r="S13" s="155" t="s">
        <v>103</v>
      </c>
      <c r="T13" s="155" t="s">
        <v>104</v>
      </c>
      <c r="U13" s="155">
        <v>8.4000000000000005E-2</v>
      </c>
      <c r="V13" s="155">
        <f t="shared" si="6"/>
        <v>25.2</v>
      </c>
      <c r="W13" s="155"/>
      <c r="X13" s="155" t="s">
        <v>105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106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70">
        <v>6</v>
      </c>
      <c r="B14" s="171" t="s">
        <v>117</v>
      </c>
      <c r="C14" s="178" t="s">
        <v>118</v>
      </c>
      <c r="D14" s="172" t="s">
        <v>111</v>
      </c>
      <c r="E14" s="173">
        <v>24</v>
      </c>
      <c r="F14" s="174"/>
      <c r="G14" s="175">
        <f t="shared" si="0"/>
        <v>0</v>
      </c>
      <c r="H14" s="156"/>
      <c r="I14" s="155">
        <f t="shared" si="1"/>
        <v>0</v>
      </c>
      <c r="J14" s="156"/>
      <c r="K14" s="155">
        <f t="shared" si="2"/>
        <v>0</v>
      </c>
      <c r="L14" s="155">
        <v>21</v>
      </c>
      <c r="M14" s="155">
        <f t="shared" si="3"/>
        <v>0</v>
      </c>
      <c r="N14" s="155">
        <v>0</v>
      </c>
      <c r="O14" s="155">
        <f t="shared" si="4"/>
        <v>0</v>
      </c>
      <c r="P14" s="155">
        <v>0</v>
      </c>
      <c r="Q14" s="155">
        <f t="shared" si="5"/>
        <v>0</v>
      </c>
      <c r="R14" s="155"/>
      <c r="S14" s="155" t="s">
        <v>103</v>
      </c>
      <c r="T14" s="155" t="s">
        <v>104</v>
      </c>
      <c r="U14" s="155">
        <v>3.5329999999999999</v>
      </c>
      <c r="V14" s="155">
        <f t="shared" si="6"/>
        <v>84.79</v>
      </c>
      <c r="W14" s="155"/>
      <c r="X14" s="155" t="s">
        <v>105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106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70">
        <v>7</v>
      </c>
      <c r="B15" s="171" t="s">
        <v>119</v>
      </c>
      <c r="C15" s="178" t="s">
        <v>120</v>
      </c>
      <c r="D15" s="172" t="s">
        <v>121</v>
      </c>
      <c r="E15" s="173">
        <v>400</v>
      </c>
      <c r="F15" s="174"/>
      <c r="G15" s="175">
        <f t="shared" si="0"/>
        <v>0</v>
      </c>
      <c r="H15" s="156"/>
      <c r="I15" s="155">
        <f t="shared" si="1"/>
        <v>0</v>
      </c>
      <c r="J15" s="156"/>
      <c r="K15" s="155">
        <f t="shared" si="2"/>
        <v>0</v>
      </c>
      <c r="L15" s="155">
        <v>21</v>
      </c>
      <c r="M15" s="155">
        <f t="shared" si="3"/>
        <v>0</v>
      </c>
      <c r="N15" s="155">
        <v>1.1900000000000001E-3</v>
      </c>
      <c r="O15" s="155">
        <f t="shared" si="4"/>
        <v>0.48</v>
      </c>
      <c r="P15" s="155">
        <v>0</v>
      </c>
      <c r="Q15" s="155">
        <f t="shared" si="5"/>
        <v>0</v>
      </c>
      <c r="R15" s="155"/>
      <c r="S15" s="155" t="s">
        <v>103</v>
      </c>
      <c r="T15" s="155" t="s">
        <v>104</v>
      </c>
      <c r="U15" s="155">
        <v>0.63700000000000001</v>
      </c>
      <c r="V15" s="155">
        <f t="shared" si="6"/>
        <v>254.8</v>
      </c>
      <c r="W15" s="155"/>
      <c r="X15" s="155" t="s">
        <v>105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114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70">
        <v>8</v>
      </c>
      <c r="B16" s="171" t="s">
        <v>122</v>
      </c>
      <c r="C16" s="178" t="s">
        <v>123</v>
      </c>
      <c r="D16" s="172" t="s">
        <v>121</v>
      </c>
      <c r="E16" s="173">
        <v>400</v>
      </c>
      <c r="F16" s="174"/>
      <c r="G16" s="175">
        <f t="shared" si="0"/>
        <v>0</v>
      </c>
      <c r="H16" s="156"/>
      <c r="I16" s="155">
        <f t="shared" si="1"/>
        <v>0</v>
      </c>
      <c r="J16" s="156"/>
      <c r="K16" s="155">
        <f t="shared" si="2"/>
        <v>0</v>
      </c>
      <c r="L16" s="155">
        <v>21</v>
      </c>
      <c r="M16" s="155">
        <f t="shared" si="3"/>
        <v>0</v>
      </c>
      <c r="N16" s="155">
        <v>0</v>
      </c>
      <c r="O16" s="155">
        <f t="shared" si="4"/>
        <v>0</v>
      </c>
      <c r="P16" s="155">
        <v>0</v>
      </c>
      <c r="Q16" s="155">
        <f t="shared" si="5"/>
        <v>0</v>
      </c>
      <c r="R16" s="155"/>
      <c r="S16" s="155" t="s">
        <v>103</v>
      </c>
      <c r="T16" s="155" t="s">
        <v>104</v>
      </c>
      <c r="U16" s="155">
        <v>0.41</v>
      </c>
      <c r="V16" s="155">
        <f t="shared" si="6"/>
        <v>164</v>
      </c>
      <c r="W16" s="155"/>
      <c r="X16" s="155" t="s">
        <v>105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114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70">
        <v>9</v>
      </c>
      <c r="B17" s="171" t="s">
        <v>124</v>
      </c>
      <c r="C17" s="178" t="s">
        <v>125</v>
      </c>
      <c r="D17" s="172" t="s">
        <v>111</v>
      </c>
      <c r="E17" s="173">
        <v>340</v>
      </c>
      <c r="F17" s="174"/>
      <c r="G17" s="175">
        <f t="shared" si="0"/>
        <v>0</v>
      </c>
      <c r="H17" s="156"/>
      <c r="I17" s="155">
        <f t="shared" si="1"/>
        <v>0</v>
      </c>
      <c r="J17" s="156"/>
      <c r="K17" s="155">
        <f t="shared" si="2"/>
        <v>0</v>
      </c>
      <c r="L17" s="155">
        <v>21</v>
      </c>
      <c r="M17" s="155">
        <f t="shared" si="3"/>
        <v>0</v>
      </c>
      <c r="N17" s="155">
        <v>0</v>
      </c>
      <c r="O17" s="155">
        <f t="shared" si="4"/>
        <v>0</v>
      </c>
      <c r="P17" s="155">
        <v>0</v>
      </c>
      <c r="Q17" s="155">
        <f t="shared" si="5"/>
        <v>0</v>
      </c>
      <c r="R17" s="155"/>
      <c r="S17" s="155" t="s">
        <v>103</v>
      </c>
      <c r="T17" s="155" t="s">
        <v>104</v>
      </c>
      <c r="U17" s="155">
        <v>0.51900000000000002</v>
      </c>
      <c r="V17" s="155">
        <f t="shared" si="6"/>
        <v>176.46</v>
      </c>
      <c r="W17" s="155"/>
      <c r="X17" s="155" t="s">
        <v>105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106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70">
        <v>10</v>
      </c>
      <c r="B18" s="171" t="s">
        <v>126</v>
      </c>
      <c r="C18" s="178" t="s">
        <v>127</v>
      </c>
      <c r="D18" s="172" t="s">
        <v>111</v>
      </c>
      <c r="E18" s="173">
        <v>282</v>
      </c>
      <c r="F18" s="174"/>
      <c r="G18" s="175">
        <f t="shared" si="0"/>
        <v>0</v>
      </c>
      <c r="H18" s="156"/>
      <c r="I18" s="155">
        <f t="shared" si="1"/>
        <v>0</v>
      </c>
      <c r="J18" s="156"/>
      <c r="K18" s="155">
        <f t="shared" si="2"/>
        <v>0</v>
      </c>
      <c r="L18" s="155">
        <v>21</v>
      </c>
      <c r="M18" s="155">
        <f t="shared" si="3"/>
        <v>0</v>
      </c>
      <c r="N18" s="155">
        <v>0</v>
      </c>
      <c r="O18" s="155">
        <f t="shared" si="4"/>
        <v>0</v>
      </c>
      <c r="P18" s="155">
        <v>0</v>
      </c>
      <c r="Q18" s="155">
        <f t="shared" si="5"/>
        <v>0</v>
      </c>
      <c r="R18" s="155"/>
      <c r="S18" s="155" t="s">
        <v>103</v>
      </c>
      <c r="T18" s="155" t="s">
        <v>104</v>
      </c>
      <c r="U18" s="155">
        <v>0.20200000000000001</v>
      </c>
      <c r="V18" s="155">
        <f t="shared" si="6"/>
        <v>56.96</v>
      </c>
      <c r="W18" s="155"/>
      <c r="X18" s="155" t="s">
        <v>105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106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70">
        <v>11</v>
      </c>
      <c r="B19" s="171" t="s">
        <v>128</v>
      </c>
      <c r="C19" s="178" t="s">
        <v>129</v>
      </c>
      <c r="D19" s="172" t="s">
        <v>121</v>
      </c>
      <c r="E19" s="173">
        <v>60</v>
      </c>
      <c r="F19" s="174"/>
      <c r="G19" s="175">
        <f t="shared" si="0"/>
        <v>0</v>
      </c>
      <c r="H19" s="156"/>
      <c r="I19" s="155">
        <f t="shared" si="1"/>
        <v>0</v>
      </c>
      <c r="J19" s="156"/>
      <c r="K19" s="155">
        <f t="shared" si="2"/>
        <v>0</v>
      </c>
      <c r="L19" s="155">
        <v>21</v>
      </c>
      <c r="M19" s="155">
        <f t="shared" si="3"/>
        <v>0</v>
      </c>
      <c r="N19" s="155">
        <v>0</v>
      </c>
      <c r="O19" s="155">
        <f t="shared" si="4"/>
        <v>0</v>
      </c>
      <c r="P19" s="155">
        <v>0</v>
      </c>
      <c r="Q19" s="155">
        <f t="shared" si="5"/>
        <v>0</v>
      </c>
      <c r="R19" s="155"/>
      <c r="S19" s="155" t="s">
        <v>103</v>
      </c>
      <c r="T19" s="155" t="s">
        <v>104</v>
      </c>
      <c r="U19" s="155">
        <v>9.6000000000000002E-2</v>
      </c>
      <c r="V19" s="155">
        <f t="shared" si="6"/>
        <v>5.76</v>
      </c>
      <c r="W19" s="155"/>
      <c r="X19" s="155" t="s">
        <v>105</v>
      </c>
      <c r="Y19" s="148"/>
      <c r="Z19" s="148"/>
      <c r="AA19" s="148"/>
      <c r="AB19" s="148"/>
      <c r="AC19" s="148"/>
      <c r="AD19" s="148"/>
      <c r="AE19" s="148"/>
      <c r="AF19" s="148"/>
      <c r="AG19" s="148" t="s">
        <v>106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70">
        <v>12</v>
      </c>
      <c r="B20" s="171" t="s">
        <v>130</v>
      </c>
      <c r="C20" s="178" t="s">
        <v>131</v>
      </c>
      <c r="D20" s="172" t="s">
        <v>121</v>
      </c>
      <c r="E20" s="173">
        <v>120</v>
      </c>
      <c r="F20" s="174"/>
      <c r="G20" s="175">
        <f t="shared" si="0"/>
        <v>0</v>
      </c>
      <c r="H20" s="156"/>
      <c r="I20" s="155">
        <f t="shared" si="1"/>
        <v>0</v>
      </c>
      <c r="J20" s="156"/>
      <c r="K20" s="155">
        <f t="shared" si="2"/>
        <v>0</v>
      </c>
      <c r="L20" s="155">
        <v>21</v>
      </c>
      <c r="M20" s="155">
        <f t="shared" si="3"/>
        <v>0</v>
      </c>
      <c r="N20" s="155">
        <v>0</v>
      </c>
      <c r="O20" s="155">
        <f t="shared" si="4"/>
        <v>0</v>
      </c>
      <c r="P20" s="155">
        <v>0</v>
      </c>
      <c r="Q20" s="155">
        <f t="shared" si="5"/>
        <v>0</v>
      </c>
      <c r="R20" s="155"/>
      <c r="S20" s="155" t="s">
        <v>103</v>
      </c>
      <c r="T20" s="155" t="s">
        <v>104</v>
      </c>
      <c r="U20" s="155">
        <v>0.23899999999999999</v>
      </c>
      <c r="V20" s="155">
        <f t="shared" si="6"/>
        <v>28.68</v>
      </c>
      <c r="W20" s="155"/>
      <c r="X20" s="155" t="s">
        <v>105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106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70">
        <v>13</v>
      </c>
      <c r="B21" s="171" t="s">
        <v>132</v>
      </c>
      <c r="C21" s="178" t="s">
        <v>133</v>
      </c>
      <c r="D21" s="172" t="s">
        <v>102</v>
      </c>
      <c r="E21" s="173">
        <v>80</v>
      </c>
      <c r="F21" s="174"/>
      <c r="G21" s="175">
        <f t="shared" si="0"/>
        <v>0</v>
      </c>
      <c r="H21" s="156"/>
      <c r="I21" s="155">
        <f t="shared" si="1"/>
        <v>0</v>
      </c>
      <c r="J21" s="156"/>
      <c r="K21" s="155">
        <f t="shared" si="2"/>
        <v>0</v>
      </c>
      <c r="L21" s="155">
        <v>21</v>
      </c>
      <c r="M21" s="155">
        <f t="shared" si="3"/>
        <v>0</v>
      </c>
      <c r="N21" s="155">
        <v>0</v>
      </c>
      <c r="O21" s="155">
        <f t="shared" si="4"/>
        <v>0</v>
      </c>
      <c r="P21" s="155">
        <v>0</v>
      </c>
      <c r="Q21" s="155">
        <f t="shared" si="5"/>
        <v>0</v>
      </c>
      <c r="R21" s="155"/>
      <c r="S21" s="155" t="s">
        <v>134</v>
      </c>
      <c r="T21" s="155" t="s">
        <v>104</v>
      </c>
      <c r="U21" s="155">
        <v>0</v>
      </c>
      <c r="V21" s="155">
        <f t="shared" si="6"/>
        <v>0</v>
      </c>
      <c r="W21" s="155"/>
      <c r="X21" s="155" t="s">
        <v>105</v>
      </c>
      <c r="Y21" s="148"/>
      <c r="Z21" s="148"/>
      <c r="AA21" s="148"/>
      <c r="AB21" s="148"/>
      <c r="AC21" s="148"/>
      <c r="AD21" s="148"/>
      <c r="AE21" s="148"/>
      <c r="AF21" s="148"/>
      <c r="AG21" s="148" t="s">
        <v>106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ht="22.5" outlineLevel="1" x14ac:dyDescent="0.2">
      <c r="A22" s="170">
        <v>14</v>
      </c>
      <c r="B22" s="171" t="s">
        <v>135</v>
      </c>
      <c r="C22" s="178" t="s">
        <v>136</v>
      </c>
      <c r="D22" s="172" t="s">
        <v>102</v>
      </c>
      <c r="E22" s="173">
        <v>80</v>
      </c>
      <c r="F22" s="174"/>
      <c r="G22" s="175">
        <f t="shared" si="0"/>
        <v>0</v>
      </c>
      <c r="H22" s="156"/>
      <c r="I22" s="155">
        <f t="shared" si="1"/>
        <v>0</v>
      </c>
      <c r="J22" s="156"/>
      <c r="K22" s="155">
        <f t="shared" si="2"/>
        <v>0</v>
      </c>
      <c r="L22" s="155">
        <v>21</v>
      </c>
      <c r="M22" s="155">
        <f t="shared" si="3"/>
        <v>0</v>
      </c>
      <c r="N22" s="155">
        <v>0</v>
      </c>
      <c r="O22" s="155">
        <f t="shared" si="4"/>
        <v>0</v>
      </c>
      <c r="P22" s="155">
        <v>0</v>
      </c>
      <c r="Q22" s="155">
        <f t="shared" si="5"/>
        <v>0</v>
      </c>
      <c r="R22" s="155"/>
      <c r="S22" s="155" t="s">
        <v>134</v>
      </c>
      <c r="T22" s="155" t="s">
        <v>104</v>
      </c>
      <c r="U22" s="155">
        <v>0</v>
      </c>
      <c r="V22" s="155">
        <f t="shared" si="6"/>
        <v>0</v>
      </c>
      <c r="W22" s="155"/>
      <c r="X22" s="155" t="s">
        <v>105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106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22.5" outlineLevel="1" x14ac:dyDescent="0.2">
      <c r="A23" s="170">
        <v>15</v>
      </c>
      <c r="B23" s="171" t="s">
        <v>137</v>
      </c>
      <c r="C23" s="178" t="s">
        <v>138</v>
      </c>
      <c r="D23" s="172" t="s">
        <v>102</v>
      </c>
      <c r="E23" s="173">
        <v>80</v>
      </c>
      <c r="F23" s="174"/>
      <c r="G23" s="175">
        <f t="shared" si="0"/>
        <v>0</v>
      </c>
      <c r="H23" s="156"/>
      <c r="I23" s="155">
        <f t="shared" si="1"/>
        <v>0</v>
      </c>
      <c r="J23" s="156"/>
      <c r="K23" s="155">
        <f t="shared" si="2"/>
        <v>0</v>
      </c>
      <c r="L23" s="155">
        <v>21</v>
      </c>
      <c r="M23" s="155">
        <f t="shared" si="3"/>
        <v>0</v>
      </c>
      <c r="N23" s="155">
        <v>3.9739999999999998E-2</v>
      </c>
      <c r="O23" s="155">
        <f t="shared" si="4"/>
        <v>3.18</v>
      </c>
      <c r="P23" s="155">
        <v>0</v>
      </c>
      <c r="Q23" s="155">
        <f t="shared" si="5"/>
        <v>0</v>
      </c>
      <c r="R23" s="155"/>
      <c r="S23" s="155" t="s">
        <v>134</v>
      </c>
      <c r="T23" s="155" t="s">
        <v>104</v>
      </c>
      <c r="U23" s="155">
        <v>0</v>
      </c>
      <c r="V23" s="155">
        <f t="shared" si="6"/>
        <v>0</v>
      </c>
      <c r="W23" s="155"/>
      <c r="X23" s="155" t="s">
        <v>105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106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ht="22.5" outlineLevel="1" x14ac:dyDescent="0.2">
      <c r="A24" s="170">
        <v>16</v>
      </c>
      <c r="B24" s="171" t="s">
        <v>139</v>
      </c>
      <c r="C24" s="178" t="s">
        <v>140</v>
      </c>
      <c r="D24" s="172" t="s">
        <v>102</v>
      </c>
      <c r="E24" s="173">
        <v>80</v>
      </c>
      <c r="F24" s="174"/>
      <c r="G24" s="175">
        <f t="shared" si="0"/>
        <v>0</v>
      </c>
      <c r="H24" s="156"/>
      <c r="I24" s="155">
        <f t="shared" si="1"/>
        <v>0</v>
      </c>
      <c r="J24" s="156"/>
      <c r="K24" s="155">
        <f t="shared" si="2"/>
        <v>0</v>
      </c>
      <c r="L24" s="155">
        <v>21</v>
      </c>
      <c r="M24" s="155">
        <f t="shared" si="3"/>
        <v>0</v>
      </c>
      <c r="N24" s="155">
        <v>3.9739999999999998E-2</v>
      </c>
      <c r="O24" s="155">
        <f t="shared" si="4"/>
        <v>3.18</v>
      </c>
      <c r="P24" s="155">
        <v>0</v>
      </c>
      <c r="Q24" s="155">
        <f t="shared" si="5"/>
        <v>0</v>
      </c>
      <c r="R24" s="155"/>
      <c r="S24" s="155" t="s">
        <v>134</v>
      </c>
      <c r="T24" s="155" t="s">
        <v>104</v>
      </c>
      <c r="U24" s="155">
        <v>0</v>
      </c>
      <c r="V24" s="155">
        <f t="shared" si="6"/>
        <v>0</v>
      </c>
      <c r="W24" s="155"/>
      <c r="X24" s="155" t="s">
        <v>105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106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22.5" outlineLevel="1" x14ac:dyDescent="0.2">
      <c r="A25" s="170">
        <v>17</v>
      </c>
      <c r="B25" s="171" t="s">
        <v>141</v>
      </c>
      <c r="C25" s="178" t="s">
        <v>142</v>
      </c>
      <c r="D25" s="172" t="s">
        <v>111</v>
      </c>
      <c r="E25" s="173">
        <v>36</v>
      </c>
      <c r="F25" s="174"/>
      <c r="G25" s="175">
        <f t="shared" si="0"/>
        <v>0</v>
      </c>
      <c r="H25" s="156"/>
      <c r="I25" s="155">
        <f t="shared" si="1"/>
        <v>0</v>
      </c>
      <c r="J25" s="156"/>
      <c r="K25" s="155">
        <f t="shared" si="2"/>
        <v>0</v>
      </c>
      <c r="L25" s="155">
        <v>21</v>
      </c>
      <c r="M25" s="155">
        <f t="shared" si="3"/>
        <v>0</v>
      </c>
      <c r="N25" s="155">
        <v>0</v>
      </c>
      <c r="O25" s="155">
        <f t="shared" si="4"/>
        <v>0</v>
      </c>
      <c r="P25" s="155">
        <v>0</v>
      </c>
      <c r="Q25" s="155">
        <f t="shared" si="5"/>
        <v>0</v>
      </c>
      <c r="R25" s="155"/>
      <c r="S25" s="155" t="s">
        <v>134</v>
      </c>
      <c r="T25" s="155" t="s">
        <v>104</v>
      </c>
      <c r="U25" s="155">
        <v>0</v>
      </c>
      <c r="V25" s="155">
        <f t="shared" si="6"/>
        <v>0</v>
      </c>
      <c r="W25" s="155"/>
      <c r="X25" s="155" t="s">
        <v>105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106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x14ac:dyDescent="0.2">
      <c r="A26" s="158" t="s">
        <v>98</v>
      </c>
      <c r="B26" s="159" t="s">
        <v>57</v>
      </c>
      <c r="C26" s="177" t="s">
        <v>58</v>
      </c>
      <c r="D26" s="160"/>
      <c r="E26" s="161"/>
      <c r="F26" s="162"/>
      <c r="G26" s="163">
        <f>SUMIF(AG27:AG27,"&lt;&gt;NOR",G27:G27)</f>
        <v>0</v>
      </c>
      <c r="H26" s="157"/>
      <c r="I26" s="157">
        <f>SUM(I27:I27)</f>
        <v>0</v>
      </c>
      <c r="J26" s="157"/>
      <c r="K26" s="157">
        <f>SUM(K27:K27)</f>
        <v>0</v>
      </c>
      <c r="L26" s="157"/>
      <c r="M26" s="157">
        <f>SUM(M27:M27)</f>
        <v>0</v>
      </c>
      <c r="N26" s="157"/>
      <c r="O26" s="157">
        <f>SUM(O27:O27)</f>
        <v>11.34</v>
      </c>
      <c r="P26" s="157"/>
      <c r="Q26" s="157">
        <f>SUM(Q27:Q27)</f>
        <v>0</v>
      </c>
      <c r="R26" s="157"/>
      <c r="S26" s="157"/>
      <c r="T26" s="157"/>
      <c r="U26" s="157"/>
      <c r="V26" s="157">
        <f>SUM(V27:V27)</f>
        <v>10.17</v>
      </c>
      <c r="W26" s="157"/>
      <c r="X26" s="157"/>
      <c r="AG26" t="s">
        <v>99</v>
      </c>
    </row>
    <row r="27" spans="1:60" ht="22.5" outlineLevel="1" x14ac:dyDescent="0.2">
      <c r="A27" s="170">
        <v>18</v>
      </c>
      <c r="B27" s="171" t="s">
        <v>143</v>
      </c>
      <c r="C27" s="178" t="s">
        <v>144</v>
      </c>
      <c r="D27" s="172" t="s">
        <v>111</v>
      </c>
      <c r="E27" s="173">
        <v>6</v>
      </c>
      <c r="F27" s="174"/>
      <c r="G27" s="175">
        <f>ROUND(E27*F27,2)</f>
        <v>0</v>
      </c>
      <c r="H27" s="156"/>
      <c r="I27" s="155">
        <f>ROUND(E27*H27,2)</f>
        <v>0</v>
      </c>
      <c r="J27" s="156"/>
      <c r="K27" s="155">
        <f>ROUND(E27*J27,2)</f>
        <v>0</v>
      </c>
      <c r="L27" s="155">
        <v>21</v>
      </c>
      <c r="M27" s="155">
        <f>G27*(1+L27/100)</f>
        <v>0</v>
      </c>
      <c r="N27" s="155">
        <v>1.8907700000000001</v>
      </c>
      <c r="O27" s="155">
        <f>ROUND(E27*N27,2)</f>
        <v>11.34</v>
      </c>
      <c r="P27" s="155">
        <v>0</v>
      </c>
      <c r="Q27" s="155">
        <f>ROUND(E27*P27,2)</f>
        <v>0</v>
      </c>
      <c r="R27" s="155"/>
      <c r="S27" s="155" t="s">
        <v>103</v>
      </c>
      <c r="T27" s="155" t="s">
        <v>104</v>
      </c>
      <c r="U27" s="155">
        <v>1.6950000000000001</v>
      </c>
      <c r="V27" s="155">
        <f>ROUND(E27*U27,2)</f>
        <v>10.17</v>
      </c>
      <c r="W27" s="155"/>
      <c r="X27" s="155" t="s">
        <v>105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106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x14ac:dyDescent="0.2">
      <c r="A28" s="158" t="s">
        <v>98</v>
      </c>
      <c r="B28" s="159" t="s">
        <v>59</v>
      </c>
      <c r="C28" s="177" t="s">
        <v>60</v>
      </c>
      <c r="D28" s="160"/>
      <c r="E28" s="161"/>
      <c r="F28" s="162"/>
      <c r="G28" s="163">
        <f>SUMIF(AG29:AG31,"&lt;&gt;NOR",G29:G31)</f>
        <v>0</v>
      </c>
      <c r="H28" s="157"/>
      <c r="I28" s="157">
        <f>SUM(I29:I31)</f>
        <v>0</v>
      </c>
      <c r="J28" s="157"/>
      <c r="K28" s="157">
        <f>SUM(K29:K31)</f>
        <v>0</v>
      </c>
      <c r="L28" s="157"/>
      <c r="M28" s="157">
        <f>SUM(M29:M31)</f>
        <v>0</v>
      </c>
      <c r="N28" s="157"/>
      <c r="O28" s="157">
        <f>SUM(O29:O31)</f>
        <v>0.52</v>
      </c>
      <c r="P28" s="157"/>
      <c r="Q28" s="157">
        <f>SUM(Q29:Q31)</f>
        <v>0</v>
      </c>
      <c r="R28" s="157"/>
      <c r="S28" s="157"/>
      <c r="T28" s="157"/>
      <c r="U28" s="157"/>
      <c r="V28" s="157">
        <f>SUM(V29:V31)</f>
        <v>11.84</v>
      </c>
      <c r="W28" s="157"/>
      <c r="X28" s="157"/>
      <c r="AG28" t="s">
        <v>99</v>
      </c>
    </row>
    <row r="29" spans="1:60" outlineLevel="1" x14ac:dyDescent="0.2">
      <c r="A29" s="170">
        <v>19</v>
      </c>
      <c r="B29" s="171" t="s">
        <v>145</v>
      </c>
      <c r="C29" s="178" t="s">
        <v>146</v>
      </c>
      <c r="D29" s="172" t="s">
        <v>102</v>
      </c>
      <c r="E29" s="173">
        <v>40</v>
      </c>
      <c r="F29" s="174"/>
      <c r="G29" s="175">
        <f>ROUND(E29*F29,2)</f>
        <v>0</v>
      </c>
      <c r="H29" s="156"/>
      <c r="I29" s="155">
        <f>ROUND(E29*H29,2)</f>
        <v>0</v>
      </c>
      <c r="J29" s="156"/>
      <c r="K29" s="155">
        <f>ROUND(E29*J29,2)</f>
        <v>0</v>
      </c>
      <c r="L29" s="155">
        <v>21</v>
      </c>
      <c r="M29" s="155">
        <f>G29*(1+L29/100)</f>
        <v>0</v>
      </c>
      <c r="N29" s="155">
        <v>1.6000000000000001E-4</v>
      </c>
      <c r="O29" s="155">
        <f>ROUND(E29*N29,2)</f>
        <v>0.01</v>
      </c>
      <c r="P29" s="155">
        <v>0</v>
      </c>
      <c r="Q29" s="155">
        <f>ROUND(E29*P29,2)</f>
        <v>0</v>
      </c>
      <c r="R29" s="155"/>
      <c r="S29" s="155" t="s">
        <v>103</v>
      </c>
      <c r="T29" s="155" t="s">
        <v>147</v>
      </c>
      <c r="U29" s="155">
        <v>0.29599999999999999</v>
      </c>
      <c r="V29" s="155">
        <f>ROUND(E29*U29,2)</f>
        <v>11.84</v>
      </c>
      <c r="W29" s="155"/>
      <c r="X29" s="155" t="s">
        <v>105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106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70">
        <v>20</v>
      </c>
      <c r="B30" s="171" t="s">
        <v>148</v>
      </c>
      <c r="C30" s="178" t="s">
        <v>149</v>
      </c>
      <c r="D30" s="172" t="s">
        <v>150</v>
      </c>
      <c r="E30" s="173">
        <v>2</v>
      </c>
      <c r="F30" s="174"/>
      <c r="G30" s="175">
        <f>ROUND(E30*F30,2)</f>
        <v>0</v>
      </c>
      <c r="H30" s="156"/>
      <c r="I30" s="155">
        <f>ROUND(E30*H30,2)</f>
        <v>0</v>
      </c>
      <c r="J30" s="156"/>
      <c r="K30" s="155">
        <f>ROUND(E30*J30,2)</f>
        <v>0</v>
      </c>
      <c r="L30" s="155">
        <v>21</v>
      </c>
      <c r="M30" s="155">
        <f>G30*(1+L30/100)</f>
        <v>0</v>
      </c>
      <c r="N30" s="155">
        <v>0</v>
      </c>
      <c r="O30" s="155">
        <f>ROUND(E30*N30,2)</f>
        <v>0</v>
      </c>
      <c r="P30" s="155">
        <v>0</v>
      </c>
      <c r="Q30" s="155">
        <f>ROUND(E30*P30,2)</f>
        <v>0</v>
      </c>
      <c r="R30" s="155"/>
      <c r="S30" s="155" t="s">
        <v>134</v>
      </c>
      <c r="T30" s="155" t="s">
        <v>104</v>
      </c>
      <c r="U30" s="155">
        <v>0</v>
      </c>
      <c r="V30" s="155">
        <f>ROUND(E30*U30,2)</f>
        <v>0</v>
      </c>
      <c r="W30" s="155"/>
      <c r="X30" s="155" t="s">
        <v>105</v>
      </c>
      <c r="Y30" s="148"/>
      <c r="Z30" s="148"/>
      <c r="AA30" s="148"/>
      <c r="AB30" s="148"/>
      <c r="AC30" s="148"/>
      <c r="AD30" s="148"/>
      <c r="AE30" s="148"/>
      <c r="AF30" s="148"/>
      <c r="AG30" s="148" t="s">
        <v>106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70">
        <v>21</v>
      </c>
      <c r="B31" s="171" t="s">
        <v>151</v>
      </c>
      <c r="C31" s="178" t="s">
        <v>152</v>
      </c>
      <c r="D31" s="172" t="s">
        <v>153</v>
      </c>
      <c r="E31" s="173">
        <v>15</v>
      </c>
      <c r="F31" s="174"/>
      <c r="G31" s="175">
        <f>ROUND(E31*F31,2)</f>
        <v>0</v>
      </c>
      <c r="H31" s="156"/>
      <c r="I31" s="155">
        <f>ROUND(E31*H31,2)</f>
        <v>0</v>
      </c>
      <c r="J31" s="156"/>
      <c r="K31" s="155">
        <f>ROUND(E31*J31,2)</f>
        <v>0</v>
      </c>
      <c r="L31" s="155">
        <v>21</v>
      </c>
      <c r="M31" s="155">
        <f>G31*(1+L31/100)</f>
        <v>0</v>
      </c>
      <c r="N31" s="155">
        <v>3.4200000000000001E-2</v>
      </c>
      <c r="O31" s="155">
        <f>ROUND(E31*N31,2)</f>
        <v>0.51</v>
      </c>
      <c r="P31" s="155">
        <v>0</v>
      </c>
      <c r="Q31" s="155">
        <f>ROUND(E31*P31,2)</f>
        <v>0</v>
      </c>
      <c r="R31" s="155"/>
      <c r="S31" s="155" t="s">
        <v>134</v>
      </c>
      <c r="T31" s="155" t="s">
        <v>104</v>
      </c>
      <c r="U31" s="155">
        <v>0</v>
      </c>
      <c r="V31" s="155">
        <f>ROUND(E31*U31,2)</f>
        <v>0</v>
      </c>
      <c r="W31" s="155"/>
      <c r="X31" s="155" t="s">
        <v>154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155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x14ac:dyDescent="0.2">
      <c r="A32" s="158" t="s">
        <v>98</v>
      </c>
      <c r="B32" s="159" t="s">
        <v>61</v>
      </c>
      <c r="C32" s="177" t="s">
        <v>62</v>
      </c>
      <c r="D32" s="160"/>
      <c r="E32" s="161"/>
      <c r="F32" s="162"/>
      <c r="G32" s="163">
        <f>SUMIF(AG33:AG33,"&lt;&gt;NOR",G33:G33)</f>
        <v>0</v>
      </c>
      <c r="H32" s="157"/>
      <c r="I32" s="157">
        <f>SUM(I33:I33)</f>
        <v>0</v>
      </c>
      <c r="J32" s="157"/>
      <c r="K32" s="157">
        <f>SUM(K33:K33)</f>
        <v>0</v>
      </c>
      <c r="L32" s="157"/>
      <c r="M32" s="157">
        <f>SUM(M33:M33)</f>
        <v>0</v>
      </c>
      <c r="N32" s="157"/>
      <c r="O32" s="157">
        <f>SUM(O33:O33)</f>
        <v>0</v>
      </c>
      <c r="P32" s="157"/>
      <c r="Q32" s="157">
        <f>SUM(Q33:Q33)</f>
        <v>0</v>
      </c>
      <c r="R32" s="157"/>
      <c r="S32" s="157"/>
      <c r="T32" s="157"/>
      <c r="U32" s="157"/>
      <c r="V32" s="157">
        <f>SUM(V33:V33)</f>
        <v>0</v>
      </c>
      <c r="W32" s="157"/>
      <c r="X32" s="157"/>
      <c r="AG32" t="s">
        <v>99</v>
      </c>
    </row>
    <row r="33" spans="1:60" outlineLevel="1" x14ac:dyDescent="0.2">
      <c r="A33" s="170">
        <v>22</v>
      </c>
      <c r="B33" s="171" t="s">
        <v>156</v>
      </c>
      <c r="C33" s="178" t="s">
        <v>157</v>
      </c>
      <c r="D33" s="172" t="s">
        <v>158</v>
      </c>
      <c r="E33" s="173">
        <v>30</v>
      </c>
      <c r="F33" s="174"/>
      <c r="G33" s="175">
        <f>ROUND(E33*F33,2)</f>
        <v>0</v>
      </c>
      <c r="H33" s="156"/>
      <c r="I33" s="155">
        <f>ROUND(E33*H33,2)</f>
        <v>0</v>
      </c>
      <c r="J33" s="156"/>
      <c r="K33" s="155">
        <f>ROUND(E33*J33,2)</f>
        <v>0</v>
      </c>
      <c r="L33" s="155">
        <v>21</v>
      </c>
      <c r="M33" s="155">
        <f>G33*(1+L33/100)</f>
        <v>0</v>
      </c>
      <c r="N33" s="155">
        <v>0</v>
      </c>
      <c r="O33" s="155">
        <f>ROUND(E33*N33,2)</f>
        <v>0</v>
      </c>
      <c r="P33" s="155">
        <v>0</v>
      </c>
      <c r="Q33" s="155">
        <f>ROUND(E33*P33,2)</f>
        <v>0</v>
      </c>
      <c r="R33" s="155"/>
      <c r="S33" s="155" t="s">
        <v>134</v>
      </c>
      <c r="T33" s="155" t="s">
        <v>104</v>
      </c>
      <c r="U33" s="155">
        <v>0</v>
      </c>
      <c r="V33" s="155">
        <f>ROUND(E33*U33,2)</f>
        <v>0</v>
      </c>
      <c r="W33" s="155"/>
      <c r="X33" s="155" t="s">
        <v>62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159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x14ac:dyDescent="0.2">
      <c r="A34" s="158" t="s">
        <v>98</v>
      </c>
      <c r="B34" s="159" t="s">
        <v>63</v>
      </c>
      <c r="C34" s="177" t="s">
        <v>64</v>
      </c>
      <c r="D34" s="160"/>
      <c r="E34" s="161"/>
      <c r="F34" s="162"/>
      <c r="G34" s="163">
        <f>SUMIF(AG35:AG35,"&lt;&gt;NOR",G35:G35)</f>
        <v>0</v>
      </c>
      <c r="H34" s="157"/>
      <c r="I34" s="157">
        <f>SUM(I35:I35)</f>
        <v>0</v>
      </c>
      <c r="J34" s="157"/>
      <c r="K34" s="157">
        <f>SUM(K35:K35)</f>
        <v>0</v>
      </c>
      <c r="L34" s="157"/>
      <c r="M34" s="157">
        <f>SUM(M35:M35)</f>
        <v>0</v>
      </c>
      <c r="N34" s="157"/>
      <c r="O34" s="157">
        <f>SUM(O35:O35)</f>
        <v>0.02</v>
      </c>
      <c r="P34" s="157"/>
      <c r="Q34" s="157">
        <f>SUM(Q35:Q35)</f>
        <v>3.72</v>
      </c>
      <c r="R34" s="157"/>
      <c r="S34" s="157"/>
      <c r="T34" s="157"/>
      <c r="U34" s="157"/>
      <c r="V34" s="157">
        <f>SUM(V35:V35)</f>
        <v>25.72</v>
      </c>
      <c r="W34" s="157"/>
      <c r="X34" s="157"/>
      <c r="AG34" t="s">
        <v>99</v>
      </c>
    </row>
    <row r="35" spans="1:60" outlineLevel="1" x14ac:dyDescent="0.2">
      <c r="A35" s="170">
        <v>23</v>
      </c>
      <c r="B35" s="171" t="s">
        <v>160</v>
      </c>
      <c r="C35" s="178" t="s">
        <v>161</v>
      </c>
      <c r="D35" s="172" t="s">
        <v>102</v>
      </c>
      <c r="E35" s="173">
        <v>40</v>
      </c>
      <c r="F35" s="174"/>
      <c r="G35" s="175">
        <f>ROUND(E35*F35,2)</f>
        <v>0</v>
      </c>
      <c r="H35" s="156"/>
      <c r="I35" s="155">
        <f>ROUND(E35*H35,2)</f>
        <v>0</v>
      </c>
      <c r="J35" s="156"/>
      <c r="K35" s="155">
        <f>ROUND(E35*J35,2)</f>
        <v>0</v>
      </c>
      <c r="L35" s="155">
        <v>21</v>
      </c>
      <c r="M35" s="155">
        <f>G35*(1+L35/100)</f>
        <v>0</v>
      </c>
      <c r="N35" s="155">
        <v>5.9000000000000003E-4</v>
      </c>
      <c r="O35" s="155">
        <f>ROUND(E35*N35,2)</f>
        <v>0.02</v>
      </c>
      <c r="P35" s="155">
        <v>9.2999999999999999E-2</v>
      </c>
      <c r="Q35" s="155">
        <f>ROUND(E35*P35,2)</f>
        <v>3.72</v>
      </c>
      <c r="R35" s="155"/>
      <c r="S35" s="155" t="s">
        <v>103</v>
      </c>
      <c r="T35" s="155" t="s">
        <v>104</v>
      </c>
      <c r="U35" s="155">
        <v>0.64300000000000002</v>
      </c>
      <c r="V35" s="155">
        <f>ROUND(E35*U35,2)</f>
        <v>25.72</v>
      </c>
      <c r="W35" s="155"/>
      <c r="X35" s="155" t="s">
        <v>105</v>
      </c>
      <c r="Y35" s="148"/>
      <c r="Z35" s="148"/>
      <c r="AA35" s="148"/>
      <c r="AB35" s="148"/>
      <c r="AC35" s="148"/>
      <c r="AD35" s="148"/>
      <c r="AE35" s="148"/>
      <c r="AF35" s="148"/>
      <c r="AG35" s="148" t="s">
        <v>106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x14ac:dyDescent="0.2">
      <c r="A36" s="158" t="s">
        <v>98</v>
      </c>
      <c r="B36" s="159" t="s">
        <v>65</v>
      </c>
      <c r="C36" s="177" t="s">
        <v>66</v>
      </c>
      <c r="D36" s="160"/>
      <c r="E36" s="161"/>
      <c r="F36" s="162"/>
      <c r="G36" s="163">
        <f>SUMIF(AG37:AG37,"&lt;&gt;NOR",G37:G37)</f>
        <v>0</v>
      </c>
      <c r="H36" s="157"/>
      <c r="I36" s="157">
        <f>SUM(I37:I37)</f>
        <v>0</v>
      </c>
      <c r="J36" s="157"/>
      <c r="K36" s="157">
        <f>SUM(K37:K37)</f>
        <v>0</v>
      </c>
      <c r="L36" s="157"/>
      <c r="M36" s="157">
        <f>SUM(M37:M37)</f>
        <v>0</v>
      </c>
      <c r="N36" s="157"/>
      <c r="O36" s="157">
        <f>SUM(O37:O37)</f>
        <v>0</v>
      </c>
      <c r="P36" s="157"/>
      <c r="Q36" s="157">
        <f>SUM(Q37:Q37)</f>
        <v>0</v>
      </c>
      <c r="R36" s="157"/>
      <c r="S36" s="157"/>
      <c r="T36" s="157"/>
      <c r="U36" s="157"/>
      <c r="V36" s="157">
        <f>SUM(V37:V37)</f>
        <v>48.54</v>
      </c>
      <c r="W36" s="157"/>
      <c r="X36" s="157"/>
      <c r="AG36" t="s">
        <v>99</v>
      </c>
    </row>
    <row r="37" spans="1:60" outlineLevel="1" x14ac:dyDescent="0.2">
      <c r="A37" s="170">
        <v>24</v>
      </c>
      <c r="B37" s="171" t="s">
        <v>162</v>
      </c>
      <c r="C37" s="178" t="s">
        <v>163</v>
      </c>
      <c r="D37" s="172" t="s">
        <v>164</v>
      </c>
      <c r="E37" s="173">
        <v>18.834489999999999</v>
      </c>
      <c r="F37" s="174"/>
      <c r="G37" s="175">
        <f>ROUND(E37*F37,2)</f>
        <v>0</v>
      </c>
      <c r="H37" s="156"/>
      <c r="I37" s="155">
        <f>ROUND(E37*H37,2)</f>
        <v>0</v>
      </c>
      <c r="J37" s="156"/>
      <c r="K37" s="155">
        <f>ROUND(E37*J37,2)</f>
        <v>0</v>
      </c>
      <c r="L37" s="155">
        <v>21</v>
      </c>
      <c r="M37" s="155">
        <f>G37*(1+L37/100)</f>
        <v>0</v>
      </c>
      <c r="N37" s="155">
        <v>0</v>
      </c>
      <c r="O37" s="155">
        <f>ROUND(E37*N37,2)</f>
        <v>0</v>
      </c>
      <c r="P37" s="155">
        <v>0</v>
      </c>
      <c r="Q37" s="155">
        <f>ROUND(E37*P37,2)</f>
        <v>0</v>
      </c>
      <c r="R37" s="155"/>
      <c r="S37" s="155" t="s">
        <v>103</v>
      </c>
      <c r="T37" s="155" t="s">
        <v>104</v>
      </c>
      <c r="U37" s="155">
        <v>2.577</v>
      </c>
      <c r="V37" s="155">
        <f>ROUND(E37*U37,2)</f>
        <v>48.54</v>
      </c>
      <c r="W37" s="155"/>
      <c r="X37" s="155" t="s">
        <v>105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165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x14ac:dyDescent="0.2">
      <c r="A38" s="158" t="s">
        <v>98</v>
      </c>
      <c r="B38" s="159" t="s">
        <v>67</v>
      </c>
      <c r="C38" s="177" t="s">
        <v>68</v>
      </c>
      <c r="D38" s="160"/>
      <c r="E38" s="161"/>
      <c r="F38" s="162"/>
      <c r="G38" s="163">
        <f>SUMIF(AG39:AG41,"&lt;&gt;NOR",G39:G41)</f>
        <v>0</v>
      </c>
      <c r="H38" s="157"/>
      <c r="I38" s="157">
        <f>SUM(I39:I41)</f>
        <v>0</v>
      </c>
      <c r="J38" s="157"/>
      <c r="K38" s="157">
        <f>SUM(K39:K41)</f>
        <v>0</v>
      </c>
      <c r="L38" s="157"/>
      <c r="M38" s="157">
        <f>SUM(M39:M41)</f>
        <v>0</v>
      </c>
      <c r="N38" s="157"/>
      <c r="O38" s="157">
        <f>SUM(O39:O41)</f>
        <v>0</v>
      </c>
      <c r="P38" s="157"/>
      <c r="Q38" s="157">
        <f>SUM(Q39:Q41)</f>
        <v>0</v>
      </c>
      <c r="R38" s="157"/>
      <c r="S38" s="157"/>
      <c r="T38" s="157"/>
      <c r="U38" s="157"/>
      <c r="V38" s="157">
        <f>SUM(V39:V41)</f>
        <v>0</v>
      </c>
      <c r="W38" s="157"/>
      <c r="X38" s="157"/>
      <c r="AG38" t="s">
        <v>99</v>
      </c>
    </row>
    <row r="39" spans="1:60" ht="22.5" outlineLevel="1" x14ac:dyDescent="0.2">
      <c r="A39" s="170">
        <v>25</v>
      </c>
      <c r="B39" s="171" t="s">
        <v>166</v>
      </c>
      <c r="C39" s="178" t="s">
        <v>167</v>
      </c>
      <c r="D39" s="172" t="s">
        <v>150</v>
      </c>
      <c r="E39" s="173">
        <v>1</v>
      </c>
      <c r="F39" s="174"/>
      <c r="G39" s="175">
        <f>ROUND(E39*F39,2)</f>
        <v>0</v>
      </c>
      <c r="H39" s="156"/>
      <c r="I39" s="155">
        <f>ROUND(E39*H39,2)</f>
        <v>0</v>
      </c>
      <c r="J39" s="156"/>
      <c r="K39" s="155">
        <f>ROUND(E39*J39,2)</f>
        <v>0</v>
      </c>
      <c r="L39" s="155">
        <v>21</v>
      </c>
      <c r="M39" s="155">
        <f>G39*(1+L39/100)</f>
        <v>0</v>
      </c>
      <c r="N39" s="155">
        <v>0</v>
      </c>
      <c r="O39" s="155">
        <f>ROUND(E39*N39,2)</f>
        <v>0</v>
      </c>
      <c r="P39" s="155">
        <v>0</v>
      </c>
      <c r="Q39" s="155">
        <f>ROUND(E39*P39,2)</f>
        <v>0</v>
      </c>
      <c r="R39" s="155"/>
      <c r="S39" s="155" t="s">
        <v>134</v>
      </c>
      <c r="T39" s="155" t="s">
        <v>104</v>
      </c>
      <c r="U39" s="155">
        <v>0</v>
      </c>
      <c r="V39" s="155">
        <f>ROUND(E39*U39,2)</f>
        <v>0</v>
      </c>
      <c r="W39" s="155"/>
      <c r="X39" s="155" t="s">
        <v>105</v>
      </c>
      <c r="Y39" s="148"/>
      <c r="Z39" s="148"/>
      <c r="AA39" s="148"/>
      <c r="AB39" s="148"/>
      <c r="AC39" s="148"/>
      <c r="AD39" s="148"/>
      <c r="AE39" s="148"/>
      <c r="AF39" s="148"/>
      <c r="AG39" s="148" t="s">
        <v>106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70">
        <v>26</v>
      </c>
      <c r="B40" s="171" t="s">
        <v>168</v>
      </c>
      <c r="C40" s="178" t="s">
        <v>169</v>
      </c>
      <c r="D40" s="172" t="s">
        <v>150</v>
      </c>
      <c r="E40" s="173">
        <v>1</v>
      </c>
      <c r="F40" s="174"/>
      <c r="G40" s="175">
        <f>ROUND(E40*F40,2)</f>
        <v>0</v>
      </c>
      <c r="H40" s="156"/>
      <c r="I40" s="155">
        <f>ROUND(E40*H40,2)</f>
        <v>0</v>
      </c>
      <c r="J40" s="156"/>
      <c r="K40" s="155">
        <f>ROUND(E40*J40,2)</f>
        <v>0</v>
      </c>
      <c r="L40" s="155">
        <v>21</v>
      </c>
      <c r="M40" s="155">
        <f>G40*(1+L40/100)</f>
        <v>0</v>
      </c>
      <c r="N40" s="155">
        <v>0</v>
      </c>
      <c r="O40" s="155">
        <f>ROUND(E40*N40,2)</f>
        <v>0</v>
      </c>
      <c r="P40" s="155">
        <v>0</v>
      </c>
      <c r="Q40" s="155">
        <f>ROUND(E40*P40,2)</f>
        <v>0</v>
      </c>
      <c r="R40" s="155"/>
      <c r="S40" s="155" t="s">
        <v>134</v>
      </c>
      <c r="T40" s="155" t="s">
        <v>104</v>
      </c>
      <c r="U40" s="155">
        <v>0</v>
      </c>
      <c r="V40" s="155">
        <f>ROUND(E40*U40,2)</f>
        <v>0</v>
      </c>
      <c r="W40" s="155"/>
      <c r="X40" s="155" t="s">
        <v>105</v>
      </c>
      <c r="Y40" s="148"/>
      <c r="Z40" s="148"/>
      <c r="AA40" s="148"/>
      <c r="AB40" s="148"/>
      <c r="AC40" s="148"/>
      <c r="AD40" s="148"/>
      <c r="AE40" s="148"/>
      <c r="AF40" s="148"/>
      <c r="AG40" s="148" t="s">
        <v>106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ht="22.5" outlineLevel="1" x14ac:dyDescent="0.2">
      <c r="A41" s="170">
        <v>27</v>
      </c>
      <c r="B41" s="171" t="s">
        <v>170</v>
      </c>
      <c r="C41" s="178" t="s">
        <v>171</v>
      </c>
      <c r="D41" s="172" t="s">
        <v>150</v>
      </c>
      <c r="E41" s="173">
        <v>1</v>
      </c>
      <c r="F41" s="174"/>
      <c r="G41" s="175">
        <f>ROUND(E41*F41,2)</f>
        <v>0</v>
      </c>
      <c r="H41" s="156"/>
      <c r="I41" s="155">
        <f>ROUND(E41*H41,2)</f>
        <v>0</v>
      </c>
      <c r="J41" s="156"/>
      <c r="K41" s="155">
        <f>ROUND(E41*J41,2)</f>
        <v>0</v>
      </c>
      <c r="L41" s="155">
        <v>21</v>
      </c>
      <c r="M41" s="155">
        <f>G41*(1+L41/100)</f>
        <v>0</v>
      </c>
      <c r="N41" s="155">
        <v>0</v>
      </c>
      <c r="O41" s="155">
        <f>ROUND(E41*N41,2)</f>
        <v>0</v>
      </c>
      <c r="P41" s="155">
        <v>0</v>
      </c>
      <c r="Q41" s="155">
        <f>ROUND(E41*P41,2)</f>
        <v>0</v>
      </c>
      <c r="R41" s="155"/>
      <c r="S41" s="155" t="s">
        <v>134</v>
      </c>
      <c r="T41" s="155" t="s">
        <v>104</v>
      </c>
      <c r="U41" s="155">
        <v>0</v>
      </c>
      <c r="V41" s="155">
        <f>ROUND(E41*U41,2)</f>
        <v>0</v>
      </c>
      <c r="W41" s="155"/>
      <c r="X41" s="155" t="s">
        <v>105</v>
      </c>
      <c r="Y41" s="148"/>
      <c r="Z41" s="148"/>
      <c r="AA41" s="148"/>
      <c r="AB41" s="148"/>
      <c r="AC41" s="148"/>
      <c r="AD41" s="148"/>
      <c r="AE41" s="148"/>
      <c r="AF41" s="148"/>
      <c r="AG41" s="148" t="s">
        <v>106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x14ac:dyDescent="0.2">
      <c r="A42" s="158" t="s">
        <v>98</v>
      </c>
      <c r="B42" s="159" t="s">
        <v>69</v>
      </c>
      <c r="C42" s="177" t="s">
        <v>70</v>
      </c>
      <c r="D42" s="160"/>
      <c r="E42" s="161"/>
      <c r="F42" s="162"/>
      <c r="G42" s="163">
        <f>SUMIF(AG43:AG48,"&lt;&gt;NOR",G43:G48)</f>
        <v>0</v>
      </c>
      <c r="H42" s="157"/>
      <c r="I42" s="157">
        <f>SUM(I43:I48)</f>
        <v>0</v>
      </c>
      <c r="J42" s="157"/>
      <c r="K42" s="157">
        <f>SUM(K43:K48)</f>
        <v>0</v>
      </c>
      <c r="L42" s="157"/>
      <c r="M42" s="157">
        <f>SUM(M43:M48)</f>
        <v>0</v>
      </c>
      <c r="N42" s="157"/>
      <c r="O42" s="157">
        <f>SUM(O43:O48)</f>
        <v>0</v>
      </c>
      <c r="P42" s="157"/>
      <c r="Q42" s="157">
        <f>SUM(Q43:Q48)</f>
        <v>0</v>
      </c>
      <c r="R42" s="157"/>
      <c r="S42" s="157"/>
      <c r="T42" s="157"/>
      <c r="U42" s="157"/>
      <c r="V42" s="157">
        <f>SUM(V43:V48)</f>
        <v>6.0799999999999992</v>
      </c>
      <c r="W42" s="157"/>
      <c r="X42" s="157"/>
      <c r="AG42" t="s">
        <v>99</v>
      </c>
    </row>
    <row r="43" spans="1:60" outlineLevel="1" x14ac:dyDescent="0.2">
      <c r="A43" s="170">
        <v>28</v>
      </c>
      <c r="B43" s="171" t="s">
        <v>172</v>
      </c>
      <c r="C43" s="178" t="s">
        <v>173</v>
      </c>
      <c r="D43" s="172" t="s">
        <v>164</v>
      </c>
      <c r="E43" s="173">
        <v>3.72</v>
      </c>
      <c r="F43" s="174"/>
      <c r="G43" s="175">
        <f t="shared" ref="G43:G48" si="7">ROUND(E43*F43,2)</f>
        <v>0</v>
      </c>
      <c r="H43" s="156"/>
      <c r="I43" s="155">
        <f t="shared" ref="I43:I48" si="8">ROUND(E43*H43,2)</f>
        <v>0</v>
      </c>
      <c r="J43" s="156"/>
      <c r="K43" s="155">
        <f t="shared" ref="K43:K48" si="9">ROUND(E43*J43,2)</f>
        <v>0</v>
      </c>
      <c r="L43" s="155">
        <v>21</v>
      </c>
      <c r="M43" s="155">
        <f t="shared" ref="M43:M48" si="10">G43*(1+L43/100)</f>
        <v>0</v>
      </c>
      <c r="N43" s="155">
        <v>0</v>
      </c>
      <c r="O43" s="155">
        <f t="shared" ref="O43:O48" si="11">ROUND(E43*N43,2)</f>
        <v>0</v>
      </c>
      <c r="P43" s="155">
        <v>0</v>
      </c>
      <c r="Q43" s="155">
        <f t="shared" ref="Q43:Q48" si="12">ROUND(E43*P43,2)</f>
        <v>0</v>
      </c>
      <c r="R43" s="155"/>
      <c r="S43" s="155" t="s">
        <v>103</v>
      </c>
      <c r="T43" s="155" t="s">
        <v>104</v>
      </c>
      <c r="U43" s="155">
        <v>9.9000000000000005E-2</v>
      </c>
      <c r="V43" s="155">
        <f t="shared" ref="V43:V48" si="13">ROUND(E43*U43,2)</f>
        <v>0.37</v>
      </c>
      <c r="W43" s="155"/>
      <c r="X43" s="155" t="s">
        <v>105</v>
      </c>
      <c r="Y43" s="148"/>
      <c r="Z43" s="148"/>
      <c r="AA43" s="148"/>
      <c r="AB43" s="148"/>
      <c r="AC43" s="148"/>
      <c r="AD43" s="148"/>
      <c r="AE43" s="148"/>
      <c r="AF43" s="148"/>
      <c r="AG43" s="148" t="s">
        <v>165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70">
        <v>29</v>
      </c>
      <c r="B44" s="171" t="s">
        <v>174</v>
      </c>
      <c r="C44" s="178" t="s">
        <v>175</v>
      </c>
      <c r="D44" s="172" t="s">
        <v>164</v>
      </c>
      <c r="E44" s="173">
        <v>3.72</v>
      </c>
      <c r="F44" s="174"/>
      <c r="G44" s="175">
        <f t="shared" si="7"/>
        <v>0</v>
      </c>
      <c r="H44" s="156"/>
      <c r="I44" s="155">
        <f t="shared" si="8"/>
        <v>0</v>
      </c>
      <c r="J44" s="156"/>
      <c r="K44" s="155">
        <f t="shared" si="9"/>
        <v>0</v>
      </c>
      <c r="L44" s="155">
        <v>21</v>
      </c>
      <c r="M44" s="155">
        <f t="shared" si="10"/>
        <v>0</v>
      </c>
      <c r="N44" s="155">
        <v>0</v>
      </c>
      <c r="O44" s="155">
        <f t="shared" si="11"/>
        <v>0</v>
      </c>
      <c r="P44" s="155">
        <v>0</v>
      </c>
      <c r="Q44" s="155">
        <f t="shared" si="12"/>
        <v>0</v>
      </c>
      <c r="R44" s="155"/>
      <c r="S44" s="155" t="s">
        <v>103</v>
      </c>
      <c r="T44" s="155" t="s">
        <v>104</v>
      </c>
      <c r="U44" s="155">
        <v>0.49</v>
      </c>
      <c r="V44" s="155">
        <f t="shared" si="13"/>
        <v>1.82</v>
      </c>
      <c r="W44" s="155"/>
      <c r="X44" s="155" t="s">
        <v>105</v>
      </c>
      <c r="Y44" s="148"/>
      <c r="Z44" s="148"/>
      <c r="AA44" s="148"/>
      <c r="AB44" s="148"/>
      <c r="AC44" s="148"/>
      <c r="AD44" s="148"/>
      <c r="AE44" s="148"/>
      <c r="AF44" s="148"/>
      <c r="AG44" s="148" t="s">
        <v>165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70">
        <v>30</v>
      </c>
      <c r="B45" s="171" t="s">
        <v>176</v>
      </c>
      <c r="C45" s="178" t="s">
        <v>177</v>
      </c>
      <c r="D45" s="172" t="s">
        <v>164</v>
      </c>
      <c r="E45" s="173">
        <v>44.64</v>
      </c>
      <c r="F45" s="174"/>
      <c r="G45" s="175">
        <f t="shared" si="7"/>
        <v>0</v>
      </c>
      <c r="H45" s="156"/>
      <c r="I45" s="155">
        <f t="shared" si="8"/>
        <v>0</v>
      </c>
      <c r="J45" s="156"/>
      <c r="K45" s="155">
        <f t="shared" si="9"/>
        <v>0</v>
      </c>
      <c r="L45" s="155">
        <v>21</v>
      </c>
      <c r="M45" s="155">
        <f t="shared" si="10"/>
        <v>0</v>
      </c>
      <c r="N45" s="155">
        <v>0</v>
      </c>
      <c r="O45" s="155">
        <f t="shared" si="11"/>
        <v>0</v>
      </c>
      <c r="P45" s="155">
        <v>0</v>
      </c>
      <c r="Q45" s="155">
        <f t="shared" si="12"/>
        <v>0</v>
      </c>
      <c r="R45" s="155"/>
      <c r="S45" s="155" t="s">
        <v>103</v>
      </c>
      <c r="T45" s="155" t="s">
        <v>104</v>
      </c>
      <c r="U45" s="155">
        <v>0</v>
      </c>
      <c r="V45" s="155">
        <f t="shared" si="13"/>
        <v>0</v>
      </c>
      <c r="W45" s="155"/>
      <c r="X45" s="155" t="s">
        <v>105</v>
      </c>
      <c r="Y45" s="148"/>
      <c r="Z45" s="148"/>
      <c r="AA45" s="148"/>
      <c r="AB45" s="148"/>
      <c r="AC45" s="148"/>
      <c r="AD45" s="148"/>
      <c r="AE45" s="148"/>
      <c r="AF45" s="148"/>
      <c r="AG45" s="148" t="s">
        <v>165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70">
        <v>31</v>
      </c>
      <c r="B46" s="171" t="s">
        <v>178</v>
      </c>
      <c r="C46" s="178" t="s">
        <v>179</v>
      </c>
      <c r="D46" s="172" t="s">
        <v>164</v>
      </c>
      <c r="E46" s="173">
        <v>3.72</v>
      </c>
      <c r="F46" s="174"/>
      <c r="G46" s="175">
        <f t="shared" si="7"/>
        <v>0</v>
      </c>
      <c r="H46" s="156"/>
      <c r="I46" s="155">
        <f t="shared" si="8"/>
        <v>0</v>
      </c>
      <c r="J46" s="156"/>
      <c r="K46" s="155">
        <f t="shared" si="9"/>
        <v>0</v>
      </c>
      <c r="L46" s="155">
        <v>21</v>
      </c>
      <c r="M46" s="155">
        <f t="shared" si="10"/>
        <v>0</v>
      </c>
      <c r="N46" s="155">
        <v>0</v>
      </c>
      <c r="O46" s="155">
        <f t="shared" si="11"/>
        <v>0</v>
      </c>
      <c r="P46" s="155">
        <v>0</v>
      </c>
      <c r="Q46" s="155">
        <f t="shared" si="12"/>
        <v>0</v>
      </c>
      <c r="R46" s="155"/>
      <c r="S46" s="155" t="s">
        <v>103</v>
      </c>
      <c r="T46" s="155" t="s">
        <v>104</v>
      </c>
      <c r="U46" s="155">
        <v>0.94199999999999995</v>
      </c>
      <c r="V46" s="155">
        <f t="shared" si="13"/>
        <v>3.5</v>
      </c>
      <c r="W46" s="155"/>
      <c r="X46" s="155" t="s">
        <v>105</v>
      </c>
      <c r="Y46" s="148"/>
      <c r="Z46" s="148"/>
      <c r="AA46" s="148"/>
      <c r="AB46" s="148"/>
      <c r="AC46" s="148"/>
      <c r="AD46" s="148"/>
      <c r="AE46" s="148"/>
      <c r="AF46" s="148"/>
      <c r="AG46" s="148" t="s">
        <v>165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70">
        <v>32</v>
      </c>
      <c r="B47" s="171" t="s">
        <v>180</v>
      </c>
      <c r="C47" s="178" t="s">
        <v>181</v>
      </c>
      <c r="D47" s="172" t="s">
        <v>164</v>
      </c>
      <c r="E47" s="173">
        <v>3.72</v>
      </c>
      <c r="F47" s="174"/>
      <c r="G47" s="175">
        <f t="shared" si="7"/>
        <v>0</v>
      </c>
      <c r="H47" s="156"/>
      <c r="I47" s="155">
        <f t="shared" si="8"/>
        <v>0</v>
      </c>
      <c r="J47" s="156"/>
      <c r="K47" s="155">
        <f t="shared" si="9"/>
        <v>0</v>
      </c>
      <c r="L47" s="155">
        <v>21</v>
      </c>
      <c r="M47" s="155">
        <f t="shared" si="10"/>
        <v>0</v>
      </c>
      <c r="N47" s="155">
        <v>0</v>
      </c>
      <c r="O47" s="155">
        <f t="shared" si="11"/>
        <v>0</v>
      </c>
      <c r="P47" s="155">
        <v>0</v>
      </c>
      <c r="Q47" s="155">
        <f t="shared" si="12"/>
        <v>0</v>
      </c>
      <c r="R47" s="155"/>
      <c r="S47" s="155" t="s">
        <v>103</v>
      </c>
      <c r="T47" s="155" t="s">
        <v>104</v>
      </c>
      <c r="U47" s="155">
        <v>0.105</v>
      </c>
      <c r="V47" s="155">
        <f t="shared" si="13"/>
        <v>0.39</v>
      </c>
      <c r="W47" s="155"/>
      <c r="X47" s="155" t="s">
        <v>105</v>
      </c>
      <c r="Y47" s="148"/>
      <c r="Z47" s="148"/>
      <c r="AA47" s="148"/>
      <c r="AB47" s="148"/>
      <c r="AC47" s="148"/>
      <c r="AD47" s="148"/>
      <c r="AE47" s="148"/>
      <c r="AF47" s="148"/>
      <c r="AG47" s="148" t="s">
        <v>165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70">
        <v>33</v>
      </c>
      <c r="B48" s="171" t="s">
        <v>182</v>
      </c>
      <c r="C48" s="178" t="s">
        <v>183</v>
      </c>
      <c r="D48" s="172" t="s">
        <v>164</v>
      </c>
      <c r="E48" s="173">
        <v>3.72</v>
      </c>
      <c r="F48" s="174"/>
      <c r="G48" s="175">
        <f t="shared" si="7"/>
        <v>0</v>
      </c>
      <c r="H48" s="156"/>
      <c r="I48" s="155">
        <f t="shared" si="8"/>
        <v>0</v>
      </c>
      <c r="J48" s="156"/>
      <c r="K48" s="155">
        <f t="shared" si="9"/>
        <v>0</v>
      </c>
      <c r="L48" s="155">
        <v>21</v>
      </c>
      <c r="M48" s="155">
        <f t="shared" si="10"/>
        <v>0</v>
      </c>
      <c r="N48" s="155">
        <v>0</v>
      </c>
      <c r="O48" s="155">
        <f t="shared" si="11"/>
        <v>0</v>
      </c>
      <c r="P48" s="155">
        <v>0</v>
      </c>
      <c r="Q48" s="155">
        <f t="shared" si="12"/>
        <v>0</v>
      </c>
      <c r="R48" s="155"/>
      <c r="S48" s="155" t="s">
        <v>103</v>
      </c>
      <c r="T48" s="155" t="s">
        <v>104</v>
      </c>
      <c r="U48" s="155">
        <v>0</v>
      </c>
      <c r="V48" s="155">
        <f t="shared" si="13"/>
        <v>0</v>
      </c>
      <c r="W48" s="155"/>
      <c r="X48" s="155" t="s">
        <v>105</v>
      </c>
      <c r="Y48" s="148"/>
      <c r="Z48" s="148"/>
      <c r="AA48" s="148"/>
      <c r="AB48" s="148"/>
      <c r="AC48" s="148"/>
      <c r="AD48" s="148"/>
      <c r="AE48" s="148"/>
      <c r="AF48" s="148"/>
      <c r="AG48" s="148" t="s">
        <v>165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x14ac:dyDescent="0.2">
      <c r="A49" s="158" t="s">
        <v>98</v>
      </c>
      <c r="B49" s="159" t="s">
        <v>71</v>
      </c>
      <c r="C49" s="177" t="s">
        <v>29</v>
      </c>
      <c r="D49" s="160"/>
      <c r="E49" s="161"/>
      <c r="F49" s="162"/>
      <c r="G49" s="163">
        <f>SUMIF(AG50:AG54,"&lt;&gt;NOR",G50:G54)</f>
        <v>0</v>
      </c>
      <c r="H49" s="157"/>
      <c r="I49" s="157">
        <f>SUM(I50:I54)</f>
        <v>0</v>
      </c>
      <c r="J49" s="157"/>
      <c r="K49" s="157">
        <f>SUM(K50:K54)</f>
        <v>0</v>
      </c>
      <c r="L49" s="157"/>
      <c r="M49" s="157">
        <f>SUM(M50:M54)</f>
        <v>0</v>
      </c>
      <c r="N49" s="157"/>
      <c r="O49" s="157">
        <f>SUM(O50:O54)</f>
        <v>0</v>
      </c>
      <c r="P49" s="157"/>
      <c r="Q49" s="157">
        <f>SUM(Q50:Q54)</f>
        <v>0</v>
      </c>
      <c r="R49" s="157"/>
      <c r="S49" s="157"/>
      <c r="T49" s="157"/>
      <c r="U49" s="157"/>
      <c r="V49" s="157">
        <f>SUM(V50:V54)</f>
        <v>0</v>
      </c>
      <c r="W49" s="157"/>
      <c r="X49" s="157"/>
      <c r="AG49" t="s">
        <v>99</v>
      </c>
    </row>
    <row r="50" spans="1:60" outlineLevel="1" x14ac:dyDescent="0.2">
      <c r="A50" s="170">
        <v>34</v>
      </c>
      <c r="B50" s="171" t="s">
        <v>184</v>
      </c>
      <c r="C50" s="178" t="s">
        <v>185</v>
      </c>
      <c r="D50" s="172" t="s">
        <v>186</v>
      </c>
      <c r="E50" s="173">
        <v>1</v>
      </c>
      <c r="F50" s="174"/>
      <c r="G50" s="175">
        <f>ROUND(E50*F50,2)</f>
        <v>0</v>
      </c>
      <c r="H50" s="156"/>
      <c r="I50" s="155">
        <f>ROUND(E50*H50,2)</f>
        <v>0</v>
      </c>
      <c r="J50" s="156"/>
      <c r="K50" s="155">
        <f>ROUND(E50*J50,2)</f>
        <v>0</v>
      </c>
      <c r="L50" s="155">
        <v>21</v>
      </c>
      <c r="M50" s="155">
        <f>G50*(1+L50/100)</f>
        <v>0</v>
      </c>
      <c r="N50" s="155">
        <v>0</v>
      </c>
      <c r="O50" s="155">
        <f>ROUND(E50*N50,2)</f>
        <v>0</v>
      </c>
      <c r="P50" s="155">
        <v>0</v>
      </c>
      <c r="Q50" s="155">
        <f>ROUND(E50*P50,2)</f>
        <v>0</v>
      </c>
      <c r="R50" s="155"/>
      <c r="S50" s="155" t="s">
        <v>103</v>
      </c>
      <c r="T50" s="155" t="s">
        <v>104</v>
      </c>
      <c r="U50" s="155">
        <v>0</v>
      </c>
      <c r="V50" s="155">
        <f>ROUND(E50*U50,2)</f>
        <v>0</v>
      </c>
      <c r="W50" s="155"/>
      <c r="X50" s="155" t="s">
        <v>187</v>
      </c>
      <c r="Y50" s="148"/>
      <c r="Z50" s="148"/>
      <c r="AA50" s="148"/>
      <c r="AB50" s="148"/>
      <c r="AC50" s="148"/>
      <c r="AD50" s="148"/>
      <c r="AE50" s="148"/>
      <c r="AF50" s="148"/>
      <c r="AG50" s="148" t="s">
        <v>188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">
      <c r="A51" s="170">
        <v>35</v>
      </c>
      <c r="B51" s="171" t="s">
        <v>189</v>
      </c>
      <c r="C51" s="178" t="s">
        <v>190</v>
      </c>
      <c r="D51" s="172" t="s">
        <v>186</v>
      </c>
      <c r="E51" s="173">
        <v>1</v>
      </c>
      <c r="F51" s="174"/>
      <c r="G51" s="175">
        <f>ROUND(E51*F51,2)</f>
        <v>0</v>
      </c>
      <c r="H51" s="156"/>
      <c r="I51" s="155">
        <f>ROUND(E51*H51,2)</f>
        <v>0</v>
      </c>
      <c r="J51" s="156"/>
      <c r="K51" s="155">
        <f>ROUND(E51*J51,2)</f>
        <v>0</v>
      </c>
      <c r="L51" s="155">
        <v>21</v>
      </c>
      <c r="M51" s="155">
        <f>G51*(1+L51/100)</f>
        <v>0</v>
      </c>
      <c r="N51" s="155">
        <v>0</v>
      </c>
      <c r="O51" s="155">
        <f>ROUND(E51*N51,2)</f>
        <v>0</v>
      </c>
      <c r="P51" s="155">
        <v>0</v>
      </c>
      <c r="Q51" s="155">
        <f>ROUND(E51*P51,2)</f>
        <v>0</v>
      </c>
      <c r="R51" s="155"/>
      <c r="S51" s="155" t="s">
        <v>134</v>
      </c>
      <c r="T51" s="155" t="s">
        <v>104</v>
      </c>
      <c r="U51" s="155">
        <v>0</v>
      </c>
      <c r="V51" s="155">
        <f>ROUND(E51*U51,2)</f>
        <v>0</v>
      </c>
      <c r="W51" s="155"/>
      <c r="X51" s="155" t="s">
        <v>187</v>
      </c>
      <c r="Y51" s="148"/>
      <c r="Z51" s="148"/>
      <c r="AA51" s="148"/>
      <c r="AB51" s="148"/>
      <c r="AC51" s="148"/>
      <c r="AD51" s="148"/>
      <c r="AE51" s="148"/>
      <c r="AF51" s="148"/>
      <c r="AG51" s="148" t="s">
        <v>188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70">
        <v>36</v>
      </c>
      <c r="B52" s="171" t="s">
        <v>191</v>
      </c>
      <c r="C52" s="178" t="s">
        <v>192</v>
      </c>
      <c r="D52" s="172" t="s">
        <v>186</v>
      </c>
      <c r="E52" s="173">
        <v>1</v>
      </c>
      <c r="F52" s="174"/>
      <c r="G52" s="175">
        <f>ROUND(E52*F52,2)</f>
        <v>0</v>
      </c>
      <c r="H52" s="156"/>
      <c r="I52" s="155">
        <f>ROUND(E52*H52,2)</f>
        <v>0</v>
      </c>
      <c r="J52" s="156"/>
      <c r="K52" s="155">
        <f>ROUND(E52*J52,2)</f>
        <v>0</v>
      </c>
      <c r="L52" s="155">
        <v>21</v>
      </c>
      <c r="M52" s="155">
        <f>G52*(1+L52/100)</f>
        <v>0</v>
      </c>
      <c r="N52" s="155">
        <v>0</v>
      </c>
      <c r="O52" s="155">
        <f>ROUND(E52*N52,2)</f>
        <v>0</v>
      </c>
      <c r="P52" s="155">
        <v>0</v>
      </c>
      <c r="Q52" s="155">
        <f>ROUND(E52*P52,2)</f>
        <v>0</v>
      </c>
      <c r="R52" s="155"/>
      <c r="S52" s="155" t="s">
        <v>134</v>
      </c>
      <c r="T52" s="155" t="s">
        <v>104</v>
      </c>
      <c r="U52" s="155">
        <v>0</v>
      </c>
      <c r="V52" s="155">
        <f>ROUND(E52*U52,2)</f>
        <v>0</v>
      </c>
      <c r="W52" s="155"/>
      <c r="X52" s="155" t="s">
        <v>187</v>
      </c>
      <c r="Y52" s="148"/>
      <c r="Z52" s="148"/>
      <c r="AA52" s="148"/>
      <c r="AB52" s="148"/>
      <c r="AC52" s="148"/>
      <c r="AD52" s="148"/>
      <c r="AE52" s="148"/>
      <c r="AF52" s="148"/>
      <c r="AG52" s="148" t="s">
        <v>188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70">
        <v>37</v>
      </c>
      <c r="B53" s="171" t="s">
        <v>193</v>
      </c>
      <c r="C53" s="178" t="s">
        <v>194</v>
      </c>
      <c r="D53" s="172" t="s">
        <v>186</v>
      </c>
      <c r="E53" s="173">
        <v>1</v>
      </c>
      <c r="F53" s="174"/>
      <c r="G53" s="175">
        <f>ROUND(E53*F53,2)</f>
        <v>0</v>
      </c>
      <c r="H53" s="156"/>
      <c r="I53" s="155">
        <f>ROUND(E53*H53,2)</f>
        <v>0</v>
      </c>
      <c r="J53" s="156"/>
      <c r="K53" s="155">
        <f>ROUND(E53*J53,2)</f>
        <v>0</v>
      </c>
      <c r="L53" s="155">
        <v>21</v>
      </c>
      <c r="M53" s="155">
        <f>G53*(1+L53/100)</f>
        <v>0</v>
      </c>
      <c r="N53" s="155">
        <v>0</v>
      </c>
      <c r="O53" s="155">
        <f>ROUND(E53*N53,2)</f>
        <v>0</v>
      </c>
      <c r="P53" s="155">
        <v>0</v>
      </c>
      <c r="Q53" s="155">
        <f>ROUND(E53*P53,2)</f>
        <v>0</v>
      </c>
      <c r="R53" s="155"/>
      <c r="S53" s="155" t="s">
        <v>134</v>
      </c>
      <c r="T53" s="155" t="s">
        <v>104</v>
      </c>
      <c r="U53" s="155">
        <v>0</v>
      </c>
      <c r="V53" s="155">
        <f>ROUND(E53*U53,2)</f>
        <v>0</v>
      </c>
      <c r="W53" s="155"/>
      <c r="X53" s="155" t="s">
        <v>187</v>
      </c>
      <c r="Y53" s="148"/>
      <c r="Z53" s="148"/>
      <c r="AA53" s="148"/>
      <c r="AB53" s="148"/>
      <c r="AC53" s="148"/>
      <c r="AD53" s="148"/>
      <c r="AE53" s="148"/>
      <c r="AF53" s="148"/>
      <c r="AG53" s="148" t="s">
        <v>188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64">
        <v>38</v>
      </c>
      <c r="B54" s="165" t="s">
        <v>195</v>
      </c>
      <c r="C54" s="179" t="s">
        <v>196</v>
      </c>
      <c r="D54" s="166" t="s">
        <v>186</v>
      </c>
      <c r="E54" s="167">
        <v>1</v>
      </c>
      <c r="F54" s="168"/>
      <c r="G54" s="169">
        <f>ROUND(E54*F54,2)</f>
        <v>0</v>
      </c>
      <c r="H54" s="156"/>
      <c r="I54" s="155">
        <f>ROUND(E54*H54,2)</f>
        <v>0</v>
      </c>
      <c r="J54" s="156"/>
      <c r="K54" s="155">
        <f>ROUND(E54*J54,2)</f>
        <v>0</v>
      </c>
      <c r="L54" s="155">
        <v>21</v>
      </c>
      <c r="M54" s="155">
        <f>G54*(1+L54/100)</f>
        <v>0</v>
      </c>
      <c r="N54" s="155">
        <v>0</v>
      </c>
      <c r="O54" s="155">
        <f>ROUND(E54*N54,2)</f>
        <v>0</v>
      </c>
      <c r="P54" s="155">
        <v>0</v>
      </c>
      <c r="Q54" s="155">
        <f>ROUND(E54*P54,2)</f>
        <v>0</v>
      </c>
      <c r="R54" s="155"/>
      <c r="S54" s="155" t="s">
        <v>134</v>
      </c>
      <c r="T54" s="155" t="s">
        <v>104</v>
      </c>
      <c r="U54" s="155">
        <v>0</v>
      </c>
      <c r="V54" s="155">
        <f>ROUND(E54*U54,2)</f>
        <v>0</v>
      </c>
      <c r="W54" s="155"/>
      <c r="X54" s="155" t="s">
        <v>187</v>
      </c>
      <c r="Y54" s="148"/>
      <c r="Z54" s="148"/>
      <c r="AA54" s="148"/>
      <c r="AB54" s="148"/>
      <c r="AC54" s="148"/>
      <c r="AD54" s="148"/>
      <c r="AE54" s="148"/>
      <c r="AF54" s="148"/>
      <c r="AG54" s="148" t="s">
        <v>188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x14ac:dyDescent="0.2">
      <c r="A55" s="3"/>
      <c r="B55" s="4"/>
      <c r="C55" s="180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AE55">
        <v>15</v>
      </c>
      <c r="AF55">
        <v>21</v>
      </c>
      <c r="AG55" t="s">
        <v>85</v>
      </c>
    </row>
    <row r="56" spans="1:60" x14ac:dyDescent="0.2">
      <c r="A56" s="151"/>
      <c r="B56" s="152" t="s">
        <v>31</v>
      </c>
      <c r="C56" s="181"/>
      <c r="D56" s="153"/>
      <c r="E56" s="154"/>
      <c r="F56" s="154"/>
      <c r="G56" s="176">
        <f>G8+G26+G28+G32+G34+G36+G38+G42+G49</f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AE56">
        <f>SUMIF(L7:L54,AE55,G7:G54)</f>
        <v>0</v>
      </c>
      <c r="AF56">
        <f>SUMIF(L7:L54,AF55,G7:G54)</f>
        <v>0</v>
      </c>
      <c r="AG56" t="s">
        <v>197</v>
      </c>
    </row>
    <row r="57" spans="1:60" x14ac:dyDescent="0.2">
      <c r="A57" s="3"/>
      <c r="B57" s="4"/>
      <c r="C57" s="180"/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60" x14ac:dyDescent="0.2">
      <c r="A58" s="3"/>
      <c r="B58" s="4"/>
      <c r="C58" s="180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60" x14ac:dyDescent="0.2">
      <c r="A59" s="247" t="s">
        <v>198</v>
      </c>
      <c r="B59" s="247"/>
      <c r="C59" s="248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60" x14ac:dyDescent="0.2">
      <c r="A60" s="249"/>
      <c r="B60" s="250"/>
      <c r="C60" s="251"/>
      <c r="D60" s="250"/>
      <c r="E60" s="250"/>
      <c r="F60" s="250"/>
      <c r="G60" s="25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AG60" t="s">
        <v>199</v>
      </c>
    </row>
    <row r="61" spans="1:60" x14ac:dyDescent="0.2">
      <c r="A61" s="253"/>
      <c r="B61" s="254"/>
      <c r="C61" s="255"/>
      <c r="D61" s="254"/>
      <c r="E61" s="254"/>
      <c r="F61" s="254"/>
      <c r="G61" s="25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60" x14ac:dyDescent="0.2">
      <c r="A62" s="253"/>
      <c r="B62" s="254"/>
      <c r="C62" s="255"/>
      <c r="D62" s="254"/>
      <c r="E62" s="254"/>
      <c r="F62" s="254"/>
      <c r="G62" s="25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60" x14ac:dyDescent="0.2">
      <c r="A63" s="253"/>
      <c r="B63" s="254"/>
      <c r="C63" s="255"/>
      <c r="D63" s="254"/>
      <c r="E63" s="254"/>
      <c r="F63" s="254"/>
      <c r="G63" s="25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60" x14ac:dyDescent="0.2">
      <c r="A64" s="257"/>
      <c r="B64" s="258"/>
      <c r="C64" s="259"/>
      <c r="D64" s="258"/>
      <c r="E64" s="258"/>
      <c r="F64" s="258"/>
      <c r="G64" s="260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33" x14ac:dyDescent="0.2">
      <c r="A65" s="3"/>
      <c r="B65" s="4"/>
      <c r="C65" s="180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33" x14ac:dyDescent="0.2">
      <c r="C66" s="182"/>
      <c r="D66" s="10"/>
      <c r="AG66" t="s">
        <v>200</v>
      </c>
    </row>
    <row r="67" spans="1:33" x14ac:dyDescent="0.2">
      <c r="D67" s="10"/>
    </row>
    <row r="68" spans="1:33" x14ac:dyDescent="0.2">
      <c r="D68" s="10"/>
    </row>
    <row r="69" spans="1:33" x14ac:dyDescent="0.2">
      <c r="D69" s="10"/>
    </row>
    <row r="70" spans="1:33" x14ac:dyDescent="0.2">
      <c r="D70" s="10"/>
    </row>
    <row r="71" spans="1:33" x14ac:dyDescent="0.2">
      <c r="D71" s="10"/>
    </row>
    <row r="72" spans="1:33" x14ac:dyDescent="0.2">
      <c r="D72" s="10"/>
    </row>
    <row r="73" spans="1:33" x14ac:dyDescent="0.2">
      <c r="D73" s="10"/>
    </row>
    <row r="74" spans="1:33" x14ac:dyDescent="0.2">
      <c r="D74" s="10"/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60:G64"/>
    <mergeCell ref="A1:G1"/>
    <mergeCell ref="C2:G2"/>
    <mergeCell ref="C3:G3"/>
    <mergeCell ref="C4:G4"/>
    <mergeCell ref="A59:C59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Petr Michalčík</cp:lastModifiedBy>
  <cp:lastPrinted>2019-03-19T12:27:02Z</cp:lastPrinted>
  <dcterms:created xsi:type="dcterms:W3CDTF">2009-04-08T07:15:50Z</dcterms:created>
  <dcterms:modified xsi:type="dcterms:W3CDTF">2020-09-29T07:20:09Z</dcterms:modified>
</cp:coreProperties>
</file>