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00" windowHeight="7560" activeTab="1"/>
  </bookViews>
  <sheets>
    <sheet name="Rekapitulace stavby" sheetId="1" r:id="rId1"/>
    <sheet name="21001 - Sanace svahu siln..." sheetId="2" r:id="rId2"/>
  </sheets>
  <definedNames>
    <definedName name="_xlnm._FilterDatabase" localSheetId="1" hidden="1">'21001 - Sanace svahu siln...'!$C$128:$K$145</definedName>
    <definedName name="_xlnm.Print_Area" localSheetId="1">'21001 - Sanace svahu siln...'!$C$4:$J$76,'21001 - Sanace svahu siln...'!$C$82:$J$112,'21001 - Sanace svahu siln...'!$C$118:$J$145</definedName>
    <definedName name="_xlnm.Print_Area" localSheetId="0">'Rekapitulace stavby'!$D$4:$AO$76,'Rekapitulace stavby'!$C$82:$AQ$103</definedName>
    <definedName name="_xlnm.Print_Titles" localSheetId="0">'Rekapitulace stavby'!$92:$92</definedName>
    <definedName name="_xlnm.Print_Titles" localSheetId="1">'21001 - Sanace svahu siln...'!$128:$128</definedName>
  </definedNames>
  <calcPr calcId="162913"/>
</workbook>
</file>

<file path=xl/sharedStrings.xml><?xml version="1.0" encoding="utf-8"?>
<sst xmlns="http://schemas.openxmlformats.org/spreadsheetml/2006/main" count="470" uniqueCount="181">
  <si>
    <t>Export Komplet</t>
  </si>
  <si>
    <t/>
  </si>
  <si>
    <t>2.0</t>
  </si>
  <si>
    <t>False</t>
  </si>
  <si>
    <t>{078449ac-d84d-491f-8055-6193042c73cb}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</si>
  <si>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</si>
  <si>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</si>
  <si>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</si>
  <si>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</si>
  <si>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</si>
  <si>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</si>
  <si>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</si>
  <si>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</si>
  <si>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</si>
  <si>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</si>
  <si>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</si>
  <si>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</si>
  <si>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</si>
  <si>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</si>
  <si>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</si>
  <si>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>Dolní Věstonice</t>
  </si>
  <si>
    <t>Datum:</t>
  </si>
  <si>
    <t>14. 1. 2021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</si>
  <si>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</si>
  <si>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</si>
  <si>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</si>
  <si>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</si>
  <si>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</si>
  <si>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</si>
  <si>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</si>
  <si>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</si>
  <si>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</si>
  <si>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</si>
  <si>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</si>
  <si>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</si>
  <si>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</si>
  <si>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</si>
  <si>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</si>
  <si>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</si>
  <si>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</si>
  <si>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</si>
  <si>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</si>
  <si>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</si>
  <si>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</si>
  <si>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</si>
  <si>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</si>
  <si>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</si>
  <si>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</si>
  <si>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</si>
  <si>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</si>
  <si>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</si>
  <si>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</si>
  <si>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</si>
  <si>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</si>
  <si>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</si>
  <si>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</si>
  <si>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</si>
  <si>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</si>
  <si>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</si>
  <si>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</si>
  <si>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</si>
  <si>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</si>
  <si>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</si>
  <si>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</si>
  <si>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</si>
  <si>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</si>
  <si>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</si>
  <si>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</si>
  <si>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</si>
  <si>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</si>
  <si>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</si>
  <si>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</si>
  <si>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</si>
  <si>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</si>
  <si>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</si>
  <si>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</si>
  <si>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</si>
  <si>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</si>
  <si>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</si>
  <si>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</si>
  <si>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</si>
  <si>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</si>
  <si>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</si>
  <si>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</si>
  <si>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</si>
  <si>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</si>
  <si>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</si>
  <si>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</si>
  <si>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</si>
  <si>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</si>
  <si>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</si>
  <si>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2</t>
  </si>
  <si>
    <t>KRYCÍ LIST SOUPISU PRACÍ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</si>
  <si>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</si>
  <si>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</si>
  <si>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</si>
  <si>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</si>
  <si>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</si>
  <si>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</si>
  <si>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</si>
  <si>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</si>
  <si>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</si>
  <si>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</si>
  <si>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</si>
  <si>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</si>
  <si>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VRN7 - Provozní vlivy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</si>
  <si>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</si>
  <si>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</si>
  <si>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</si>
  <si>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</si>
  <si>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</si>
  <si>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</si>
  <si>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</si>
  <si>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</si>
  <si>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</si>
  <si>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</si>
  <si>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</si>
  <si>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</si>
  <si>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</si>
  <si>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</si>
  <si>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</si>
  <si>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</si>
  <si>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</si>
  <si>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</si>
  <si>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</si>
  <si>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</si>
  <si>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</si>
  <si>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</si>
  <si>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</si>
  <si>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</si>
  <si>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</si>
  <si>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</si>
  <si>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</si>
  <si>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113311161</t>
  </si>
  <si>
    <t>Odstranění geomříží ze základové spáry</t>
  </si>
  <si>
    <t>m2</t>
  </si>
  <si>
    <t>4</t>
  </si>
  <si>
    <t>-613972932</t>
  </si>
  <si>
    <t>132251253</t>
  </si>
  <si>
    <t>Hloubení rýh nezapažených š do 2000 mm v hornině třídy těžitelnosti I, objem do 100 m3 strojně</t>
  </si>
  <si>
    <t>m3</t>
  </si>
  <si>
    <t>-313301902</t>
  </si>
  <si>
    <t>3</t>
  </si>
  <si>
    <t>155132113</t>
  </si>
  <si>
    <t>Zřízení protierozního zpevnění svahů geobuňkami sklonu přes 1:1 včetně kotvení</t>
  </si>
  <si>
    <t>-1131682078</t>
  </si>
  <si>
    <t>M</t>
  </si>
  <si>
    <t>69321111</t>
  </si>
  <si>
    <t>geomatrace trojrozměrné protierozní/vegetační HDPE</t>
  </si>
  <si>
    <t>8</t>
  </si>
  <si>
    <t>890485140</t>
  </si>
  <si>
    <t>5</t>
  </si>
  <si>
    <t>155211122</t>
  </si>
  <si>
    <t>Očištění skalních ploch ručními nástroji (motykami, páčidly) horolezeckou technikou</t>
  </si>
  <si>
    <t>523501098</t>
  </si>
  <si>
    <t>Zakládání</t>
  </si>
  <si>
    <t>6</t>
  </si>
  <si>
    <t>266111111</t>
  </si>
  <si>
    <t>Bentonitová suspenze pro pažení rýh pro podzemní stěny tl do 0,40 m</t>
  </si>
  <si>
    <t>251580291</t>
  </si>
  <si>
    <t>9</t>
  </si>
  <si>
    <t>Ostatní konstrukce a práce, bourání</t>
  </si>
  <si>
    <t>7</t>
  </si>
  <si>
    <t>985564123</t>
  </si>
  <si>
    <t>Kotvičky pro výztuž stříkaného betonu hl do 400 mm z oceli D 10 mm do cementové malty</t>
  </si>
  <si>
    <t>kus</t>
  </si>
  <si>
    <t>-1213565502</t>
  </si>
  <si>
    <t>998</t>
  </si>
  <si>
    <t>Přesun hmot</t>
  </si>
  <si>
    <t>998001011</t>
  </si>
  <si>
    <t>Přesun hmot pro piloty nebo podzemní stěny betonované na místě</t>
  </si>
  <si>
    <t>t</t>
  </si>
  <si>
    <t>-1948786342</t>
  </si>
  <si>
    <t>Vedlejší rozpočtové náklady</t>
  </si>
  <si>
    <t>VRN7</t>
  </si>
  <si>
    <t>072103011</t>
  </si>
  <si>
    <t xml:space="preserve">Zajištění DIO komunikace II. a III. třídy </t>
  </si>
  <si>
    <t>kpl</t>
  </si>
  <si>
    <t>1024</t>
  </si>
  <si>
    <t>2121128217</t>
  </si>
  <si>
    <t>Sanace svahu silnice III/42117 - oprava po deštích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</si>
</sst>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15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21" xfId="0" applyFont="1" applyBorder="1" applyAlignment="1">
      <alignment vertical="center"/>
    </xf>
    <xf numFmtId="4" fontId="8" fillId="2" borderId="0" xfId="0" applyNumberFormat="1" applyFont="1" applyFill="1" applyAlignment="1" applyProtection="1">
      <alignment vertical="center"/>
      <protection locked="0"/>
    </xf>
    <xf numFmtId="164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4" fontId="2" fillId="0" borderId="20" xfId="0" applyNumberFormat="1" applyFont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23" fillId="4" borderId="0" xfId="0" applyNumberFormat="1" applyFont="1" applyFill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21" fillId="0" borderId="23" xfId="0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167" fontId="21" fillId="0" borderId="23" xfId="0" applyNumberFormat="1" applyFont="1" applyBorder="1" applyAlignment="1" applyProtection="1">
      <alignment vertical="center"/>
      <protection locked="0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32" fillId="0" borderId="23" xfId="0" applyFont="1" applyBorder="1" applyAlignment="1" applyProtection="1">
      <alignment horizontal="center" vertical="center"/>
      <protection locked="0"/>
    </xf>
    <xf numFmtId="49" fontId="32" fillId="0" borderId="23" xfId="0" applyNumberFormat="1" applyFont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center" vertical="center" wrapText="1"/>
      <protection locked="0"/>
    </xf>
    <xf numFmtId="167" fontId="32" fillId="0" borderId="23" xfId="0" applyNumberFormat="1" applyFont="1" applyBorder="1" applyAlignment="1" applyProtection="1">
      <alignment vertical="center"/>
      <protection locked="0"/>
    </xf>
    <xf numFmtId="4" fontId="32" fillId="2" borderId="23" xfId="0" applyNumberFormat="1" applyFont="1" applyFill="1" applyBorder="1" applyAlignment="1" applyProtection="1">
      <alignment vertical="center"/>
      <protection locked="0"/>
    </xf>
    <xf numFmtId="4" fontId="32" fillId="0" borderId="23" xfId="0" applyNumberFormat="1" applyFont="1" applyBorder="1" applyAlignment="1" applyProtection="1">
      <alignment vertical="center"/>
      <protection locked="0"/>
    </xf>
    <xf numFmtId="0" fontId="33" fillId="0" borderId="23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22" xfId="0" applyFont="1" applyFill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 applyProtection="1">
      <alignment horizontal="left" vertical="center"/>
      <protection locked="0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4" fontId="23" fillId="4" borderId="0" xfId="0" applyNumberFormat="1" applyFont="1" applyFill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04"/>
  <sheetViews>
    <sheetView showGridLines="0" workbookViewId="0" topLeftCell="A97">
      <selection activeCell="J96" sqref="J9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232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s="1" customFormat="1" ht="12" customHeight="1">
      <c r="B5" s="17"/>
      <c r="D5" s="21" t="s">
        <v>13</v>
      </c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17"/>
      <c r="BE5" s="212" t="s">
        <v>15</v>
      </c>
      <c r="BS5" s="14" t="s">
        <v>6</v>
      </c>
    </row>
    <row r="6" spans="2:71" s="1" customFormat="1" ht="36.95" customHeight="1">
      <c r="B6" s="17"/>
      <c r="D6" s="23" t="s">
        <v>16</v>
      </c>
      <c r="K6" s="217" t="s">
        <v>180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17"/>
      <c r="BE6" s="213"/>
      <c r="BS6" s="14" t="s">
        <v>6</v>
      </c>
    </row>
    <row r="7" spans="2:71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213"/>
      <c r="BS7" s="14" t="s">
        <v>6</v>
      </c>
    </row>
    <row r="8" spans="2:71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213"/>
      <c r="BS8" s="14" t="s">
        <v>6</v>
      </c>
    </row>
    <row r="9" spans="2:71" s="1" customFormat="1" ht="14.45" customHeight="1">
      <c r="B9" s="17"/>
      <c r="AR9" s="17"/>
      <c r="BE9" s="213"/>
      <c r="BS9" s="14" t="s">
        <v>6</v>
      </c>
    </row>
    <row r="10" spans="2:71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213"/>
      <c r="BS10" s="14" t="s">
        <v>6</v>
      </c>
    </row>
    <row r="11" spans="2:71" s="1" customFormat="1" ht="18.4" customHeight="1">
      <c r="B11" s="17"/>
      <c r="E11" s="22" t="s">
        <v>25</v>
      </c>
      <c r="AK11" s="24" t="s">
        <v>26</v>
      </c>
      <c r="AN11" s="22" t="s">
        <v>1</v>
      </c>
      <c r="AR11" s="17"/>
      <c r="BE11" s="213"/>
      <c r="BS11" s="14" t="s">
        <v>6</v>
      </c>
    </row>
    <row r="12" spans="2:71" s="1" customFormat="1" ht="6.95" customHeight="1">
      <c r="B12" s="17"/>
      <c r="AR12" s="17"/>
      <c r="BE12" s="213"/>
      <c r="BS12" s="14" t="s">
        <v>6</v>
      </c>
    </row>
    <row r="13" spans="2:71" s="1" customFormat="1" ht="12" customHeight="1">
      <c r="B13" s="17"/>
      <c r="D13" s="24" t="s">
        <v>27</v>
      </c>
      <c r="AK13" s="24" t="s">
        <v>24</v>
      </c>
      <c r="AN13" s="26" t="s">
        <v>28</v>
      </c>
      <c r="AR13" s="17"/>
      <c r="BE13" s="213"/>
      <c r="BS13" s="14" t="s">
        <v>6</v>
      </c>
    </row>
    <row r="14" spans="2:71" ht="12.75">
      <c r="B14" s="17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4" t="s">
        <v>26</v>
      </c>
      <c r="AN14" s="26" t="s">
        <v>28</v>
      </c>
      <c r="AR14" s="17"/>
      <c r="BE14" s="213"/>
      <c r="BS14" s="14" t="s">
        <v>6</v>
      </c>
    </row>
    <row r="15" spans="2:71" s="1" customFormat="1" ht="6.95" customHeight="1">
      <c r="B15" s="17"/>
      <c r="AR15" s="17"/>
      <c r="BE15" s="213"/>
      <c r="BS15" s="14" t="s">
        <v>3</v>
      </c>
    </row>
    <row r="16" spans="2:71" s="1" customFormat="1" ht="12" customHeight="1">
      <c r="B16" s="17"/>
      <c r="D16" s="24" t="s">
        <v>29</v>
      </c>
      <c r="AK16" s="24" t="s">
        <v>24</v>
      </c>
      <c r="AN16" s="22" t="s">
        <v>1</v>
      </c>
      <c r="AR16" s="17"/>
      <c r="BE16" s="213"/>
      <c r="BS16" s="14" t="s">
        <v>3</v>
      </c>
    </row>
    <row r="17" spans="2:71" s="1" customFormat="1" ht="18.4" customHeight="1">
      <c r="B17" s="17"/>
      <c r="E17" s="22" t="s">
        <v>25</v>
      </c>
      <c r="AK17" s="24" t="s">
        <v>26</v>
      </c>
      <c r="AN17" s="22" t="s">
        <v>1</v>
      </c>
      <c r="AR17" s="17"/>
      <c r="BE17" s="213"/>
      <c r="BS17" s="14" t="s">
        <v>30</v>
      </c>
    </row>
    <row r="18" spans="2:71" s="1" customFormat="1" ht="6.95" customHeight="1">
      <c r="B18" s="17"/>
      <c r="AR18" s="17"/>
      <c r="BE18" s="213"/>
      <c r="BS18" s="14" t="s">
        <v>6</v>
      </c>
    </row>
    <row r="19" spans="2:71" s="1" customFormat="1" ht="12" customHeight="1">
      <c r="B19" s="17"/>
      <c r="D19" s="24" t="s">
        <v>31</v>
      </c>
      <c r="AK19" s="24" t="s">
        <v>24</v>
      </c>
      <c r="AN19" s="22" t="s">
        <v>1</v>
      </c>
      <c r="AR19" s="17"/>
      <c r="BE19" s="213"/>
      <c r="BS19" s="14" t="s">
        <v>6</v>
      </c>
    </row>
    <row r="20" spans="2:71" s="1" customFormat="1" ht="18.4" customHeight="1">
      <c r="B20" s="17"/>
      <c r="E20" s="22" t="s">
        <v>25</v>
      </c>
      <c r="AK20" s="24" t="s">
        <v>26</v>
      </c>
      <c r="AN20" s="22" t="s">
        <v>1</v>
      </c>
      <c r="AR20" s="17"/>
      <c r="BE20" s="213"/>
      <c r="BS20" s="14" t="s">
        <v>30</v>
      </c>
    </row>
    <row r="21" spans="2:57" s="1" customFormat="1" ht="6.95" customHeight="1">
      <c r="B21" s="17"/>
      <c r="AR21" s="17"/>
      <c r="BE21" s="213"/>
    </row>
    <row r="22" spans="2:57" s="1" customFormat="1" ht="12" customHeight="1">
      <c r="B22" s="17"/>
      <c r="D22" s="24" t="s">
        <v>32</v>
      </c>
      <c r="AR22" s="17"/>
      <c r="BE22" s="213"/>
    </row>
    <row r="23" spans="2:57" s="1" customFormat="1" ht="16.5" customHeight="1">
      <c r="B23" s="17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17"/>
      <c r="BE23" s="213"/>
    </row>
    <row r="24" spans="2:57" s="1" customFormat="1" ht="6.95" customHeight="1">
      <c r="B24" s="17"/>
      <c r="AR24" s="17"/>
      <c r="BE24" s="213"/>
    </row>
    <row r="25" spans="2:57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13"/>
    </row>
    <row r="26" spans="2:57" s="1" customFormat="1" ht="14.45" customHeight="1">
      <c r="B26" s="17"/>
      <c r="D26" s="29" t="s">
        <v>33</v>
      </c>
      <c r="AK26" s="221">
        <f>ROUND(AG94,2)</f>
        <v>0</v>
      </c>
      <c r="AL26" s="216"/>
      <c r="AM26" s="216"/>
      <c r="AN26" s="216"/>
      <c r="AO26" s="216"/>
      <c r="AR26" s="17"/>
      <c r="BE26" s="213"/>
    </row>
    <row r="27" spans="2:57" s="1" customFormat="1" ht="14.45" customHeight="1">
      <c r="B27" s="17"/>
      <c r="D27" s="29" t="s">
        <v>34</v>
      </c>
      <c r="AK27" s="221">
        <f>ROUND(AG97,2)</f>
        <v>0</v>
      </c>
      <c r="AL27" s="221"/>
      <c r="AM27" s="221"/>
      <c r="AN27" s="221"/>
      <c r="AO27" s="221"/>
      <c r="AR27" s="17"/>
      <c r="BE27" s="213"/>
    </row>
    <row r="28" spans="1:57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2"/>
      <c r="BE28" s="213"/>
    </row>
    <row r="29" spans="1:57" s="2" customFormat="1" ht="25.9" customHeight="1">
      <c r="A29" s="31"/>
      <c r="B29" s="32"/>
      <c r="C29" s="31"/>
      <c r="D29" s="33" t="s">
        <v>35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222">
        <f>ROUND(AK26+AK27,2)</f>
        <v>0</v>
      </c>
      <c r="AL29" s="223"/>
      <c r="AM29" s="223"/>
      <c r="AN29" s="223"/>
      <c r="AO29" s="223"/>
      <c r="AP29" s="31"/>
      <c r="AQ29" s="31"/>
      <c r="AR29" s="32"/>
      <c r="BE29" s="213"/>
    </row>
    <row r="30" spans="1:57" s="2" customFormat="1" ht="6.95" customHeight="1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2"/>
      <c r="BE30" s="213"/>
    </row>
    <row r="31" spans="1:57" s="2" customFormat="1" ht="12.75">
      <c r="A31" s="31"/>
      <c r="B31" s="32"/>
      <c r="C31" s="31"/>
      <c r="D31" s="31"/>
      <c r="E31" s="31"/>
      <c r="F31" s="31"/>
      <c r="G31" s="31"/>
      <c r="H31" s="31"/>
      <c r="I31" s="31"/>
      <c r="J31" s="31"/>
      <c r="K31" s="31"/>
      <c r="L31" s="224" t="s">
        <v>36</v>
      </c>
      <c r="M31" s="224"/>
      <c r="N31" s="224"/>
      <c r="O31" s="224"/>
      <c r="P31" s="224"/>
      <c r="Q31" s="31"/>
      <c r="R31" s="31"/>
      <c r="S31" s="31"/>
      <c r="T31" s="31"/>
      <c r="U31" s="31"/>
      <c r="V31" s="31"/>
      <c r="W31" s="224" t="s">
        <v>37</v>
      </c>
      <c r="X31" s="224"/>
      <c r="Y31" s="224"/>
      <c r="Z31" s="224"/>
      <c r="AA31" s="224"/>
      <c r="AB31" s="224"/>
      <c r="AC31" s="224"/>
      <c r="AD31" s="224"/>
      <c r="AE31" s="224"/>
      <c r="AF31" s="31"/>
      <c r="AG31" s="31"/>
      <c r="AH31" s="31"/>
      <c r="AI31" s="31"/>
      <c r="AJ31" s="31"/>
      <c r="AK31" s="224" t="s">
        <v>38</v>
      </c>
      <c r="AL31" s="224"/>
      <c r="AM31" s="224"/>
      <c r="AN31" s="224"/>
      <c r="AO31" s="224"/>
      <c r="AP31" s="31"/>
      <c r="AQ31" s="31"/>
      <c r="AR31" s="32"/>
      <c r="BE31" s="213"/>
    </row>
    <row r="32" spans="2:57" s="3" customFormat="1" ht="14.45" customHeight="1">
      <c r="B32" s="36"/>
      <c r="D32" s="24" t="s">
        <v>39</v>
      </c>
      <c r="F32" s="24" t="s">
        <v>40</v>
      </c>
      <c r="L32" s="225">
        <v>0.21</v>
      </c>
      <c r="M32" s="226"/>
      <c r="N32" s="226"/>
      <c r="O32" s="226"/>
      <c r="P32" s="226"/>
      <c r="W32" s="227">
        <f>ROUND(AZ94+SUM(CD97:CD101),2)</f>
        <v>0</v>
      </c>
      <c r="X32" s="226"/>
      <c r="Y32" s="226"/>
      <c r="Z32" s="226"/>
      <c r="AA32" s="226"/>
      <c r="AB32" s="226"/>
      <c r="AC32" s="226"/>
      <c r="AD32" s="226"/>
      <c r="AE32" s="226"/>
      <c r="AK32" s="227">
        <f>ROUND(AV94+SUM(BY97:BY101),2)</f>
        <v>0</v>
      </c>
      <c r="AL32" s="226"/>
      <c r="AM32" s="226"/>
      <c r="AN32" s="226"/>
      <c r="AO32" s="226"/>
      <c r="AR32" s="36"/>
      <c r="BE32" s="214"/>
    </row>
    <row r="33" spans="2:57" s="3" customFormat="1" ht="14.45" customHeight="1">
      <c r="B33" s="36"/>
      <c r="F33" s="24" t="s">
        <v>41</v>
      </c>
      <c r="L33" s="225">
        <v>0.15</v>
      </c>
      <c r="M33" s="226"/>
      <c r="N33" s="226"/>
      <c r="O33" s="226"/>
      <c r="P33" s="226"/>
      <c r="W33" s="227">
        <f>ROUND(BA94+SUM(CE97:CE101),2)</f>
        <v>0</v>
      </c>
      <c r="X33" s="226"/>
      <c r="Y33" s="226"/>
      <c r="Z33" s="226"/>
      <c r="AA33" s="226"/>
      <c r="AB33" s="226"/>
      <c r="AC33" s="226"/>
      <c r="AD33" s="226"/>
      <c r="AE33" s="226"/>
      <c r="AK33" s="227">
        <f>ROUND(AW94+SUM(BZ97:BZ101),2)</f>
        <v>0</v>
      </c>
      <c r="AL33" s="226"/>
      <c r="AM33" s="226"/>
      <c r="AN33" s="226"/>
      <c r="AO33" s="226"/>
      <c r="AR33" s="36"/>
      <c r="BE33" s="214"/>
    </row>
    <row r="34" spans="2:57" s="3" customFormat="1" ht="14.45" customHeight="1" hidden="1">
      <c r="B34" s="36"/>
      <c r="F34" s="24" t="s">
        <v>42</v>
      </c>
      <c r="L34" s="225">
        <v>0.21</v>
      </c>
      <c r="M34" s="226"/>
      <c r="N34" s="226"/>
      <c r="O34" s="226"/>
      <c r="P34" s="226"/>
      <c r="W34" s="227">
        <f>ROUND(BB94+SUM(CF97:CF101),2)</f>
        <v>0</v>
      </c>
      <c r="X34" s="226"/>
      <c r="Y34" s="226"/>
      <c r="Z34" s="226"/>
      <c r="AA34" s="226"/>
      <c r="AB34" s="226"/>
      <c r="AC34" s="226"/>
      <c r="AD34" s="226"/>
      <c r="AE34" s="226"/>
      <c r="AK34" s="227">
        <v>0</v>
      </c>
      <c r="AL34" s="226"/>
      <c r="AM34" s="226"/>
      <c r="AN34" s="226"/>
      <c r="AO34" s="226"/>
      <c r="AR34" s="36"/>
      <c r="BE34" s="214"/>
    </row>
    <row r="35" spans="2:44" s="3" customFormat="1" ht="14.45" customHeight="1" hidden="1">
      <c r="B35" s="36"/>
      <c r="F35" s="24" t="s">
        <v>43</v>
      </c>
      <c r="L35" s="225">
        <v>0.15</v>
      </c>
      <c r="M35" s="226"/>
      <c r="N35" s="226"/>
      <c r="O35" s="226"/>
      <c r="P35" s="226"/>
      <c r="W35" s="227">
        <f>ROUND(BC94+SUM(CG97:CG101),2)</f>
        <v>0</v>
      </c>
      <c r="X35" s="226"/>
      <c r="Y35" s="226"/>
      <c r="Z35" s="226"/>
      <c r="AA35" s="226"/>
      <c r="AB35" s="226"/>
      <c r="AC35" s="226"/>
      <c r="AD35" s="226"/>
      <c r="AE35" s="226"/>
      <c r="AK35" s="227">
        <v>0</v>
      </c>
      <c r="AL35" s="226"/>
      <c r="AM35" s="226"/>
      <c r="AN35" s="226"/>
      <c r="AO35" s="226"/>
      <c r="AR35" s="36"/>
    </row>
    <row r="36" spans="2:44" s="3" customFormat="1" ht="14.45" customHeight="1" hidden="1">
      <c r="B36" s="36"/>
      <c r="F36" s="24" t="s">
        <v>44</v>
      </c>
      <c r="L36" s="225">
        <v>0</v>
      </c>
      <c r="M36" s="226"/>
      <c r="N36" s="226"/>
      <c r="O36" s="226"/>
      <c r="P36" s="226"/>
      <c r="W36" s="227">
        <f>ROUND(BD94+SUM(CH97:CH101),2)</f>
        <v>0</v>
      </c>
      <c r="X36" s="226"/>
      <c r="Y36" s="226"/>
      <c r="Z36" s="226"/>
      <c r="AA36" s="226"/>
      <c r="AB36" s="226"/>
      <c r="AC36" s="226"/>
      <c r="AD36" s="226"/>
      <c r="AE36" s="226"/>
      <c r="AK36" s="227">
        <v>0</v>
      </c>
      <c r="AL36" s="226"/>
      <c r="AM36" s="226"/>
      <c r="AN36" s="226"/>
      <c r="AO36" s="226"/>
      <c r="AR36" s="36"/>
    </row>
    <row r="37" spans="1:57" s="2" customFormat="1" ht="6.9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2" customFormat="1" ht="25.9" customHeight="1">
      <c r="A38" s="31"/>
      <c r="B38" s="32"/>
      <c r="C38" s="37"/>
      <c r="D38" s="38" t="s">
        <v>45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s">
        <v>46</v>
      </c>
      <c r="U38" s="39"/>
      <c r="V38" s="39"/>
      <c r="W38" s="39"/>
      <c r="X38" s="228" t="s">
        <v>47</v>
      </c>
      <c r="Y38" s="229"/>
      <c r="Z38" s="229"/>
      <c r="AA38" s="229"/>
      <c r="AB38" s="229"/>
      <c r="AC38" s="39"/>
      <c r="AD38" s="39"/>
      <c r="AE38" s="39"/>
      <c r="AF38" s="39"/>
      <c r="AG38" s="39"/>
      <c r="AH38" s="39"/>
      <c r="AI38" s="39"/>
      <c r="AJ38" s="39"/>
      <c r="AK38" s="230">
        <f>SUM(AK29:AK36)</f>
        <v>0</v>
      </c>
      <c r="AL38" s="229"/>
      <c r="AM38" s="229"/>
      <c r="AN38" s="229"/>
      <c r="AO38" s="231"/>
      <c r="AP38" s="37"/>
      <c r="AQ38" s="37"/>
      <c r="AR38" s="32"/>
      <c r="BE38" s="31"/>
    </row>
    <row r="39" spans="1:57" s="2" customFormat="1" ht="6.95" customHeight="1">
      <c r="A39" s="31"/>
      <c r="B39" s="32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2"/>
      <c r="BE39" s="31"/>
    </row>
    <row r="40" spans="1:57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2"/>
      <c r="BE40" s="31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41"/>
      <c r="D49" s="42" t="s">
        <v>48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49</v>
      </c>
      <c r="AI49" s="43"/>
      <c r="AJ49" s="43"/>
      <c r="AK49" s="43"/>
      <c r="AL49" s="43"/>
      <c r="AM49" s="43"/>
      <c r="AN49" s="43"/>
      <c r="AO49" s="43"/>
      <c r="AR49" s="41"/>
    </row>
    <row r="50" spans="2:44" ht="11.25">
      <c r="B50" s="17"/>
      <c r="AR50" s="17"/>
    </row>
    <row r="51" spans="2:44" ht="11.25">
      <c r="B51" s="17"/>
      <c r="AR51" s="17"/>
    </row>
    <row r="52" spans="2:44" ht="11.25">
      <c r="B52" s="17"/>
      <c r="AR52" s="17"/>
    </row>
    <row r="53" spans="2:44" ht="11.25">
      <c r="B53" s="17"/>
      <c r="AR53" s="17"/>
    </row>
    <row r="54" spans="2:44" ht="11.25">
      <c r="B54" s="17"/>
      <c r="AR54" s="17"/>
    </row>
    <row r="55" spans="2:44" ht="11.25">
      <c r="B55" s="17"/>
      <c r="AR55" s="17"/>
    </row>
    <row r="56" spans="2:44" ht="11.25">
      <c r="B56" s="17"/>
      <c r="AR56" s="17"/>
    </row>
    <row r="57" spans="2:44" ht="11.25">
      <c r="B57" s="17"/>
      <c r="AR57" s="17"/>
    </row>
    <row r="58" spans="2:44" ht="11.25">
      <c r="B58" s="17"/>
      <c r="AR58" s="17"/>
    </row>
    <row r="59" spans="2:44" ht="11.25">
      <c r="B59" s="17"/>
      <c r="AR59" s="17"/>
    </row>
    <row r="60" spans="1:57" s="2" customFormat="1" ht="12.75">
      <c r="A60" s="31"/>
      <c r="B60" s="32"/>
      <c r="C60" s="31"/>
      <c r="D60" s="44" t="s">
        <v>50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51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50</v>
      </c>
      <c r="AI60" s="34"/>
      <c r="AJ60" s="34"/>
      <c r="AK60" s="34"/>
      <c r="AL60" s="34"/>
      <c r="AM60" s="44" t="s">
        <v>51</v>
      </c>
      <c r="AN60" s="34"/>
      <c r="AO60" s="34"/>
      <c r="AP60" s="31"/>
      <c r="AQ60" s="31"/>
      <c r="AR60" s="32"/>
      <c r="BE60" s="31"/>
    </row>
    <row r="61" spans="2:44" ht="11.25">
      <c r="B61" s="17"/>
      <c r="AR61" s="17"/>
    </row>
    <row r="62" spans="2:44" ht="11.25">
      <c r="B62" s="17"/>
      <c r="AR62" s="17"/>
    </row>
    <row r="63" spans="2:44" ht="11.25">
      <c r="B63" s="17"/>
      <c r="AR63" s="17"/>
    </row>
    <row r="64" spans="1:57" s="2" customFormat="1" ht="12.75">
      <c r="A64" s="31"/>
      <c r="B64" s="32"/>
      <c r="C64" s="31"/>
      <c r="D64" s="42" t="s">
        <v>52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53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2:44" ht="11.25">
      <c r="B65" s="17"/>
      <c r="AR65" s="17"/>
    </row>
    <row r="66" spans="2:44" ht="11.25">
      <c r="B66" s="17"/>
      <c r="AR66" s="17"/>
    </row>
    <row r="67" spans="2:44" ht="11.25">
      <c r="B67" s="17"/>
      <c r="AR67" s="17"/>
    </row>
    <row r="68" spans="2:44" ht="11.25">
      <c r="B68" s="17"/>
      <c r="AR68" s="17"/>
    </row>
    <row r="69" spans="2:44" ht="11.25">
      <c r="B69" s="17"/>
      <c r="AR69" s="17"/>
    </row>
    <row r="70" spans="2:44" ht="11.25">
      <c r="B70" s="17"/>
      <c r="AR70" s="17"/>
    </row>
    <row r="71" spans="2:44" ht="11.25">
      <c r="B71" s="17"/>
      <c r="AR71" s="17"/>
    </row>
    <row r="72" spans="2:44" ht="11.25">
      <c r="B72" s="17"/>
      <c r="AR72" s="17"/>
    </row>
    <row r="73" spans="2:44" ht="11.25">
      <c r="B73" s="17"/>
      <c r="AR73" s="17"/>
    </row>
    <row r="74" spans="2:44" ht="11.25">
      <c r="B74" s="17"/>
      <c r="AR74" s="17"/>
    </row>
    <row r="75" spans="1:57" s="2" customFormat="1" ht="12.75">
      <c r="A75" s="31"/>
      <c r="B75" s="32"/>
      <c r="C75" s="31"/>
      <c r="D75" s="44" t="s">
        <v>50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51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50</v>
      </c>
      <c r="AI75" s="34"/>
      <c r="AJ75" s="34"/>
      <c r="AK75" s="34"/>
      <c r="AL75" s="34"/>
      <c r="AM75" s="44" t="s">
        <v>51</v>
      </c>
      <c r="AN75" s="34"/>
      <c r="AO75" s="34"/>
      <c r="AP75" s="31"/>
      <c r="AQ75" s="31"/>
      <c r="AR75" s="32"/>
      <c r="BE75" s="31"/>
    </row>
    <row r="76" spans="1:57" s="2" customFormat="1" ht="11.25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5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57" s="2" customFormat="1" ht="24.95" customHeight="1">
      <c r="A82" s="31"/>
      <c r="B82" s="32"/>
      <c r="C82" s="18" t="s">
        <v>54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5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2:44" s="4" customFormat="1" ht="12" customHeight="1">
      <c r="B84" s="50"/>
      <c r="C84" s="24" t="s">
        <v>13</v>
      </c>
      <c r="L84" s="4" t="str">
        <f>K5</f>
        <v>21001</v>
      </c>
      <c r="AR84" s="50"/>
    </row>
    <row r="85" spans="2:44" s="5" customFormat="1" ht="36.95" customHeight="1">
      <c r="B85" s="51"/>
      <c r="C85" s="52" t="s">
        <v>16</v>
      </c>
      <c r="L85" s="188" t="str">
        <f>K6</f>
        <v>Sanace svahu silnice III/42117 - oprava po deštích</v>
      </c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R85" s="51"/>
    </row>
    <row r="86" spans="1:5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57" s="2" customFormat="1" ht="12" customHeight="1">
      <c r="A87" s="31"/>
      <c r="B87" s="32"/>
      <c r="C87" s="24" t="s">
        <v>19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>Dolní Věstonice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4" t="s">
        <v>21</v>
      </c>
      <c r="AJ87" s="31"/>
      <c r="AK87" s="31"/>
      <c r="AL87" s="31"/>
      <c r="AM87" s="190" t="str">
        <f>IF(AN8="","",AN8)</f>
        <v>14. 1. 2021</v>
      </c>
      <c r="AN87" s="190"/>
      <c r="AO87" s="31"/>
      <c r="AP87" s="31"/>
      <c r="AQ87" s="31"/>
      <c r="AR87" s="32"/>
      <c r="BE87" s="31"/>
    </row>
    <row r="88" spans="1:5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57" s="2" customFormat="1" ht="15.2" customHeight="1">
      <c r="A89" s="31"/>
      <c r="B89" s="32"/>
      <c r="C89" s="24" t="s">
        <v>23</v>
      </c>
      <c r="D89" s="31"/>
      <c r="E89" s="31"/>
      <c r="F89" s="31"/>
      <c r="G89" s="31"/>
      <c r="H89" s="31"/>
      <c r="I89" s="31"/>
      <c r="J89" s="31"/>
      <c r="K89" s="31"/>
      <c r="L89" s="4" t="str">
        <f>IF(E11="","",E11)</f>
        <v xml:space="preserve"> 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4" t="s">
        <v>29</v>
      </c>
      <c r="AJ89" s="31"/>
      <c r="AK89" s="31"/>
      <c r="AL89" s="31"/>
      <c r="AM89" s="195" t="str">
        <f>IF(E17="","",E17)</f>
        <v xml:space="preserve"> </v>
      </c>
      <c r="AN89" s="196"/>
      <c r="AO89" s="196"/>
      <c r="AP89" s="196"/>
      <c r="AQ89" s="31"/>
      <c r="AR89" s="32"/>
      <c r="AS89" s="191" t="s">
        <v>55</v>
      </c>
      <c r="AT89" s="192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57" s="2" customFormat="1" ht="15.2" customHeight="1">
      <c r="A90" s="31"/>
      <c r="B90" s="32"/>
      <c r="C90" s="24" t="s">
        <v>27</v>
      </c>
      <c r="D90" s="31"/>
      <c r="E90" s="31"/>
      <c r="F90" s="31"/>
      <c r="G90" s="31"/>
      <c r="H90" s="31"/>
      <c r="I90" s="31"/>
      <c r="J90" s="31"/>
      <c r="K90" s="31"/>
      <c r="L90" s="4" t="str">
        <f>IF(E14="Vyplň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4" t="s">
        <v>31</v>
      </c>
      <c r="AJ90" s="31"/>
      <c r="AK90" s="31"/>
      <c r="AL90" s="31"/>
      <c r="AM90" s="195" t="str">
        <f>IF(E20="","",E20)</f>
        <v xml:space="preserve"> </v>
      </c>
      <c r="AN90" s="196"/>
      <c r="AO90" s="196"/>
      <c r="AP90" s="196"/>
      <c r="AQ90" s="31"/>
      <c r="AR90" s="32"/>
      <c r="AS90" s="193"/>
      <c r="AT90" s="194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57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193"/>
      <c r="AT91" s="194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57" s="2" customFormat="1" ht="29.25" customHeight="1">
      <c r="A92" s="31"/>
      <c r="B92" s="32"/>
      <c r="C92" s="200" t="s">
        <v>56</v>
      </c>
      <c r="D92" s="198"/>
      <c r="E92" s="198"/>
      <c r="F92" s="198"/>
      <c r="G92" s="198"/>
      <c r="H92" s="59"/>
      <c r="I92" s="197" t="s">
        <v>57</v>
      </c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201" t="s">
        <v>58</v>
      </c>
      <c r="AH92" s="198"/>
      <c r="AI92" s="198"/>
      <c r="AJ92" s="198"/>
      <c r="AK92" s="198"/>
      <c r="AL92" s="198"/>
      <c r="AM92" s="198"/>
      <c r="AN92" s="197" t="s">
        <v>59</v>
      </c>
      <c r="AO92" s="198"/>
      <c r="AP92" s="199"/>
      <c r="AQ92" s="60" t="s">
        <v>60</v>
      </c>
      <c r="AR92" s="32"/>
      <c r="AS92" s="61" t="s">
        <v>61</v>
      </c>
      <c r="AT92" s="62" t="s">
        <v>62</v>
      </c>
      <c r="AU92" s="62" t="s">
        <v>63</v>
      </c>
      <c r="AV92" s="62" t="s">
        <v>64</v>
      </c>
      <c r="AW92" s="62" t="s">
        <v>65</v>
      </c>
      <c r="AX92" s="62" t="s">
        <v>66</v>
      </c>
      <c r="AY92" s="62" t="s">
        <v>67</v>
      </c>
      <c r="AZ92" s="62" t="s">
        <v>68</v>
      </c>
      <c r="BA92" s="62" t="s">
        <v>69</v>
      </c>
      <c r="BB92" s="62" t="s">
        <v>70</v>
      </c>
      <c r="BC92" s="62" t="s">
        <v>71</v>
      </c>
      <c r="BD92" s="63" t="s">
        <v>72</v>
      </c>
      <c r="BE92" s="31"/>
    </row>
    <row r="93" spans="1:57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2:90" s="6" customFormat="1" ht="32.45" customHeight="1">
      <c r="B94" s="67"/>
      <c r="C94" s="68" t="s">
        <v>73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09">
        <f>ROUND(AG95,2)</f>
        <v>0</v>
      </c>
      <c r="AH94" s="209"/>
      <c r="AI94" s="209"/>
      <c r="AJ94" s="209"/>
      <c r="AK94" s="209"/>
      <c r="AL94" s="209"/>
      <c r="AM94" s="209"/>
      <c r="AN94" s="210">
        <f>SUM(AG94,AT94)</f>
        <v>0</v>
      </c>
      <c r="AO94" s="210"/>
      <c r="AP94" s="210"/>
      <c r="AQ94" s="71" t="s">
        <v>1</v>
      </c>
      <c r="AR94" s="67"/>
      <c r="AS94" s="72">
        <f>ROUND(AS95,2)</f>
        <v>0</v>
      </c>
      <c r="AT94" s="73">
        <f>ROUND(SUM(AV94:AW94),2)</f>
        <v>0</v>
      </c>
      <c r="AU94" s="74">
        <f>ROUND(AU95,5)</f>
        <v>0</v>
      </c>
      <c r="AV94" s="73">
        <f>ROUND(AZ94*L32,2)</f>
        <v>0</v>
      </c>
      <c r="AW94" s="73">
        <f>ROUND(BA94*L33,2)</f>
        <v>0</v>
      </c>
      <c r="AX94" s="73">
        <f>ROUND(BB94*L32,2)</f>
        <v>0</v>
      </c>
      <c r="AY94" s="73">
        <f>ROUND(BC94*L33,2)</f>
        <v>0</v>
      </c>
      <c r="AZ94" s="73">
        <f>ROUND(AZ95,2)</f>
        <v>0</v>
      </c>
      <c r="BA94" s="73">
        <f>ROUND(BA95,2)</f>
        <v>0</v>
      </c>
      <c r="BB94" s="73">
        <f>ROUND(BB95,2)</f>
        <v>0</v>
      </c>
      <c r="BC94" s="73">
        <f>ROUND(BC95,2)</f>
        <v>0</v>
      </c>
      <c r="BD94" s="75">
        <f>ROUND(BD95,2)</f>
        <v>0</v>
      </c>
      <c r="BS94" s="76" t="s">
        <v>74</v>
      </c>
      <c r="BT94" s="76" t="s">
        <v>75</v>
      </c>
      <c r="BV94" s="76" t="s">
        <v>76</v>
      </c>
      <c r="BW94" s="76" t="s">
        <v>4</v>
      </c>
      <c r="BX94" s="76" t="s">
        <v>77</v>
      </c>
      <c r="CL94" s="76" t="s">
        <v>1</v>
      </c>
    </row>
    <row r="95" spans="1:90" s="7" customFormat="1" ht="24.75" customHeight="1">
      <c r="A95" s="77" t="s">
        <v>78</v>
      </c>
      <c r="B95" s="78"/>
      <c r="C95" s="79"/>
      <c r="D95" s="202" t="s">
        <v>14</v>
      </c>
      <c r="E95" s="202"/>
      <c r="F95" s="202"/>
      <c r="G95" s="202"/>
      <c r="H95" s="202"/>
      <c r="I95" s="80"/>
      <c r="J95" s="202" t="s">
        <v>180</v>
      </c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3">
        <f>'21001 - Sanace svahu siln...'!J30</f>
        <v>0</v>
      </c>
      <c r="AH95" s="204"/>
      <c r="AI95" s="204"/>
      <c r="AJ95" s="204"/>
      <c r="AK95" s="204"/>
      <c r="AL95" s="204"/>
      <c r="AM95" s="204"/>
      <c r="AN95" s="203">
        <f>SUM(AG95,AT95)</f>
        <v>0</v>
      </c>
      <c r="AO95" s="204"/>
      <c r="AP95" s="204"/>
      <c r="AQ95" s="81" t="s">
        <v>79</v>
      </c>
      <c r="AR95" s="78"/>
      <c r="AS95" s="82">
        <v>0</v>
      </c>
      <c r="AT95" s="83">
        <f>ROUND(SUM(AV95:AW95),2)</f>
        <v>0</v>
      </c>
      <c r="AU95" s="84">
        <f>'21001 - Sanace svahu siln...'!P129</f>
        <v>0</v>
      </c>
      <c r="AV95" s="83">
        <f>'21001 - Sanace svahu siln...'!J33</f>
        <v>0</v>
      </c>
      <c r="AW95" s="83">
        <f>'21001 - Sanace svahu siln...'!J34</f>
        <v>0</v>
      </c>
      <c r="AX95" s="83">
        <f>'21001 - Sanace svahu siln...'!J35</f>
        <v>0</v>
      </c>
      <c r="AY95" s="83">
        <f>'21001 - Sanace svahu siln...'!J36</f>
        <v>0</v>
      </c>
      <c r="AZ95" s="83">
        <f>'21001 - Sanace svahu siln...'!F33</f>
        <v>0</v>
      </c>
      <c r="BA95" s="83">
        <f>'21001 - Sanace svahu siln...'!F34</f>
        <v>0</v>
      </c>
      <c r="BB95" s="83">
        <f>'21001 - Sanace svahu siln...'!F35</f>
        <v>0</v>
      </c>
      <c r="BC95" s="83">
        <f>'21001 - Sanace svahu siln...'!F36</f>
        <v>0</v>
      </c>
      <c r="BD95" s="85">
        <f>'21001 - Sanace svahu siln...'!F37</f>
        <v>0</v>
      </c>
      <c r="BT95" s="86" t="s">
        <v>80</v>
      </c>
      <c r="BU95" s="86" t="s">
        <v>81</v>
      </c>
      <c r="BV95" s="86" t="s">
        <v>76</v>
      </c>
      <c r="BW95" s="86" t="s">
        <v>4</v>
      </c>
      <c r="BX95" s="86" t="s">
        <v>77</v>
      </c>
      <c r="CL95" s="86" t="s">
        <v>1</v>
      </c>
    </row>
    <row r="96" spans="2:44" ht="11.25">
      <c r="B96" s="17"/>
      <c r="AR96" s="17"/>
    </row>
    <row r="97" spans="1:57" s="2" customFormat="1" ht="30" customHeight="1">
      <c r="A97" s="31"/>
      <c r="B97" s="32"/>
      <c r="C97" s="68" t="s">
        <v>82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210">
        <f>ROUND(SUM(AG98:AG101),2)</f>
        <v>0</v>
      </c>
      <c r="AH97" s="210"/>
      <c r="AI97" s="210"/>
      <c r="AJ97" s="210"/>
      <c r="AK97" s="210"/>
      <c r="AL97" s="210"/>
      <c r="AM97" s="210"/>
      <c r="AN97" s="210">
        <f>ROUND(SUM(AN98:AN101),2)</f>
        <v>0</v>
      </c>
      <c r="AO97" s="210"/>
      <c r="AP97" s="210"/>
      <c r="AQ97" s="87"/>
      <c r="AR97" s="32"/>
      <c r="AS97" s="61" t="s">
        <v>83</v>
      </c>
      <c r="AT97" s="62" t="s">
        <v>84</v>
      </c>
      <c r="AU97" s="62" t="s">
        <v>39</v>
      </c>
      <c r="AV97" s="63" t="s">
        <v>62</v>
      </c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89" s="2" customFormat="1" ht="19.9" customHeight="1">
      <c r="A98" s="31"/>
      <c r="B98" s="32"/>
      <c r="C98" s="31"/>
      <c r="D98" s="207" t="s">
        <v>85</v>
      </c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31"/>
      <c r="AD98" s="31"/>
      <c r="AE98" s="31"/>
      <c r="AF98" s="31"/>
      <c r="AG98" s="205">
        <f>ROUND(AG94*AS98,2)</f>
        <v>0</v>
      </c>
      <c r="AH98" s="206"/>
      <c r="AI98" s="206"/>
      <c r="AJ98" s="206"/>
      <c r="AK98" s="206"/>
      <c r="AL98" s="206"/>
      <c r="AM98" s="206"/>
      <c r="AN98" s="206">
        <f>ROUND(AG98+AV98,2)</f>
        <v>0</v>
      </c>
      <c r="AO98" s="206"/>
      <c r="AP98" s="206"/>
      <c r="AQ98" s="31"/>
      <c r="AR98" s="32"/>
      <c r="AS98" s="89">
        <v>0</v>
      </c>
      <c r="AT98" s="90" t="s">
        <v>86</v>
      </c>
      <c r="AU98" s="90" t="s">
        <v>40</v>
      </c>
      <c r="AV98" s="91">
        <f>ROUND(IF(AU98="základní",AG98*L32,IF(AU98="snížená",AG98*L33,0)),2)</f>
        <v>0</v>
      </c>
      <c r="AW98" s="31"/>
      <c r="AX98" s="31"/>
      <c r="AY98" s="31"/>
      <c r="AZ98" s="31"/>
      <c r="BA98" s="31"/>
      <c r="BB98" s="31"/>
      <c r="BC98" s="31"/>
      <c r="BD98" s="31"/>
      <c r="BE98" s="31"/>
      <c r="BV98" s="14" t="s">
        <v>87</v>
      </c>
      <c r="BY98" s="92">
        <f>IF(AU98="základní",AV98,0)</f>
        <v>0</v>
      </c>
      <c r="BZ98" s="92">
        <f>IF(AU98="snížená",AV98,0)</f>
        <v>0</v>
      </c>
      <c r="CA98" s="92">
        <v>0</v>
      </c>
      <c r="CB98" s="92">
        <v>0</v>
      </c>
      <c r="CC98" s="92">
        <v>0</v>
      </c>
      <c r="CD98" s="92">
        <f>IF(AU98="základní",AG98,0)</f>
        <v>0</v>
      </c>
      <c r="CE98" s="92">
        <f>IF(AU98="snížená",AG98,0)</f>
        <v>0</v>
      </c>
      <c r="CF98" s="92">
        <f>IF(AU98="zákl. přenesená",AG98,0)</f>
        <v>0</v>
      </c>
      <c r="CG98" s="92">
        <f>IF(AU98="sníž. přenesená",AG98,0)</f>
        <v>0</v>
      </c>
      <c r="CH98" s="92">
        <f>IF(AU98="nulová",AG98,0)</f>
        <v>0</v>
      </c>
      <c r="CI98" s="14">
        <f>IF(AU98="základní",1,IF(AU98="snížená",2,IF(AU98="zákl. přenesená",4,IF(AU98="sníž. přenesená",5,3))))</f>
        <v>1</v>
      </c>
      <c r="CJ98" s="14">
        <f>IF(AT98="stavební čast",1,IF(AT98="investiční čast",2,3))</f>
        <v>1</v>
      </c>
      <c r="CK98" s="14" t="str">
        <f>IF(D98="Vyplň vlastní","","x")</f>
        <v>x</v>
      </c>
    </row>
    <row r="99" spans="1:89" s="2" customFormat="1" ht="19.9" customHeight="1">
      <c r="A99" s="31"/>
      <c r="B99" s="32"/>
      <c r="C99" s="31"/>
      <c r="D99" s="208" t="s">
        <v>88</v>
      </c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31"/>
      <c r="AD99" s="31"/>
      <c r="AE99" s="31"/>
      <c r="AF99" s="31"/>
      <c r="AG99" s="205">
        <f>ROUND(AG94*AS99,2)</f>
        <v>0</v>
      </c>
      <c r="AH99" s="206"/>
      <c r="AI99" s="206"/>
      <c r="AJ99" s="206"/>
      <c r="AK99" s="206"/>
      <c r="AL99" s="206"/>
      <c r="AM99" s="206"/>
      <c r="AN99" s="206">
        <f>ROUND(AG99+AV99,2)</f>
        <v>0</v>
      </c>
      <c r="AO99" s="206"/>
      <c r="AP99" s="206"/>
      <c r="AQ99" s="31"/>
      <c r="AR99" s="32"/>
      <c r="AS99" s="89">
        <v>0</v>
      </c>
      <c r="AT99" s="90" t="s">
        <v>86</v>
      </c>
      <c r="AU99" s="90" t="s">
        <v>40</v>
      </c>
      <c r="AV99" s="91">
        <f>ROUND(IF(AU99="základní",AG99*L32,IF(AU99="snížená",AG99*L33,0)),2)</f>
        <v>0</v>
      </c>
      <c r="AW99" s="31"/>
      <c r="AX99" s="31"/>
      <c r="AY99" s="31"/>
      <c r="AZ99" s="31"/>
      <c r="BA99" s="31"/>
      <c r="BB99" s="31"/>
      <c r="BC99" s="31"/>
      <c r="BD99" s="31"/>
      <c r="BE99" s="31"/>
      <c r="BV99" s="14" t="s">
        <v>89</v>
      </c>
      <c r="BY99" s="92">
        <f>IF(AU99="základní",AV99,0)</f>
        <v>0</v>
      </c>
      <c r="BZ99" s="92">
        <f>IF(AU99="snížená",AV99,0)</f>
        <v>0</v>
      </c>
      <c r="CA99" s="92">
        <v>0</v>
      </c>
      <c r="CB99" s="92">
        <v>0</v>
      </c>
      <c r="CC99" s="92">
        <v>0</v>
      </c>
      <c r="CD99" s="92">
        <f>IF(AU99="základní",AG99,0)</f>
        <v>0</v>
      </c>
      <c r="CE99" s="92">
        <f>IF(AU99="snížená",AG99,0)</f>
        <v>0</v>
      </c>
      <c r="CF99" s="92">
        <f>IF(AU99="zákl. přenesená",AG99,0)</f>
        <v>0</v>
      </c>
      <c r="CG99" s="92">
        <f>IF(AU99="sníž. přenesená",AG99,0)</f>
        <v>0</v>
      </c>
      <c r="CH99" s="92">
        <f>IF(AU99="nulová",AG99,0)</f>
        <v>0</v>
      </c>
      <c r="CI99" s="14">
        <f>IF(AU99="základní",1,IF(AU99="snížená",2,IF(AU99="zákl. přenesená",4,IF(AU99="sníž. přenesená",5,3))))</f>
        <v>1</v>
      </c>
      <c r="CJ99" s="14">
        <f>IF(AT99="stavební čast",1,IF(AT99="investiční čast",2,3))</f>
        <v>1</v>
      </c>
      <c r="CK99" s="14" t="str">
        <f>IF(D99="Vyplň vlastní","","x")</f>
        <v/>
      </c>
    </row>
    <row r="100" spans="1:89" s="2" customFormat="1" ht="19.9" customHeight="1">
      <c r="A100" s="31"/>
      <c r="B100" s="32"/>
      <c r="C100" s="31"/>
      <c r="D100" s="208" t="s">
        <v>88</v>
      </c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31"/>
      <c r="AD100" s="31"/>
      <c r="AE100" s="31"/>
      <c r="AF100" s="31"/>
      <c r="AG100" s="205">
        <f>ROUND(AG94*AS100,2)</f>
        <v>0</v>
      </c>
      <c r="AH100" s="206"/>
      <c r="AI100" s="206"/>
      <c r="AJ100" s="206"/>
      <c r="AK100" s="206"/>
      <c r="AL100" s="206"/>
      <c r="AM100" s="206"/>
      <c r="AN100" s="206">
        <f>ROUND(AG100+AV100,2)</f>
        <v>0</v>
      </c>
      <c r="AO100" s="206"/>
      <c r="AP100" s="206"/>
      <c r="AQ100" s="31"/>
      <c r="AR100" s="32"/>
      <c r="AS100" s="89">
        <v>0</v>
      </c>
      <c r="AT100" s="90" t="s">
        <v>86</v>
      </c>
      <c r="AU100" s="90" t="s">
        <v>40</v>
      </c>
      <c r="AV100" s="91">
        <f>ROUND(IF(AU100="základní",AG100*L32,IF(AU100="snížená",AG100*L33,0)),2)</f>
        <v>0</v>
      </c>
      <c r="AW100" s="31"/>
      <c r="AX100" s="31"/>
      <c r="AY100" s="31"/>
      <c r="AZ100" s="31"/>
      <c r="BA100" s="31"/>
      <c r="BB100" s="31"/>
      <c r="BC100" s="31"/>
      <c r="BD100" s="31"/>
      <c r="BE100" s="31"/>
      <c r="BV100" s="14" t="s">
        <v>89</v>
      </c>
      <c r="BY100" s="92">
        <f>IF(AU100="základní",AV100,0)</f>
        <v>0</v>
      </c>
      <c r="BZ100" s="92">
        <f>IF(AU100="snížená",AV100,0)</f>
        <v>0</v>
      </c>
      <c r="CA100" s="92">
        <v>0</v>
      </c>
      <c r="CB100" s="92">
        <v>0</v>
      </c>
      <c r="CC100" s="92">
        <v>0</v>
      </c>
      <c r="CD100" s="92">
        <f>IF(AU100="základní",AG100,0)</f>
        <v>0</v>
      </c>
      <c r="CE100" s="92">
        <f>IF(AU100="snížená",AG100,0)</f>
        <v>0</v>
      </c>
      <c r="CF100" s="92">
        <f>IF(AU100="zákl. přenesená",AG100,0)</f>
        <v>0</v>
      </c>
      <c r="CG100" s="92">
        <f>IF(AU100="sníž. přenesená",AG100,0)</f>
        <v>0</v>
      </c>
      <c r="CH100" s="92">
        <f>IF(AU100="nulová",AG100,0)</f>
        <v>0</v>
      </c>
      <c r="CI100" s="14">
        <f>IF(AU100="základní",1,IF(AU100="snížená",2,IF(AU100="zákl. přenesená",4,IF(AU100="sníž. přenesená",5,3))))</f>
        <v>1</v>
      </c>
      <c r="CJ100" s="14">
        <f>IF(AT100="stavební čast",1,IF(AT100="investiční čast",2,3))</f>
        <v>1</v>
      </c>
      <c r="CK100" s="14" t="str">
        <f>IF(D100="Vyplň vlastní","","x")</f>
        <v/>
      </c>
    </row>
    <row r="101" spans="1:89" s="2" customFormat="1" ht="19.9" customHeight="1">
      <c r="A101" s="31"/>
      <c r="B101" s="32"/>
      <c r="C101" s="31"/>
      <c r="D101" s="208" t="s">
        <v>88</v>
      </c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31"/>
      <c r="AD101" s="31"/>
      <c r="AE101" s="31"/>
      <c r="AF101" s="31"/>
      <c r="AG101" s="205">
        <f>ROUND(AG94*AS101,2)</f>
        <v>0</v>
      </c>
      <c r="AH101" s="206"/>
      <c r="AI101" s="206"/>
      <c r="AJ101" s="206"/>
      <c r="AK101" s="206"/>
      <c r="AL101" s="206"/>
      <c r="AM101" s="206"/>
      <c r="AN101" s="206">
        <f>ROUND(AG101+AV101,2)</f>
        <v>0</v>
      </c>
      <c r="AO101" s="206"/>
      <c r="AP101" s="206"/>
      <c r="AQ101" s="31"/>
      <c r="AR101" s="32"/>
      <c r="AS101" s="93">
        <v>0</v>
      </c>
      <c r="AT101" s="94" t="s">
        <v>86</v>
      </c>
      <c r="AU101" s="94" t="s">
        <v>40</v>
      </c>
      <c r="AV101" s="95">
        <f>ROUND(IF(AU101="základní",AG101*L32,IF(AU101="snížená",AG101*L33,0)),2)</f>
        <v>0</v>
      </c>
      <c r="AW101" s="31"/>
      <c r="AX101" s="31"/>
      <c r="AY101" s="31"/>
      <c r="AZ101" s="31"/>
      <c r="BA101" s="31"/>
      <c r="BB101" s="31"/>
      <c r="BC101" s="31"/>
      <c r="BD101" s="31"/>
      <c r="BE101" s="31"/>
      <c r="BV101" s="14" t="s">
        <v>89</v>
      </c>
      <c r="BY101" s="92">
        <f>IF(AU101="základní",AV101,0)</f>
        <v>0</v>
      </c>
      <c r="BZ101" s="92">
        <f>IF(AU101="snížená",AV101,0)</f>
        <v>0</v>
      </c>
      <c r="CA101" s="92">
        <v>0</v>
      </c>
      <c r="CB101" s="92">
        <v>0</v>
      </c>
      <c r="CC101" s="92">
        <v>0</v>
      </c>
      <c r="CD101" s="92">
        <f>IF(AU101="základní",AG101,0)</f>
        <v>0</v>
      </c>
      <c r="CE101" s="92">
        <f>IF(AU101="snížená",AG101,0)</f>
        <v>0</v>
      </c>
      <c r="CF101" s="92">
        <f>IF(AU101="zákl. přenesená",AG101,0)</f>
        <v>0</v>
      </c>
      <c r="CG101" s="92">
        <f>IF(AU101="sníž. přenesená",AG101,0)</f>
        <v>0</v>
      </c>
      <c r="CH101" s="92">
        <f>IF(AU101="nulová",AG101,0)</f>
        <v>0</v>
      </c>
      <c r="CI101" s="14">
        <f>IF(AU101="základní",1,IF(AU101="snížená",2,IF(AU101="zákl. přenesená",4,IF(AU101="sníž. přenesená",5,3))))</f>
        <v>1</v>
      </c>
      <c r="CJ101" s="14">
        <f>IF(AT101="stavební čast",1,IF(AT101="investiční čast",2,3))</f>
        <v>1</v>
      </c>
      <c r="CK101" s="14" t="str">
        <f>IF(D101="Vyplň vlastní","","x")</f>
        <v/>
      </c>
    </row>
    <row r="102" spans="1:57" s="2" customFormat="1" ht="10.9" customHeight="1">
      <c r="A102" s="31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2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57" s="2" customFormat="1" ht="30" customHeight="1">
      <c r="A103" s="31"/>
      <c r="B103" s="32"/>
      <c r="C103" s="96" t="s">
        <v>90</v>
      </c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211">
        <f>ROUND(AG94+AG97,2)</f>
        <v>0</v>
      </c>
      <c r="AH103" s="211"/>
      <c r="AI103" s="211"/>
      <c r="AJ103" s="211"/>
      <c r="AK103" s="211"/>
      <c r="AL103" s="211"/>
      <c r="AM103" s="211"/>
      <c r="AN103" s="211">
        <f>ROUND(AN94+AN97,2)</f>
        <v>0</v>
      </c>
      <c r="AO103" s="211"/>
      <c r="AP103" s="211"/>
      <c r="AQ103" s="97"/>
      <c r="AR103" s="32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  <row r="104" spans="1:57" s="2" customFormat="1" ht="6.95" customHeight="1">
      <c r="A104" s="31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32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</sheetData>
  <mergeCells count="60">
    <mergeCell ref="AR2:BE2"/>
    <mergeCell ref="AK36:AO36"/>
    <mergeCell ref="L36:P36"/>
    <mergeCell ref="W36:AE36"/>
    <mergeCell ref="X38:AB38"/>
    <mergeCell ref="AK38:AO38"/>
    <mergeCell ref="L34:P34"/>
    <mergeCell ref="AK34:AO34"/>
    <mergeCell ref="W34:AE34"/>
    <mergeCell ref="W35:AE35"/>
    <mergeCell ref="L35:P35"/>
    <mergeCell ref="AK35:AO35"/>
    <mergeCell ref="W32:AE32"/>
    <mergeCell ref="AK32:AO32"/>
    <mergeCell ref="L33:P33"/>
    <mergeCell ref="AK33:AO33"/>
    <mergeCell ref="W33:AE33"/>
    <mergeCell ref="AG97:AM97"/>
    <mergeCell ref="AN97:AP97"/>
    <mergeCell ref="AG103:AM103"/>
    <mergeCell ref="AN103:AP103"/>
    <mergeCell ref="BE5:BE34"/>
    <mergeCell ref="K5:AO5"/>
    <mergeCell ref="K6:AO6"/>
    <mergeCell ref="E14:AJ14"/>
    <mergeCell ref="E23:AN23"/>
    <mergeCell ref="AK26:AO26"/>
    <mergeCell ref="AK27:AO27"/>
    <mergeCell ref="AK29:AO29"/>
    <mergeCell ref="W31:AE31"/>
    <mergeCell ref="L31:P31"/>
    <mergeCell ref="AK31:AO31"/>
    <mergeCell ref="L32:P32"/>
    <mergeCell ref="D100:AB100"/>
    <mergeCell ref="AG100:AM100"/>
    <mergeCell ref="AN100:AP100"/>
    <mergeCell ref="D101:AB101"/>
    <mergeCell ref="AG101:AM101"/>
    <mergeCell ref="AN101:AP101"/>
    <mergeCell ref="AG98:AM98"/>
    <mergeCell ref="D98:AB98"/>
    <mergeCell ref="AN98:AP98"/>
    <mergeCell ref="AG99:AM99"/>
    <mergeCell ref="D99:AB99"/>
    <mergeCell ref="AN99:AP99"/>
    <mergeCell ref="AN92:AP92"/>
    <mergeCell ref="C92:G92"/>
    <mergeCell ref="AG92:AM92"/>
    <mergeCell ref="I92:AF92"/>
    <mergeCell ref="J95:AF95"/>
    <mergeCell ref="D95:H95"/>
    <mergeCell ref="AN95:AP95"/>
    <mergeCell ref="AG95:AM95"/>
    <mergeCell ref="AG94:AM94"/>
    <mergeCell ref="AN94:AP94"/>
    <mergeCell ref="L85:AO85"/>
    <mergeCell ref="AM87:AN87"/>
    <mergeCell ref="AS89:AT91"/>
    <mergeCell ref="AM89:AP89"/>
    <mergeCell ref="AM90:AP90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1">
      <formula1>"stavební čast, technologická čast, investiční čast"</formula1>
    </dataValidation>
  </dataValidations>
  <hyperlinks>
    <hyperlink ref="A95" location="'21001 - Sanace svahu sil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tabSelected="1" workbookViewId="0" topLeftCell="A1">
      <selection activeCell="E8" sqref="E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2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4" t="s">
        <v>4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91</v>
      </c>
    </row>
    <row r="4" spans="2:46" s="1" customFormat="1" ht="24.95" customHeight="1">
      <c r="B4" s="17"/>
      <c r="D4" s="18" t="s">
        <v>92</v>
      </c>
      <c r="L4" s="17"/>
      <c r="M4" s="99" t="s">
        <v>10</v>
      </c>
      <c r="AT4" s="14" t="s">
        <v>3</v>
      </c>
    </row>
    <row r="5" spans="2:12" s="1" customFormat="1" ht="6.95" customHeight="1">
      <c r="B5" s="17"/>
      <c r="L5" s="17"/>
    </row>
    <row r="6" spans="1:31" s="2" customFormat="1" ht="12" customHeight="1">
      <c r="A6" s="31"/>
      <c r="B6" s="32"/>
      <c r="C6" s="31"/>
      <c r="D6" s="24" t="s">
        <v>16</v>
      </c>
      <c r="E6" s="31"/>
      <c r="F6" s="31"/>
      <c r="G6" s="31"/>
      <c r="H6" s="31"/>
      <c r="I6" s="31"/>
      <c r="J6" s="31"/>
      <c r="K6" s="31"/>
      <c r="L6" s="4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>
      <c r="A7" s="31"/>
      <c r="B7" s="32"/>
      <c r="C7" s="31"/>
      <c r="D7" s="31"/>
      <c r="E7" s="188" t="s">
        <v>180</v>
      </c>
      <c r="F7" s="233"/>
      <c r="G7" s="233"/>
      <c r="H7" s="233"/>
      <c r="I7" s="31"/>
      <c r="J7" s="31"/>
      <c r="K7" s="31"/>
      <c r="L7" s="4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1.25">
      <c r="A8" s="31"/>
      <c r="B8" s="32"/>
      <c r="C8" s="31"/>
      <c r="D8" s="31"/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2"/>
      <c r="C9" s="31"/>
      <c r="D9" s="24" t="s">
        <v>17</v>
      </c>
      <c r="E9" s="31"/>
      <c r="F9" s="22" t="s">
        <v>1</v>
      </c>
      <c r="G9" s="31"/>
      <c r="H9" s="31"/>
      <c r="I9" s="24" t="s">
        <v>18</v>
      </c>
      <c r="J9" s="22" t="s">
        <v>1</v>
      </c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2"/>
      <c r="C10" s="31"/>
      <c r="D10" s="24" t="s">
        <v>19</v>
      </c>
      <c r="E10" s="31"/>
      <c r="F10" s="22" t="s">
        <v>20</v>
      </c>
      <c r="G10" s="31"/>
      <c r="H10" s="31"/>
      <c r="I10" s="24" t="s">
        <v>21</v>
      </c>
      <c r="J10" s="54" t="str">
        <f>'Rekapitulace stavby'!AN8</f>
        <v>14. 1. 2021</v>
      </c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>
      <c r="A11" s="31"/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4" t="s">
        <v>23</v>
      </c>
      <c r="E12" s="31"/>
      <c r="F12" s="31"/>
      <c r="G12" s="31"/>
      <c r="H12" s="31"/>
      <c r="I12" s="24" t="s">
        <v>24</v>
      </c>
      <c r="J12" s="22" t="str">
        <f>IF('Rekapitulace stavby'!AN10="","",'Rekapitulace stavby'!AN10)</f>
        <v/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2"/>
      <c r="C13" s="31"/>
      <c r="D13" s="31"/>
      <c r="E13" s="22" t="str">
        <f>IF('Rekapitulace stavby'!E11="","",'Rekapitulace stavby'!E11)</f>
        <v xml:space="preserve"> </v>
      </c>
      <c r="F13" s="31"/>
      <c r="G13" s="31"/>
      <c r="H13" s="31"/>
      <c r="I13" s="24" t="s">
        <v>26</v>
      </c>
      <c r="J13" s="22" t="str">
        <f>IF('Rekapitulace stavby'!AN11="","",'Rekapitulace stavby'!AN11)</f>
        <v/>
      </c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>
      <c r="A14" s="31"/>
      <c r="B14" s="32"/>
      <c r="C14" s="31"/>
      <c r="D14" s="31"/>
      <c r="E14" s="31"/>
      <c r="F14" s="31"/>
      <c r="G14" s="31"/>
      <c r="H14" s="31"/>
      <c r="I14" s="31"/>
      <c r="J14" s="31"/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2"/>
      <c r="C15" s="31"/>
      <c r="D15" s="24" t="s">
        <v>27</v>
      </c>
      <c r="E15" s="31"/>
      <c r="F15" s="31"/>
      <c r="G15" s="31"/>
      <c r="H15" s="31"/>
      <c r="I15" s="24" t="s">
        <v>24</v>
      </c>
      <c r="J15" s="25" t="str">
        <f>'Rekapitulace stavby'!AN13</f>
        <v>Vyplň údaj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2"/>
      <c r="C16" s="31"/>
      <c r="D16" s="31"/>
      <c r="E16" s="234" t="str">
        <f>'Rekapitulace stavby'!E14</f>
        <v>Vyplň údaj</v>
      </c>
      <c r="F16" s="215"/>
      <c r="G16" s="215"/>
      <c r="H16" s="215"/>
      <c r="I16" s="24" t="s">
        <v>26</v>
      </c>
      <c r="J16" s="25" t="str">
        <f>'Rekapitulace stavby'!AN14</f>
        <v>Vyplň údaj</v>
      </c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2"/>
      <c r="C17" s="31"/>
      <c r="D17" s="31"/>
      <c r="E17" s="31"/>
      <c r="F17" s="31"/>
      <c r="G17" s="31"/>
      <c r="H17" s="31"/>
      <c r="I17" s="31"/>
      <c r="J17" s="31"/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2"/>
      <c r="C18" s="31"/>
      <c r="D18" s="24" t="s">
        <v>29</v>
      </c>
      <c r="E18" s="31"/>
      <c r="F18" s="31"/>
      <c r="G18" s="31"/>
      <c r="H18" s="31"/>
      <c r="I18" s="24" t="s">
        <v>24</v>
      </c>
      <c r="J18" s="22" t="str">
        <f>IF('Rekapitulace stavby'!AN16="","",'Rekapitulace stavby'!AN16)</f>
        <v/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2"/>
      <c r="C19" s="31"/>
      <c r="D19" s="31"/>
      <c r="E19" s="22" t="str">
        <f>IF('Rekapitulace stavby'!E17="","",'Rekapitulace stavby'!E17)</f>
        <v xml:space="preserve"> </v>
      </c>
      <c r="F19" s="31"/>
      <c r="G19" s="31"/>
      <c r="H19" s="31"/>
      <c r="I19" s="24" t="s">
        <v>26</v>
      </c>
      <c r="J19" s="22" t="str">
        <f>IF('Rekapitulace stavby'!AN17="","",'Rekapitulace stavby'!AN17)</f>
        <v/>
      </c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2"/>
      <c r="C21" s="31"/>
      <c r="D21" s="24" t="s">
        <v>31</v>
      </c>
      <c r="E21" s="31"/>
      <c r="F21" s="31"/>
      <c r="G21" s="31"/>
      <c r="H21" s="31"/>
      <c r="I21" s="24" t="s">
        <v>24</v>
      </c>
      <c r="J21" s="22" t="str">
        <f>IF('Rekapitulace stavby'!AN19="","",'Rekapitulace stavby'!AN19)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2"/>
      <c r="C22" s="31"/>
      <c r="D22" s="31"/>
      <c r="E22" s="22" t="str">
        <f>IF('Rekapitulace stavby'!E20="","",'Rekapitulace stavby'!E20)</f>
        <v xml:space="preserve"> </v>
      </c>
      <c r="F22" s="31"/>
      <c r="G22" s="31"/>
      <c r="H22" s="31"/>
      <c r="I22" s="24" t="s">
        <v>26</v>
      </c>
      <c r="J22" s="22" t="str">
        <f>IF('Rekapitulace stavby'!AN20="","",'Rekapitulace stavby'!AN20)</f>
        <v/>
      </c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2"/>
      <c r="C24" s="31"/>
      <c r="D24" s="24" t="s">
        <v>32</v>
      </c>
      <c r="E24" s="31"/>
      <c r="F24" s="31"/>
      <c r="G24" s="31"/>
      <c r="H24" s="31"/>
      <c r="I24" s="31"/>
      <c r="J24" s="31"/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00"/>
      <c r="B25" s="101"/>
      <c r="C25" s="100"/>
      <c r="D25" s="100"/>
      <c r="E25" s="220" t="s">
        <v>1</v>
      </c>
      <c r="F25" s="220"/>
      <c r="G25" s="220"/>
      <c r="H25" s="220"/>
      <c r="I25" s="100"/>
      <c r="J25" s="100"/>
      <c r="K25" s="100"/>
      <c r="L25" s="102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</row>
    <row r="26" spans="1:31" s="2" customFormat="1" ht="6.95" customHeight="1">
      <c r="A26" s="31"/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2"/>
      <c r="C27" s="31"/>
      <c r="D27" s="65"/>
      <c r="E27" s="65"/>
      <c r="F27" s="65"/>
      <c r="G27" s="65"/>
      <c r="H27" s="65"/>
      <c r="I27" s="65"/>
      <c r="J27" s="65"/>
      <c r="K27" s="65"/>
      <c r="L27" s="4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4.45" customHeight="1">
      <c r="A28" s="31"/>
      <c r="B28" s="32"/>
      <c r="C28" s="31"/>
      <c r="D28" s="22" t="s">
        <v>93</v>
      </c>
      <c r="E28" s="31"/>
      <c r="F28" s="31"/>
      <c r="G28" s="31"/>
      <c r="H28" s="31"/>
      <c r="I28" s="31"/>
      <c r="J28" s="30">
        <f>J94</f>
        <v>0</v>
      </c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14.45" customHeight="1">
      <c r="A29" s="31"/>
      <c r="B29" s="32"/>
      <c r="C29" s="31"/>
      <c r="D29" s="29" t="s">
        <v>85</v>
      </c>
      <c r="E29" s="31"/>
      <c r="F29" s="31"/>
      <c r="G29" s="31"/>
      <c r="H29" s="31"/>
      <c r="I29" s="31"/>
      <c r="J29" s="30">
        <f>J104</f>
        <v>0</v>
      </c>
      <c r="K29" s="31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3" t="s">
        <v>35</v>
      </c>
      <c r="E30" s="31"/>
      <c r="F30" s="31"/>
      <c r="G30" s="31"/>
      <c r="H30" s="31"/>
      <c r="I30" s="31"/>
      <c r="J30" s="70">
        <f>ROUND(J28+J29,2)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37</v>
      </c>
      <c r="G32" s="31"/>
      <c r="H32" s="31"/>
      <c r="I32" s="35" t="s">
        <v>36</v>
      </c>
      <c r="J32" s="35" t="s">
        <v>38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39</v>
      </c>
      <c r="E33" s="24" t="s">
        <v>40</v>
      </c>
      <c r="F33" s="105">
        <f>ROUND((SUM(BE104:BE111)+SUM(BE129:BE145)),2)</f>
        <v>0</v>
      </c>
      <c r="G33" s="31"/>
      <c r="H33" s="31"/>
      <c r="I33" s="106">
        <v>0.21</v>
      </c>
      <c r="J33" s="105">
        <f>ROUND(((SUM(BE104:BE111)+SUM(BE129:BE145))*I33),2)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4" t="s">
        <v>41</v>
      </c>
      <c r="F34" s="105">
        <f>ROUND((SUM(BF104:BF111)+SUM(BF129:BF145)),2)</f>
        <v>0</v>
      </c>
      <c r="G34" s="31"/>
      <c r="H34" s="31"/>
      <c r="I34" s="106">
        <v>0.15</v>
      </c>
      <c r="J34" s="105">
        <f>ROUND(((SUM(BF104:BF111)+SUM(BF129:BF145))*I34),2)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4" t="s">
        <v>42</v>
      </c>
      <c r="F35" s="105">
        <f>ROUND((SUM(BG104:BG111)+SUM(BG129:BG145)),2)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4" t="s">
        <v>43</v>
      </c>
      <c r="F36" s="105">
        <f>ROUND((SUM(BH104:BH111)+SUM(BH129:BH145)),2)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4" t="s">
        <v>44</v>
      </c>
      <c r="F37" s="105">
        <f>ROUND((SUM(BI104:BI111)+SUM(BI129:BI145)),2)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97"/>
      <c r="D39" s="107" t="s">
        <v>45</v>
      </c>
      <c r="E39" s="59"/>
      <c r="F39" s="59"/>
      <c r="G39" s="108" t="s">
        <v>46</v>
      </c>
      <c r="H39" s="109" t="s">
        <v>47</v>
      </c>
      <c r="I39" s="59"/>
      <c r="J39" s="110">
        <f>SUM(J30:J37)</f>
        <v>0</v>
      </c>
      <c r="K39" s="11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1"/>
      <c r="D50" s="42" t="s">
        <v>48</v>
      </c>
      <c r="E50" s="43"/>
      <c r="F50" s="43"/>
      <c r="G50" s="42" t="s">
        <v>49</v>
      </c>
      <c r="H50" s="43"/>
      <c r="I50" s="43"/>
      <c r="J50" s="43"/>
      <c r="K50" s="43"/>
      <c r="L50" s="41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2"/>
      <c r="C61" s="31"/>
      <c r="D61" s="44" t="s">
        <v>50</v>
      </c>
      <c r="E61" s="34"/>
      <c r="F61" s="112" t="s">
        <v>51</v>
      </c>
      <c r="G61" s="44" t="s">
        <v>50</v>
      </c>
      <c r="H61" s="34"/>
      <c r="I61" s="34"/>
      <c r="J61" s="113" t="s">
        <v>51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2"/>
      <c r="C65" s="31"/>
      <c r="D65" s="42" t="s">
        <v>52</v>
      </c>
      <c r="E65" s="45"/>
      <c r="F65" s="45"/>
      <c r="G65" s="42" t="s">
        <v>53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2"/>
      <c r="C76" s="31"/>
      <c r="D76" s="44" t="s">
        <v>50</v>
      </c>
      <c r="E76" s="34"/>
      <c r="F76" s="112" t="s">
        <v>51</v>
      </c>
      <c r="G76" s="44" t="s">
        <v>50</v>
      </c>
      <c r="H76" s="34"/>
      <c r="I76" s="34"/>
      <c r="J76" s="113" t="s">
        <v>51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18" t="s">
        <v>94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4" t="s">
        <v>16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188" t="str">
        <f>E7</f>
        <v>Sanace svahu silnice III/42117 - oprava po deštích</v>
      </c>
      <c r="F85" s="233"/>
      <c r="G85" s="233"/>
      <c r="H85" s="233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4" t="s">
        <v>19</v>
      </c>
      <c r="D87" s="31"/>
      <c r="E87" s="31"/>
      <c r="F87" s="22" t="str">
        <f>F10</f>
        <v>Dolní Věstonice</v>
      </c>
      <c r="G87" s="31"/>
      <c r="H87" s="31"/>
      <c r="I87" s="24" t="s">
        <v>21</v>
      </c>
      <c r="J87" s="54" t="str">
        <f>IF(J10="","",J10)</f>
        <v>14. 1. 2021</v>
      </c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>
      <c r="A89" s="31"/>
      <c r="B89" s="32"/>
      <c r="C89" s="24" t="s">
        <v>23</v>
      </c>
      <c r="D89" s="31"/>
      <c r="E89" s="31"/>
      <c r="F89" s="22" t="str">
        <f>E13</f>
        <v xml:space="preserve"> </v>
      </c>
      <c r="G89" s="31"/>
      <c r="H89" s="31"/>
      <c r="I89" s="24" t="s">
        <v>29</v>
      </c>
      <c r="J89" s="27" t="str">
        <f>E19</f>
        <v xml:space="preserve"> 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2" customHeight="1">
      <c r="A90" s="31"/>
      <c r="B90" s="32"/>
      <c r="C90" s="24" t="s">
        <v>27</v>
      </c>
      <c r="D90" s="31"/>
      <c r="E90" s="31"/>
      <c r="F90" s="22" t="str">
        <f>IF(E16="","",E16)</f>
        <v>Vyplň údaj</v>
      </c>
      <c r="G90" s="31"/>
      <c r="H90" s="31"/>
      <c r="I90" s="24" t="s">
        <v>31</v>
      </c>
      <c r="J90" s="27" t="str">
        <f>E22</f>
        <v xml:space="preserve"> </v>
      </c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14" t="s">
        <v>95</v>
      </c>
      <c r="D92" s="97"/>
      <c r="E92" s="97"/>
      <c r="F92" s="97"/>
      <c r="G92" s="97"/>
      <c r="H92" s="97"/>
      <c r="I92" s="97"/>
      <c r="J92" s="115" t="s">
        <v>96</v>
      </c>
      <c r="K92" s="97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16" t="s">
        <v>97</v>
      </c>
      <c r="D94" s="31"/>
      <c r="E94" s="31"/>
      <c r="F94" s="31"/>
      <c r="G94" s="31"/>
      <c r="H94" s="31"/>
      <c r="I94" s="31"/>
      <c r="J94" s="70">
        <f>J129</f>
        <v>0</v>
      </c>
      <c r="K94" s="31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98</v>
      </c>
    </row>
    <row r="95" spans="2:12" s="9" customFormat="1" ht="24.95" customHeight="1">
      <c r="B95" s="117"/>
      <c r="D95" s="118" t="s">
        <v>99</v>
      </c>
      <c r="E95" s="119"/>
      <c r="F95" s="119"/>
      <c r="G95" s="119"/>
      <c r="H95" s="119"/>
      <c r="I95" s="119"/>
      <c r="J95" s="120">
        <f>J130</f>
        <v>0</v>
      </c>
      <c r="L95" s="117"/>
    </row>
    <row r="96" spans="2:12" s="10" customFormat="1" ht="19.9" customHeight="1">
      <c r="B96" s="121"/>
      <c r="D96" s="122" t="s">
        <v>100</v>
      </c>
      <c r="E96" s="123"/>
      <c r="F96" s="123"/>
      <c r="G96" s="123"/>
      <c r="H96" s="123"/>
      <c r="I96" s="123"/>
      <c r="J96" s="124">
        <f>J131</f>
        <v>0</v>
      </c>
      <c r="L96" s="121"/>
    </row>
    <row r="97" spans="2:12" s="10" customFormat="1" ht="19.9" customHeight="1">
      <c r="B97" s="121"/>
      <c r="D97" s="122" t="s">
        <v>101</v>
      </c>
      <c r="E97" s="123"/>
      <c r="F97" s="123"/>
      <c r="G97" s="123"/>
      <c r="H97" s="123"/>
      <c r="I97" s="123"/>
      <c r="J97" s="124">
        <f>J137</f>
        <v>0</v>
      </c>
      <c r="L97" s="121"/>
    </row>
    <row r="98" spans="2:12" s="10" customFormat="1" ht="19.9" customHeight="1">
      <c r="B98" s="121"/>
      <c r="D98" s="122" t="s">
        <v>102</v>
      </c>
      <c r="E98" s="123"/>
      <c r="F98" s="123"/>
      <c r="G98" s="123"/>
      <c r="H98" s="123"/>
      <c r="I98" s="123"/>
      <c r="J98" s="124">
        <f>J139</f>
        <v>0</v>
      </c>
      <c r="L98" s="121"/>
    </row>
    <row r="99" spans="2:12" s="10" customFormat="1" ht="19.9" customHeight="1">
      <c r="B99" s="121"/>
      <c r="D99" s="122" t="s">
        <v>103</v>
      </c>
      <c r="E99" s="123"/>
      <c r="F99" s="123"/>
      <c r="G99" s="123"/>
      <c r="H99" s="123"/>
      <c r="I99" s="123"/>
      <c r="J99" s="124">
        <f>J141</f>
        <v>0</v>
      </c>
      <c r="L99" s="121"/>
    </row>
    <row r="100" spans="2:12" s="9" customFormat="1" ht="24.95" customHeight="1">
      <c r="B100" s="117"/>
      <c r="D100" s="118" t="s">
        <v>104</v>
      </c>
      <c r="E100" s="119"/>
      <c r="F100" s="119"/>
      <c r="G100" s="119"/>
      <c r="H100" s="119"/>
      <c r="I100" s="119"/>
      <c r="J100" s="120">
        <f>J143</f>
        <v>0</v>
      </c>
      <c r="L100" s="117"/>
    </row>
    <row r="101" spans="2:12" s="10" customFormat="1" ht="19.9" customHeight="1">
      <c r="B101" s="121"/>
      <c r="D101" s="122" t="s">
        <v>105</v>
      </c>
      <c r="E101" s="123"/>
      <c r="F101" s="123"/>
      <c r="G101" s="123"/>
      <c r="H101" s="123"/>
      <c r="I101" s="123"/>
      <c r="J101" s="124">
        <f>J144</f>
        <v>0</v>
      </c>
      <c r="L101" s="121"/>
    </row>
    <row r="102" spans="1:31" s="2" customFormat="1" ht="21.75" customHeight="1">
      <c r="A102" s="31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4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>
      <c r="A103" s="31"/>
      <c r="B103" s="32"/>
      <c r="C103" s="31"/>
      <c r="D103" s="31"/>
      <c r="E103" s="31"/>
      <c r="F103" s="31"/>
      <c r="G103" s="31"/>
      <c r="H103" s="31"/>
      <c r="I103" s="31"/>
      <c r="J103" s="31"/>
      <c r="K103" s="31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29.25" customHeight="1">
      <c r="A104" s="31"/>
      <c r="B104" s="32"/>
      <c r="C104" s="116" t="s">
        <v>106</v>
      </c>
      <c r="D104" s="31"/>
      <c r="E104" s="31"/>
      <c r="F104" s="31"/>
      <c r="G104" s="31"/>
      <c r="H104" s="31"/>
      <c r="I104" s="31"/>
      <c r="J104" s="125">
        <f>ROUND(J105+J106+J107+J108+J109+J110,2)</f>
        <v>0</v>
      </c>
      <c r="K104" s="31"/>
      <c r="L104" s="41"/>
      <c r="N104" s="126" t="s">
        <v>39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65" s="2" customFormat="1" ht="18" customHeight="1">
      <c r="A105" s="31"/>
      <c r="B105" s="127"/>
      <c r="C105" s="128"/>
      <c r="D105" s="208" t="s">
        <v>107</v>
      </c>
      <c r="E105" s="235"/>
      <c r="F105" s="235"/>
      <c r="G105" s="128"/>
      <c r="H105" s="128"/>
      <c r="I105" s="128"/>
      <c r="J105" s="88">
        <v>0</v>
      </c>
      <c r="K105" s="128"/>
      <c r="L105" s="130"/>
      <c r="M105" s="131"/>
      <c r="N105" s="132" t="s">
        <v>40</v>
      </c>
      <c r="O105" s="131"/>
      <c r="P105" s="131"/>
      <c r="Q105" s="131"/>
      <c r="R105" s="131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3" t="s">
        <v>108</v>
      </c>
      <c r="AZ105" s="131"/>
      <c r="BA105" s="131"/>
      <c r="BB105" s="131"/>
      <c r="BC105" s="131"/>
      <c r="BD105" s="131"/>
      <c r="BE105" s="134">
        <f aca="true" t="shared" si="0" ref="BE105:BE110">IF(N105="základní",J105,0)</f>
        <v>0</v>
      </c>
      <c r="BF105" s="134">
        <f aca="true" t="shared" si="1" ref="BF105:BF110">IF(N105="snížená",J105,0)</f>
        <v>0</v>
      </c>
      <c r="BG105" s="134">
        <f aca="true" t="shared" si="2" ref="BG105:BG110">IF(N105="zákl. přenesená",J105,0)</f>
        <v>0</v>
      </c>
      <c r="BH105" s="134">
        <f aca="true" t="shared" si="3" ref="BH105:BH110">IF(N105="sníž. přenesená",J105,0)</f>
        <v>0</v>
      </c>
      <c r="BI105" s="134">
        <f aca="true" t="shared" si="4" ref="BI105:BI110">IF(N105="nulová",J105,0)</f>
        <v>0</v>
      </c>
      <c r="BJ105" s="133" t="s">
        <v>80</v>
      </c>
      <c r="BK105" s="131"/>
      <c r="BL105" s="131"/>
      <c r="BM105" s="131"/>
    </row>
    <row r="106" spans="1:65" s="2" customFormat="1" ht="18" customHeight="1">
      <c r="A106" s="31"/>
      <c r="B106" s="127"/>
      <c r="C106" s="128"/>
      <c r="D106" s="208" t="s">
        <v>109</v>
      </c>
      <c r="E106" s="235"/>
      <c r="F106" s="235"/>
      <c r="G106" s="128"/>
      <c r="H106" s="128"/>
      <c r="I106" s="128"/>
      <c r="J106" s="88">
        <v>0</v>
      </c>
      <c r="K106" s="128"/>
      <c r="L106" s="130"/>
      <c r="M106" s="131"/>
      <c r="N106" s="132" t="s">
        <v>40</v>
      </c>
      <c r="O106" s="131"/>
      <c r="P106" s="131"/>
      <c r="Q106" s="131"/>
      <c r="R106" s="131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3" t="s">
        <v>108</v>
      </c>
      <c r="AZ106" s="131"/>
      <c r="BA106" s="131"/>
      <c r="BB106" s="131"/>
      <c r="BC106" s="131"/>
      <c r="BD106" s="131"/>
      <c r="BE106" s="134">
        <f t="shared" si="0"/>
        <v>0</v>
      </c>
      <c r="BF106" s="134">
        <f t="shared" si="1"/>
        <v>0</v>
      </c>
      <c r="BG106" s="134">
        <f t="shared" si="2"/>
        <v>0</v>
      </c>
      <c r="BH106" s="134">
        <f t="shared" si="3"/>
        <v>0</v>
      </c>
      <c r="BI106" s="134">
        <f t="shared" si="4"/>
        <v>0</v>
      </c>
      <c r="BJ106" s="133" t="s">
        <v>80</v>
      </c>
      <c r="BK106" s="131"/>
      <c r="BL106" s="131"/>
      <c r="BM106" s="131"/>
    </row>
    <row r="107" spans="1:65" s="2" customFormat="1" ht="18" customHeight="1">
      <c r="A107" s="31"/>
      <c r="B107" s="127"/>
      <c r="C107" s="128"/>
      <c r="D107" s="208" t="s">
        <v>110</v>
      </c>
      <c r="E107" s="235"/>
      <c r="F107" s="235"/>
      <c r="G107" s="128"/>
      <c r="H107" s="128"/>
      <c r="I107" s="128"/>
      <c r="J107" s="88">
        <v>0</v>
      </c>
      <c r="K107" s="128"/>
      <c r="L107" s="130"/>
      <c r="M107" s="131"/>
      <c r="N107" s="132" t="s">
        <v>40</v>
      </c>
      <c r="O107" s="131"/>
      <c r="P107" s="131"/>
      <c r="Q107" s="131"/>
      <c r="R107" s="131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3" t="s">
        <v>108</v>
      </c>
      <c r="AZ107" s="131"/>
      <c r="BA107" s="131"/>
      <c r="BB107" s="131"/>
      <c r="BC107" s="131"/>
      <c r="BD107" s="131"/>
      <c r="BE107" s="134">
        <f t="shared" si="0"/>
        <v>0</v>
      </c>
      <c r="BF107" s="134">
        <f t="shared" si="1"/>
        <v>0</v>
      </c>
      <c r="BG107" s="134">
        <f t="shared" si="2"/>
        <v>0</v>
      </c>
      <c r="BH107" s="134">
        <f t="shared" si="3"/>
        <v>0</v>
      </c>
      <c r="BI107" s="134">
        <f t="shared" si="4"/>
        <v>0</v>
      </c>
      <c r="BJ107" s="133" t="s">
        <v>80</v>
      </c>
      <c r="BK107" s="131"/>
      <c r="BL107" s="131"/>
      <c r="BM107" s="131"/>
    </row>
    <row r="108" spans="1:65" s="2" customFormat="1" ht="18" customHeight="1">
      <c r="A108" s="31"/>
      <c r="B108" s="127"/>
      <c r="C108" s="128"/>
      <c r="D108" s="208" t="s">
        <v>111</v>
      </c>
      <c r="E108" s="235"/>
      <c r="F108" s="235"/>
      <c r="G108" s="128"/>
      <c r="H108" s="128"/>
      <c r="I108" s="128"/>
      <c r="J108" s="88">
        <v>0</v>
      </c>
      <c r="K108" s="128"/>
      <c r="L108" s="130"/>
      <c r="M108" s="131"/>
      <c r="N108" s="132" t="s">
        <v>40</v>
      </c>
      <c r="O108" s="131"/>
      <c r="P108" s="131"/>
      <c r="Q108" s="131"/>
      <c r="R108" s="131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3" t="s">
        <v>108</v>
      </c>
      <c r="AZ108" s="131"/>
      <c r="BA108" s="131"/>
      <c r="BB108" s="131"/>
      <c r="BC108" s="131"/>
      <c r="BD108" s="131"/>
      <c r="BE108" s="134">
        <f t="shared" si="0"/>
        <v>0</v>
      </c>
      <c r="BF108" s="134">
        <f t="shared" si="1"/>
        <v>0</v>
      </c>
      <c r="BG108" s="134">
        <f t="shared" si="2"/>
        <v>0</v>
      </c>
      <c r="BH108" s="134">
        <f t="shared" si="3"/>
        <v>0</v>
      </c>
      <c r="BI108" s="134">
        <f t="shared" si="4"/>
        <v>0</v>
      </c>
      <c r="BJ108" s="133" t="s">
        <v>80</v>
      </c>
      <c r="BK108" s="131"/>
      <c r="BL108" s="131"/>
      <c r="BM108" s="131"/>
    </row>
    <row r="109" spans="1:65" s="2" customFormat="1" ht="18" customHeight="1">
      <c r="A109" s="31"/>
      <c r="B109" s="127"/>
      <c r="C109" s="128"/>
      <c r="D109" s="208" t="s">
        <v>112</v>
      </c>
      <c r="E109" s="235"/>
      <c r="F109" s="235"/>
      <c r="G109" s="128"/>
      <c r="H109" s="128"/>
      <c r="I109" s="128"/>
      <c r="J109" s="88">
        <v>0</v>
      </c>
      <c r="K109" s="128"/>
      <c r="L109" s="130"/>
      <c r="M109" s="131"/>
      <c r="N109" s="132" t="s">
        <v>40</v>
      </c>
      <c r="O109" s="131"/>
      <c r="P109" s="131"/>
      <c r="Q109" s="131"/>
      <c r="R109" s="131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3" t="s">
        <v>108</v>
      </c>
      <c r="AZ109" s="131"/>
      <c r="BA109" s="131"/>
      <c r="BB109" s="131"/>
      <c r="BC109" s="131"/>
      <c r="BD109" s="131"/>
      <c r="BE109" s="134">
        <f t="shared" si="0"/>
        <v>0</v>
      </c>
      <c r="BF109" s="134">
        <f t="shared" si="1"/>
        <v>0</v>
      </c>
      <c r="BG109" s="134">
        <f t="shared" si="2"/>
        <v>0</v>
      </c>
      <c r="BH109" s="134">
        <f t="shared" si="3"/>
        <v>0</v>
      </c>
      <c r="BI109" s="134">
        <f t="shared" si="4"/>
        <v>0</v>
      </c>
      <c r="BJ109" s="133" t="s">
        <v>80</v>
      </c>
      <c r="BK109" s="131"/>
      <c r="BL109" s="131"/>
      <c r="BM109" s="131"/>
    </row>
    <row r="110" spans="1:65" s="2" customFormat="1" ht="18" customHeight="1">
      <c r="A110" s="31"/>
      <c r="B110" s="127"/>
      <c r="C110" s="128"/>
      <c r="D110" s="129" t="s">
        <v>113</v>
      </c>
      <c r="E110" s="128"/>
      <c r="F110" s="128"/>
      <c r="G110" s="128"/>
      <c r="H110" s="128"/>
      <c r="I110" s="128"/>
      <c r="J110" s="88">
        <f>ROUND(J28*T110,2)</f>
        <v>0</v>
      </c>
      <c r="K110" s="128"/>
      <c r="L110" s="130"/>
      <c r="M110" s="131"/>
      <c r="N110" s="132" t="s">
        <v>40</v>
      </c>
      <c r="O110" s="131"/>
      <c r="P110" s="131"/>
      <c r="Q110" s="131"/>
      <c r="R110" s="131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3" t="s">
        <v>114</v>
      </c>
      <c r="AZ110" s="131"/>
      <c r="BA110" s="131"/>
      <c r="BB110" s="131"/>
      <c r="BC110" s="131"/>
      <c r="BD110" s="131"/>
      <c r="BE110" s="134">
        <f t="shared" si="0"/>
        <v>0</v>
      </c>
      <c r="BF110" s="134">
        <f t="shared" si="1"/>
        <v>0</v>
      </c>
      <c r="BG110" s="134">
        <f t="shared" si="2"/>
        <v>0</v>
      </c>
      <c r="BH110" s="134">
        <f t="shared" si="3"/>
        <v>0</v>
      </c>
      <c r="BI110" s="134">
        <f t="shared" si="4"/>
        <v>0</v>
      </c>
      <c r="BJ110" s="133" t="s">
        <v>80</v>
      </c>
      <c r="BK110" s="131"/>
      <c r="BL110" s="131"/>
      <c r="BM110" s="131"/>
    </row>
    <row r="111" spans="1:31" s="2" customFormat="1" ht="11.25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9.25" customHeight="1">
      <c r="A112" s="31"/>
      <c r="B112" s="32"/>
      <c r="C112" s="96" t="s">
        <v>90</v>
      </c>
      <c r="D112" s="97"/>
      <c r="E112" s="97"/>
      <c r="F112" s="97"/>
      <c r="G112" s="97"/>
      <c r="H112" s="97"/>
      <c r="I112" s="97"/>
      <c r="J112" s="98">
        <f>ROUND(J94+J104,2)</f>
        <v>0</v>
      </c>
      <c r="K112" s="97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7" spans="1:31" s="2" customFormat="1" ht="6.95" customHeight="1">
      <c r="A117" s="31"/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24.95" customHeight="1">
      <c r="A118" s="31"/>
      <c r="B118" s="32"/>
      <c r="C118" s="18" t="s">
        <v>115</v>
      </c>
      <c r="D118" s="31"/>
      <c r="E118" s="31"/>
      <c r="F118" s="31"/>
      <c r="G118" s="31"/>
      <c r="H118" s="31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4" t="s">
        <v>16</v>
      </c>
      <c r="D120" s="31"/>
      <c r="E120" s="31"/>
      <c r="F120" s="31"/>
      <c r="G120" s="31"/>
      <c r="H120" s="31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1"/>
      <c r="D121" s="31"/>
      <c r="E121" s="188" t="str">
        <f>E7</f>
        <v>Sanace svahu silnice III/42117 - oprava po deštích</v>
      </c>
      <c r="F121" s="233"/>
      <c r="G121" s="233"/>
      <c r="H121" s="233"/>
      <c r="I121" s="31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4" t="s">
        <v>19</v>
      </c>
      <c r="D123" s="31"/>
      <c r="E123" s="31"/>
      <c r="F123" s="22" t="str">
        <f>F10</f>
        <v>Dolní Věstonice</v>
      </c>
      <c r="G123" s="31"/>
      <c r="H123" s="31"/>
      <c r="I123" s="24" t="s">
        <v>21</v>
      </c>
      <c r="J123" s="54" t="str">
        <f>IF(J10="","",J10)</f>
        <v>14. 1. 2021</v>
      </c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5.2" customHeight="1">
      <c r="A125" s="31"/>
      <c r="B125" s="32"/>
      <c r="C125" s="24" t="s">
        <v>23</v>
      </c>
      <c r="D125" s="31"/>
      <c r="E125" s="31"/>
      <c r="F125" s="22" t="str">
        <f>E13</f>
        <v xml:space="preserve"> </v>
      </c>
      <c r="G125" s="31"/>
      <c r="H125" s="31"/>
      <c r="I125" s="24" t="s">
        <v>29</v>
      </c>
      <c r="J125" s="27" t="str">
        <f>E19</f>
        <v xml:space="preserve"> </v>
      </c>
      <c r="K125" s="31"/>
      <c r="L125" s="4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4" t="s">
        <v>27</v>
      </c>
      <c r="D126" s="31"/>
      <c r="E126" s="31"/>
      <c r="F126" s="22" t="str">
        <f>IF(E16="","",E16)</f>
        <v>Vyplň údaj</v>
      </c>
      <c r="G126" s="31"/>
      <c r="H126" s="31"/>
      <c r="I126" s="24" t="s">
        <v>31</v>
      </c>
      <c r="J126" s="27" t="str">
        <f>E22</f>
        <v xml:space="preserve"> </v>
      </c>
      <c r="K126" s="31"/>
      <c r="L126" s="4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0.35" customHeight="1">
      <c r="A127" s="31"/>
      <c r="B127" s="32"/>
      <c r="C127" s="31"/>
      <c r="D127" s="31"/>
      <c r="E127" s="31"/>
      <c r="F127" s="31"/>
      <c r="G127" s="31"/>
      <c r="H127" s="31"/>
      <c r="I127" s="31"/>
      <c r="J127" s="31"/>
      <c r="K127" s="31"/>
      <c r="L127" s="4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11" customFormat="1" ht="29.25" customHeight="1">
      <c r="A128" s="135"/>
      <c r="B128" s="136"/>
      <c r="C128" s="137" t="s">
        <v>116</v>
      </c>
      <c r="D128" s="138" t="s">
        <v>60</v>
      </c>
      <c r="E128" s="138" t="s">
        <v>56</v>
      </c>
      <c r="F128" s="138" t="s">
        <v>57</v>
      </c>
      <c r="G128" s="138" t="s">
        <v>117</v>
      </c>
      <c r="H128" s="138" t="s">
        <v>118</v>
      </c>
      <c r="I128" s="138" t="s">
        <v>119</v>
      </c>
      <c r="J128" s="139" t="s">
        <v>96</v>
      </c>
      <c r="K128" s="140" t="s">
        <v>120</v>
      </c>
      <c r="L128" s="141"/>
      <c r="M128" s="61" t="s">
        <v>1</v>
      </c>
      <c r="N128" s="62" t="s">
        <v>39</v>
      </c>
      <c r="O128" s="62" t="s">
        <v>121</v>
      </c>
      <c r="P128" s="62" t="s">
        <v>122</v>
      </c>
      <c r="Q128" s="62" t="s">
        <v>123</v>
      </c>
      <c r="R128" s="62" t="s">
        <v>124</v>
      </c>
      <c r="S128" s="62" t="s">
        <v>125</v>
      </c>
      <c r="T128" s="63" t="s">
        <v>126</v>
      </c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</row>
    <row r="129" spans="1:63" s="2" customFormat="1" ht="22.9" customHeight="1">
      <c r="A129" s="31"/>
      <c r="B129" s="32"/>
      <c r="C129" s="68" t="s">
        <v>127</v>
      </c>
      <c r="D129" s="31"/>
      <c r="E129" s="31"/>
      <c r="F129" s="31"/>
      <c r="G129" s="31"/>
      <c r="H129" s="31"/>
      <c r="I129" s="31"/>
      <c r="J129" s="142">
        <f>BK129</f>
        <v>0</v>
      </c>
      <c r="K129" s="31"/>
      <c r="L129" s="32"/>
      <c r="M129" s="64"/>
      <c r="N129" s="55"/>
      <c r="O129" s="65"/>
      <c r="P129" s="143">
        <f>P130+P143</f>
        <v>0</v>
      </c>
      <c r="Q129" s="65"/>
      <c r="R129" s="143">
        <f>R130+R143</f>
        <v>2.8846124300000002</v>
      </c>
      <c r="S129" s="65"/>
      <c r="T129" s="144">
        <f>T130+T143</f>
        <v>0.156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4" t="s">
        <v>74</v>
      </c>
      <c r="AU129" s="14" t="s">
        <v>98</v>
      </c>
      <c r="BK129" s="145">
        <f>BK130+BK143</f>
        <v>0</v>
      </c>
    </row>
    <row r="130" spans="2:63" s="12" customFormat="1" ht="25.9" customHeight="1">
      <c r="B130" s="146"/>
      <c r="D130" s="147" t="s">
        <v>74</v>
      </c>
      <c r="E130" s="148" t="s">
        <v>128</v>
      </c>
      <c r="F130" s="148" t="s">
        <v>129</v>
      </c>
      <c r="I130" s="149"/>
      <c r="J130" s="150">
        <f>BK130</f>
        <v>0</v>
      </c>
      <c r="L130" s="146"/>
      <c r="M130" s="151"/>
      <c r="N130" s="152"/>
      <c r="O130" s="152"/>
      <c r="P130" s="153">
        <f>P131+P137+P139+P141</f>
        <v>0</v>
      </c>
      <c r="Q130" s="152"/>
      <c r="R130" s="153">
        <f>R131+R137+R139+R141</f>
        <v>2.8846124300000002</v>
      </c>
      <c r="S130" s="152"/>
      <c r="T130" s="154">
        <f>T131+T137+T139+T141</f>
        <v>0.156</v>
      </c>
      <c r="AR130" s="147" t="s">
        <v>80</v>
      </c>
      <c r="AT130" s="155" t="s">
        <v>74</v>
      </c>
      <c r="AU130" s="155" t="s">
        <v>75</v>
      </c>
      <c r="AY130" s="147" t="s">
        <v>130</v>
      </c>
      <c r="BK130" s="156">
        <f>BK131+BK137+BK139+BK141</f>
        <v>0</v>
      </c>
    </row>
    <row r="131" spans="2:63" s="12" customFormat="1" ht="22.9" customHeight="1">
      <c r="B131" s="146"/>
      <c r="D131" s="147" t="s">
        <v>74</v>
      </c>
      <c r="E131" s="157" t="s">
        <v>80</v>
      </c>
      <c r="F131" s="157" t="s">
        <v>131</v>
      </c>
      <c r="I131" s="149"/>
      <c r="J131" s="158">
        <f>BK131</f>
        <v>0</v>
      </c>
      <c r="L131" s="146"/>
      <c r="M131" s="151"/>
      <c r="N131" s="152"/>
      <c r="O131" s="152"/>
      <c r="P131" s="153">
        <f>SUM(P132:P136)</f>
        <v>0</v>
      </c>
      <c r="Q131" s="152"/>
      <c r="R131" s="153">
        <f>SUM(R132:R136)</f>
        <v>0.42588</v>
      </c>
      <c r="S131" s="152"/>
      <c r="T131" s="154">
        <f>SUM(T132:T136)</f>
        <v>0.156</v>
      </c>
      <c r="AR131" s="147" t="s">
        <v>80</v>
      </c>
      <c r="AT131" s="155" t="s">
        <v>74</v>
      </c>
      <c r="AU131" s="155" t="s">
        <v>80</v>
      </c>
      <c r="AY131" s="147" t="s">
        <v>130</v>
      </c>
      <c r="BK131" s="156">
        <f>SUM(BK132:BK136)</f>
        <v>0</v>
      </c>
    </row>
    <row r="132" spans="1:65" s="2" customFormat="1" ht="16.5" customHeight="1">
      <c r="A132" s="31"/>
      <c r="B132" s="127"/>
      <c r="C132" s="159" t="s">
        <v>80</v>
      </c>
      <c r="D132" s="159" t="s">
        <v>132</v>
      </c>
      <c r="E132" s="160" t="s">
        <v>133</v>
      </c>
      <c r="F132" s="161" t="s">
        <v>134</v>
      </c>
      <c r="G132" s="162" t="s">
        <v>135</v>
      </c>
      <c r="H132" s="163">
        <v>312</v>
      </c>
      <c r="I132" s="164"/>
      <c r="J132" s="165">
        <f>ROUND(I132*H132,2)</f>
        <v>0</v>
      </c>
      <c r="K132" s="166"/>
      <c r="L132" s="32"/>
      <c r="M132" s="167" t="s">
        <v>1</v>
      </c>
      <c r="N132" s="168" t="s">
        <v>40</v>
      </c>
      <c r="O132" s="57"/>
      <c r="P132" s="169">
        <f>O132*H132</f>
        <v>0</v>
      </c>
      <c r="Q132" s="169">
        <v>0</v>
      </c>
      <c r="R132" s="169">
        <f>Q132*H132</f>
        <v>0</v>
      </c>
      <c r="S132" s="169">
        <v>0.0005</v>
      </c>
      <c r="T132" s="170">
        <f>S132*H132</f>
        <v>0.156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71" t="s">
        <v>136</v>
      </c>
      <c r="AT132" s="171" t="s">
        <v>132</v>
      </c>
      <c r="AU132" s="171" t="s">
        <v>91</v>
      </c>
      <c r="AY132" s="14" t="s">
        <v>130</v>
      </c>
      <c r="BE132" s="92">
        <f>IF(N132="základní",J132,0)</f>
        <v>0</v>
      </c>
      <c r="BF132" s="92">
        <f>IF(N132="snížená",J132,0)</f>
        <v>0</v>
      </c>
      <c r="BG132" s="92">
        <f>IF(N132="zákl. přenesená",J132,0)</f>
        <v>0</v>
      </c>
      <c r="BH132" s="92">
        <f>IF(N132="sníž. přenesená",J132,0)</f>
        <v>0</v>
      </c>
      <c r="BI132" s="92">
        <f>IF(N132="nulová",J132,0)</f>
        <v>0</v>
      </c>
      <c r="BJ132" s="14" t="s">
        <v>80</v>
      </c>
      <c r="BK132" s="92">
        <f>ROUND(I132*H132,2)</f>
        <v>0</v>
      </c>
      <c r="BL132" s="14" t="s">
        <v>136</v>
      </c>
      <c r="BM132" s="171" t="s">
        <v>137</v>
      </c>
    </row>
    <row r="133" spans="1:65" s="2" customFormat="1" ht="33" customHeight="1">
      <c r="A133" s="31"/>
      <c r="B133" s="127"/>
      <c r="C133" s="159" t="s">
        <v>91</v>
      </c>
      <c r="D133" s="159" t="s">
        <v>132</v>
      </c>
      <c r="E133" s="160" t="s">
        <v>138</v>
      </c>
      <c r="F133" s="161" t="s">
        <v>139</v>
      </c>
      <c r="G133" s="162" t="s">
        <v>140</v>
      </c>
      <c r="H133" s="163">
        <v>94</v>
      </c>
      <c r="I133" s="164"/>
      <c r="J133" s="165">
        <f>ROUND(I133*H133,2)</f>
        <v>0</v>
      </c>
      <c r="K133" s="166"/>
      <c r="L133" s="32"/>
      <c r="M133" s="167" t="s">
        <v>1</v>
      </c>
      <c r="N133" s="168" t="s">
        <v>40</v>
      </c>
      <c r="O133" s="57"/>
      <c r="P133" s="169">
        <f>O133*H133</f>
        <v>0</v>
      </c>
      <c r="Q133" s="169">
        <v>0</v>
      </c>
      <c r="R133" s="169">
        <f>Q133*H133</f>
        <v>0</v>
      </c>
      <c r="S133" s="169">
        <v>0</v>
      </c>
      <c r="T133" s="170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71" t="s">
        <v>136</v>
      </c>
      <c r="AT133" s="171" t="s">
        <v>132</v>
      </c>
      <c r="AU133" s="171" t="s">
        <v>91</v>
      </c>
      <c r="AY133" s="14" t="s">
        <v>130</v>
      </c>
      <c r="BE133" s="92">
        <f>IF(N133="základní",J133,0)</f>
        <v>0</v>
      </c>
      <c r="BF133" s="92">
        <f>IF(N133="snížená",J133,0)</f>
        <v>0</v>
      </c>
      <c r="BG133" s="92">
        <f>IF(N133="zákl. přenesená",J133,0)</f>
        <v>0</v>
      </c>
      <c r="BH133" s="92">
        <f>IF(N133="sníž. přenesená",J133,0)</f>
        <v>0</v>
      </c>
      <c r="BI133" s="92">
        <f>IF(N133="nulová",J133,0)</f>
        <v>0</v>
      </c>
      <c r="BJ133" s="14" t="s">
        <v>80</v>
      </c>
      <c r="BK133" s="92">
        <f>ROUND(I133*H133,2)</f>
        <v>0</v>
      </c>
      <c r="BL133" s="14" t="s">
        <v>136</v>
      </c>
      <c r="BM133" s="171" t="s">
        <v>141</v>
      </c>
    </row>
    <row r="134" spans="1:65" s="2" customFormat="1" ht="21.75" customHeight="1">
      <c r="A134" s="31"/>
      <c r="B134" s="127"/>
      <c r="C134" s="159" t="s">
        <v>142</v>
      </c>
      <c r="D134" s="159" t="s">
        <v>132</v>
      </c>
      <c r="E134" s="160" t="s">
        <v>143</v>
      </c>
      <c r="F134" s="161" t="s">
        <v>144</v>
      </c>
      <c r="G134" s="162" t="s">
        <v>135</v>
      </c>
      <c r="H134" s="163">
        <v>312</v>
      </c>
      <c r="I134" s="164"/>
      <c r="J134" s="165">
        <f>ROUND(I134*H134,2)</f>
        <v>0</v>
      </c>
      <c r="K134" s="166"/>
      <c r="L134" s="32"/>
      <c r="M134" s="167" t="s">
        <v>1</v>
      </c>
      <c r="N134" s="168" t="s">
        <v>40</v>
      </c>
      <c r="O134" s="57"/>
      <c r="P134" s="169">
        <f>O134*H134</f>
        <v>0</v>
      </c>
      <c r="Q134" s="169">
        <v>0.00098</v>
      </c>
      <c r="R134" s="169">
        <f>Q134*H134</f>
        <v>0.30576</v>
      </c>
      <c r="S134" s="169">
        <v>0</v>
      </c>
      <c r="T134" s="170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1" t="s">
        <v>136</v>
      </c>
      <c r="AT134" s="171" t="s">
        <v>132</v>
      </c>
      <c r="AU134" s="171" t="s">
        <v>91</v>
      </c>
      <c r="AY134" s="14" t="s">
        <v>130</v>
      </c>
      <c r="BE134" s="92">
        <f>IF(N134="základní",J134,0)</f>
        <v>0</v>
      </c>
      <c r="BF134" s="92">
        <f>IF(N134="snížená",J134,0)</f>
        <v>0</v>
      </c>
      <c r="BG134" s="92">
        <f>IF(N134="zákl. přenesená",J134,0)</f>
        <v>0</v>
      </c>
      <c r="BH134" s="92">
        <f>IF(N134="sníž. přenesená",J134,0)</f>
        <v>0</v>
      </c>
      <c r="BI134" s="92">
        <f>IF(N134="nulová",J134,0)</f>
        <v>0</v>
      </c>
      <c r="BJ134" s="14" t="s">
        <v>80</v>
      </c>
      <c r="BK134" s="92">
        <f>ROUND(I134*H134,2)</f>
        <v>0</v>
      </c>
      <c r="BL134" s="14" t="s">
        <v>136</v>
      </c>
      <c r="BM134" s="171" t="s">
        <v>145</v>
      </c>
    </row>
    <row r="135" spans="1:65" s="2" customFormat="1" ht="21.75" customHeight="1">
      <c r="A135" s="31"/>
      <c r="B135" s="127"/>
      <c r="C135" s="172" t="s">
        <v>136</v>
      </c>
      <c r="D135" s="172" t="s">
        <v>146</v>
      </c>
      <c r="E135" s="173" t="s">
        <v>147</v>
      </c>
      <c r="F135" s="174" t="s">
        <v>148</v>
      </c>
      <c r="G135" s="175" t="s">
        <v>135</v>
      </c>
      <c r="H135" s="176">
        <v>343.2</v>
      </c>
      <c r="I135" s="177"/>
      <c r="J135" s="178">
        <f>ROUND(I135*H135,2)</f>
        <v>0</v>
      </c>
      <c r="K135" s="179"/>
      <c r="L135" s="180"/>
      <c r="M135" s="181" t="s">
        <v>1</v>
      </c>
      <c r="N135" s="182" t="s">
        <v>40</v>
      </c>
      <c r="O135" s="57"/>
      <c r="P135" s="169">
        <f>O135*H135</f>
        <v>0</v>
      </c>
      <c r="Q135" s="169">
        <v>0.00035</v>
      </c>
      <c r="R135" s="169">
        <f>Q135*H135</f>
        <v>0.12011999999999999</v>
      </c>
      <c r="S135" s="169">
        <v>0</v>
      </c>
      <c r="T135" s="170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71" t="s">
        <v>149</v>
      </c>
      <c r="AT135" s="171" t="s">
        <v>146</v>
      </c>
      <c r="AU135" s="171" t="s">
        <v>91</v>
      </c>
      <c r="AY135" s="14" t="s">
        <v>130</v>
      </c>
      <c r="BE135" s="92">
        <f>IF(N135="základní",J135,0)</f>
        <v>0</v>
      </c>
      <c r="BF135" s="92">
        <f>IF(N135="snížená",J135,0)</f>
        <v>0</v>
      </c>
      <c r="BG135" s="92">
        <f>IF(N135="zákl. přenesená",J135,0)</f>
        <v>0</v>
      </c>
      <c r="BH135" s="92">
        <f>IF(N135="sníž. přenesená",J135,0)</f>
        <v>0</v>
      </c>
      <c r="BI135" s="92">
        <f>IF(N135="nulová",J135,0)</f>
        <v>0</v>
      </c>
      <c r="BJ135" s="14" t="s">
        <v>80</v>
      </c>
      <c r="BK135" s="92">
        <f>ROUND(I135*H135,2)</f>
        <v>0</v>
      </c>
      <c r="BL135" s="14" t="s">
        <v>136</v>
      </c>
      <c r="BM135" s="171" t="s">
        <v>150</v>
      </c>
    </row>
    <row r="136" spans="1:65" s="2" customFormat="1" ht="21.75" customHeight="1">
      <c r="A136" s="31"/>
      <c r="B136" s="127"/>
      <c r="C136" s="159" t="s">
        <v>151</v>
      </c>
      <c r="D136" s="159" t="s">
        <v>132</v>
      </c>
      <c r="E136" s="160" t="s">
        <v>152</v>
      </c>
      <c r="F136" s="161" t="s">
        <v>153</v>
      </c>
      <c r="G136" s="162" t="s">
        <v>140</v>
      </c>
      <c r="H136" s="163">
        <v>45</v>
      </c>
      <c r="I136" s="164"/>
      <c r="J136" s="165">
        <f>ROUND(I136*H136,2)</f>
        <v>0</v>
      </c>
      <c r="K136" s="166"/>
      <c r="L136" s="32"/>
      <c r="M136" s="167" t="s">
        <v>1</v>
      </c>
      <c r="N136" s="168" t="s">
        <v>40</v>
      </c>
      <c r="O136" s="57"/>
      <c r="P136" s="169">
        <f>O136*H136</f>
        <v>0</v>
      </c>
      <c r="Q136" s="169">
        <v>0</v>
      </c>
      <c r="R136" s="169">
        <f>Q136*H136</f>
        <v>0</v>
      </c>
      <c r="S136" s="169">
        <v>0</v>
      </c>
      <c r="T136" s="170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1" t="s">
        <v>136</v>
      </c>
      <c r="AT136" s="171" t="s">
        <v>132</v>
      </c>
      <c r="AU136" s="171" t="s">
        <v>91</v>
      </c>
      <c r="AY136" s="14" t="s">
        <v>130</v>
      </c>
      <c r="BE136" s="92">
        <f>IF(N136="základní",J136,0)</f>
        <v>0</v>
      </c>
      <c r="BF136" s="92">
        <f>IF(N136="snížená",J136,0)</f>
        <v>0</v>
      </c>
      <c r="BG136" s="92">
        <f>IF(N136="zákl. přenesená",J136,0)</f>
        <v>0</v>
      </c>
      <c r="BH136" s="92">
        <f>IF(N136="sníž. přenesená",J136,0)</f>
        <v>0</v>
      </c>
      <c r="BI136" s="92">
        <f>IF(N136="nulová",J136,0)</f>
        <v>0</v>
      </c>
      <c r="BJ136" s="14" t="s">
        <v>80</v>
      </c>
      <c r="BK136" s="92">
        <f>ROUND(I136*H136,2)</f>
        <v>0</v>
      </c>
      <c r="BL136" s="14" t="s">
        <v>136</v>
      </c>
      <c r="BM136" s="171" t="s">
        <v>154</v>
      </c>
    </row>
    <row r="137" spans="2:63" s="12" customFormat="1" ht="22.9" customHeight="1">
      <c r="B137" s="146"/>
      <c r="D137" s="147" t="s">
        <v>74</v>
      </c>
      <c r="E137" s="157" t="s">
        <v>91</v>
      </c>
      <c r="F137" s="157" t="s">
        <v>155</v>
      </c>
      <c r="I137" s="149"/>
      <c r="J137" s="158">
        <f>BK137</f>
        <v>0</v>
      </c>
      <c r="L137" s="146"/>
      <c r="M137" s="151"/>
      <c r="N137" s="152"/>
      <c r="O137" s="152"/>
      <c r="P137" s="153">
        <f>P138</f>
        <v>0</v>
      </c>
      <c r="Q137" s="152"/>
      <c r="R137" s="153">
        <f>R138</f>
        <v>1.9421324300000002</v>
      </c>
      <c r="S137" s="152"/>
      <c r="T137" s="154">
        <f>T138</f>
        <v>0</v>
      </c>
      <c r="AR137" s="147" t="s">
        <v>80</v>
      </c>
      <c r="AT137" s="155" t="s">
        <v>74</v>
      </c>
      <c r="AU137" s="155" t="s">
        <v>80</v>
      </c>
      <c r="AY137" s="147" t="s">
        <v>130</v>
      </c>
      <c r="BK137" s="156">
        <f>BK138</f>
        <v>0</v>
      </c>
    </row>
    <row r="138" spans="1:65" s="2" customFormat="1" ht="21.75" customHeight="1">
      <c r="A138" s="31"/>
      <c r="B138" s="127"/>
      <c r="C138" s="159" t="s">
        <v>156</v>
      </c>
      <c r="D138" s="159" t="s">
        <v>132</v>
      </c>
      <c r="E138" s="160" t="s">
        <v>157</v>
      </c>
      <c r="F138" s="161" t="s">
        <v>158</v>
      </c>
      <c r="G138" s="162" t="s">
        <v>135</v>
      </c>
      <c r="H138" s="163">
        <v>14.813</v>
      </c>
      <c r="I138" s="164"/>
      <c r="J138" s="165">
        <f>ROUND(I138*H138,2)</f>
        <v>0</v>
      </c>
      <c r="K138" s="166"/>
      <c r="L138" s="32"/>
      <c r="M138" s="167" t="s">
        <v>1</v>
      </c>
      <c r="N138" s="168" t="s">
        <v>40</v>
      </c>
      <c r="O138" s="57"/>
      <c r="P138" s="169">
        <f>O138*H138</f>
        <v>0</v>
      </c>
      <c r="Q138" s="169">
        <v>0.13111</v>
      </c>
      <c r="R138" s="169">
        <f>Q138*H138</f>
        <v>1.9421324300000002</v>
      </c>
      <c r="S138" s="169">
        <v>0</v>
      </c>
      <c r="T138" s="170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1" t="s">
        <v>136</v>
      </c>
      <c r="AT138" s="171" t="s">
        <v>132</v>
      </c>
      <c r="AU138" s="171" t="s">
        <v>91</v>
      </c>
      <c r="AY138" s="14" t="s">
        <v>130</v>
      </c>
      <c r="BE138" s="92">
        <f>IF(N138="základní",J138,0)</f>
        <v>0</v>
      </c>
      <c r="BF138" s="92">
        <f>IF(N138="snížená",J138,0)</f>
        <v>0</v>
      </c>
      <c r="BG138" s="92">
        <f>IF(N138="zákl. přenesená",J138,0)</f>
        <v>0</v>
      </c>
      <c r="BH138" s="92">
        <f>IF(N138="sníž. přenesená",J138,0)</f>
        <v>0</v>
      </c>
      <c r="BI138" s="92">
        <f>IF(N138="nulová",J138,0)</f>
        <v>0</v>
      </c>
      <c r="BJ138" s="14" t="s">
        <v>80</v>
      </c>
      <c r="BK138" s="92">
        <f>ROUND(I138*H138,2)</f>
        <v>0</v>
      </c>
      <c r="BL138" s="14" t="s">
        <v>136</v>
      </c>
      <c r="BM138" s="171" t="s">
        <v>159</v>
      </c>
    </row>
    <row r="139" spans="2:63" s="12" customFormat="1" ht="22.9" customHeight="1">
      <c r="B139" s="146"/>
      <c r="D139" s="147" t="s">
        <v>74</v>
      </c>
      <c r="E139" s="157" t="s">
        <v>160</v>
      </c>
      <c r="F139" s="157" t="s">
        <v>161</v>
      </c>
      <c r="I139" s="149"/>
      <c r="J139" s="158">
        <f>BK139</f>
        <v>0</v>
      </c>
      <c r="L139" s="146"/>
      <c r="M139" s="151"/>
      <c r="N139" s="152"/>
      <c r="O139" s="152"/>
      <c r="P139" s="153">
        <f>P140</f>
        <v>0</v>
      </c>
      <c r="Q139" s="152"/>
      <c r="R139" s="153">
        <f>R140</f>
        <v>0.5166</v>
      </c>
      <c r="S139" s="152"/>
      <c r="T139" s="154">
        <f>T140</f>
        <v>0</v>
      </c>
      <c r="AR139" s="147" t="s">
        <v>80</v>
      </c>
      <c r="AT139" s="155" t="s">
        <v>74</v>
      </c>
      <c r="AU139" s="155" t="s">
        <v>80</v>
      </c>
      <c r="AY139" s="147" t="s">
        <v>130</v>
      </c>
      <c r="BK139" s="156">
        <f>BK140</f>
        <v>0</v>
      </c>
    </row>
    <row r="140" spans="1:65" s="2" customFormat="1" ht="21.75" customHeight="1">
      <c r="A140" s="31"/>
      <c r="B140" s="127"/>
      <c r="C140" s="159" t="s">
        <v>162</v>
      </c>
      <c r="D140" s="159" t="s">
        <v>132</v>
      </c>
      <c r="E140" s="160" t="s">
        <v>163</v>
      </c>
      <c r="F140" s="161" t="s">
        <v>164</v>
      </c>
      <c r="G140" s="162" t="s">
        <v>165</v>
      </c>
      <c r="H140" s="163">
        <v>210</v>
      </c>
      <c r="I140" s="164"/>
      <c r="J140" s="165">
        <f>ROUND(I140*H140,2)</f>
        <v>0</v>
      </c>
      <c r="K140" s="166"/>
      <c r="L140" s="32"/>
      <c r="M140" s="167" t="s">
        <v>1</v>
      </c>
      <c r="N140" s="168" t="s">
        <v>40</v>
      </c>
      <c r="O140" s="57"/>
      <c r="P140" s="169">
        <f>O140*H140</f>
        <v>0</v>
      </c>
      <c r="Q140" s="169">
        <v>0.00246</v>
      </c>
      <c r="R140" s="169">
        <f>Q140*H140</f>
        <v>0.5166</v>
      </c>
      <c r="S140" s="169">
        <v>0</v>
      </c>
      <c r="T140" s="170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1" t="s">
        <v>136</v>
      </c>
      <c r="AT140" s="171" t="s">
        <v>132</v>
      </c>
      <c r="AU140" s="171" t="s">
        <v>91</v>
      </c>
      <c r="AY140" s="14" t="s">
        <v>130</v>
      </c>
      <c r="BE140" s="92">
        <f>IF(N140="základní",J140,0)</f>
        <v>0</v>
      </c>
      <c r="BF140" s="92">
        <f>IF(N140="snížená",J140,0)</f>
        <v>0</v>
      </c>
      <c r="BG140" s="92">
        <f>IF(N140="zákl. přenesená",J140,0)</f>
        <v>0</v>
      </c>
      <c r="BH140" s="92">
        <f>IF(N140="sníž. přenesená",J140,0)</f>
        <v>0</v>
      </c>
      <c r="BI140" s="92">
        <f>IF(N140="nulová",J140,0)</f>
        <v>0</v>
      </c>
      <c r="BJ140" s="14" t="s">
        <v>80</v>
      </c>
      <c r="BK140" s="92">
        <f>ROUND(I140*H140,2)</f>
        <v>0</v>
      </c>
      <c r="BL140" s="14" t="s">
        <v>136</v>
      </c>
      <c r="BM140" s="171" t="s">
        <v>166</v>
      </c>
    </row>
    <row r="141" spans="2:63" s="12" customFormat="1" ht="22.9" customHeight="1">
      <c r="B141" s="146"/>
      <c r="D141" s="147" t="s">
        <v>74</v>
      </c>
      <c r="E141" s="157" t="s">
        <v>167</v>
      </c>
      <c r="F141" s="157" t="s">
        <v>168</v>
      </c>
      <c r="I141" s="149"/>
      <c r="J141" s="158">
        <f>BK141</f>
        <v>0</v>
      </c>
      <c r="L141" s="146"/>
      <c r="M141" s="151"/>
      <c r="N141" s="152"/>
      <c r="O141" s="152"/>
      <c r="P141" s="153">
        <f>P142</f>
        <v>0</v>
      </c>
      <c r="Q141" s="152"/>
      <c r="R141" s="153">
        <f>R142</f>
        <v>0</v>
      </c>
      <c r="S141" s="152"/>
      <c r="T141" s="154">
        <f>T142</f>
        <v>0</v>
      </c>
      <c r="AR141" s="147" t="s">
        <v>80</v>
      </c>
      <c r="AT141" s="155" t="s">
        <v>74</v>
      </c>
      <c r="AU141" s="155" t="s">
        <v>80</v>
      </c>
      <c r="AY141" s="147" t="s">
        <v>130</v>
      </c>
      <c r="BK141" s="156">
        <f>BK142</f>
        <v>0</v>
      </c>
    </row>
    <row r="142" spans="1:65" s="2" customFormat="1" ht="21.75" customHeight="1">
      <c r="A142" s="31"/>
      <c r="B142" s="127"/>
      <c r="C142" s="159" t="s">
        <v>149</v>
      </c>
      <c r="D142" s="159" t="s">
        <v>132</v>
      </c>
      <c r="E142" s="160" t="s">
        <v>169</v>
      </c>
      <c r="F142" s="161" t="s">
        <v>170</v>
      </c>
      <c r="G142" s="162" t="s">
        <v>171</v>
      </c>
      <c r="H142" s="163">
        <v>2.885</v>
      </c>
      <c r="I142" s="164"/>
      <c r="J142" s="165">
        <f>ROUND(I142*H142,2)</f>
        <v>0</v>
      </c>
      <c r="K142" s="166"/>
      <c r="L142" s="32"/>
      <c r="M142" s="167" t="s">
        <v>1</v>
      </c>
      <c r="N142" s="168" t="s">
        <v>40</v>
      </c>
      <c r="O142" s="57"/>
      <c r="P142" s="169">
        <f>O142*H142</f>
        <v>0</v>
      </c>
      <c r="Q142" s="169">
        <v>0</v>
      </c>
      <c r="R142" s="169">
        <f>Q142*H142</f>
        <v>0</v>
      </c>
      <c r="S142" s="169">
        <v>0</v>
      </c>
      <c r="T142" s="170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1" t="s">
        <v>136</v>
      </c>
      <c r="AT142" s="171" t="s">
        <v>132</v>
      </c>
      <c r="AU142" s="171" t="s">
        <v>91</v>
      </c>
      <c r="AY142" s="14" t="s">
        <v>130</v>
      </c>
      <c r="BE142" s="92">
        <f>IF(N142="základní",J142,0)</f>
        <v>0</v>
      </c>
      <c r="BF142" s="92">
        <f>IF(N142="snížená",J142,0)</f>
        <v>0</v>
      </c>
      <c r="BG142" s="92">
        <f>IF(N142="zákl. přenesená",J142,0)</f>
        <v>0</v>
      </c>
      <c r="BH142" s="92">
        <f>IF(N142="sníž. přenesená",J142,0)</f>
        <v>0</v>
      </c>
      <c r="BI142" s="92">
        <f>IF(N142="nulová",J142,0)</f>
        <v>0</v>
      </c>
      <c r="BJ142" s="14" t="s">
        <v>80</v>
      </c>
      <c r="BK142" s="92">
        <f>ROUND(I142*H142,2)</f>
        <v>0</v>
      </c>
      <c r="BL142" s="14" t="s">
        <v>136</v>
      </c>
      <c r="BM142" s="171" t="s">
        <v>172</v>
      </c>
    </row>
    <row r="143" spans="2:63" s="12" customFormat="1" ht="25.9" customHeight="1">
      <c r="B143" s="146"/>
      <c r="D143" s="147" t="s">
        <v>74</v>
      </c>
      <c r="E143" s="148" t="s">
        <v>108</v>
      </c>
      <c r="F143" s="148" t="s">
        <v>173</v>
      </c>
      <c r="I143" s="149"/>
      <c r="J143" s="150">
        <f>BK143</f>
        <v>0</v>
      </c>
      <c r="L143" s="146"/>
      <c r="M143" s="151"/>
      <c r="N143" s="152"/>
      <c r="O143" s="152"/>
      <c r="P143" s="153">
        <f>P144</f>
        <v>0</v>
      </c>
      <c r="Q143" s="152"/>
      <c r="R143" s="153">
        <f>R144</f>
        <v>0</v>
      </c>
      <c r="S143" s="152"/>
      <c r="T143" s="154">
        <f>T144</f>
        <v>0</v>
      </c>
      <c r="AR143" s="147" t="s">
        <v>151</v>
      </c>
      <c r="AT143" s="155" t="s">
        <v>74</v>
      </c>
      <c r="AU143" s="155" t="s">
        <v>75</v>
      </c>
      <c r="AY143" s="147" t="s">
        <v>130</v>
      </c>
      <c r="BK143" s="156">
        <f>BK144</f>
        <v>0</v>
      </c>
    </row>
    <row r="144" spans="2:63" s="12" customFormat="1" ht="22.9" customHeight="1">
      <c r="B144" s="146"/>
      <c r="D144" s="147" t="s">
        <v>74</v>
      </c>
      <c r="E144" s="157" t="s">
        <v>174</v>
      </c>
      <c r="F144" s="157" t="s">
        <v>111</v>
      </c>
      <c r="I144" s="149"/>
      <c r="J144" s="158">
        <f>BK144</f>
        <v>0</v>
      </c>
      <c r="L144" s="146"/>
      <c r="M144" s="151"/>
      <c r="N144" s="152"/>
      <c r="O144" s="152"/>
      <c r="P144" s="153">
        <f>P145</f>
        <v>0</v>
      </c>
      <c r="Q144" s="152"/>
      <c r="R144" s="153">
        <f>R145</f>
        <v>0</v>
      </c>
      <c r="S144" s="152"/>
      <c r="T144" s="154">
        <f>T145</f>
        <v>0</v>
      </c>
      <c r="AR144" s="147" t="s">
        <v>151</v>
      </c>
      <c r="AT144" s="155" t="s">
        <v>74</v>
      </c>
      <c r="AU144" s="155" t="s">
        <v>80</v>
      </c>
      <c r="AY144" s="147" t="s">
        <v>130</v>
      </c>
      <c r="BK144" s="156">
        <f>BK145</f>
        <v>0</v>
      </c>
    </row>
    <row r="145" spans="1:65" s="2" customFormat="1" ht="16.5" customHeight="1">
      <c r="A145" s="31"/>
      <c r="B145" s="127"/>
      <c r="C145" s="159" t="s">
        <v>160</v>
      </c>
      <c r="D145" s="159" t="s">
        <v>132</v>
      </c>
      <c r="E145" s="160" t="s">
        <v>175</v>
      </c>
      <c r="F145" s="161" t="s">
        <v>176</v>
      </c>
      <c r="G145" s="162" t="s">
        <v>177</v>
      </c>
      <c r="H145" s="163">
        <v>1</v>
      </c>
      <c r="I145" s="164"/>
      <c r="J145" s="165">
        <f>ROUND(I145*H145,2)</f>
        <v>0</v>
      </c>
      <c r="K145" s="166"/>
      <c r="L145" s="32"/>
      <c r="M145" s="183" t="s">
        <v>1</v>
      </c>
      <c r="N145" s="184" t="s">
        <v>40</v>
      </c>
      <c r="O145" s="185"/>
      <c r="P145" s="186">
        <f>O145*H145</f>
        <v>0</v>
      </c>
      <c r="Q145" s="186">
        <v>0</v>
      </c>
      <c r="R145" s="186">
        <f>Q145*H145</f>
        <v>0</v>
      </c>
      <c r="S145" s="186">
        <v>0</v>
      </c>
      <c r="T145" s="187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1" t="s">
        <v>178</v>
      </c>
      <c r="AT145" s="171" t="s">
        <v>132</v>
      </c>
      <c r="AU145" s="171" t="s">
        <v>91</v>
      </c>
      <c r="AY145" s="14" t="s">
        <v>130</v>
      </c>
      <c r="BE145" s="92">
        <f>IF(N145="základní",J145,0)</f>
        <v>0</v>
      </c>
      <c r="BF145" s="92">
        <f>IF(N145="snížená",J145,0)</f>
        <v>0</v>
      </c>
      <c r="BG145" s="92">
        <f>IF(N145="zákl. přenesená",J145,0)</f>
        <v>0</v>
      </c>
      <c r="BH145" s="92">
        <f>IF(N145="sníž. přenesená",J145,0)</f>
        <v>0</v>
      </c>
      <c r="BI145" s="92">
        <f>IF(N145="nulová",J145,0)</f>
        <v>0</v>
      </c>
      <c r="BJ145" s="14" t="s">
        <v>80</v>
      </c>
      <c r="BK145" s="92">
        <f>ROUND(I145*H145,2)</f>
        <v>0</v>
      </c>
      <c r="BL145" s="14" t="s">
        <v>178</v>
      </c>
      <c r="BM145" s="171" t="s">
        <v>179</v>
      </c>
    </row>
    <row r="146" spans="1:31" s="2" customFormat="1" ht="6.95" customHeight="1">
      <c r="A146" s="31"/>
      <c r="B146" s="46"/>
      <c r="C146" s="47"/>
      <c r="D146" s="47"/>
      <c r="E146" s="47"/>
      <c r="F146" s="47"/>
      <c r="G146" s="47"/>
      <c r="H146" s="47"/>
      <c r="I146" s="47"/>
      <c r="J146" s="47"/>
      <c r="K146" s="47"/>
      <c r="L146" s="32"/>
      <c r="M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</row>
  </sheetData>
  <autoFilter ref="C128:K145"/>
  <mergeCells count="11">
    <mergeCell ref="L2:V2"/>
    <mergeCell ref="D106:F106"/>
    <mergeCell ref="D107:F107"/>
    <mergeCell ref="D108:F108"/>
    <mergeCell ref="D109:F109"/>
    <mergeCell ref="E121:H121"/>
    <mergeCell ref="E7:H7"/>
    <mergeCell ref="E16:H16"/>
    <mergeCell ref="E25:H25"/>
    <mergeCell ref="E85:H85"/>
    <mergeCell ref="D105:F10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Bubrín Ján</dc:creator>
  <cp:keywords/>
  <dc:description/>
  <cp:lastModifiedBy>Bažant Petr</cp:lastModifiedBy>
  <dcterms:created xsi:type="dcterms:W3CDTF">2021-01-21T09:42:18Z</dcterms:created>
  <dcterms:modified xsi:type="dcterms:W3CDTF">2021-02-02T09:09:34Z</dcterms:modified>
  <cp:category/>
  <cp:version/>
  <cp:contentType/>
  <cp:contentStatus/>
</cp:coreProperties>
</file>