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VPC2\ZD VPC2\ZD předaná dodavatelům VPC2\"/>
    </mc:Choice>
  </mc:AlternateContent>
  <bookViews>
    <workbookView xWindow="48" yWindow="-36" windowWidth="14796" windowHeight="14568"/>
  </bookViews>
  <sheets>
    <sheet name="REKAPITULACE" sheetId="1" r:id="rId1"/>
    <sheet name="VRN - Kanalizace" sheetId="3" r:id="rId2"/>
    <sheet name="Položky VRN - Kanalizace" sheetId="4" r:id="rId3"/>
    <sheet name=" Stavba - Kanalizace" sheetId="5" r:id="rId4"/>
    <sheet name="Položky - SO 01 D.1.01 Pol" sheetId="6" r:id="rId5"/>
    <sheet name="Krycí list - ZTI" sheetId="7" r:id="rId6"/>
    <sheet name="Rekapitulace - ZTI - Kanalizace" sheetId="8" r:id="rId7"/>
    <sheet name="Položky - ZTI - Kanalizace" sheetId="9" r:id="rId8"/>
    <sheet name="VRN - Voda" sheetId="10" r:id="rId9"/>
    <sheet name="Položky VRN - Voda" sheetId="11" r:id="rId10"/>
    <sheet name="Stavba - Voda" sheetId="12" r:id="rId11"/>
    <sheet name="Položky - st. SO 01 D.1.01 Pol" sheetId="13" r:id="rId12"/>
    <sheet name="Krycí list - Voda" sheetId="14" r:id="rId13"/>
    <sheet name="Rekapitulace - ZTI - Voda" sheetId="15" r:id="rId14"/>
    <sheet name="Položky - ZTI - Voda" sheetId="16" r:id="rId15"/>
  </sheets>
  <externalReferences>
    <externalReference r:id="rId16"/>
    <externalReference r:id="rId17"/>
  </externalReferences>
  <definedNames>
    <definedName name="CelkemDPHVypocet" localSheetId="3">' Stavba - Kanalizace'!$H$43</definedName>
    <definedName name="CelkemDPHVypocet" localSheetId="10">'Stavba - Voda'!$H$43</definedName>
    <definedName name="CelkemDPHVypocet" localSheetId="1">'VRN - Kanalizace'!$H$42</definedName>
    <definedName name="CelkemDPHVypocet" localSheetId="8">'VRN - Voda'!$H$42</definedName>
    <definedName name="CenaCelkem">'VRN - Kanalizace'!$G$29</definedName>
    <definedName name="CenaCelkemBezDPH">'VRN - Kanalizace'!$G$28</definedName>
    <definedName name="CenaCelkemVypocet" localSheetId="3">' Stavba - Kanalizace'!$I$43</definedName>
    <definedName name="CenaCelkemVypocet" localSheetId="10">'Stavba - Voda'!$I$43</definedName>
    <definedName name="CenaCelkemVypocet" localSheetId="1">'VRN - Kanalizace'!$I$42</definedName>
    <definedName name="CenaCelkemVypocet" localSheetId="8">'VRN - Voda'!$I$42</definedName>
    <definedName name="cisloobjektu">'VRN - Kanalizace'!$D$3</definedName>
    <definedName name="CisloRozpoctu">'[1]Krycí list'!$C$2</definedName>
    <definedName name="CisloStavby" localSheetId="3">' Stavba - Kanalizace'!$D$2</definedName>
    <definedName name="CisloStavby" localSheetId="10">'Stavba - Voda'!$D$2</definedName>
    <definedName name="CisloStavby" localSheetId="1">'VRN - Kanalizace'!$D$2</definedName>
    <definedName name="CisloStavby" localSheetId="8">'VRN - Voda'!$D$2</definedName>
    <definedName name="cislostavby">'[1]Krycí list'!$A$7</definedName>
    <definedName name="CisloStavebnihoRozpoctu">'VRN - Kanalizace'!$D$4</definedName>
    <definedName name="dadresa">'VRN - Kanalizace'!$D$12:$G$12</definedName>
    <definedName name="DIČ" localSheetId="3">' Stavba - Kanalizace'!$I$12</definedName>
    <definedName name="DIČ" localSheetId="10">'Stavba - Voda'!$I$12</definedName>
    <definedName name="DIČ" localSheetId="1">'VRN - Kanalizace'!$I$12</definedName>
    <definedName name="DIČ" localSheetId="8">'VRN - Voda'!$I$12</definedName>
    <definedName name="dmisto">'VRN - Kanalizace'!$E$13:$G$13</definedName>
    <definedName name="DPHSni">'VRN - Kanalizace'!$G$24</definedName>
    <definedName name="DPHZakl">'VRN - Kanalizace'!$G$26</definedName>
    <definedName name="dpsc" localSheetId="3">' Stavba - Kanalizace'!$D$13</definedName>
    <definedName name="dpsc" localSheetId="10">'Stavba - Voda'!$D$13</definedName>
    <definedName name="dpsc" localSheetId="1">'VRN - Kanalizace'!$D$13</definedName>
    <definedName name="dpsc" localSheetId="8">'VRN - Voda'!$D$13</definedName>
    <definedName name="Excel_BuiltIn__FilterDatabase_1" localSheetId="7">#REF!</definedName>
    <definedName name="Excel_BuiltIn__FilterDatabase_1" localSheetId="14">#REF!</definedName>
    <definedName name="Excel_BuiltIn__FilterDatabase_1">#REF!</definedName>
    <definedName name="Excel_BuiltIn_Extract_1" localSheetId="7">#REF!</definedName>
    <definedName name="Excel_BuiltIn_Extract_1" localSheetId="14">#REF!</definedName>
    <definedName name="Excel_BuiltIn_Extract_1">#REF!</definedName>
    <definedName name="HZS">[2]F1_4_ZTI_R!$I$42</definedName>
    <definedName name="IČO" localSheetId="3">' Stavba - Kanalizace'!$I$11</definedName>
    <definedName name="IČO" localSheetId="10">'Stavba - Voda'!$I$11</definedName>
    <definedName name="IČO" localSheetId="1">'VRN - Kanalizace'!$I$11</definedName>
    <definedName name="IČO" localSheetId="8">'VRN - Voda'!$I$11</definedName>
    <definedName name="Mena">'VRN - Kanalizace'!$J$29</definedName>
    <definedName name="MistoStavby">'VRN - Kanalizace'!$D$4</definedName>
    <definedName name="nazevobjektu">'VRN - Kanalizace'!$E$3</definedName>
    <definedName name="NazevRozpoctu">'[1]Krycí list'!$D$2</definedName>
    <definedName name="NazevStavby" localSheetId="3">' Stavba - Kanalizace'!$E$2</definedName>
    <definedName name="NazevStavby" localSheetId="10">'Stavba - Voda'!$E$2</definedName>
    <definedName name="NazevStavby" localSheetId="1">'VRN - Kanalizace'!$E$2</definedName>
    <definedName name="NazevStavby" localSheetId="8">'VRN - Voda'!$E$2</definedName>
    <definedName name="nazevstavby">'[1]Krycí list'!$C$7</definedName>
    <definedName name="NazevStavebnihoRozpoctu">'VRN - Kanalizace'!$E$4</definedName>
    <definedName name="_xlnm.Print_Titles" localSheetId="4">'Položky - SO 01 D.1.01 Pol'!$1:$7</definedName>
    <definedName name="_xlnm.Print_Titles" localSheetId="11">'Položky - st. SO 01 D.1.01 Pol'!$1:$7</definedName>
    <definedName name="_xlnm.Print_Titles" localSheetId="7">'Položky - ZTI - Kanalizace'!$1:$7</definedName>
    <definedName name="_xlnm.Print_Titles" localSheetId="14">'Položky - ZTI - Voda'!$1:$7</definedName>
    <definedName name="_xlnm.Print_Titles" localSheetId="2">'Položky VRN - Kanalizace'!$1:$7</definedName>
    <definedName name="_xlnm.Print_Titles" localSheetId="9">'Položky VRN - Voda'!$1:$7</definedName>
    <definedName name="oadresa">'VRN - Kanalizace'!$D$6</definedName>
    <definedName name="Objednatel" localSheetId="3">' Stavba - Kanalizace'!$D$5</definedName>
    <definedName name="Objednatel" localSheetId="10">'Stavba - Voda'!$D$5</definedName>
    <definedName name="Objednatel" localSheetId="1">'VRN - Kanalizace'!$D$5</definedName>
    <definedName name="Objednatel" localSheetId="8">'VRN - Voda'!$D$5</definedName>
    <definedName name="Objekt" localSheetId="3">' Stavba - Kanalizace'!$B$38</definedName>
    <definedName name="Objekt" localSheetId="10">'Stavba - Voda'!$B$38</definedName>
    <definedName name="Objekt" localSheetId="1">'VRN - Kanalizace'!$B$38</definedName>
    <definedName name="Objekt" localSheetId="8">'VRN - Voda'!$B$38</definedName>
    <definedName name="_xlnm.Print_Area" localSheetId="3">' Stavba - Kanalizace'!$A$1:$J$73</definedName>
    <definedName name="_xlnm.Print_Area" localSheetId="12">'Krycí list - Voda'!$A$1:$G$32</definedName>
    <definedName name="_xlnm.Print_Area" localSheetId="5">'Krycí list - ZTI'!$A$1:$G$32</definedName>
    <definedName name="_xlnm.Print_Area" localSheetId="4">'Položky - SO 01 D.1.01 Pol'!$A$1:$X$1157</definedName>
    <definedName name="_xlnm.Print_Area" localSheetId="11">'Položky - st. SO 01 D.1.01 Pol'!$A$1:$X$533</definedName>
    <definedName name="_xlnm.Print_Area" localSheetId="7">'Položky - ZTI - Kanalizace'!$A$1:$H$95</definedName>
    <definedName name="_xlnm.Print_Area" localSheetId="14">'Položky - ZTI - Voda'!$A$1:$H$192</definedName>
    <definedName name="_xlnm.Print_Area" localSheetId="2">'Položky VRN - Kanalizace'!$A$1:$X$54</definedName>
    <definedName name="_xlnm.Print_Area" localSheetId="9">'Položky VRN - Voda'!$A$1:$X$54</definedName>
    <definedName name="_xlnm.Print_Area" localSheetId="6">'Rekapitulace - ZTI - Kanalizace'!$A$1:$I$20</definedName>
    <definedName name="_xlnm.Print_Area" localSheetId="13">'Rekapitulace - ZTI - Voda'!$A$1:$I$20</definedName>
    <definedName name="_xlnm.Print_Area" localSheetId="10">'Stavba - Voda'!$A$1:$J$65</definedName>
    <definedName name="_xlnm.Print_Area" localSheetId="1">'VRN - Kanalizace'!$A$1:$J$51</definedName>
    <definedName name="_xlnm.Print_Area" localSheetId="8">'VRN - Voda'!$A$1:$J$51</definedName>
    <definedName name="odic" localSheetId="3">' Stavba - Kanalizace'!$I$6</definedName>
    <definedName name="odic" localSheetId="10">'Stavba - Voda'!$I$6</definedName>
    <definedName name="odic" localSheetId="1">'VRN - Kanalizace'!$I$6</definedName>
    <definedName name="odic" localSheetId="8">'VRN - Voda'!$I$6</definedName>
    <definedName name="oico" localSheetId="3">' Stavba - Kanalizace'!$I$5</definedName>
    <definedName name="oico" localSheetId="10">'Stavba - Voda'!$I$5</definedName>
    <definedName name="oico" localSheetId="1">'VRN - Kanalizace'!$I$5</definedName>
    <definedName name="oico" localSheetId="8">'VRN - Voda'!$I$5</definedName>
    <definedName name="omisto" localSheetId="3">' Stavba - Kanalizace'!$E$7</definedName>
    <definedName name="omisto" localSheetId="10">'Stavba - Voda'!$E$7</definedName>
    <definedName name="omisto" localSheetId="1">'VRN - Kanalizace'!$E$7</definedName>
    <definedName name="omisto" localSheetId="8">'VRN - Voda'!$E$7</definedName>
    <definedName name="onazev" localSheetId="3">' Stavba - Kanalizace'!$D$6</definedName>
    <definedName name="onazev" localSheetId="10">'Stavba - Voda'!$D$6</definedName>
    <definedName name="onazev" localSheetId="1">'VRN - Kanalizace'!$D$6</definedName>
    <definedName name="onazev" localSheetId="8">'VRN - Voda'!$D$6</definedName>
    <definedName name="opsc" localSheetId="3">' Stavba - Kanalizace'!$D$7</definedName>
    <definedName name="opsc" localSheetId="10">'Stavba - Voda'!$D$7</definedName>
    <definedName name="opsc" localSheetId="1">'VRN - Kanalizace'!$D$7</definedName>
    <definedName name="opsc" localSheetId="8">'VRN - Voda'!$D$7</definedName>
    <definedName name="padresa">'VRN - Kanalizace'!$D$9</definedName>
    <definedName name="pdic">'VRN - Kanalizace'!$I$9</definedName>
    <definedName name="pico">'VRN - Kanalizace'!$I$8</definedName>
    <definedName name="pmisto">'VRN - Kanalizace'!$E$10</definedName>
    <definedName name="PocetMJ">#REF!</definedName>
    <definedName name="PoptavkaID">'VRN - Kanalizace'!$A$1</definedName>
    <definedName name="pPSC">'VRN - Kanalizace'!$D$10</definedName>
    <definedName name="Projektant">'VRN - Kanalizace'!$D$8</definedName>
    <definedName name="SazbaDPH1" localSheetId="3">' Stavba - Kanalizace'!$E$23</definedName>
    <definedName name="SazbaDPH1" localSheetId="10">'Stavba - Voda'!$E$23</definedName>
    <definedName name="SazbaDPH1" localSheetId="1">'VRN - Kanalizace'!$E$23</definedName>
    <definedName name="SazbaDPH1" localSheetId="8">'VRN - Voda'!$E$23</definedName>
    <definedName name="SazbaDPH1">'[1]Krycí list'!$C$30</definedName>
    <definedName name="SazbaDPH2" localSheetId="3">' Stavba - Kanalizace'!$E$25</definedName>
    <definedName name="SazbaDPH2" localSheetId="10">'Stavba - Voda'!$E$25</definedName>
    <definedName name="SazbaDPH2" localSheetId="1">'VRN - Kanalizace'!$E$25</definedName>
    <definedName name="SazbaDPH2" localSheetId="8">'VRN - Voda'!$E$25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'VRN - Kanalizace'!$D$14</definedName>
    <definedName name="Z_B7E7C763_C459_487D_8ABA_5CFDDFBD5A84_.wvu.Cols" localSheetId="3" hidden="1">' Stavba - Kanalizace'!$A:$A</definedName>
    <definedName name="Z_B7E7C763_C459_487D_8ABA_5CFDDFBD5A84_.wvu.Cols" localSheetId="10" hidden="1">'Stavba - Voda'!$A:$A</definedName>
    <definedName name="Z_B7E7C763_C459_487D_8ABA_5CFDDFBD5A84_.wvu.Cols" localSheetId="1" hidden="1">'VRN - Kanalizace'!$A:$A</definedName>
    <definedName name="Z_B7E7C763_C459_487D_8ABA_5CFDDFBD5A84_.wvu.Cols" localSheetId="8" hidden="1">'VRN - Voda'!$A:$A</definedName>
    <definedName name="Z_B7E7C763_C459_487D_8ABA_5CFDDFBD5A84_.wvu.PrintArea" localSheetId="3" hidden="1">' Stavba - Kanalizace'!$B$1:$J$36</definedName>
    <definedName name="Z_B7E7C763_C459_487D_8ABA_5CFDDFBD5A84_.wvu.PrintArea" localSheetId="10" hidden="1">'Stavba - Voda'!$B$1:$J$36</definedName>
    <definedName name="Z_B7E7C763_C459_487D_8ABA_5CFDDFBD5A84_.wvu.PrintArea" localSheetId="1" hidden="1">'VRN - Kanalizace'!$B$1:$J$36</definedName>
    <definedName name="Z_B7E7C763_C459_487D_8ABA_5CFDDFBD5A84_.wvu.PrintArea" localSheetId="8" hidden="1">'VRN - Voda'!$B$1:$J$36</definedName>
    <definedName name="ZakladDPHSni">'VRN - Kanalizace'!$G$23</definedName>
    <definedName name="ZakladDPHSniVypocet" localSheetId="3">' Stavba - Kanalizace'!$F$43</definedName>
    <definedName name="ZakladDPHSniVypocet" localSheetId="10">'Stavba - Voda'!$F$43</definedName>
    <definedName name="ZakladDPHSniVypocet" localSheetId="1">'VRN - Kanalizace'!$F$42</definedName>
    <definedName name="ZakladDPHSniVypocet" localSheetId="8">'VRN - Voda'!$F$42</definedName>
    <definedName name="ZakladDPHZakl">'VRN - Kanalizace'!$G$25</definedName>
    <definedName name="ZakladDPHZaklVypocet" localSheetId="3">' Stavba - Kanalizace'!$G$43</definedName>
    <definedName name="ZakladDPHZaklVypocet" localSheetId="10">'Stavba - Voda'!$G$43</definedName>
    <definedName name="ZakladDPHZaklVypocet" localSheetId="1">'VRN - Kanalizace'!$G$42</definedName>
    <definedName name="ZakladDPHZaklVypocet" localSheetId="8">'VRN - Voda'!$G$42</definedName>
    <definedName name="ZaObjednatele">'VRN - Kanalizace'!$G$34</definedName>
    <definedName name="Zaokrouhleni">'VRN - Kanalizace'!$G$27</definedName>
    <definedName name="ZaZhotovitele">'VRN - Kanalizace'!$D$34</definedName>
    <definedName name="Zhotovitel">'VRN - Kanalizace'!$D$11:$G$11</definedName>
  </definedNames>
  <calcPr calcId="152511"/>
</workbook>
</file>

<file path=xl/calcChain.xml><?xml version="1.0" encoding="utf-8"?>
<calcChain xmlns="http://schemas.openxmlformats.org/spreadsheetml/2006/main">
  <c r="E32" i="1" l="1"/>
  <c r="E28" i="1"/>
  <c r="E27" i="1"/>
  <c r="E18" i="1"/>
  <c r="E21" i="1" s="1"/>
  <c r="E24" i="1" s="1"/>
  <c r="G183" i="16" l="1"/>
  <c r="G181" i="16"/>
  <c r="G179" i="16"/>
  <c r="G175" i="16"/>
  <c r="E175" i="16"/>
  <c r="G173" i="16"/>
  <c r="E171" i="16"/>
  <c r="G171" i="16" s="1"/>
  <c r="G169" i="16"/>
  <c r="G167" i="16"/>
  <c r="E167" i="16"/>
  <c r="G163" i="16"/>
  <c r="E163" i="16"/>
  <c r="E161" i="16"/>
  <c r="G161" i="16" s="1"/>
  <c r="G159" i="16"/>
  <c r="E157" i="16"/>
  <c r="E165" i="16" s="1"/>
  <c r="G165" i="16" s="1"/>
  <c r="E155" i="16"/>
  <c r="G155" i="16" s="1"/>
  <c r="G153" i="16"/>
  <c r="E146" i="16"/>
  <c r="G146" i="16" s="1"/>
  <c r="E144" i="16"/>
  <c r="G144" i="16" s="1"/>
  <c r="E142" i="16"/>
  <c r="G142" i="16" s="1"/>
  <c r="G140" i="16"/>
  <c r="G138" i="16"/>
  <c r="G136" i="16"/>
  <c r="G134" i="16"/>
  <c r="E134" i="16"/>
  <c r="G132" i="16"/>
  <c r="G130" i="16"/>
  <c r="E128" i="16"/>
  <c r="G128" i="16" s="1"/>
  <c r="G126" i="16"/>
  <c r="E126" i="16"/>
  <c r="G124" i="16"/>
  <c r="G122" i="16"/>
  <c r="G120" i="16"/>
  <c r="G118" i="16"/>
  <c r="G116" i="16"/>
  <c r="G114" i="16"/>
  <c r="G112" i="16"/>
  <c r="E103" i="16"/>
  <c r="G103" i="16" s="1"/>
  <c r="G99" i="16"/>
  <c r="E99" i="16"/>
  <c r="G97" i="16"/>
  <c r="G95" i="16"/>
  <c r="E93" i="16"/>
  <c r="G93" i="16" s="1"/>
  <c r="G91" i="16"/>
  <c r="G89" i="16"/>
  <c r="G87" i="16"/>
  <c r="G85" i="16"/>
  <c r="G83" i="16"/>
  <c r="G81" i="16"/>
  <c r="G79" i="16"/>
  <c r="G77" i="16"/>
  <c r="G75" i="16"/>
  <c r="E75" i="16"/>
  <c r="G73" i="16"/>
  <c r="E73" i="16"/>
  <c r="G71" i="16"/>
  <c r="G69" i="16"/>
  <c r="G67" i="16"/>
  <c r="E65" i="16"/>
  <c r="G65" i="16" s="1"/>
  <c r="E63" i="16"/>
  <c r="G63" i="16" s="1"/>
  <c r="E59" i="16"/>
  <c r="G59" i="16" s="1"/>
  <c r="G57" i="16"/>
  <c r="G55" i="16"/>
  <c r="E55" i="16"/>
  <c r="G53" i="16"/>
  <c r="E53" i="16"/>
  <c r="G51" i="16"/>
  <c r="E51" i="16"/>
  <c r="E49" i="16"/>
  <c r="G49" i="16" s="1"/>
  <c r="G47" i="16"/>
  <c r="G45" i="16"/>
  <c r="G43" i="16"/>
  <c r="E41" i="16"/>
  <c r="G41" i="16" s="1"/>
  <c r="E39" i="16"/>
  <c r="G39" i="16" s="1"/>
  <c r="E37" i="16"/>
  <c r="G37" i="16" s="1"/>
  <c r="E35" i="16"/>
  <c r="G35" i="16" s="1"/>
  <c r="E33" i="16"/>
  <c r="G33" i="16" s="1"/>
  <c r="E29" i="16"/>
  <c r="G29" i="16" s="1"/>
  <c r="E27" i="16"/>
  <c r="G27" i="16" s="1"/>
  <c r="E25" i="16"/>
  <c r="G25" i="16" s="1"/>
  <c r="E23" i="16"/>
  <c r="G23" i="16" s="1"/>
  <c r="G21" i="16"/>
  <c r="G19" i="16"/>
  <c r="E19" i="16"/>
  <c r="G17" i="16"/>
  <c r="G15" i="16"/>
  <c r="G13" i="16"/>
  <c r="E13" i="16"/>
  <c r="E11" i="16"/>
  <c r="G11" i="16" s="1"/>
  <c r="G9" i="16"/>
  <c r="E9" i="16"/>
  <c r="E105" i="16" s="1"/>
  <c r="G105" i="16" s="1"/>
  <c r="I20" i="15"/>
  <c r="H20" i="15"/>
  <c r="G20" i="15"/>
  <c r="E20" i="15"/>
  <c r="F16" i="15"/>
  <c r="C21" i="14"/>
  <c r="G18" i="14"/>
  <c r="G17" i="14"/>
  <c r="C17" i="14"/>
  <c r="G16" i="14"/>
  <c r="G15" i="14"/>
  <c r="G148" i="16" l="1"/>
  <c r="E101" i="16"/>
  <c r="G101" i="16" s="1"/>
  <c r="G157" i="16"/>
  <c r="G185" i="16" s="1"/>
  <c r="G186" i="16" s="1"/>
  <c r="E177" i="16"/>
  <c r="G177" i="16" s="1"/>
  <c r="E31" i="16"/>
  <c r="G31" i="16" s="1"/>
  <c r="G107" i="16" s="1"/>
  <c r="E61" i="16"/>
  <c r="G61" i="16" s="1"/>
  <c r="G108" i="16" l="1"/>
  <c r="G109" i="16" s="1"/>
  <c r="F14" i="15" s="1"/>
  <c r="F20" i="15" s="1"/>
  <c r="C18" i="14" s="1"/>
  <c r="C19" i="14" s="1"/>
  <c r="C22" i="14" s="1"/>
  <c r="F30" i="14" s="1"/>
  <c r="G149" i="16"/>
  <c r="G150" i="16" s="1"/>
  <c r="F15" i="15" s="1"/>
  <c r="AE532" i="13"/>
  <c r="F42" i="12" s="1"/>
  <c r="V526" i="13"/>
  <c r="Q526" i="13"/>
  <c r="O526" i="13"/>
  <c r="K526" i="13"/>
  <c r="I526" i="13"/>
  <c r="G526" i="13"/>
  <c r="M526" i="13" s="1"/>
  <c r="V521" i="13"/>
  <c r="Q521" i="13"/>
  <c r="O521" i="13"/>
  <c r="K521" i="13"/>
  <c r="I521" i="13"/>
  <c r="G521" i="13"/>
  <c r="M521" i="13" s="1"/>
  <c r="V515" i="13"/>
  <c r="Q515" i="13"/>
  <c r="O515" i="13"/>
  <c r="K515" i="13"/>
  <c r="I515" i="13"/>
  <c r="G515" i="13"/>
  <c r="G484" i="13" s="1"/>
  <c r="I64" i="12" s="1"/>
  <c r="V510" i="13"/>
  <c r="Q510" i="13"/>
  <c r="O510" i="13"/>
  <c r="K510" i="13"/>
  <c r="I510" i="13"/>
  <c r="G510" i="13"/>
  <c r="M510" i="13" s="1"/>
  <c r="V504" i="13"/>
  <c r="V484" i="13" s="1"/>
  <c r="Q504" i="13"/>
  <c r="O504" i="13"/>
  <c r="M504" i="13"/>
  <c r="K504" i="13"/>
  <c r="I504" i="13"/>
  <c r="G504" i="13"/>
  <c r="V499" i="13"/>
  <c r="Q499" i="13"/>
  <c r="Q484" i="13" s="1"/>
  <c r="O499" i="13"/>
  <c r="M499" i="13"/>
  <c r="K499" i="13"/>
  <c r="I499" i="13"/>
  <c r="G499" i="13"/>
  <c r="V494" i="13"/>
  <c r="Q494" i="13"/>
  <c r="O494" i="13"/>
  <c r="M494" i="13"/>
  <c r="K494" i="13"/>
  <c r="I494" i="13"/>
  <c r="G494" i="13"/>
  <c r="BA488" i="13"/>
  <c r="V485" i="13"/>
  <c r="Q485" i="13"/>
  <c r="O485" i="13"/>
  <c r="O484" i="13" s="1"/>
  <c r="M485" i="13"/>
  <c r="K485" i="13"/>
  <c r="K484" i="13" s="1"/>
  <c r="I485" i="13"/>
  <c r="G485" i="13"/>
  <c r="I484" i="13"/>
  <c r="V473" i="13"/>
  <c r="Q473" i="13"/>
  <c r="Q472" i="13" s="1"/>
  <c r="O473" i="13"/>
  <c r="K473" i="13"/>
  <c r="K472" i="13" s="1"/>
  <c r="I473" i="13"/>
  <c r="G473" i="13"/>
  <c r="G472" i="13" s="1"/>
  <c r="I63" i="12" s="1"/>
  <c r="I18" i="12" s="1"/>
  <c r="V472" i="13"/>
  <c r="O472" i="13"/>
  <c r="I472" i="13"/>
  <c r="V456" i="13"/>
  <c r="Q456" i="13"/>
  <c r="O456" i="13"/>
  <c r="K456" i="13"/>
  <c r="I456" i="13"/>
  <c r="G456" i="13"/>
  <c r="M456" i="13" s="1"/>
  <c r="BA451" i="13"/>
  <c r="V450" i="13"/>
  <c r="V449" i="13" s="1"/>
  <c r="Q450" i="13"/>
  <c r="O450" i="13"/>
  <c r="K450" i="13"/>
  <c r="I450" i="13"/>
  <c r="G450" i="13"/>
  <c r="M450" i="13" s="1"/>
  <c r="M449" i="13" s="1"/>
  <c r="Q449" i="13"/>
  <c r="O449" i="13"/>
  <c r="K449" i="13"/>
  <c r="I449" i="13"/>
  <c r="V441" i="13"/>
  <c r="V440" i="13" s="1"/>
  <c r="Q441" i="13"/>
  <c r="O441" i="13"/>
  <c r="O440" i="13" s="1"/>
  <c r="M441" i="13"/>
  <c r="K441" i="13"/>
  <c r="I441" i="13"/>
  <c r="I440" i="13" s="1"/>
  <c r="G441" i="13"/>
  <c r="Q440" i="13"/>
  <c r="M440" i="13"/>
  <c r="K440" i="13"/>
  <c r="G440" i="13"/>
  <c r="V436" i="13"/>
  <c r="Q436" i="13"/>
  <c r="O436" i="13"/>
  <c r="M436" i="13"/>
  <c r="K436" i="13"/>
  <c r="K425" i="13" s="1"/>
  <c r="I436" i="13"/>
  <c r="G436" i="13"/>
  <c r="V426" i="13"/>
  <c r="V425" i="13" s="1"/>
  <c r="Q426" i="13"/>
  <c r="O426" i="13"/>
  <c r="O425" i="13" s="1"/>
  <c r="M426" i="13"/>
  <c r="M425" i="13" s="1"/>
  <c r="K426" i="13"/>
  <c r="I426" i="13"/>
  <c r="I425" i="13" s="1"/>
  <c r="G426" i="13"/>
  <c r="Q425" i="13"/>
  <c r="G425" i="13"/>
  <c r="I60" i="12" s="1"/>
  <c r="V422" i="13"/>
  <c r="Q422" i="13"/>
  <c r="O422" i="13"/>
  <c r="K422" i="13"/>
  <c r="I422" i="13"/>
  <c r="G422" i="13"/>
  <c r="M422" i="13" s="1"/>
  <c r="V418" i="13"/>
  <c r="Q418" i="13"/>
  <c r="O418" i="13"/>
  <c r="K418" i="13"/>
  <c r="I418" i="13"/>
  <c r="G418" i="13"/>
  <c r="M418" i="13" s="1"/>
  <c r="V414" i="13"/>
  <c r="Q414" i="13"/>
  <c r="Q374" i="13" s="1"/>
  <c r="O414" i="13"/>
  <c r="K414" i="13"/>
  <c r="I414" i="13"/>
  <c r="G414" i="13"/>
  <c r="M414" i="13" s="1"/>
  <c r="M374" i="13" s="1"/>
  <c r="V375" i="13"/>
  <c r="V374" i="13" s="1"/>
  <c r="Q375" i="13"/>
  <c r="O375" i="13"/>
  <c r="O374" i="13" s="1"/>
  <c r="M375" i="13"/>
  <c r="K375" i="13"/>
  <c r="I375" i="13"/>
  <c r="I374" i="13" s="1"/>
  <c r="G375" i="13"/>
  <c r="K374" i="13"/>
  <c r="V371" i="13"/>
  <c r="Q371" i="13"/>
  <c r="O371" i="13"/>
  <c r="M371" i="13"/>
  <c r="K371" i="13"/>
  <c r="K368" i="13" s="1"/>
  <c r="I371" i="13"/>
  <c r="G371" i="13"/>
  <c r="V369" i="13"/>
  <c r="V368" i="13" s="1"/>
  <c r="Q369" i="13"/>
  <c r="O369" i="13"/>
  <c r="O368" i="13" s="1"/>
  <c r="M369" i="13"/>
  <c r="M368" i="13" s="1"/>
  <c r="K369" i="13"/>
  <c r="I369" i="13"/>
  <c r="I368" i="13" s="1"/>
  <c r="G369" i="13"/>
  <c r="Q368" i="13"/>
  <c r="G368" i="13"/>
  <c r="V362" i="13"/>
  <c r="Q362" i="13"/>
  <c r="O362" i="13"/>
  <c r="O361" i="13" s="1"/>
  <c r="K362" i="13"/>
  <c r="K361" i="13" s="1"/>
  <c r="I362" i="13"/>
  <c r="I361" i="13" s="1"/>
  <c r="G362" i="13"/>
  <c r="M362" i="13" s="1"/>
  <c r="M361" i="13" s="1"/>
  <c r="V361" i="13"/>
  <c r="Q361" i="13"/>
  <c r="G361" i="13"/>
  <c r="I57" i="12" s="1"/>
  <c r="V359" i="13"/>
  <c r="Q359" i="13"/>
  <c r="O359" i="13"/>
  <c r="K359" i="13"/>
  <c r="I359" i="13"/>
  <c r="G359" i="13"/>
  <c r="M359" i="13" s="1"/>
  <c r="V347" i="13"/>
  <c r="Q347" i="13"/>
  <c r="O347" i="13"/>
  <c r="M347" i="13"/>
  <c r="K347" i="13"/>
  <c r="I347" i="13"/>
  <c r="G347" i="13"/>
  <c r="V334" i="13"/>
  <c r="Q334" i="13"/>
  <c r="O334" i="13"/>
  <c r="M334" i="13"/>
  <c r="K334" i="13"/>
  <c r="I334" i="13"/>
  <c r="G334" i="13"/>
  <c r="V322" i="13"/>
  <c r="Q322" i="13"/>
  <c r="O322" i="13"/>
  <c r="M322" i="13"/>
  <c r="K322" i="13"/>
  <c r="I322" i="13"/>
  <c r="G322" i="13"/>
  <c r="V310" i="13"/>
  <c r="Q310" i="13"/>
  <c r="O310" i="13"/>
  <c r="M310" i="13"/>
  <c r="K310" i="13"/>
  <c r="I310" i="13"/>
  <c r="G310" i="13"/>
  <c r="V297" i="13"/>
  <c r="Q297" i="13"/>
  <c r="O297" i="13"/>
  <c r="K297" i="13"/>
  <c r="K262" i="13" s="1"/>
  <c r="I297" i="13"/>
  <c r="G297" i="13"/>
  <c r="M297" i="13" s="1"/>
  <c r="V292" i="13"/>
  <c r="Q292" i="13"/>
  <c r="O292" i="13"/>
  <c r="O262" i="13" s="1"/>
  <c r="K292" i="13"/>
  <c r="I292" i="13"/>
  <c r="G292" i="13"/>
  <c r="M292" i="13" s="1"/>
  <c r="V287" i="13"/>
  <c r="Q287" i="13"/>
  <c r="O287" i="13"/>
  <c r="K287" i="13"/>
  <c r="I287" i="13"/>
  <c r="G287" i="13"/>
  <c r="M287" i="13" s="1"/>
  <c r="BA283" i="13"/>
  <c r="V282" i="13"/>
  <c r="Q282" i="13"/>
  <c r="O282" i="13"/>
  <c r="K282" i="13"/>
  <c r="I282" i="13"/>
  <c r="G282" i="13"/>
  <c r="M282" i="13" s="1"/>
  <c r="BA278" i="13"/>
  <c r="V277" i="13"/>
  <c r="Q277" i="13"/>
  <c r="O277" i="13"/>
  <c r="K277" i="13"/>
  <c r="I277" i="13"/>
  <c r="G277" i="13"/>
  <c r="M277" i="13" s="1"/>
  <c r="BA273" i="13"/>
  <c r="V272" i="13"/>
  <c r="Q272" i="13"/>
  <c r="O272" i="13"/>
  <c r="K272" i="13"/>
  <c r="I272" i="13"/>
  <c r="G272" i="13"/>
  <c r="M272" i="13" s="1"/>
  <c r="BA264" i="13"/>
  <c r="V263" i="13"/>
  <c r="V262" i="13" s="1"/>
  <c r="Q263" i="13"/>
  <c r="O263" i="13"/>
  <c r="K263" i="13"/>
  <c r="I263" i="13"/>
  <c r="I262" i="13" s="1"/>
  <c r="G263" i="13"/>
  <c r="M263" i="13" s="1"/>
  <c r="Q262" i="13"/>
  <c r="V259" i="13"/>
  <c r="Q259" i="13"/>
  <c r="O259" i="13"/>
  <c r="M259" i="13"/>
  <c r="K259" i="13"/>
  <c r="I259" i="13"/>
  <c r="G259" i="13"/>
  <c r="V257" i="13"/>
  <c r="Q257" i="13"/>
  <c r="O257" i="13"/>
  <c r="M257" i="13"/>
  <c r="K257" i="13"/>
  <c r="I257" i="13"/>
  <c r="G257" i="13"/>
  <c r="V255" i="13"/>
  <c r="Q255" i="13"/>
  <c r="O255" i="13"/>
  <c r="M255" i="13"/>
  <c r="K255" i="13"/>
  <c r="I255" i="13"/>
  <c r="G255" i="13"/>
  <c r="V249" i="13"/>
  <c r="Q249" i="13"/>
  <c r="O249" i="13"/>
  <c r="M249" i="13"/>
  <c r="K249" i="13"/>
  <c r="I249" i="13"/>
  <c r="G249" i="13"/>
  <c r="V241" i="13"/>
  <c r="Q241" i="13"/>
  <c r="O241" i="13"/>
  <c r="K241" i="13"/>
  <c r="K224" i="13" s="1"/>
  <c r="I241" i="13"/>
  <c r="G241" i="13"/>
  <c r="M241" i="13" s="1"/>
  <c r="V233" i="13"/>
  <c r="Q233" i="13"/>
  <c r="O233" i="13"/>
  <c r="O224" i="13" s="1"/>
  <c r="K233" i="13"/>
  <c r="I233" i="13"/>
  <c r="G233" i="13"/>
  <c r="M233" i="13" s="1"/>
  <c r="V225" i="13"/>
  <c r="V224" i="13" s="1"/>
  <c r="Q225" i="13"/>
  <c r="O225" i="13"/>
  <c r="K225" i="13"/>
  <c r="I225" i="13"/>
  <c r="I224" i="13" s="1"/>
  <c r="G225" i="13"/>
  <c r="M225" i="13" s="1"/>
  <c r="Q224" i="13"/>
  <c r="V216" i="13"/>
  <c r="V215" i="13" s="1"/>
  <c r="Q216" i="13"/>
  <c r="O216" i="13"/>
  <c r="O215" i="13" s="1"/>
  <c r="M216" i="13"/>
  <c r="K216" i="13"/>
  <c r="I216" i="13"/>
  <c r="I215" i="13" s="1"/>
  <c r="G216" i="13"/>
  <c r="Q215" i="13"/>
  <c r="M215" i="13"/>
  <c r="K215" i="13"/>
  <c r="G215" i="13"/>
  <c r="V201" i="13"/>
  <c r="Q201" i="13"/>
  <c r="O201" i="13"/>
  <c r="O184" i="13" s="1"/>
  <c r="M201" i="13"/>
  <c r="K201" i="13"/>
  <c r="I201" i="13"/>
  <c r="G201" i="13"/>
  <c r="V187" i="13"/>
  <c r="V184" i="13" s="1"/>
  <c r="Q187" i="13"/>
  <c r="O187" i="13"/>
  <c r="M187" i="13"/>
  <c r="K187" i="13"/>
  <c r="I187" i="13"/>
  <c r="I184" i="13" s="1"/>
  <c r="G187" i="13"/>
  <c r="V185" i="13"/>
  <c r="Q185" i="13"/>
  <c r="Q184" i="13" s="1"/>
  <c r="O185" i="13"/>
  <c r="K185" i="13"/>
  <c r="K184" i="13" s="1"/>
  <c r="I185" i="13"/>
  <c r="G185" i="13"/>
  <c r="G184" i="13" s="1"/>
  <c r="I53" i="12" s="1"/>
  <c r="V180" i="13"/>
  <c r="Q180" i="13"/>
  <c r="O180" i="13"/>
  <c r="K180" i="13"/>
  <c r="I180" i="13"/>
  <c r="G180" i="13"/>
  <c r="M180" i="13" s="1"/>
  <c r="V170" i="13"/>
  <c r="Q170" i="13"/>
  <c r="O170" i="13"/>
  <c r="K170" i="13"/>
  <c r="I170" i="13"/>
  <c r="G170" i="13"/>
  <c r="M170" i="13" s="1"/>
  <c r="V156" i="13"/>
  <c r="Q156" i="13"/>
  <c r="O156" i="13"/>
  <c r="M156" i="13"/>
  <c r="K156" i="13"/>
  <c r="I156" i="13"/>
  <c r="G156" i="13"/>
  <c r="V146" i="13"/>
  <c r="Q146" i="13"/>
  <c r="Q119" i="13" s="1"/>
  <c r="O146" i="13"/>
  <c r="M146" i="13"/>
  <c r="K146" i="13"/>
  <c r="I146" i="13"/>
  <c r="G146" i="13"/>
  <c r="V142" i="13"/>
  <c r="Q142" i="13"/>
  <c r="O142" i="13"/>
  <c r="M142" i="13"/>
  <c r="K142" i="13"/>
  <c r="K119" i="13" s="1"/>
  <c r="I142" i="13"/>
  <c r="G142" i="13"/>
  <c r="V120" i="13"/>
  <c r="V119" i="13" s="1"/>
  <c r="Q120" i="13"/>
  <c r="O120" i="13"/>
  <c r="O119" i="13" s="1"/>
  <c r="M120" i="13"/>
  <c r="M119" i="13" s="1"/>
  <c r="K120" i="13"/>
  <c r="I120" i="13"/>
  <c r="I119" i="13" s="1"/>
  <c r="G120" i="13"/>
  <c r="G119" i="13"/>
  <c r="I52" i="12" s="1"/>
  <c r="BA107" i="13"/>
  <c r="V106" i="13"/>
  <c r="Q106" i="13"/>
  <c r="O106" i="13"/>
  <c r="K106" i="13"/>
  <c r="I106" i="13"/>
  <c r="G106" i="13"/>
  <c r="M106" i="13" s="1"/>
  <c r="V93" i="13"/>
  <c r="Q93" i="13"/>
  <c r="O93" i="13"/>
  <c r="K93" i="13"/>
  <c r="I93" i="13"/>
  <c r="I26" i="13" s="1"/>
  <c r="G93" i="13"/>
  <c r="M93" i="13" s="1"/>
  <c r="V81" i="13"/>
  <c r="Q81" i="13"/>
  <c r="O81" i="13"/>
  <c r="K81" i="13"/>
  <c r="I81" i="13"/>
  <c r="G81" i="13"/>
  <c r="M81" i="13" s="1"/>
  <c r="BA70" i="13"/>
  <c r="V69" i="13"/>
  <c r="Q69" i="13"/>
  <c r="O69" i="13"/>
  <c r="K69" i="13"/>
  <c r="I69" i="13"/>
  <c r="G69" i="13"/>
  <c r="M69" i="13" s="1"/>
  <c r="BA60" i="13"/>
  <c r="V59" i="13"/>
  <c r="Q59" i="13"/>
  <c r="O59" i="13"/>
  <c r="K59" i="13"/>
  <c r="I59" i="13"/>
  <c r="G59" i="13"/>
  <c r="M59" i="13" s="1"/>
  <c r="V53" i="13"/>
  <c r="Q53" i="13"/>
  <c r="O53" i="13"/>
  <c r="K53" i="13"/>
  <c r="I53" i="13"/>
  <c r="G53" i="13"/>
  <c r="M53" i="13" s="1"/>
  <c r="V40" i="13"/>
  <c r="Q40" i="13"/>
  <c r="O40" i="13"/>
  <c r="O26" i="13" s="1"/>
  <c r="M40" i="13"/>
  <c r="K40" i="13"/>
  <c r="I40" i="13"/>
  <c r="G40" i="13"/>
  <c r="V27" i="13"/>
  <c r="V26" i="13" s="1"/>
  <c r="Q27" i="13"/>
  <c r="Q26" i="13" s="1"/>
  <c r="O27" i="13"/>
  <c r="M27" i="13"/>
  <c r="K27" i="13"/>
  <c r="I27" i="13"/>
  <c r="G27" i="13"/>
  <c r="G26" i="13" s="1"/>
  <c r="I51" i="12" s="1"/>
  <c r="K26" i="13"/>
  <c r="V9" i="13"/>
  <c r="V8" i="13" s="1"/>
  <c r="Q9" i="13"/>
  <c r="O9" i="13"/>
  <c r="O8" i="13" s="1"/>
  <c r="M9" i="13"/>
  <c r="M8" i="13" s="1"/>
  <c r="K9" i="13"/>
  <c r="I9" i="13"/>
  <c r="I8" i="13" s="1"/>
  <c r="G9" i="13"/>
  <c r="AF532" i="13" s="1"/>
  <c r="Q8" i="13"/>
  <c r="K8" i="13"/>
  <c r="G8" i="13"/>
  <c r="I61" i="12"/>
  <c r="I58" i="12"/>
  <c r="I54" i="12"/>
  <c r="F41" i="12"/>
  <c r="H40" i="12"/>
  <c r="G38" i="12"/>
  <c r="F38" i="12"/>
  <c r="J28" i="12"/>
  <c r="J27" i="12"/>
  <c r="J26" i="12"/>
  <c r="E26" i="12"/>
  <c r="J25" i="12"/>
  <c r="J24" i="12"/>
  <c r="E24" i="12"/>
  <c r="J23" i="12"/>
  <c r="I20" i="12"/>
  <c r="I19" i="12"/>
  <c r="F31" i="14" l="1"/>
  <c r="F32" i="14"/>
  <c r="G42" i="12"/>
  <c r="G39" i="12"/>
  <c r="G43" i="12" s="1"/>
  <c r="G25" i="12" s="1"/>
  <c r="G41" i="12"/>
  <c r="M26" i="13"/>
  <c r="M262" i="13"/>
  <c r="M224" i="13"/>
  <c r="M185" i="13"/>
  <c r="M184" i="13" s="1"/>
  <c r="G224" i="13"/>
  <c r="I55" i="12" s="1"/>
  <c r="G262" i="13"/>
  <c r="I56" i="12" s="1"/>
  <c r="G449" i="13"/>
  <c r="I62" i="12" s="1"/>
  <c r="M473" i="13"/>
  <c r="M472" i="13" s="1"/>
  <c r="F39" i="12"/>
  <c r="H41" i="12"/>
  <c r="I41" i="12" s="1"/>
  <c r="G374" i="13"/>
  <c r="I59" i="12" s="1"/>
  <c r="I17" i="12" s="1"/>
  <c r="M515" i="13"/>
  <c r="M484" i="13" s="1"/>
  <c r="I50" i="12"/>
  <c r="H42" i="12" l="1"/>
  <c r="I42" i="12" s="1"/>
  <c r="I65" i="12"/>
  <c r="I16" i="12"/>
  <c r="I21" i="12" s="1"/>
  <c r="H39" i="12"/>
  <c r="H43" i="12" s="1"/>
  <c r="F43" i="12"/>
  <c r="G532" i="13"/>
  <c r="G28" i="12" l="1"/>
  <c r="G23" i="12"/>
  <c r="I39" i="12"/>
  <c r="I43" i="12" s="1"/>
  <c r="J62" i="12"/>
  <c r="J58" i="12"/>
  <c r="J54" i="12"/>
  <c r="J50" i="12"/>
  <c r="J61" i="12"/>
  <c r="J57" i="12"/>
  <c r="J53" i="12"/>
  <c r="J64" i="12"/>
  <c r="J56" i="12"/>
  <c r="J52" i="12"/>
  <c r="J60" i="12"/>
  <c r="J63" i="12"/>
  <c r="J59" i="12"/>
  <c r="J55" i="12"/>
  <c r="J51" i="12"/>
  <c r="J65" i="12" l="1"/>
  <c r="J39" i="12"/>
  <c r="J43" i="12" s="1"/>
  <c r="J41" i="12"/>
  <c r="J42" i="12"/>
  <c r="AE53" i="11"/>
  <c r="F40" i="10" s="1"/>
  <c r="BA50" i="11"/>
  <c r="V49" i="11"/>
  <c r="Q49" i="11"/>
  <c r="O49" i="11"/>
  <c r="M49" i="11"/>
  <c r="K49" i="11"/>
  <c r="I49" i="11"/>
  <c r="G49" i="11"/>
  <c r="BA44" i="11"/>
  <c r="V43" i="11"/>
  <c r="Q43" i="11"/>
  <c r="O43" i="11"/>
  <c r="M43" i="11"/>
  <c r="K43" i="11"/>
  <c r="I43" i="11"/>
  <c r="G43" i="11"/>
  <c r="BA41" i="11"/>
  <c r="V40" i="11"/>
  <c r="Q40" i="11"/>
  <c r="O40" i="11"/>
  <c r="M40" i="11"/>
  <c r="K40" i="11"/>
  <c r="I40" i="11"/>
  <c r="I37" i="11" s="1"/>
  <c r="G40" i="11"/>
  <c r="V38" i="11"/>
  <c r="V37" i="11" s="1"/>
  <c r="Q38" i="11"/>
  <c r="Q37" i="11" s="1"/>
  <c r="O38" i="11"/>
  <c r="O37" i="11" s="1"/>
  <c r="M38" i="11"/>
  <c r="M37" i="11" s="1"/>
  <c r="K38" i="11"/>
  <c r="I38" i="11"/>
  <c r="G38" i="11"/>
  <c r="G37" i="11" s="1"/>
  <c r="I50" i="10" s="1"/>
  <c r="I20" i="10" s="1"/>
  <c r="K37" i="11"/>
  <c r="V35" i="11"/>
  <c r="Q35" i="11"/>
  <c r="O35" i="11"/>
  <c r="M35" i="11"/>
  <c r="K35" i="11"/>
  <c r="K8" i="11" s="1"/>
  <c r="I35" i="11"/>
  <c r="G35" i="11"/>
  <c r="BA31" i="11"/>
  <c r="BA30" i="11"/>
  <c r="BA29" i="11"/>
  <c r="BA28" i="11"/>
  <c r="BA25" i="11"/>
  <c r="BA23" i="11"/>
  <c r="V22" i="11"/>
  <c r="Q22" i="11"/>
  <c r="O22" i="11"/>
  <c r="M22" i="11"/>
  <c r="K22" i="11"/>
  <c r="I22" i="11"/>
  <c r="G22" i="11"/>
  <c r="BA19" i="11"/>
  <c r="V18" i="11"/>
  <c r="Q18" i="11"/>
  <c r="O18" i="11"/>
  <c r="M18" i="11"/>
  <c r="K18" i="11"/>
  <c r="I18" i="11"/>
  <c r="G18" i="11"/>
  <c r="BA16" i="11"/>
  <c r="V15" i="11"/>
  <c r="Q15" i="11"/>
  <c r="O15" i="11"/>
  <c r="M15" i="11"/>
  <c r="K15" i="11"/>
  <c r="I15" i="11"/>
  <c r="G15" i="11"/>
  <c r="BA13" i="11"/>
  <c r="V12" i="11"/>
  <c r="Q12" i="11"/>
  <c r="O12" i="11"/>
  <c r="M12" i="11"/>
  <c r="K12" i="11"/>
  <c r="I12" i="11"/>
  <c r="G12" i="11"/>
  <c r="BA10" i="11"/>
  <c r="V9" i="11"/>
  <c r="V8" i="11" s="1"/>
  <c r="Q9" i="11"/>
  <c r="O9" i="11"/>
  <c r="O8" i="11" s="1"/>
  <c r="M9" i="11"/>
  <c r="M8" i="11" s="1"/>
  <c r="K9" i="11"/>
  <c r="I9" i="11"/>
  <c r="I8" i="11" s="1"/>
  <c r="G9" i="11"/>
  <c r="AF53" i="11" s="1"/>
  <c r="Q8" i="11"/>
  <c r="F42" i="10"/>
  <c r="G23" i="10" s="1"/>
  <c r="F39" i="10"/>
  <c r="G38" i="10"/>
  <c r="F38" i="10"/>
  <c r="J28" i="10"/>
  <c r="J27" i="10"/>
  <c r="J26" i="10"/>
  <c r="E26" i="10"/>
  <c r="J25" i="10"/>
  <c r="J24" i="10"/>
  <c r="E24" i="10"/>
  <c r="J23" i="10"/>
  <c r="I18" i="10"/>
  <c r="I17" i="10"/>
  <c r="I16" i="10"/>
  <c r="G41" i="10" l="1"/>
  <c r="G39" i="10"/>
  <c r="G42" i="10" s="1"/>
  <c r="G25" i="10" s="1"/>
  <c r="G40" i="10"/>
  <c r="H40" i="10" s="1"/>
  <c r="I40" i="10" s="1"/>
  <c r="G28" i="10"/>
  <c r="F41" i="10"/>
  <c r="G8" i="11"/>
  <c r="I49" i="10" l="1"/>
  <c r="G53" i="11"/>
  <c r="H41" i="10"/>
  <c r="I41" i="10" s="1"/>
  <c r="H39" i="10"/>
  <c r="H42" i="10" s="1"/>
  <c r="I39" i="10"/>
  <c r="I42" i="10" s="1"/>
  <c r="J40" i="10" l="1"/>
  <c r="J41" i="10"/>
  <c r="J39" i="10"/>
  <c r="J42" i="10" s="1"/>
  <c r="I19" i="10"/>
  <c r="I21" i="10" s="1"/>
  <c r="I51" i="10"/>
  <c r="J49" i="10" l="1"/>
  <c r="J51" i="10" s="1"/>
  <c r="J50" i="10"/>
  <c r="G86" i="9" l="1"/>
  <c r="E86" i="9"/>
  <c r="E84" i="9"/>
  <c r="G84" i="9" s="1"/>
  <c r="G82" i="9"/>
  <c r="G80" i="9"/>
  <c r="G78" i="9"/>
  <c r="G76" i="9"/>
  <c r="G74" i="9"/>
  <c r="G72" i="9"/>
  <c r="G70" i="9"/>
  <c r="G68" i="9"/>
  <c r="G66" i="9"/>
  <c r="G64" i="9"/>
  <c r="G62" i="9"/>
  <c r="G60" i="9"/>
  <c r="G58" i="9"/>
  <c r="G56" i="9"/>
  <c r="G54" i="9"/>
  <c r="G52" i="9"/>
  <c r="G50" i="9"/>
  <c r="G48" i="9"/>
  <c r="G46" i="9"/>
  <c r="G44" i="9"/>
  <c r="G42" i="9"/>
  <c r="G40" i="9"/>
  <c r="G38" i="9"/>
  <c r="G36" i="9"/>
  <c r="G34" i="9"/>
  <c r="G88" i="9" s="1"/>
  <c r="G32" i="9"/>
  <c r="G30" i="9"/>
  <c r="G28" i="9"/>
  <c r="E23" i="9"/>
  <c r="G21" i="9"/>
  <c r="G19" i="9"/>
  <c r="G17" i="9"/>
  <c r="G15" i="9"/>
  <c r="G13" i="9"/>
  <c r="G11" i="9"/>
  <c r="G9" i="9"/>
  <c r="G23" i="9" s="1"/>
  <c r="I20" i="8"/>
  <c r="H20" i="8"/>
  <c r="G20" i="8"/>
  <c r="E20" i="8"/>
  <c r="C21" i="7"/>
  <c r="G18" i="7"/>
  <c r="G17" i="7"/>
  <c r="C17" i="7"/>
  <c r="G16" i="7"/>
  <c r="G15" i="7"/>
  <c r="G24" i="9" l="1"/>
  <c r="G25" i="9" s="1"/>
  <c r="F14" i="8" s="1"/>
  <c r="F20" i="8" s="1"/>
  <c r="C18" i="7" s="1"/>
  <c r="C19" i="7" s="1"/>
  <c r="C22" i="7" s="1"/>
  <c r="F30" i="7" s="1"/>
  <c r="G89" i="9"/>
  <c r="G90" i="9" s="1"/>
  <c r="F15" i="8" s="1"/>
  <c r="AE1156" i="6"/>
  <c r="V1150" i="6"/>
  <c r="Q1150" i="6"/>
  <c r="O1150" i="6"/>
  <c r="M1150" i="6"/>
  <c r="K1150" i="6"/>
  <c r="I1150" i="6"/>
  <c r="G1150" i="6"/>
  <c r="V1145" i="6"/>
  <c r="Q1145" i="6"/>
  <c r="O1145" i="6"/>
  <c r="M1145" i="6"/>
  <c r="K1145" i="6"/>
  <c r="I1145" i="6"/>
  <c r="G1145" i="6"/>
  <c r="V1139" i="6"/>
  <c r="Q1139" i="6"/>
  <c r="O1139" i="6"/>
  <c r="K1139" i="6"/>
  <c r="I1139" i="6"/>
  <c r="I1108" i="6" s="1"/>
  <c r="G1139" i="6"/>
  <c r="M1139" i="6" s="1"/>
  <c r="V1134" i="6"/>
  <c r="Q1134" i="6"/>
  <c r="O1134" i="6"/>
  <c r="K1134" i="6"/>
  <c r="I1134" i="6"/>
  <c r="G1134" i="6"/>
  <c r="G1108" i="6" s="1"/>
  <c r="I72" i="5" s="1"/>
  <c r="V1128" i="6"/>
  <c r="Q1128" i="6"/>
  <c r="O1128" i="6"/>
  <c r="K1128" i="6"/>
  <c r="I1128" i="6"/>
  <c r="G1128" i="6"/>
  <c r="M1128" i="6" s="1"/>
  <c r="V1123" i="6"/>
  <c r="V1108" i="6" s="1"/>
  <c r="Q1123" i="6"/>
  <c r="O1123" i="6"/>
  <c r="M1123" i="6"/>
  <c r="K1123" i="6"/>
  <c r="I1123" i="6"/>
  <c r="G1123" i="6"/>
  <c r="V1118" i="6"/>
  <c r="Q1118" i="6"/>
  <c r="O1118" i="6"/>
  <c r="K1118" i="6"/>
  <c r="I1118" i="6"/>
  <c r="G1118" i="6"/>
  <c r="M1118" i="6" s="1"/>
  <c r="BA1112" i="6"/>
  <c r="V1109" i="6"/>
  <c r="Q1109" i="6"/>
  <c r="Q1108" i="6" s="1"/>
  <c r="O1109" i="6"/>
  <c r="O1108" i="6" s="1"/>
  <c r="K1109" i="6"/>
  <c r="K1108" i="6" s="1"/>
  <c r="I1109" i="6"/>
  <c r="G1109" i="6"/>
  <c r="M1109" i="6" s="1"/>
  <c r="V1097" i="6"/>
  <c r="Q1097" i="6"/>
  <c r="O1097" i="6"/>
  <c r="M1097" i="6"/>
  <c r="K1097" i="6"/>
  <c r="I1097" i="6"/>
  <c r="G1097" i="6"/>
  <c r="V1084" i="6"/>
  <c r="Q1084" i="6"/>
  <c r="O1084" i="6"/>
  <c r="O1083" i="6" s="1"/>
  <c r="M1084" i="6"/>
  <c r="M1083" i="6" s="1"/>
  <c r="K1084" i="6"/>
  <c r="K1083" i="6" s="1"/>
  <c r="I1084" i="6"/>
  <c r="I1083" i="6" s="1"/>
  <c r="G1084" i="6"/>
  <c r="V1083" i="6"/>
  <c r="Q1083" i="6"/>
  <c r="G1083" i="6"/>
  <c r="V1077" i="6"/>
  <c r="Q1077" i="6"/>
  <c r="O1077" i="6"/>
  <c r="K1077" i="6"/>
  <c r="I1077" i="6"/>
  <c r="G1077" i="6"/>
  <c r="M1077" i="6" s="1"/>
  <c r="BA1058" i="6"/>
  <c r="V1057" i="6"/>
  <c r="Q1057" i="6"/>
  <c r="Q1056" i="6" s="1"/>
  <c r="O1057" i="6"/>
  <c r="K1057" i="6"/>
  <c r="K1056" i="6" s="1"/>
  <c r="I1057" i="6"/>
  <c r="I1056" i="6" s="1"/>
  <c r="G1057" i="6"/>
  <c r="M1057" i="6" s="1"/>
  <c r="M1056" i="6" s="1"/>
  <c r="V1056" i="6"/>
  <c r="O1056" i="6"/>
  <c r="V1048" i="6"/>
  <c r="V1047" i="6" s="1"/>
  <c r="Q1048" i="6"/>
  <c r="Q1047" i="6" s="1"/>
  <c r="O1048" i="6"/>
  <c r="M1048" i="6"/>
  <c r="M1047" i="6" s="1"/>
  <c r="K1048" i="6"/>
  <c r="I1048" i="6"/>
  <c r="G1048" i="6"/>
  <c r="O1047" i="6"/>
  <c r="K1047" i="6"/>
  <c r="I1047" i="6"/>
  <c r="G1047" i="6"/>
  <c r="V1045" i="6"/>
  <c r="Q1045" i="6"/>
  <c r="O1045" i="6"/>
  <c r="O991" i="6" s="1"/>
  <c r="M1045" i="6"/>
  <c r="K1045" i="6"/>
  <c r="I1045" i="6"/>
  <c r="G1045" i="6"/>
  <c r="V1041" i="6"/>
  <c r="Q1041" i="6"/>
  <c r="O1041" i="6"/>
  <c r="M1041" i="6"/>
  <c r="K1041" i="6"/>
  <c r="I1041" i="6"/>
  <c r="G1041" i="6"/>
  <c r="V1037" i="6"/>
  <c r="Q1037" i="6"/>
  <c r="O1037" i="6"/>
  <c r="M1037" i="6"/>
  <c r="K1037" i="6"/>
  <c r="I1037" i="6"/>
  <c r="G1037" i="6"/>
  <c r="BA1016" i="6"/>
  <c r="BA1015" i="6"/>
  <c r="V1014" i="6"/>
  <c r="Q1014" i="6"/>
  <c r="O1014" i="6"/>
  <c r="M1014" i="6"/>
  <c r="K1014" i="6"/>
  <c r="I1014" i="6"/>
  <c r="G1014" i="6"/>
  <c r="V1000" i="6"/>
  <c r="Q1000" i="6"/>
  <c r="O1000" i="6"/>
  <c r="M1000" i="6"/>
  <c r="K1000" i="6"/>
  <c r="I1000" i="6"/>
  <c r="G1000" i="6"/>
  <c r="V996" i="6"/>
  <c r="Q996" i="6"/>
  <c r="O996" i="6"/>
  <c r="K996" i="6"/>
  <c r="K991" i="6" s="1"/>
  <c r="I996" i="6"/>
  <c r="G996" i="6"/>
  <c r="M996" i="6" s="1"/>
  <c r="V992" i="6"/>
  <c r="Q992" i="6"/>
  <c r="Q991" i="6" s="1"/>
  <c r="O992" i="6"/>
  <c r="K992" i="6"/>
  <c r="I992" i="6"/>
  <c r="I991" i="6" s="1"/>
  <c r="G992" i="6"/>
  <c r="M992" i="6" s="1"/>
  <c r="V991" i="6"/>
  <c r="V988" i="6"/>
  <c r="Q988" i="6"/>
  <c r="O988" i="6"/>
  <c r="M988" i="6"/>
  <c r="K988" i="6"/>
  <c r="I988" i="6"/>
  <c r="G988" i="6"/>
  <c r="V978" i="6"/>
  <c r="V977" i="6" s="1"/>
  <c r="Q978" i="6"/>
  <c r="Q977" i="6" s="1"/>
  <c r="O978" i="6"/>
  <c r="O977" i="6" s="1"/>
  <c r="K978" i="6"/>
  <c r="K977" i="6" s="1"/>
  <c r="I978" i="6"/>
  <c r="G978" i="6"/>
  <c r="M978" i="6" s="1"/>
  <c r="M977" i="6" s="1"/>
  <c r="I977" i="6"/>
  <c r="G977" i="6"/>
  <c r="V974" i="6"/>
  <c r="Q974" i="6"/>
  <c r="O974" i="6"/>
  <c r="M974" i="6"/>
  <c r="K974" i="6"/>
  <c r="I974" i="6"/>
  <c r="G974" i="6"/>
  <c r="V959" i="6"/>
  <c r="Q959" i="6"/>
  <c r="O959" i="6"/>
  <c r="M959" i="6"/>
  <c r="K959" i="6"/>
  <c r="I959" i="6"/>
  <c r="G959" i="6"/>
  <c r="V951" i="6"/>
  <c r="Q951" i="6"/>
  <c r="O951" i="6"/>
  <c r="K951" i="6"/>
  <c r="I951" i="6"/>
  <c r="G951" i="6"/>
  <c r="M951" i="6" s="1"/>
  <c r="V941" i="6"/>
  <c r="Q941" i="6"/>
  <c r="O941" i="6"/>
  <c r="K941" i="6"/>
  <c r="I941" i="6"/>
  <c r="G941" i="6"/>
  <c r="G888" i="6" s="1"/>
  <c r="I66" i="5" s="1"/>
  <c r="V931" i="6"/>
  <c r="Q931" i="6"/>
  <c r="O931" i="6"/>
  <c r="M931" i="6"/>
  <c r="K931" i="6"/>
  <c r="I931" i="6"/>
  <c r="G931" i="6"/>
  <c r="BA920" i="6"/>
  <c r="V919" i="6"/>
  <c r="Q919" i="6"/>
  <c r="O919" i="6"/>
  <c r="M919" i="6"/>
  <c r="K919" i="6"/>
  <c r="I919" i="6"/>
  <c r="G919" i="6"/>
  <c r="V909" i="6"/>
  <c r="Q909" i="6"/>
  <c r="O909" i="6"/>
  <c r="M909" i="6"/>
  <c r="K909" i="6"/>
  <c r="I909" i="6"/>
  <c r="G909" i="6"/>
  <c r="V899" i="6"/>
  <c r="V888" i="6" s="1"/>
  <c r="Q899" i="6"/>
  <c r="O899" i="6"/>
  <c r="K899" i="6"/>
  <c r="I899" i="6"/>
  <c r="G899" i="6"/>
  <c r="M899" i="6" s="1"/>
  <c r="V889" i="6"/>
  <c r="Q889" i="6"/>
  <c r="Q888" i="6" s="1"/>
  <c r="O889" i="6"/>
  <c r="O888" i="6" s="1"/>
  <c r="M889" i="6"/>
  <c r="K889" i="6"/>
  <c r="I889" i="6"/>
  <c r="I888" i="6" s="1"/>
  <c r="G889" i="6"/>
  <c r="K888" i="6"/>
  <c r="V885" i="6"/>
  <c r="Q885" i="6"/>
  <c r="O885" i="6"/>
  <c r="M885" i="6"/>
  <c r="K885" i="6"/>
  <c r="I885" i="6"/>
  <c r="G885" i="6"/>
  <c r="V871" i="6"/>
  <c r="Q871" i="6"/>
  <c r="O871" i="6"/>
  <c r="K871" i="6"/>
  <c r="I871" i="6"/>
  <c r="G871" i="6"/>
  <c r="G831" i="6" s="1"/>
  <c r="I65" i="5" s="1"/>
  <c r="V861" i="6"/>
  <c r="Q861" i="6"/>
  <c r="O861" i="6"/>
  <c r="K861" i="6"/>
  <c r="I861" i="6"/>
  <c r="G861" i="6"/>
  <c r="M861" i="6" s="1"/>
  <c r="V851" i="6"/>
  <c r="Q851" i="6"/>
  <c r="O851" i="6"/>
  <c r="M851" i="6"/>
  <c r="K851" i="6"/>
  <c r="I851" i="6"/>
  <c r="G851" i="6"/>
  <c r="V842" i="6"/>
  <c r="Q842" i="6"/>
  <c r="O842" i="6"/>
  <c r="M842" i="6"/>
  <c r="K842" i="6"/>
  <c r="I842" i="6"/>
  <c r="G842" i="6"/>
  <c r="V837" i="6"/>
  <c r="V831" i="6" s="1"/>
  <c r="Q837" i="6"/>
  <c r="O837" i="6"/>
  <c r="K837" i="6"/>
  <c r="I837" i="6"/>
  <c r="G837" i="6"/>
  <c r="M837" i="6" s="1"/>
  <c r="V832" i="6"/>
  <c r="Q832" i="6"/>
  <c r="Q831" i="6" s="1"/>
  <c r="O832" i="6"/>
  <c r="O831" i="6" s="1"/>
  <c r="M832" i="6"/>
  <c r="K832" i="6"/>
  <c r="I832" i="6"/>
  <c r="I831" i="6" s="1"/>
  <c r="G832" i="6"/>
  <c r="K831" i="6"/>
  <c r="V827" i="6"/>
  <c r="Q827" i="6"/>
  <c r="O827" i="6"/>
  <c r="M827" i="6"/>
  <c r="K827" i="6"/>
  <c r="I827" i="6"/>
  <c r="G827" i="6"/>
  <c r="V816" i="6"/>
  <c r="V815" i="6" s="1"/>
  <c r="Q816" i="6"/>
  <c r="O816" i="6"/>
  <c r="K816" i="6"/>
  <c r="K815" i="6" s="1"/>
  <c r="I816" i="6"/>
  <c r="I815" i="6" s="1"/>
  <c r="G816" i="6"/>
  <c r="M816" i="6" s="1"/>
  <c r="M815" i="6" s="1"/>
  <c r="Q815" i="6"/>
  <c r="O815" i="6"/>
  <c r="V812" i="6"/>
  <c r="Q812" i="6"/>
  <c r="O812" i="6"/>
  <c r="M812" i="6"/>
  <c r="K812" i="6"/>
  <c r="I812" i="6"/>
  <c r="G812" i="6"/>
  <c r="V806" i="6"/>
  <c r="V774" i="6" s="1"/>
  <c r="Q806" i="6"/>
  <c r="O806" i="6"/>
  <c r="M806" i="6"/>
  <c r="K806" i="6"/>
  <c r="I806" i="6"/>
  <c r="G806" i="6"/>
  <c r="V800" i="6"/>
  <c r="Q800" i="6"/>
  <c r="O800" i="6"/>
  <c r="K800" i="6"/>
  <c r="I800" i="6"/>
  <c r="G800" i="6"/>
  <c r="M800" i="6" s="1"/>
  <c r="V796" i="6"/>
  <c r="Q796" i="6"/>
  <c r="Q774" i="6" s="1"/>
  <c r="O796" i="6"/>
  <c r="M796" i="6"/>
  <c r="K796" i="6"/>
  <c r="I796" i="6"/>
  <c r="G796" i="6"/>
  <c r="V775" i="6"/>
  <c r="Q775" i="6"/>
  <c r="O775" i="6"/>
  <c r="O774" i="6" s="1"/>
  <c r="K775" i="6"/>
  <c r="K774" i="6" s="1"/>
  <c r="I775" i="6"/>
  <c r="G775" i="6"/>
  <c r="G774" i="6" s="1"/>
  <c r="I63" i="5" s="1"/>
  <c r="I774" i="6"/>
  <c r="V771" i="6"/>
  <c r="Q771" i="6"/>
  <c r="O771" i="6"/>
  <c r="K771" i="6"/>
  <c r="I771" i="6"/>
  <c r="G771" i="6"/>
  <c r="M771" i="6" s="1"/>
  <c r="V769" i="6"/>
  <c r="Q769" i="6"/>
  <c r="O769" i="6"/>
  <c r="K769" i="6"/>
  <c r="I769" i="6"/>
  <c r="G769" i="6"/>
  <c r="M769" i="6" s="1"/>
  <c r="V767" i="6"/>
  <c r="Q767" i="6"/>
  <c r="O767" i="6"/>
  <c r="M767" i="6"/>
  <c r="K767" i="6"/>
  <c r="I767" i="6"/>
  <c r="G767" i="6"/>
  <c r="V765" i="6"/>
  <c r="Q765" i="6"/>
  <c r="O765" i="6"/>
  <c r="M765" i="6"/>
  <c r="K765" i="6"/>
  <c r="I765" i="6"/>
  <c r="G765" i="6"/>
  <c r="V763" i="6"/>
  <c r="Q763" i="6"/>
  <c r="O763" i="6"/>
  <c r="O752" i="6" s="1"/>
  <c r="K763" i="6"/>
  <c r="I763" i="6"/>
  <c r="G763" i="6"/>
  <c r="M763" i="6" s="1"/>
  <c r="V761" i="6"/>
  <c r="Q761" i="6"/>
  <c r="O761" i="6"/>
  <c r="M761" i="6"/>
  <c r="K761" i="6"/>
  <c r="I761" i="6"/>
  <c r="G761" i="6"/>
  <c r="V759" i="6"/>
  <c r="Q759" i="6"/>
  <c r="O759" i="6"/>
  <c r="K759" i="6"/>
  <c r="I759" i="6"/>
  <c r="G759" i="6"/>
  <c r="M759" i="6" s="1"/>
  <c r="V757" i="6"/>
  <c r="Q757" i="6"/>
  <c r="O757" i="6"/>
  <c r="M757" i="6"/>
  <c r="K757" i="6"/>
  <c r="I757" i="6"/>
  <c r="G757" i="6"/>
  <c r="V755" i="6"/>
  <c r="Q755" i="6"/>
  <c r="O755" i="6"/>
  <c r="K755" i="6"/>
  <c r="K752" i="6" s="1"/>
  <c r="I755" i="6"/>
  <c r="G755" i="6"/>
  <c r="M755" i="6" s="1"/>
  <c r="V753" i="6"/>
  <c r="Q753" i="6"/>
  <c r="Q752" i="6" s="1"/>
  <c r="O753" i="6"/>
  <c r="K753" i="6"/>
  <c r="I753" i="6"/>
  <c r="I752" i="6" s="1"/>
  <c r="G753" i="6"/>
  <c r="M753" i="6" s="1"/>
  <c r="V752" i="6"/>
  <c r="V749" i="6"/>
  <c r="Q749" i="6"/>
  <c r="O749" i="6"/>
  <c r="M749" i="6"/>
  <c r="K749" i="6"/>
  <c r="I749" i="6"/>
  <c r="G749" i="6"/>
  <c r="V747" i="6"/>
  <c r="V744" i="6" s="1"/>
  <c r="Q747" i="6"/>
  <c r="O747" i="6"/>
  <c r="K747" i="6"/>
  <c r="I747" i="6"/>
  <c r="G747" i="6"/>
  <c r="M747" i="6" s="1"/>
  <c r="V745" i="6"/>
  <c r="Q745" i="6"/>
  <c r="Q744" i="6" s="1"/>
  <c r="O745" i="6"/>
  <c r="O744" i="6" s="1"/>
  <c r="M745" i="6"/>
  <c r="K745" i="6"/>
  <c r="I745" i="6"/>
  <c r="I744" i="6" s="1"/>
  <c r="G745" i="6"/>
  <c r="K744" i="6"/>
  <c r="G744" i="6"/>
  <c r="I61" i="5" s="1"/>
  <c r="V741" i="6"/>
  <c r="Q741" i="6"/>
  <c r="O741" i="6"/>
  <c r="M741" i="6"/>
  <c r="K741" i="6"/>
  <c r="I741" i="6"/>
  <c r="I671" i="6" s="1"/>
  <c r="G741" i="6"/>
  <c r="V731" i="6"/>
  <c r="Q731" i="6"/>
  <c r="O731" i="6"/>
  <c r="K731" i="6"/>
  <c r="I731" i="6"/>
  <c r="G731" i="6"/>
  <c r="M731" i="6" s="1"/>
  <c r="V721" i="6"/>
  <c r="Q721" i="6"/>
  <c r="O721" i="6"/>
  <c r="K721" i="6"/>
  <c r="I721" i="6"/>
  <c r="G721" i="6"/>
  <c r="G671" i="6" s="1"/>
  <c r="I60" i="5" s="1"/>
  <c r="V708" i="6"/>
  <c r="Q708" i="6"/>
  <c r="O708" i="6"/>
  <c r="M708" i="6"/>
  <c r="K708" i="6"/>
  <c r="I708" i="6"/>
  <c r="G708" i="6"/>
  <c r="V690" i="6"/>
  <c r="Q690" i="6"/>
  <c r="O690" i="6"/>
  <c r="M690" i="6"/>
  <c r="K690" i="6"/>
  <c r="I690" i="6"/>
  <c r="G690" i="6"/>
  <c r="V672" i="6"/>
  <c r="V671" i="6" s="1"/>
  <c r="Q672" i="6"/>
  <c r="Q671" i="6" s="1"/>
  <c r="O672" i="6"/>
  <c r="O671" i="6" s="1"/>
  <c r="K672" i="6"/>
  <c r="K671" i="6" s="1"/>
  <c r="I672" i="6"/>
  <c r="G672" i="6"/>
  <c r="M672" i="6" s="1"/>
  <c r="V668" i="6"/>
  <c r="Q668" i="6"/>
  <c r="O668" i="6"/>
  <c r="K668" i="6"/>
  <c r="I668" i="6"/>
  <c r="G668" i="6"/>
  <c r="M668" i="6" s="1"/>
  <c r="BA638" i="6"/>
  <c r="V637" i="6"/>
  <c r="Q637" i="6"/>
  <c r="O637" i="6"/>
  <c r="K637" i="6"/>
  <c r="I637" i="6"/>
  <c r="G637" i="6"/>
  <c r="M637" i="6" s="1"/>
  <c r="V628" i="6"/>
  <c r="Q628" i="6"/>
  <c r="O628" i="6"/>
  <c r="M628" i="6"/>
  <c r="K628" i="6"/>
  <c r="I628" i="6"/>
  <c r="G628" i="6"/>
  <c r="V619" i="6"/>
  <c r="Q619" i="6"/>
  <c r="O619" i="6"/>
  <c r="K619" i="6"/>
  <c r="K609" i="6" s="1"/>
  <c r="I619" i="6"/>
  <c r="G619" i="6"/>
  <c r="M619" i="6" s="1"/>
  <c r="V610" i="6"/>
  <c r="Q610" i="6"/>
  <c r="Q609" i="6" s="1"/>
  <c r="O610" i="6"/>
  <c r="K610" i="6"/>
  <c r="I610" i="6"/>
  <c r="I609" i="6" s="1"/>
  <c r="G610" i="6"/>
  <c r="M610" i="6" s="1"/>
  <c r="V609" i="6"/>
  <c r="O609" i="6"/>
  <c r="V603" i="6"/>
  <c r="V602" i="6" s="1"/>
  <c r="Q603" i="6"/>
  <c r="Q602" i="6" s="1"/>
  <c r="O603" i="6"/>
  <c r="M603" i="6"/>
  <c r="M602" i="6" s="1"/>
  <c r="K603" i="6"/>
  <c r="I603" i="6"/>
  <c r="G603" i="6"/>
  <c r="O602" i="6"/>
  <c r="K602" i="6"/>
  <c r="I602" i="6"/>
  <c r="G602" i="6"/>
  <c r="V600" i="6"/>
  <c r="Q600" i="6"/>
  <c r="O600" i="6"/>
  <c r="M600" i="6"/>
  <c r="K600" i="6"/>
  <c r="I600" i="6"/>
  <c r="G600" i="6"/>
  <c r="V595" i="6"/>
  <c r="Q595" i="6"/>
  <c r="O595" i="6"/>
  <c r="K595" i="6"/>
  <c r="I595" i="6"/>
  <c r="G595" i="6"/>
  <c r="M595" i="6" s="1"/>
  <c r="V585" i="6"/>
  <c r="Q585" i="6"/>
  <c r="O585" i="6"/>
  <c r="M585" i="6"/>
  <c r="K585" i="6"/>
  <c r="I585" i="6"/>
  <c r="G585" i="6"/>
  <c r="V580" i="6"/>
  <c r="Q580" i="6"/>
  <c r="O580" i="6"/>
  <c r="K580" i="6"/>
  <c r="I580" i="6"/>
  <c r="G580" i="6"/>
  <c r="M580" i="6" s="1"/>
  <c r="V572" i="6"/>
  <c r="Q572" i="6"/>
  <c r="O572" i="6"/>
  <c r="K572" i="6"/>
  <c r="I572" i="6"/>
  <c r="G572" i="6"/>
  <c r="M572" i="6" s="1"/>
  <c r="V563" i="6"/>
  <c r="Q563" i="6"/>
  <c r="O563" i="6"/>
  <c r="M563" i="6"/>
  <c r="K563" i="6"/>
  <c r="I563" i="6"/>
  <c r="G563" i="6"/>
  <c r="V555" i="6"/>
  <c r="Q555" i="6"/>
  <c r="O555" i="6"/>
  <c r="M555" i="6"/>
  <c r="K555" i="6"/>
  <c r="I555" i="6"/>
  <c r="G555" i="6"/>
  <c r="V550" i="6"/>
  <c r="Q550" i="6"/>
  <c r="O550" i="6"/>
  <c r="K550" i="6"/>
  <c r="I550" i="6"/>
  <c r="G550" i="6"/>
  <c r="M550" i="6" s="1"/>
  <c r="V539" i="6"/>
  <c r="Q539" i="6"/>
  <c r="O539" i="6"/>
  <c r="M539" i="6"/>
  <c r="K539" i="6"/>
  <c r="I539" i="6"/>
  <c r="G539" i="6"/>
  <c r="V533" i="6"/>
  <c r="Q533" i="6"/>
  <c r="O533" i="6"/>
  <c r="K533" i="6"/>
  <c r="I533" i="6"/>
  <c r="G533" i="6"/>
  <c r="M533" i="6" s="1"/>
  <c r="V527" i="6"/>
  <c r="Q527" i="6"/>
  <c r="O527" i="6"/>
  <c r="M527" i="6"/>
  <c r="K527" i="6"/>
  <c r="I527" i="6"/>
  <c r="G527" i="6"/>
  <c r="V521" i="6"/>
  <c r="Q521" i="6"/>
  <c r="O521" i="6"/>
  <c r="K521" i="6"/>
  <c r="I521" i="6"/>
  <c r="G521" i="6"/>
  <c r="M521" i="6" s="1"/>
  <c r="V517" i="6"/>
  <c r="Q517" i="6"/>
  <c r="O517" i="6"/>
  <c r="K517" i="6"/>
  <c r="I517" i="6"/>
  <c r="G517" i="6"/>
  <c r="M517" i="6" s="1"/>
  <c r="V513" i="6"/>
  <c r="Q513" i="6"/>
  <c r="O513" i="6"/>
  <c r="M513" i="6"/>
  <c r="K513" i="6"/>
  <c r="I513" i="6"/>
  <c r="G513" i="6"/>
  <c r="V506" i="6"/>
  <c r="Q506" i="6"/>
  <c r="O506" i="6"/>
  <c r="M506" i="6"/>
  <c r="K506" i="6"/>
  <c r="I506" i="6"/>
  <c r="G506" i="6"/>
  <c r="V501" i="6"/>
  <c r="Q501" i="6"/>
  <c r="O501" i="6"/>
  <c r="K501" i="6"/>
  <c r="I501" i="6"/>
  <c r="G501" i="6"/>
  <c r="M501" i="6" s="1"/>
  <c r="V493" i="6"/>
  <c r="Q493" i="6"/>
  <c r="O493" i="6"/>
  <c r="M493" i="6"/>
  <c r="K493" i="6"/>
  <c r="I493" i="6"/>
  <c r="G493" i="6"/>
  <c r="V488" i="6"/>
  <c r="Q488" i="6"/>
  <c r="O488" i="6"/>
  <c r="K488" i="6"/>
  <c r="I488" i="6"/>
  <c r="G488" i="6"/>
  <c r="M488" i="6" s="1"/>
  <c r="V478" i="6"/>
  <c r="Q478" i="6"/>
  <c r="O478" i="6"/>
  <c r="M478" i="6"/>
  <c r="K478" i="6"/>
  <c r="I478" i="6"/>
  <c r="I400" i="6" s="1"/>
  <c r="G478" i="6"/>
  <c r="V468" i="6"/>
  <c r="Q468" i="6"/>
  <c r="O468" i="6"/>
  <c r="K468" i="6"/>
  <c r="I468" i="6"/>
  <c r="G468" i="6"/>
  <c r="M468" i="6" s="1"/>
  <c r="V458" i="6"/>
  <c r="Q458" i="6"/>
  <c r="O458" i="6"/>
  <c r="K458" i="6"/>
  <c r="I458" i="6"/>
  <c r="G458" i="6"/>
  <c r="G400" i="6" s="1"/>
  <c r="I57" i="5" s="1"/>
  <c r="V440" i="6"/>
  <c r="Q440" i="6"/>
  <c r="O440" i="6"/>
  <c r="M440" i="6"/>
  <c r="K440" i="6"/>
  <c r="I440" i="6"/>
  <c r="G440" i="6"/>
  <c r="V432" i="6"/>
  <c r="Q432" i="6"/>
  <c r="O432" i="6"/>
  <c r="M432" i="6"/>
  <c r="K432" i="6"/>
  <c r="I432" i="6"/>
  <c r="G432" i="6"/>
  <c r="V427" i="6"/>
  <c r="Q427" i="6"/>
  <c r="O427" i="6"/>
  <c r="K427" i="6"/>
  <c r="I427" i="6"/>
  <c r="G427" i="6"/>
  <c r="M427" i="6" s="1"/>
  <c r="BA423" i="6"/>
  <c r="V422" i="6"/>
  <c r="Q422" i="6"/>
  <c r="O422" i="6"/>
  <c r="K422" i="6"/>
  <c r="I422" i="6"/>
  <c r="G422" i="6"/>
  <c r="M422" i="6" s="1"/>
  <c r="BA402" i="6"/>
  <c r="V401" i="6"/>
  <c r="V400" i="6" s="1"/>
  <c r="Q401" i="6"/>
  <c r="Q400" i="6" s="1"/>
  <c r="O401" i="6"/>
  <c r="O400" i="6" s="1"/>
  <c r="K401" i="6"/>
  <c r="K400" i="6" s="1"/>
  <c r="I401" i="6"/>
  <c r="G401" i="6"/>
  <c r="M401" i="6" s="1"/>
  <c r="V397" i="6"/>
  <c r="Q397" i="6"/>
  <c r="O397" i="6"/>
  <c r="K397" i="6"/>
  <c r="K366" i="6" s="1"/>
  <c r="I397" i="6"/>
  <c r="G397" i="6"/>
  <c r="M397" i="6" s="1"/>
  <c r="V395" i="6"/>
  <c r="Q395" i="6"/>
  <c r="O395" i="6"/>
  <c r="M395" i="6"/>
  <c r="K395" i="6"/>
  <c r="I395" i="6"/>
  <c r="G395" i="6"/>
  <c r="V393" i="6"/>
  <c r="Q393" i="6"/>
  <c r="O393" i="6"/>
  <c r="K393" i="6"/>
  <c r="I393" i="6"/>
  <c r="I366" i="6" s="1"/>
  <c r="G393" i="6"/>
  <c r="M393" i="6" s="1"/>
  <c r="V389" i="6"/>
  <c r="Q389" i="6"/>
  <c r="O389" i="6"/>
  <c r="K389" i="6"/>
  <c r="I389" i="6"/>
  <c r="G389" i="6"/>
  <c r="M389" i="6" s="1"/>
  <c r="V385" i="6"/>
  <c r="Q385" i="6"/>
  <c r="O385" i="6"/>
  <c r="M385" i="6"/>
  <c r="K385" i="6"/>
  <c r="I385" i="6"/>
  <c r="G385" i="6"/>
  <c r="V367" i="6"/>
  <c r="V366" i="6" s="1"/>
  <c r="Q367" i="6"/>
  <c r="Q366" i="6" s="1"/>
  <c r="O367" i="6"/>
  <c r="M367" i="6"/>
  <c r="K367" i="6"/>
  <c r="I367" i="6"/>
  <c r="G367" i="6"/>
  <c r="O366" i="6"/>
  <c r="V358" i="6"/>
  <c r="Q358" i="6"/>
  <c r="Q357" i="6" s="1"/>
  <c r="O358" i="6"/>
  <c r="O357" i="6" s="1"/>
  <c r="M358" i="6"/>
  <c r="M357" i="6" s="1"/>
  <c r="K358" i="6"/>
  <c r="I358" i="6"/>
  <c r="I357" i="6" s="1"/>
  <c r="G358" i="6"/>
  <c r="V357" i="6"/>
  <c r="K357" i="6"/>
  <c r="G357" i="6"/>
  <c r="V352" i="6"/>
  <c r="Q352" i="6"/>
  <c r="O352" i="6"/>
  <c r="M352" i="6"/>
  <c r="K352" i="6"/>
  <c r="I352" i="6"/>
  <c r="G352" i="6"/>
  <c r="V333" i="6"/>
  <c r="Q333" i="6"/>
  <c r="O333" i="6"/>
  <c r="K333" i="6"/>
  <c r="I333" i="6"/>
  <c r="G333" i="6"/>
  <c r="M333" i="6" s="1"/>
  <c r="V322" i="6"/>
  <c r="Q322" i="6"/>
  <c r="O322" i="6"/>
  <c r="K322" i="6"/>
  <c r="I322" i="6"/>
  <c r="G322" i="6"/>
  <c r="M322" i="6" s="1"/>
  <c r="V311" i="6"/>
  <c r="Q311" i="6"/>
  <c r="O311" i="6"/>
  <c r="M311" i="6"/>
  <c r="K311" i="6"/>
  <c r="I311" i="6"/>
  <c r="G311" i="6"/>
  <c r="V300" i="6"/>
  <c r="V267" i="6" s="1"/>
  <c r="Q300" i="6"/>
  <c r="O300" i="6"/>
  <c r="M300" i="6"/>
  <c r="K300" i="6"/>
  <c r="I300" i="6"/>
  <c r="G300" i="6"/>
  <c r="V288" i="6"/>
  <c r="Q288" i="6"/>
  <c r="O288" i="6"/>
  <c r="K288" i="6"/>
  <c r="I288" i="6"/>
  <c r="G288" i="6"/>
  <c r="M288" i="6" s="1"/>
  <c r="V268" i="6"/>
  <c r="Q268" i="6"/>
  <c r="Q267" i="6" s="1"/>
  <c r="O268" i="6"/>
  <c r="O267" i="6" s="1"/>
  <c r="M268" i="6"/>
  <c r="K268" i="6"/>
  <c r="I268" i="6"/>
  <c r="I267" i="6" s="1"/>
  <c r="G268" i="6"/>
  <c r="K267" i="6"/>
  <c r="G267" i="6"/>
  <c r="I54" i="5" s="1"/>
  <c r="V260" i="6"/>
  <c r="Q260" i="6"/>
  <c r="O260" i="6"/>
  <c r="M260" i="6"/>
  <c r="K260" i="6"/>
  <c r="K203" i="6" s="1"/>
  <c r="I260" i="6"/>
  <c r="G260" i="6"/>
  <c r="V231" i="6"/>
  <c r="Q231" i="6"/>
  <c r="O231" i="6"/>
  <c r="K231" i="6"/>
  <c r="I231" i="6"/>
  <c r="I203" i="6" s="1"/>
  <c r="G231" i="6"/>
  <c r="M231" i="6" s="1"/>
  <c r="V218" i="6"/>
  <c r="Q218" i="6"/>
  <c r="O218" i="6"/>
  <c r="K218" i="6"/>
  <c r="I218" i="6"/>
  <c r="G218" i="6"/>
  <c r="M218" i="6" s="1"/>
  <c r="V204" i="6"/>
  <c r="V203" i="6" s="1"/>
  <c r="Q204" i="6"/>
  <c r="O204" i="6"/>
  <c r="O203" i="6" s="1"/>
  <c r="M204" i="6"/>
  <c r="K204" i="6"/>
  <c r="I204" i="6"/>
  <c r="G204" i="6"/>
  <c r="G203" i="6" s="1"/>
  <c r="I53" i="5" s="1"/>
  <c r="Q203" i="6"/>
  <c r="V197" i="6"/>
  <c r="Q197" i="6"/>
  <c r="O197" i="6"/>
  <c r="K197" i="6"/>
  <c r="I197" i="6"/>
  <c r="G197" i="6"/>
  <c r="M197" i="6" s="1"/>
  <c r="V192" i="6"/>
  <c r="Q192" i="6"/>
  <c r="O192" i="6"/>
  <c r="M192" i="6"/>
  <c r="K192" i="6"/>
  <c r="I192" i="6"/>
  <c r="G192" i="6"/>
  <c r="V182" i="6"/>
  <c r="Q182" i="6"/>
  <c r="O182" i="6"/>
  <c r="K182" i="6"/>
  <c r="I182" i="6"/>
  <c r="G182" i="6"/>
  <c r="M182" i="6" s="1"/>
  <c r="V175" i="6"/>
  <c r="Q175" i="6"/>
  <c r="O175" i="6"/>
  <c r="M175" i="6"/>
  <c r="K175" i="6"/>
  <c r="I175" i="6"/>
  <c r="G175" i="6"/>
  <c r="V163" i="6"/>
  <c r="Q163" i="6"/>
  <c r="O163" i="6"/>
  <c r="K163" i="6"/>
  <c r="I163" i="6"/>
  <c r="G163" i="6"/>
  <c r="M163" i="6" s="1"/>
  <c r="V150" i="6"/>
  <c r="Q150" i="6"/>
  <c r="O150" i="6"/>
  <c r="K150" i="6"/>
  <c r="I150" i="6"/>
  <c r="G150" i="6"/>
  <c r="M150" i="6" s="1"/>
  <c r="V144" i="6"/>
  <c r="Q144" i="6"/>
  <c r="O144" i="6"/>
  <c r="M144" i="6"/>
  <c r="K144" i="6"/>
  <c r="I144" i="6"/>
  <c r="G144" i="6"/>
  <c r="V124" i="6"/>
  <c r="V99" i="6" s="1"/>
  <c r="Q124" i="6"/>
  <c r="O124" i="6"/>
  <c r="M124" i="6"/>
  <c r="K124" i="6"/>
  <c r="I124" i="6"/>
  <c r="G124" i="6"/>
  <c r="V105" i="6"/>
  <c r="Q105" i="6"/>
  <c r="O105" i="6"/>
  <c r="K105" i="6"/>
  <c r="I105" i="6"/>
  <c r="G105" i="6"/>
  <c r="M105" i="6" s="1"/>
  <c r="V100" i="6"/>
  <c r="Q100" i="6"/>
  <c r="Q99" i="6" s="1"/>
  <c r="O100" i="6"/>
  <c r="O99" i="6" s="1"/>
  <c r="M100" i="6"/>
  <c r="K100" i="6"/>
  <c r="I100" i="6"/>
  <c r="I99" i="6" s="1"/>
  <c r="G100" i="6"/>
  <c r="K99" i="6"/>
  <c r="G99" i="6"/>
  <c r="I52" i="5" s="1"/>
  <c r="BA94" i="6"/>
  <c r="V93" i="6"/>
  <c r="Q93" i="6"/>
  <c r="O93" i="6"/>
  <c r="K93" i="6"/>
  <c r="I93" i="6"/>
  <c r="G93" i="6"/>
  <c r="M93" i="6" s="1"/>
  <c r="V87" i="6"/>
  <c r="Q87" i="6"/>
  <c r="O87" i="6"/>
  <c r="K87" i="6"/>
  <c r="I87" i="6"/>
  <c r="I26" i="6" s="1"/>
  <c r="G87" i="6"/>
  <c r="M87" i="6" s="1"/>
  <c r="V67" i="6"/>
  <c r="Q67" i="6"/>
  <c r="O67" i="6"/>
  <c r="K67" i="6"/>
  <c r="I67" i="6"/>
  <c r="G67" i="6"/>
  <c r="M67" i="6" s="1"/>
  <c r="BA56" i="6"/>
  <c r="V55" i="6"/>
  <c r="Q55" i="6"/>
  <c r="O55" i="6"/>
  <c r="K55" i="6"/>
  <c r="I55" i="6"/>
  <c r="G55" i="6"/>
  <c r="M55" i="6" s="1"/>
  <c r="V40" i="6"/>
  <c r="Q40" i="6"/>
  <c r="O40" i="6"/>
  <c r="K40" i="6"/>
  <c r="I40" i="6"/>
  <c r="G40" i="6"/>
  <c r="M40" i="6" s="1"/>
  <c r="V33" i="6"/>
  <c r="Q33" i="6"/>
  <c r="O33" i="6"/>
  <c r="O26" i="6" s="1"/>
  <c r="M33" i="6"/>
  <c r="K33" i="6"/>
  <c r="I33" i="6"/>
  <c r="G33" i="6"/>
  <c r="V27" i="6"/>
  <c r="V26" i="6" s="1"/>
  <c r="Q27" i="6"/>
  <c r="Q26" i="6" s="1"/>
  <c r="O27" i="6"/>
  <c r="M27" i="6"/>
  <c r="K27" i="6"/>
  <c r="I27" i="6"/>
  <c r="G27" i="6"/>
  <c r="K26" i="6"/>
  <c r="V9" i="6"/>
  <c r="Q9" i="6"/>
  <c r="Q8" i="6" s="1"/>
  <c r="O9" i="6"/>
  <c r="O8" i="6" s="1"/>
  <c r="M9" i="6"/>
  <c r="M8" i="6" s="1"/>
  <c r="K9" i="6"/>
  <c r="I9" i="6"/>
  <c r="I8" i="6" s="1"/>
  <c r="G9" i="6"/>
  <c r="AF1156" i="6" s="1"/>
  <c r="V8" i="6"/>
  <c r="K8" i="6"/>
  <c r="G8" i="6"/>
  <c r="I71" i="5"/>
  <c r="I69" i="5"/>
  <c r="I67" i="5"/>
  <c r="I58" i="5"/>
  <c r="I55" i="5"/>
  <c r="F43" i="5"/>
  <c r="F42" i="5"/>
  <c r="F41" i="5"/>
  <c r="H40" i="5"/>
  <c r="F39" i="5"/>
  <c r="G38" i="5"/>
  <c r="F38" i="5"/>
  <c r="J28" i="5"/>
  <c r="J27" i="5"/>
  <c r="J26" i="5"/>
  <c r="E26" i="5"/>
  <c r="J25" i="5"/>
  <c r="J24" i="5"/>
  <c r="E24" i="5"/>
  <c r="J23" i="5"/>
  <c r="I20" i="5"/>
  <c r="I19" i="5"/>
  <c r="I18" i="5"/>
  <c r="F31" i="7" l="1"/>
  <c r="F32" i="7" s="1"/>
  <c r="M366" i="6"/>
  <c r="M26" i="6"/>
  <c r="M99" i="6"/>
  <c r="M752" i="6"/>
  <c r="G42" i="5"/>
  <c r="G41" i="5"/>
  <c r="H41" i="5" s="1"/>
  <c r="I41" i="5" s="1"/>
  <c r="G39" i="5"/>
  <c r="G43" i="5" s="1"/>
  <c r="G25" i="5" s="1"/>
  <c r="M609" i="6"/>
  <c r="G28" i="5"/>
  <c r="M203" i="6"/>
  <c r="M267" i="6"/>
  <c r="M744" i="6"/>
  <c r="M991" i="6"/>
  <c r="I50" i="5"/>
  <c r="G815" i="6"/>
  <c r="I64" i="5" s="1"/>
  <c r="G609" i="6"/>
  <c r="I59" i="5" s="1"/>
  <c r="G752" i="6"/>
  <c r="I62" i="5" s="1"/>
  <c r="G991" i="6"/>
  <c r="I68" i="5" s="1"/>
  <c r="G1056" i="6"/>
  <c r="I70" i="5" s="1"/>
  <c r="M775" i="6"/>
  <c r="M774" i="6" s="1"/>
  <c r="G23" i="5"/>
  <c r="H39" i="5"/>
  <c r="H43" i="5" s="1"/>
  <c r="M871" i="6"/>
  <c r="M831" i="6" s="1"/>
  <c r="G26" i="6"/>
  <c r="I51" i="5" s="1"/>
  <c r="G366" i="6"/>
  <c r="I56" i="5" s="1"/>
  <c r="M458" i="6"/>
  <c r="M400" i="6" s="1"/>
  <c r="M721" i="6"/>
  <c r="M671" i="6" s="1"/>
  <c r="M941" i="6"/>
  <c r="M888" i="6" s="1"/>
  <c r="M1134" i="6"/>
  <c r="M1108" i="6" s="1"/>
  <c r="I17" i="5" l="1"/>
  <c r="I73" i="5"/>
  <c r="I16" i="5"/>
  <c r="I21" i="5" s="1"/>
  <c r="H42" i="5"/>
  <c r="I42" i="5" s="1"/>
  <c r="G1156" i="6"/>
  <c r="I39" i="5"/>
  <c r="I43" i="5" s="1"/>
  <c r="J39" i="5" l="1"/>
  <c r="J43" i="5" s="1"/>
  <c r="J42" i="5"/>
  <c r="J41" i="5"/>
  <c r="J70" i="5"/>
  <c r="J66" i="5"/>
  <c r="J62" i="5"/>
  <c r="J58" i="5"/>
  <c r="J54" i="5"/>
  <c r="J50" i="5"/>
  <c r="J69" i="5"/>
  <c r="J65" i="5"/>
  <c r="J61" i="5"/>
  <c r="J57" i="5"/>
  <c r="J53" i="5"/>
  <c r="J63" i="5"/>
  <c r="J72" i="5"/>
  <c r="J68" i="5"/>
  <c r="J64" i="5"/>
  <c r="J60" i="5"/>
  <c r="J56" i="5"/>
  <c r="J52" i="5"/>
  <c r="J71" i="5"/>
  <c r="J55" i="5"/>
  <c r="J67" i="5"/>
  <c r="J51" i="5"/>
  <c r="J59" i="5"/>
  <c r="J73" i="5" l="1"/>
  <c r="AE53" i="4"/>
  <c r="F40" i="3" s="1"/>
  <c r="BA50" i="4"/>
  <c r="V49" i="4"/>
  <c r="Q49" i="4"/>
  <c r="O49" i="4"/>
  <c r="K49" i="4"/>
  <c r="I49" i="4"/>
  <c r="G49" i="4"/>
  <c r="M49" i="4" s="1"/>
  <c r="BA44" i="4"/>
  <c r="V43" i="4"/>
  <c r="Q43" i="4"/>
  <c r="O43" i="4"/>
  <c r="K43" i="4"/>
  <c r="I43" i="4"/>
  <c r="G43" i="4"/>
  <c r="M43" i="4" s="1"/>
  <c r="BA41" i="4"/>
  <c r="V40" i="4"/>
  <c r="Q40" i="4"/>
  <c r="O40" i="4"/>
  <c r="K40" i="4"/>
  <c r="K37" i="4" s="1"/>
  <c r="I40" i="4"/>
  <c r="G40" i="4"/>
  <c r="M40" i="4" s="1"/>
  <c r="V38" i="4"/>
  <c r="V37" i="4" s="1"/>
  <c r="Q38" i="4"/>
  <c r="O38" i="4"/>
  <c r="O37" i="4" s="1"/>
  <c r="K38" i="4"/>
  <c r="I38" i="4"/>
  <c r="I37" i="4" s="1"/>
  <c r="G38" i="4"/>
  <c r="G37" i="4" s="1"/>
  <c r="I50" i="3" s="1"/>
  <c r="I20" i="3" s="1"/>
  <c r="Q37" i="4"/>
  <c r="V35" i="4"/>
  <c r="Q35" i="4"/>
  <c r="Q8" i="4" s="1"/>
  <c r="O35" i="4"/>
  <c r="M35" i="4"/>
  <c r="K35" i="4"/>
  <c r="I35" i="4"/>
  <c r="G35" i="4"/>
  <c r="BA31" i="4"/>
  <c r="BA30" i="4"/>
  <c r="BA29" i="4"/>
  <c r="BA28" i="4"/>
  <c r="BA25" i="4"/>
  <c r="BA23" i="4"/>
  <c r="V22" i="4"/>
  <c r="Q22" i="4"/>
  <c r="O22" i="4"/>
  <c r="M22" i="4"/>
  <c r="K22" i="4"/>
  <c r="I22" i="4"/>
  <c r="G22" i="4"/>
  <c r="BA19" i="4"/>
  <c r="V18" i="4"/>
  <c r="Q18" i="4"/>
  <c r="O18" i="4"/>
  <c r="M18" i="4"/>
  <c r="K18" i="4"/>
  <c r="I18" i="4"/>
  <c r="G18" i="4"/>
  <c r="BA16" i="4"/>
  <c r="V15" i="4"/>
  <c r="Q15" i="4"/>
  <c r="O15" i="4"/>
  <c r="M15" i="4"/>
  <c r="K15" i="4"/>
  <c r="I15" i="4"/>
  <c r="G15" i="4"/>
  <c r="BA13" i="4"/>
  <c r="V12" i="4"/>
  <c r="Q12" i="4"/>
  <c r="O12" i="4"/>
  <c r="M12" i="4"/>
  <c r="K12" i="4"/>
  <c r="I12" i="4"/>
  <c r="G12" i="4"/>
  <c r="BA10" i="4"/>
  <c r="V9" i="4"/>
  <c r="Q9" i="4"/>
  <c r="O9" i="4"/>
  <c r="O8" i="4" s="1"/>
  <c r="M9" i="4"/>
  <c r="M8" i="4" s="1"/>
  <c r="K9" i="4"/>
  <c r="K8" i="4" s="1"/>
  <c r="I9" i="4"/>
  <c r="I8" i="4" s="1"/>
  <c r="G9" i="4"/>
  <c r="AF53" i="4" s="1"/>
  <c r="V8" i="4"/>
  <c r="G8" i="4"/>
  <c r="I49" i="3" s="1"/>
  <c r="F41" i="3"/>
  <c r="F39" i="3"/>
  <c r="F42" i="3" s="1"/>
  <c r="G38" i="3"/>
  <c r="F38" i="3"/>
  <c r="J28" i="3"/>
  <c r="J27" i="3"/>
  <c r="J26" i="3"/>
  <c r="E26" i="3"/>
  <c r="J25" i="3"/>
  <c r="J24" i="3"/>
  <c r="E24" i="3"/>
  <c r="J23" i="3"/>
  <c r="I18" i="3"/>
  <c r="I17" i="3"/>
  <c r="I16" i="3"/>
  <c r="I51" i="3" l="1"/>
  <c r="I19" i="3"/>
  <c r="I21" i="3" s="1"/>
  <c r="H40" i="3"/>
  <c r="I40" i="3" s="1"/>
  <c r="G23" i="3"/>
  <c r="G39" i="3"/>
  <c r="G42" i="3" s="1"/>
  <c r="G25" i="3" s="1"/>
  <c r="G41" i="3"/>
  <c r="H41" i="3" s="1"/>
  <c r="I41" i="3" s="1"/>
  <c r="G40" i="3"/>
  <c r="H39" i="3"/>
  <c r="H42" i="3" s="1"/>
  <c r="G53" i="4"/>
  <c r="M38" i="4"/>
  <c r="M37" i="4" s="1"/>
  <c r="A25" i="10" l="1"/>
  <c r="A26" i="10" s="1"/>
  <c r="G26" i="10" s="1"/>
  <c r="A25" i="12"/>
  <c r="A26" i="12" s="1"/>
  <c r="G26" i="12" s="1"/>
  <c r="A23" i="12"/>
  <c r="A24" i="12" s="1"/>
  <c r="G24" i="12" s="1"/>
  <c r="A23" i="10"/>
  <c r="A24" i="10" s="1"/>
  <c r="G24" i="10" s="1"/>
  <c r="I39" i="3"/>
  <c r="I42" i="3" s="1"/>
  <c r="J40" i="3" s="1"/>
  <c r="A25" i="3"/>
  <c r="A26" i="3" s="1"/>
  <c r="G26" i="3" s="1"/>
  <c r="A25" i="5"/>
  <c r="A26" i="5" s="1"/>
  <c r="G26" i="5" s="1"/>
  <c r="A23" i="5"/>
  <c r="A24" i="5" s="1"/>
  <c r="G24" i="5" s="1"/>
  <c r="J50" i="3"/>
  <c r="J49" i="3"/>
  <c r="J51" i="3" s="1"/>
  <c r="A23" i="3"/>
  <c r="A24" i="3" s="1"/>
  <c r="G24" i="3" s="1"/>
  <c r="A27" i="12" s="1"/>
  <c r="A29" i="12" s="1"/>
  <c r="G29" i="12" s="1"/>
  <c r="G28" i="3"/>
  <c r="A27" i="5" l="1"/>
  <c r="A29" i="5" s="1"/>
  <c r="G29" i="5" s="1"/>
  <c r="A27" i="10"/>
  <c r="A29" i="10" s="1"/>
  <c r="G29" i="10" s="1"/>
  <c r="J41" i="3"/>
  <c r="J39" i="3"/>
  <c r="J42" i="3" s="1"/>
  <c r="A27" i="3"/>
  <c r="A29" i="3" s="1"/>
  <c r="G29" i="3" s="1"/>
  <c r="E8" i="1"/>
  <c r="E11" i="1" s="1"/>
  <c r="G27" i="10" l="1"/>
  <c r="G27" i="12"/>
  <c r="G27" i="3"/>
  <c r="G27" i="5"/>
  <c r="E29" i="1"/>
  <c r="E1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<sst xmlns="http://schemas.openxmlformats.org/spreadsheetml/2006/main" count="5798" uniqueCount="1169">
  <si>
    <t>SO 01</t>
  </si>
  <si>
    <t>DPH</t>
  </si>
  <si>
    <t>Stavební a inženýrské objekty</t>
  </si>
  <si>
    <t>stavební a konstrukční část</t>
  </si>
  <si>
    <t>zdravotně technické instalace</t>
  </si>
  <si>
    <t>Stavební a inženýrské objekty celkem</t>
  </si>
  <si>
    <t>Vedlejší a ostatní náklady</t>
  </si>
  <si>
    <t>DPH celkem</t>
  </si>
  <si>
    <t>Investiční náklady celkem vč. DPH</t>
  </si>
  <si>
    <t>Investiční náklady celkem bez DPH</t>
  </si>
  <si>
    <t>Rekapitulace investičních nákladů</t>
  </si>
  <si>
    <t>Nemocnice Vyškov, p.o.</t>
  </si>
  <si>
    <t>Křídlo C2</t>
  </si>
  <si>
    <t>#RTSROZP#</t>
  </si>
  <si>
    <t>Soupis stavebních prací, dodávek a služeb</t>
  </si>
  <si>
    <t>Stavba:</t>
  </si>
  <si>
    <t>LTPROJEKT/N106.</t>
  </si>
  <si>
    <t>NEMOCNICE VYŠKOV, p.o. - REVITALIZACE PÁTĚŘNÍCH ROZVODŮ KANALIZACE KŘÍDLA C2 BUDOVY C</t>
  </si>
  <si>
    <t>Objekt:</t>
  </si>
  <si>
    <t>00</t>
  </si>
  <si>
    <t>VEDLEJŠÍ A OSTATNÍ NÁKLADY</t>
  </si>
  <si>
    <t>Rozpočet: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</si>
  <si>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</si>
  <si>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</si>
  <si>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</si>
  <si>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</si>
  <si>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</si>
  <si>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</si>
  <si>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</si>
  <si>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</si>
  <si>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</si>
  <si>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</si>
  <si>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</si>
  <si>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</si>
  <si>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</si>
  <si>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</si>
  <si>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</si>
  <si>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</si>
  <si>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</si>
  <si>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</si>
  <si>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</si>
  <si>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</si>
  <si>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</si>
  <si>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</si>
  <si>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</si>
  <si>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</si>
  <si>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</si>
  <si>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</si>
  <si>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</si>
  <si>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</si>
  <si>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</si>
  <si>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</si>
  <si>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</si>
  <si>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</si>
  <si>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</si>
  <si>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Cena celkem</t>
  </si>
  <si>
    <t>Stavba</t>
  </si>
  <si>
    <t>Ostatní a vedlejší náklady</t>
  </si>
  <si>
    <t>Celkem za stavbu</t>
  </si>
  <si>
    <t>Rekapitulace dílů</t>
  </si>
  <si>
    <t>Typ dílu</t>
  </si>
  <si>
    <t>Soupis vedlejších a ostatních nákladů</t>
  </si>
  <si>
    <t>#TypZaznamu#</t>
  </si>
  <si>
    <t>S:</t>
  </si>
  <si>
    <t>STA</t>
  </si>
  <si>
    <t>O:</t>
  </si>
  <si>
    <t>NAK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</si>
  <si>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</si>
  <si>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</si>
  <si>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</si>
  <si>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</si>
  <si>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</si>
  <si>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</si>
  <si>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</si>
  <si>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</si>
  <si>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</si>
  <si>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</si>
  <si>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</si>
  <si>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</si>
  <si>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</si>
  <si>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</si>
  <si>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</si>
  <si>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</si>
  <si>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</si>
  <si>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</si>
  <si>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</si>
  <si>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</si>
  <si>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</si>
  <si>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</si>
  <si>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</si>
  <si>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</si>
  <si>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</si>
  <si>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</si>
  <si>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</si>
  <si>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</si>
  <si>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</si>
  <si>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</si>
  <si>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20/ II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</si>
  <si>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</si>
  <si>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</si>
  <si>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</si>
  <si>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</si>
  <si>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</si>
  <si>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</si>
  <si>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</si>
  <si>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</si>
  <si>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</si>
  <si>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</si>
  <si>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</si>
  <si>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</si>
  <si>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</si>
  <si>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</si>
  <si>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 xml:space="preserve">hod   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</si>
  <si>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</si>
  <si>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</si>
  <si>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</si>
  <si>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</si>
  <si>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</si>
  <si>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</si>
  <si>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</si>
  <si>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</si>
  <si>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</si>
  <si>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</si>
  <si>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</si>
  <si>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</si>
  <si>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sond, revizí apod.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</si>
  <si>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</si>
  <si>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</si>
  <si>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</si>
  <si>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VN_01</t>
  </si>
  <si>
    <t>Stavebně - technický průzkum</t>
  </si>
  <si>
    <t>ON_OS_01</t>
  </si>
  <si>
    <t>Zpracování dodavatelské projektové dokumentace</t>
  </si>
  <si>
    <t>sada</t>
  </si>
  <si>
    <t>Práce</t>
  </si>
  <si>
    <t>POL1_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</si>
  <si>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</si>
  <si>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</si>
  <si>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</si>
  <si>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</si>
  <si>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</si>
  <si>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</si>
  <si>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 xml:space="preserve">3 x graficky, 3 x digitálně na CD/DVD  : </t>
  </si>
  <si>
    <t>VV</t>
  </si>
  <si>
    <t xml:space="preserve">vypracovat na základě předaných podkladů zhotovite : </t>
  </si>
  <si>
    <t>1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</si>
  <si>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</si>
  <si>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</si>
  <si>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</si>
  <si>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</si>
  <si>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END</t>
  </si>
  <si>
    <t>KŘÍDLO C2</t>
  </si>
  <si>
    <t>D.1.01</t>
  </si>
  <si>
    <t xml:space="preserve"> STAVEBNÍ A ARCHITEKTONICKÉ ŘEŠENÍ</t>
  </si>
  <si>
    <t>Stavební objekt</t>
  </si>
  <si>
    <t xml:space="preserve">Poznámka - NENACEŇOVAT !!! </t>
  </si>
  <si>
    <t>3</t>
  </si>
  <si>
    <t>Svislé a kompletní konstrukce</t>
  </si>
  <si>
    <t>399</t>
  </si>
  <si>
    <t>Sádrokartonové 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</si>
  <si>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</si>
  <si>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</si>
  <si>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</si>
  <si>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</si>
  <si>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</si>
  <si>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</si>
  <si>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</si>
  <si>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</si>
  <si>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</si>
  <si>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</si>
  <si>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</si>
  <si>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</si>
  <si>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</si>
  <si>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</si>
  <si>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</si>
  <si>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</si>
  <si>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</si>
  <si>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</si>
  <si>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</si>
  <si>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</si>
  <si>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767_P</t>
  </si>
  <si>
    <t>Podhledy skládané</t>
  </si>
  <si>
    <t>770</t>
  </si>
  <si>
    <t>Podlahové krytiny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</si>
  <si>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</si>
  <si>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</si>
  <si>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</si>
  <si>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</si>
  <si>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</si>
  <si>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</si>
  <si>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</si>
  <si>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</si>
  <si>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</si>
  <si>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</si>
  <si>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</si>
  <si>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</si>
  <si>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</si>
  <si>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</si>
  <si>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</si>
  <si>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</si>
  <si>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</si>
  <si>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Položkový soupis prací a dodávek</t>
  </si>
  <si>
    <t>Poznámka - NENACEŇOVAT !!!</t>
  </si>
  <si>
    <t>POL99_0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</si>
  <si>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</si>
  <si>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</si>
  <si>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</si>
  <si>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</si>
  <si>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</si>
  <si>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</si>
  <si>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</si>
  <si>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</si>
  <si>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</si>
  <si>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</si>
  <si>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</si>
  <si>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</si>
  <si>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</si>
  <si>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</si>
  <si>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</si>
  <si>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317944311RT2</t>
  </si>
  <si>
    <t>Dodání a osazení válcovaných nosníků do připravených otvorů I 100</t>
  </si>
  <si>
    <t>t</t>
  </si>
  <si>
    <t>801-4</t>
  </si>
  <si>
    <t>bez zazdění hlav, nařezání nosníků na potřebný rozměr,</t>
  </si>
  <si>
    <t>SPI</t>
  </si>
  <si>
    <t xml:space="preserve">D.1.01.1-104 : </t>
  </si>
  <si>
    <t xml:space="preserve">3.54 : </t>
  </si>
  <si>
    <t>1,2*8,34/1000</t>
  </si>
  <si>
    <t>340239211RT2</t>
  </si>
  <si>
    <t>Zazdívka otvorů o ploše přes 1 m2 do 4 m2 v příčkách nebo stěnách cihlami  pálenými  tloušťky do 100 mm</t>
  </si>
  <si>
    <t>m2</t>
  </si>
  <si>
    <t>POL1_1</t>
  </si>
  <si>
    <t>včetně pomocného pracovního lešení</t>
  </si>
  <si>
    <t xml:space="preserve">vč. provázání se stávajícím zdivem : </t>
  </si>
  <si>
    <t>0,6*2,02*1,15</t>
  </si>
  <si>
    <t>340239212RT2</t>
  </si>
  <si>
    <t>Zazdívka otvorů o ploše přes 1 m2 do 4 m2 v příčkách nebo stěnách cihlami  pálenými  tloušťky nad 100 mm</t>
  </si>
  <si>
    <t xml:space="preserve">D.1.01.1-102 : </t>
  </si>
  <si>
    <t>3,3*(0,2*19)</t>
  </si>
  <si>
    <t>3,3*0,3*19</t>
  </si>
  <si>
    <t xml:space="preserve">D.1.01.1-103 : </t>
  </si>
  <si>
    <t xml:space="preserve">D.1.01.1-105 : </t>
  </si>
  <si>
    <t>342241161R00</t>
  </si>
  <si>
    <t>Příčky z tvárnic pálených Příčky z tvárnic pálených tloušťky 65 mm, z cihel plných, P 15, na maltu MVC 2,5</t>
  </si>
  <si>
    <t>801-1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</si>
  <si>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</si>
  <si>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</si>
  <si>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 xml:space="preserve">3.38 : </t>
  </si>
  <si>
    <t>3,3*(1,0*2+0,2)</t>
  </si>
  <si>
    <t>3,3*(0,5+0,25)</t>
  </si>
  <si>
    <t xml:space="preserve">4.36 : 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</si>
  <si>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</si>
  <si>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</si>
  <si>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</si>
  <si>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</si>
  <si>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</si>
  <si>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3,3*19</t>
  </si>
  <si>
    <t>3,3*3</t>
  </si>
  <si>
    <t>3,3*2</t>
  </si>
  <si>
    <t>346244381RT2</t>
  </si>
  <si>
    <t>Plentování ocelových nosníků jednostranné výšky do 200 mm</t>
  </si>
  <si>
    <t>jakýmikoliv cihlami,</t>
  </si>
  <si>
    <t>1,2*0,1*2*1,15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</si>
  <si>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</si>
  <si>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</si>
  <si>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</si>
  <si>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1,2*0,1*2*1,15*1,5</t>
  </si>
  <si>
    <t>342263320R00</t>
  </si>
  <si>
    <t>Úpravy, doplňkové práce a příplatky pro sádrokartonové a sádrovláknité příčky úpravy příček pro osazení zařizovacích předmět_x000D_
 úprava pro osazení WC</t>
  </si>
  <si>
    <t>kus</t>
  </si>
  <si>
    <t>RTS 14/ I</t>
  </si>
  <si>
    <t>342264051RT2</t>
  </si>
  <si>
    <t>Podhledy na kovové konstrukci opláštěné deskami sádrokartonovými nosná konstrukce z profilů CD s přímým uchycením 1x deska, tloušťky 12,5 mm, protipožární</t>
  </si>
  <si>
    <t xml:space="preserve">D.1.01.1-403 : </t>
  </si>
  <si>
    <t xml:space="preserve">240 : </t>
  </si>
  <si>
    <t>0,3*5,0</t>
  </si>
  <si>
    <t xml:space="preserve">čela a odskoky : </t>
  </si>
  <si>
    <t>0,1*5,5</t>
  </si>
  <si>
    <t xml:space="preserve">D.1.01.1-402 : </t>
  </si>
  <si>
    <t xml:space="preserve">157 : </t>
  </si>
  <si>
    <t>6,0</t>
  </si>
  <si>
    <t>0,3*2,4</t>
  </si>
  <si>
    <t xml:space="preserve">D.1.01.1-404 : </t>
  </si>
  <si>
    <t xml:space="preserve">355 : </t>
  </si>
  <si>
    <t xml:space="preserve">352 : </t>
  </si>
  <si>
    <t>5,54</t>
  </si>
  <si>
    <t>342264051RT4</t>
  </si>
  <si>
    <t>Podhledy na kovové konstrukci opláštěné deskami sádrokartonovými nosná konstrukce z profilů CD s přímým uchycením 1x deska, tloušťky 12,5 mm, protipožární impregnovaná</t>
  </si>
  <si>
    <t xml:space="preserve">246 : </t>
  </si>
  <si>
    <t>3,23</t>
  </si>
  <si>
    <t xml:space="preserve">176-178 : </t>
  </si>
  <si>
    <t>3,78+0,88+2,13</t>
  </si>
  <si>
    <t xml:space="preserve">354 : </t>
  </si>
  <si>
    <t>2,35</t>
  </si>
  <si>
    <t xml:space="preserve">345 : </t>
  </si>
  <si>
    <t>3,26</t>
  </si>
  <si>
    <t xml:space="preserve">436 : </t>
  </si>
  <si>
    <t>11,55</t>
  </si>
  <si>
    <t xml:space="preserve">451 : </t>
  </si>
  <si>
    <t>3,38</t>
  </si>
  <si>
    <t xml:space="preserve">452 : </t>
  </si>
  <si>
    <t>1,19</t>
  </si>
  <si>
    <t>342264091R00</t>
  </si>
  <si>
    <t>Příplatky k podhledům sádrokartonovým příplatek k podhledu sádrokartonovému za tloušťku desek 15 mm</t>
  </si>
  <si>
    <t xml:space="preserve">výměra - viz položka 342264051RT2 : </t>
  </si>
  <si>
    <t>21,03</t>
  </si>
  <si>
    <t xml:space="preserve">výměra - viz položka 342264051RT4 : </t>
  </si>
  <si>
    <t>31,75</t>
  </si>
  <si>
    <t>342264098RT1</t>
  </si>
  <si>
    <t>Příplatky k podhledům sádrokartonovým příplatek k podhledu sádrokartonovému za plochu do 2 m2</t>
  </si>
  <si>
    <t>0,88</t>
  </si>
  <si>
    <t>342264098RT2</t>
  </si>
  <si>
    <t>Příplatky k podhledům sádrokartonovým příplatek k podhledu sádrokartonovému za plochu přes 2 do 5 m2</t>
  </si>
  <si>
    <t>3,78+2,13</t>
  </si>
  <si>
    <t>342264098RT3</t>
  </si>
  <si>
    <t>Příplatky k podhledům sádrokartonovým příplatek k podhledu sádrokartonovému za plochu přes 5 do 10 m2</t>
  </si>
  <si>
    <t>34201632_100I</t>
  </si>
  <si>
    <t>Sádrokartonová šachtová ( předsazená ) stěna 100mm, impregnovaná</t>
  </si>
  <si>
    <t>3,3*0,375*19</t>
  </si>
  <si>
    <t>34201632_150I</t>
  </si>
  <si>
    <t>Sádrokartonová šachtová ( předsazená ) stěna 150mm, impregnovaná</t>
  </si>
  <si>
    <t>1,2*0,9</t>
  </si>
  <si>
    <t>34299_01</t>
  </si>
  <si>
    <t>Příplatek k podhledu - úprava pro montáž svítidel, mřížek, rev. dvířek atd....</t>
  </si>
  <si>
    <t>612409991RT2</t>
  </si>
  <si>
    <t>Začištění omítek kolem oken, dveří a obkladů apod. s použitím suché maltové směsi</t>
  </si>
  <si>
    <t xml:space="preserve">D.1.01.1-101 : </t>
  </si>
  <si>
    <t xml:space="preserve">B1 : </t>
  </si>
  <si>
    <t>(1,5*2+5,65+1,8+1,5*2+1,1+0,6*2+0,9+3,2+1,25)</t>
  </si>
  <si>
    <t xml:space="preserve">předpoklad 2mb na1 stupačku : </t>
  </si>
  <si>
    <t>19*2</t>
  </si>
  <si>
    <t>17*2</t>
  </si>
  <si>
    <t>612451121R00</t>
  </si>
  <si>
    <t>Omítky vnitřního zdiva cementové hladké</t>
  </si>
  <si>
    <t>v podlaží i ve schodišti, zdiva cihelného, kamenného, smíšeného nebo betonového</t>
  </si>
  <si>
    <t>2,05*0,3*19*1,15</t>
  </si>
  <si>
    <t>2,05*0,3*17*1,15</t>
  </si>
  <si>
    <t xml:space="preserve">výměra - viz položka 781415013RTX : </t>
  </si>
  <si>
    <t>80,881</t>
  </si>
  <si>
    <t>612401291XX</t>
  </si>
  <si>
    <t>Omítka malých ploch vnitřních stěn na dozdívkách, s použitím suché maltové směsi, vč. perlinky a tmele</t>
  </si>
  <si>
    <t xml:space="preserve">m2    </t>
  </si>
  <si>
    <t>3,3*(0,2*19)*1,15</t>
  </si>
  <si>
    <t>3,3*0,3*19*1,15</t>
  </si>
  <si>
    <t>-2,05*0,3*19*1,15</t>
  </si>
  <si>
    <t>3,3*(0,2*17)*1,15</t>
  </si>
  <si>
    <t>3,3*0,3*17*1,15</t>
  </si>
  <si>
    <t>-2,05*0,3*17*1,15</t>
  </si>
  <si>
    <t>1,3*(1,0*3+0,2)</t>
  </si>
  <si>
    <t>1,3*(0,3+0,25)</t>
  </si>
  <si>
    <t>613473115Rss</t>
  </si>
  <si>
    <t>Příplatek za zabudované rohovníky</t>
  </si>
  <si>
    <t>631312621R00</t>
  </si>
  <si>
    <t xml:space="preserve">Mazanina z betonu prostého tl. přes 50 do 80 mm třídy C 20/25,  </t>
  </si>
  <si>
    <t>m3</t>
  </si>
  <si>
    <t>(z kameniva) hlazená dřevěným hladítkem</t>
  </si>
  <si>
    <t>Včetně vytvoření dilatačních spár, bez zaplnění.</t>
  </si>
  <si>
    <t>1,1*1,7*0,062</t>
  </si>
  <si>
    <t>1,5*1,8*0,062</t>
  </si>
  <si>
    <t>1,5*1,1*0,062</t>
  </si>
  <si>
    <t>(1,5*1,25-0,6*0,6/2)*0,062</t>
  </si>
  <si>
    <t>3,2*1,25*0,062</t>
  </si>
  <si>
    <t>1,5*5,65*0,062</t>
  </si>
  <si>
    <t xml:space="preserve">3.38 -  A2 : </t>
  </si>
  <si>
    <t>11,53*(0,043+0,073)/2</t>
  </si>
  <si>
    <t xml:space="preserve">3.54 - A1 : </t>
  </si>
  <si>
    <t>2,35*0,075</t>
  </si>
  <si>
    <t xml:space="preserve">4.36  - A2 : </t>
  </si>
  <si>
    <t>11,55*(0,043+0,073)/2</t>
  </si>
  <si>
    <t>631315621R00</t>
  </si>
  <si>
    <t xml:space="preserve">Mazanina z betonu prostého tl. přes 120 do 240 mm třídy C 20/25,  </t>
  </si>
  <si>
    <t>1,1*1,7*0,15</t>
  </si>
  <si>
    <t>1,5*1,8*0,15</t>
  </si>
  <si>
    <t>1,5*1,1*0,15</t>
  </si>
  <si>
    <t>(1,5*1,25-0,6*0,6/2)*0,15</t>
  </si>
  <si>
    <t>3,2*1,25*0,15</t>
  </si>
  <si>
    <t>1,5*5,65*0,15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</si>
  <si>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</si>
  <si>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</si>
  <si>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</si>
  <si>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</si>
  <si>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</si>
  <si>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</si>
  <si>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</si>
  <si>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</si>
  <si>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631361921RT3</t>
  </si>
  <si>
    <t>Výztuž mazanin z betonů a z lehkých betonů ze svařovaných sítí průměr drátu 5 mm, velikost oka 150/150 mm</t>
  </si>
  <si>
    <t>včetně distančních prvků</t>
  </si>
  <si>
    <t>1,1*1,7*2,099*1,25/1000</t>
  </si>
  <si>
    <t>1,5*1,8*2,099*1,25/1000</t>
  </si>
  <si>
    <t>1,5*1,1*2,099*1,25/1000</t>
  </si>
  <si>
    <t>(1,5*1,25-0,6*0,6/2)*2,099*1,25/1000</t>
  </si>
  <si>
    <t>3,2*1,25*2,099*1,25/1000</t>
  </si>
  <si>
    <t>1,5*5,65*2,099*1,25/1000</t>
  </si>
  <si>
    <t>11,53*2,099*1,25/1000</t>
  </si>
  <si>
    <t>2,35*2,099*1,25/1000</t>
  </si>
  <si>
    <t>11,55*2,099*1,25/1000</t>
  </si>
  <si>
    <t>663612222R00</t>
  </si>
  <si>
    <t>Sponkování rýh v podlahách</t>
  </si>
  <si>
    <t xml:space="preserve">m     </t>
  </si>
  <si>
    <t>(1,7+5,65+1,8+1,5*2+1,0+1,5+1,25+3,2+1,25)*1,15</t>
  </si>
  <si>
    <t>941955002R00</t>
  </si>
  <si>
    <t>Lešení lehké pracovní pomocné pomocné, o výšce lešeňové podlahy přes 1,2 do 1,9 m</t>
  </si>
  <si>
    <t>800-3</t>
  </si>
  <si>
    <t xml:space="preserve">výměra - viz položka 767584502R00 : </t>
  </si>
  <si>
    <t>99,29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</si>
  <si>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</si>
  <si>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</si>
  <si>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D.1.01.1-901 : </t>
  </si>
  <si>
    <t>1,1*1,7*3</t>
  </si>
  <si>
    <t>1,5*1,8*3</t>
  </si>
  <si>
    <t>1,5*1,1*3</t>
  </si>
  <si>
    <t>(1,5*1,25-0,6*0,6/2)*3</t>
  </si>
  <si>
    <t>3,2*1,25*3</t>
  </si>
  <si>
    <t>1,5*5,65*3</t>
  </si>
  <si>
    <t xml:space="preserve">předpoklad 5m2 na1 stupačku : </t>
  </si>
  <si>
    <t>19*5</t>
  </si>
  <si>
    <t>95_03</t>
  </si>
  <si>
    <t>Zakrývání stávajících prostor  folií</t>
  </si>
  <si>
    <t xml:space="preserve">výměra - viz položka 952901111R00 : </t>
  </si>
  <si>
    <t>308,24*2</t>
  </si>
  <si>
    <t>95_S_01</t>
  </si>
  <si>
    <t>D + M prostupů střešním pláštěm pro kanalizaci DN 150, kompletně dle PD</t>
  </si>
  <si>
    <t>ks</t>
  </si>
  <si>
    <t xml:space="preserve">prostupů střešním pláštěm pro kanalizaci DN 150 (konstrukce krovu s dřevěným bedněním, pojistnou hydroizolací v podobě asfaltového pásu a plechovou krytinou) : </t>
  </si>
  <si>
    <t>15</t>
  </si>
  <si>
    <t>95-01</t>
  </si>
  <si>
    <t>Zednické výpomoci pro řemesla ( nezahrnuté v rozpočtech profesí  )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</si>
  <si>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</si>
  <si>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</si>
  <si>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</si>
  <si>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</si>
  <si>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</si>
  <si>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</si>
  <si>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5*1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</si>
  <si>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</si>
  <si>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</si>
  <si>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</si>
  <si>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</si>
  <si>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veškerá bourání zdiva a příček  kalkulovat vč. případných omítek, obkladů, překladů, věnců atd.. : </t>
  </si>
  <si>
    <t xml:space="preserve">D.1.01.1-902 : </t>
  </si>
  <si>
    <t>3,3*(0,3+0,375)*19</t>
  </si>
  <si>
    <t xml:space="preserve">D.1.01.1-903 : </t>
  </si>
  <si>
    <t xml:space="preserve">D.1.01.1-904 : </t>
  </si>
  <si>
    <t>3,3*(0,3+0,375)*17</t>
  </si>
  <si>
    <t xml:space="preserve">D.1.01.1-905 : </t>
  </si>
  <si>
    <t>3,3*(1,15+0,3+0,5)</t>
  </si>
  <si>
    <t>-0,7*2,0</t>
  </si>
  <si>
    <t>3,3*(2,05+0,9+0,35+0,45)</t>
  </si>
  <si>
    <t>-0,6*2,0*2</t>
  </si>
  <si>
    <t>3,3*(0,9*2+2,05+0,35+0,45+0,25+0,35)</t>
  </si>
  <si>
    <t>962031116R00</t>
  </si>
  <si>
    <t>Bourání příček z cihel pálených plných, tloušťky 140 mm</t>
  </si>
  <si>
    <t>3,3*0,45</t>
  </si>
  <si>
    <t>965042131R00</t>
  </si>
  <si>
    <t>Bourání podkladů pod dlažby nebo litých celistvých dlažeb a mazanin  betonových nebo z litého asfaltu, tloušťky do 100 mm, plochy do 4 m2</t>
  </si>
  <si>
    <t>2,35*0,07</t>
  </si>
  <si>
    <t>965042141R00</t>
  </si>
  <si>
    <t>Bourání podkladů pod dlažby nebo litých celistvých dlažeb a mazanin  betonových nebo z litého asfaltu, tloušťky do 100 mm, plochy přes 4 m2</t>
  </si>
  <si>
    <t>11,53*0,07</t>
  </si>
  <si>
    <t>965042231R00</t>
  </si>
  <si>
    <t>Bourání podkladů pod dlažby nebo litých celistvých dlažeb a mazanin  betonových nebo z litého asfaltu, tloušťky přes 100 mm, plochy do 4 m2</t>
  </si>
  <si>
    <t xml:space="preserve">kompletní skladba podlahy nad hydroizolací vč. případné vrstvy TI : </t>
  </si>
  <si>
    <t xml:space="preserve">kalkulovat vč. nášlapné vrstvy : </t>
  </si>
  <si>
    <t xml:space="preserve">B2 : </t>
  </si>
  <si>
    <t xml:space="preserve">podkladní beton - předpoklad 1*síť : </t>
  </si>
  <si>
    <t>965042241R00</t>
  </si>
  <si>
    <t>Bourání podkladů pod dlažby nebo litých celistvých dlažeb a mazanin  betonových nebo z litého asfaltu, tloušťky přes 100 mm, plochy přes 4 m2</t>
  </si>
  <si>
    <t>965048150R00</t>
  </si>
  <si>
    <t>Bourání podkladů pod dlažby nebo litých celistvých dlažeb a mazanin  Dočištění povrchu po vybourání dlažeb do tmele, plochy do 50%</t>
  </si>
  <si>
    <t>11,53</t>
  </si>
  <si>
    <t>965049112R00</t>
  </si>
  <si>
    <t>Bourání podkladů pod dlažby nebo litých celistvých dlažeb a mazanin  příplatek za bourání mazanin vyztužených svařovanou sítí, tloušťky přes 100 mm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</si>
  <si>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</si>
  <si>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</si>
  <si>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</si>
  <si>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</si>
  <si>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</si>
  <si>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</si>
  <si>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</si>
  <si>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</si>
  <si>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0,6*2,0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</si>
  <si>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</si>
  <si>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</si>
  <si>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1,1*2,0</t>
  </si>
  <si>
    <t>970231100R00</t>
  </si>
  <si>
    <t>Řezání cihelného zdiva hloubka řezu 100 mm</t>
  </si>
  <si>
    <t>2,02*2</t>
  </si>
  <si>
    <t>970231150R00</t>
  </si>
  <si>
    <t>Řezání cihelného zdiva hloubka řezu 150 mm</t>
  </si>
  <si>
    <t>3,3*2*19</t>
  </si>
  <si>
    <t>970241150R00</t>
  </si>
  <si>
    <t>Řezání prostého betonu hloubka řezu 150 mm</t>
  </si>
  <si>
    <t>970251150R00</t>
  </si>
  <si>
    <t>Řezání železobetonu hloubka řezu 150 mm</t>
  </si>
  <si>
    <t>971033621R00</t>
  </si>
  <si>
    <t>Vybourání otvorů ve zdivu cihelném z jakýchkoliv cihel pálených_x000D_
 na jakoukoliv maltu vápenou nebo vápenocementovou, plochy do 4 m2, tloušťky do 100 mm</t>
  </si>
  <si>
    <t>základovém nebo nadzákladovém,</t>
  </si>
  <si>
    <t>0,8*2,05</t>
  </si>
  <si>
    <t>974031165R00</t>
  </si>
  <si>
    <t>Vysekání rýh v jakémkoliv zdivu cihelném v ploše_x000D_
 do hloubky 150 mm, šířky do 200 mm</t>
  </si>
  <si>
    <t>3,3*17</t>
  </si>
  <si>
    <t>974031664R00</t>
  </si>
  <si>
    <t>Vysekání rýh v jakémkoliv zdivu cihelném pro vtahování nosníků do zdí, před vybouráním otvorů_x000D_
 do hloubky 150 mm, při výšce nosníku do 150 mm</t>
  </si>
  <si>
    <t>1,2*1,15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</si>
  <si>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</si>
  <si>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</si>
  <si>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</si>
  <si>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2,03*(0,975+0,6+0,7+0,975-0,8+1,05-0,6+1,15)</t>
  </si>
  <si>
    <t>2,03*(3,625*2+3,325*2-(0,45+0,15+0,075*3+0,45+0,35+1,1))</t>
  </si>
  <si>
    <t>2,00*(3,625*2+3,325*2-(0,45+0,15+0,075*3+0,45+0,35+1,1))</t>
  </si>
  <si>
    <t>711140101R00</t>
  </si>
  <si>
    <t>Odstranění izolace proti vodě - pásy přitavením vodorovné, 1 vrstva</t>
  </si>
  <si>
    <t>800-711</t>
  </si>
  <si>
    <t>1,1*1,7</t>
  </si>
  <si>
    <t>1,5*1,8</t>
  </si>
  <si>
    <t>(1,5*1,25-0,6*0,6/2)</t>
  </si>
  <si>
    <t>3,2*1,25</t>
  </si>
  <si>
    <t>1,5*5,65</t>
  </si>
  <si>
    <t>776511820RT2</t>
  </si>
  <si>
    <t>Odstranění povlakových podlah z nášlapné plochy lepených, s podložkou, z ploch přes 10 do 20 m2</t>
  </si>
  <si>
    <t>800-775</t>
  </si>
  <si>
    <t>776511820RT3</t>
  </si>
  <si>
    <t>Odstranění povlakových podlah z nášlapné plochy lepených, s podložkou, z ploch do 10 m2</t>
  </si>
  <si>
    <t>713102438PP</t>
  </si>
  <si>
    <t>Odstranění tepelné izolace podlah tl. do 50mm</t>
  </si>
  <si>
    <t>965081611R00</t>
  </si>
  <si>
    <t>Odsekání soklíků rovných výšky do 120mm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</si>
  <si>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</si>
  <si>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</si>
  <si>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</si>
  <si>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</si>
  <si>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</si>
  <si>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</si>
  <si>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</si>
  <si>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</si>
  <si>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2,3,4,5,6,7,8,9,10,11,12,16,17,19,20,21,22,23,24,28,29,30,31,37,38,48,53,54, : </t>
  </si>
  <si>
    <t>Součet: : 60,72224</t>
  </si>
  <si>
    <t>711199095R00</t>
  </si>
  <si>
    <t xml:space="preserve">Provedení izolace proti zemní vlhkosti ostatní příplatek za plochu do 10 m2 , natěradly,   </t>
  </si>
  <si>
    <t>1,5*1,1</t>
  </si>
  <si>
    <t>711199097R00</t>
  </si>
  <si>
    <t xml:space="preserve">Provedení izolace proti zemní vlhkosti ostatní příplatek za plochu do 10 m2 , pásy,   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</si>
  <si>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</si>
  <si>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</si>
  <si>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AP-PSV</t>
  </si>
  <si>
    <t>Agregovaná položka</t>
  </si>
  <si>
    <t>POL2_</t>
  </si>
  <si>
    <t>711210020RAA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</si>
  <si>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</si>
  <si>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</si>
  <si>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0.40 : </t>
  </si>
  <si>
    <t xml:space="preserve">další poškození - cca 2m2 na stupačku : </t>
  </si>
  <si>
    <t>19*2,0</t>
  </si>
  <si>
    <t>17*2,0</t>
  </si>
  <si>
    <t xml:space="preserve">za obkladem - cca 30% plochy : </t>
  </si>
  <si>
    <t>80,881/100*30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</si>
  <si>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</si>
  <si>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</si>
  <si>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</si>
  <si>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713121111R00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</si>
  <si>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</si>
  <si>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</si>
  <si>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</si>
  <si>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</si>
  <si>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</si>
  <si>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</si>
  <si>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(1,1*2+1,7+1,5*2+5,65+1,8+1,5*2+1,1+0,6*2+0,9+3,2+1,25)</t>
  </si>
  <si>
    <t>14,5</t>
  </si>
  <si>
    <t>3,5</t>
  </si>
  <si>
    <t>28375633R</t>
  </si>
  <si>
    <t>deska izolační kročejová, elastifikovaný EPS; pěnový polystyren; rovná hrana; tl. 30,0 mm; tl. po zatížení 28,0 mm; součinitel tepelné vodivosti 0,042 W/mK; R = 0,714 m2K/W; obj. hmotnost 15,00 kg/m3</t>
  </si>
  <si>
    <t>SPCM</t>
  </si>
  <si>
    <t>Specifikace</t>
  </si>
  <si>
    <t>POL3_</t>
  </si>
  <si>
    <t>11,53*1,02</t>
  </si>
  <si>
    <t>2,35*1,02</t>
  </si>
  <si>
    <t>11,55*1,02</t>
  </si>
  <si>
    <t>28375768.AR</t>
  </si>
  <si>
    <t>deska izolační EPS 150; pěnový polystyren; povrch hladký; součinitel tepelné vodivosti 0,035 W/mK; obj. hmotnost 25,00 kg/m3</t>
  </si>
  <si>
    <t>1,1*1,7*0,07*1,02</t>
  </si>
  <si>
    <t>1,5*1,8*0,07*1,02</t>
  </si>
  <si>
    <t>1,5*1,1*0,07*1,02</t>
  </si>
  <si>
    <t>(1,5*1,25-0,6*0,6/2)*0,07*1,02</t>
  </si>
  <si>
    <t>3,2*1,25*0,07*1,02</t>
  </si>
  <si>
    <t>1,5*5,65*0,07*1,02</t>
  </si>
  <si>
    <t>998713203R00</t>
  </si>
  <si>
    <t>Přesun hmot pro izolace tepelné v objektech výšky do 24 m</t>
  </si>
  <si>
    <t>50 m vodorovně</t>
  </si>
  <si>
    <t>T/01</t>
  </si>
  <si>
    <t>D + M Dveře vnitřní 1kř 700/1970 vč. kování, kompletně dle výpisu D.1.01.1-501</t>
  </si>
  <si>
    <t>T/02</t>
  </si>
  <si>
    <t>D + M Dveře vnitřní 1kř 1100/1970 vč. kování, kompletně dle výpisu D.1.01.1-501</t>
  </si>
  <si>
    <t>998766203R00</t>
  </si>
  <si>
    <t>Přesun hmot pro konstrukce truhlářské v objektech výšky do 24 m</t>
  </si>
  <si>
    <t>800-766</t>
  </si>
  <si>
    <t>T/1/Z100</t>
  </si>
  <si>
    <t>D + M Zárubeň z žárově pozinkovaného plechu 700/1970mm, kompletně dle D.1.01.1-501</t>
  </si>
  <si>
    <t>T/2/Z150</t>
  </si>
  <si>
    <t>D + M Zárubeň z žárově pozinkovaného plechu 1100/1970mm, kompletně dle D.1.01.1-501</t>
  </si>
  <si>
    <t>Z/01</t>
  </si>
  <si>
    <t>D + M Madlo ocelové trubkové  - matný nerez dl. 400mm, kompletně dle výpisu D.1.01.1-501</t>
  </si>
  <si>
    <t xml:space="preserve">ks    </t>
  </si>
  <si>
    <t>Z/02</t>
  </si>
  <si>
    <t>D + M Madlo ocelové trubkové  - matný nerez dl. 500mm, kompletně dle výpisu D.1.01.1-501</t>
  </si>
  <si>
    <t>Z/03</t>
  </si>
  <si>
    <t>D + M Sedátko do sprchy 410/350, kompletně dle výpisu D.1.01.1-501</t>
  </si>
  <si>
    <t>Z/04</t>
  </si>
  <si>
    <t>D + M Zástěna sprchového boxu  dl. 1200mm, kompletně dle výpisu D.1.01.1-501</t>
  </si>
  <si>
    <t>Z/05</t>
  </si>
  <si>
    <t>D + M Zrcadlo 600/500mm, kompletně dle výpisu D.1.01.1-501</t>
  </si>
  <si>
    <t>Z/06</t>
  </si>
  <si>
    <t>D + M Zrcadlo 600/600mm, kompletně dle výpisu D.1.01.1-501</t>
  </si>
  <si>
    <t>Z/DP</t>
  </si>
  <si>
    <t>D + M Dveřní práh z nerezového plechu tl. 3mm, kompletně dle výpisu D.1.01.1-501</t>
  </si>
  <si>
    <t>998767203R00</t>
  </si>
  <si>
    <t>Přesun hmot pro kovové stavební doplňk. konstrukce v objektech výšky do 24 m</t>
  </si>
  <si>
    <t>800-767</t>
  </si>
  <si>
    <t>767584502R00</t>
  </si>
  <si>
    <t>Montáž podhledů lamelových a kazetových Montáž podhledů z kazet včetně montáže nosného roštu na ocelovou konstrukci, rozměry kazet 600 mm x 600 mm, bez určení výměry</t>
  </si>
  <si>
    <t>POL1_7</t>
  </si>
  <si>
    <t xml:space="preserve">vč. dodávky nosného roštu : </t>
  </si>
  <si>
    <t xml:space="preserve">D.1.01.1-401 : </t>
  </si>
  <si>
    <t xml:space="preserve">0.58 : </t>
  </si>
  <si>
    <t>46,5</t>
  </si>
  <si>
    <t xml:space="preserve">2.40 : </t>
  </si>
  <si>
    <t>17,85</t>
  </si>
  <si>
    <t>-0,3*5,0</t>
  </si>
  <si>
    <t xml:space="preserve">1.65 : </t>
  </si>
  <si>
    <t>10,83</t>
  </si>
  <si>
    <t xml:space="preserve">3.48 : </t>
  </si>
  <si>
    <t>6,82</t>
  </si>
  <si>
    <t xml:space="preserve">D.1.01.1-405 : </t>
  </si>
  <si>
    <t xml:space="preserve">4.45 : </t>
  </si>
  <si>
    <t>6,61</t>
  </si>
  <si>
    <t xml:space="preserve">4.50 : </t>
  </si>
  <si>
    <t>12,18</t>
  </si>
  <si>
    <t>595959602K3</t>
  </si>
  <si>
    <t>Kazeta 600/600 - specifikace dle PD</t>
  </si>
  <si>
    <t>99,29*1,15</t>
  </si>
  <si>
    <t>767264098RT2</t>
  </si>
  <si>
    <t>Příplatek k podhledům kazetovým za plochu do 10 m2, pro plochy 2 - 5 m2</t>
  </si>
  <si>
    <t>3,94</t>
  </si>
  <si>
    <t>3,22</t>
  </si>
  <si>
    <t>767264098RT3</t>
  </si>
  <si>
    <t>Příplatek k podhledům kazetovým za plochu do 10 m2, pro plochy 5 - 10 m2</t>
  </si>
  <si>
    <t>770950030RHD</t>
  </si>
  <si>
    <t>Výměna podlahové nášlapné krytiny vč. podkladních vrstev, včetně dodávky krytiny dle původní vč. soklu</t>
  </si>
  <si>
    <t xml:space="preserve">předpoklad 1m2 na1 stupačku : </t>
  </si>
  <si>
    <t>19,0</t>
  </si>
  <si>
    <t>17,0</t>
  </si>
  <si>
    <t>770950030RS</t>
  </si>
  <si>
    <t>D + M doplnění  soklu, doplnění  soklu</t>
  </si>
  <si>
    <t>bm</t>
  </si>
  <si>
    <t xml:space="preserve">D.1.01.1-102-105 : </t>
  </si>
  <si>
    <t>20</t>
  </si>
  <si>
    <t>771445014R00</t>
  </si>
  <si>
    <t>Montáž soklíků z dlaždic hutných a polohutných na výšku 100 mm, soklíků vodorovných, do flexibilního tmele</t>
  </si>
  <si>
    <t>800-771</t>
  </si>
  <si>
    <t>771479001R00</t>
  </si>
  <si>
    <t>Řezání dlaždic keramických pro soklíky</t>
  </si>
  <si>
    <t>771579791R00</t>
  </si>
  <si>
    <t>Příplatky k položkám montáže podlah keramických příplatek za plochu podlah keramických do 5 m2 jednotlivě</t>
  </si>
  <si>
    <t>771101210RTX</t>
  </si>
  <si>
    <t>Penetrace podkladu pod dlažby, vč. dodávky penetrace</t>
  </si>
  <si>
    <t>771575109RA3</t>
  </si>
  <si>
    <t>Montáž podlah keram., rozměr dle PD, vč. dodávky tmele a  spárovací hmoty</t>
  </si>
  <si>
    <t>59631380_S</t>
  </si>
  <si>
    <t>Keramická dlažba, dle stávající</t>
  </si>
  <si>
    <t>1,1*1,7*1,15</t>
  </si>
  <si>
    <t>1,5*1,8*1,15</t>
  </si>
  <si>
    <t>1,5*1,1*1,15</t>
  </si>
  <si>
    <t>(1,5*1,25-0,6*0,6/2)*1,15</t>
  </si>
  <si>
    <t>3,2*1,25*1,15</t>
  </si>
  <si>
    <t>1,5*5,65*1,15</t>
  </si>
  <si>
    <t xml:space="preserve">sokl : </t>
  </si>
  <si>
    <t>(1,5*2+5,65+1,8+1,5*2+1,1+0,6*2+0,9+3,2+1,25)/100*10*1,15</t>
  </si>
  <si>
    <t>998771203R00</t>
  </si>
  <si>
    <t>Přesun hmot pro podlahy z dlaždic v objektech výšky do 24 m</t>
  </si>
  <si>
    <t>77602031U00</t>
  </si>
  <si>
    <t>Příplatek za vytvoření vzoru a tvarů v podlahách a obkladech</t>
  </si>
  <si>
    <t>776491001K</t>
  </si>
  <si>
    <t>Montáž klínku</t>
  </si>
  <si>
    <t>776491001S</t>
  </si>
  <si>
    <t>Úprava krytiny pro montáž soklu, montáž ukončení</t>
  </si>
  <si>
    <t>776520010RAI</t>
  </si>
  <si>
    <t>Podlahy povlakové z PVC bez vyrovnání podkladu, pouze položení, podlahovina ve specifikaci,  , z pásů, včetně soklíku</t>
  </si>
  <si>
    <t>POL2_7</t>
  </si>
  <si>
    <t>lepení a dodávka podlahoviny z PVC, bez podkladu. Svaření podlahoviny. Dodávka a lepení podlahových soklíků z měkčeného PVC. Pastování a vyleštění podlah.</t>
  </si>
  <si>
    <t>bez vyrovnání podkladu</t>
  </si>
  <si>
    <t>2841230_0K</t>
  </si>
  <si>
    <t>Podlahovina PVC - klínek - parametry dle PD ( skladby podlah )</t>
  </si>
  <si>
    <t>POL3_7</t>
  </si>
  <si>
    <t>14,5*1,15</t>
  </si>
  <si>
    <t>3,5*1,15</t>
  </si>
  <si>
    <t>2841230_T</t>
  </si>
  <si>
    <t>Podlahovina PVC - ukončení - parametry dle PD ( skladby podlah )</t>
  </si>
  <si>
    <t>PVC .1</t>
  </si>
  <si>
    <t>Podlahovina PVC -  dle parametrů PD - viz skladby podlah</t>
  </si>
  <si>
    <t>2,35*1,15</t>
  </si>
  <si>
    <t>3,5/100*12*1,15</t>
  </si>
  <si>
    <t>PVC .2</t>
  </si>
  <si>
    <t>Podlahovina PVC - protiskluzová-  dle parametrů PD - viz skladby podlah</t>
  </si>
  <si>
    <t>11,53*1,15</t>
  </si>
  <si>
    <t>11,55*1,15</t>
  </si>
  <si>
    <t>14,5/100*12*1,15</t>
  </si>
  <si>
    <t>998776203R00</t>
  </si>
  <si>
    <t>Přesun hmot pro podlahy povlakové v objektech výšky do 24 m</t>
  </si>
  <si>
    <t>vodorovně do 50 m</t>
  </si>
  <si>
    <t>777415102RT2</t>
  </si>
  <si>
    <t>Stěrka samonivelační ručně tl. 2 mm, vč. penetrace</t>
  </si>
  <si>
    <t>998777203R00</t>
  </si>
  <si>
    <t>Přesun hmot pro podlahy syntetické v objektech výšky do 24 m</t>
  </si>
  <si>
    <t>800-773</t>
  </si>
  <si>
    <t>771578011R00</t>
  </si>
  <si>
    <t>Zvláštní úpravy spár spára podlaha-stěna silikonem</t>
  </si>
  <si>
    <t>80,881*0,33</t>
  </si>
  <si>
    <t>781491001RT1</t>
  </si>
  <si>
    <t>Lišty k obkladům bez dodávky materiálu</t>
  </si>
  <si>
    <t>781415013RTX</t>
  </si>
  <si>
    <t>Montáž obkladů stěn, porovin, keram., do tmele, rozměr obkladu dle PD, vč. tmele a spár.hmoty ( nacenit dle popisu TZ )</t>
  </si>
  <si>
    <t xml:space="preserve">otvory neodečteny - obklad ostění a parapetu : </t>
  </si>
  <si>
    <t>2,03*(1,15*2+2,3*2)</t>
  </si>
  <si>
    <t>2,03*(1,0*2+3,625*2+3,325*2+1,0*2)</t>
  </si>
  <si>
    <t>-1,1*2,0</t>
  </si>
  <si>
    <t>781950010RAA</t>
  </si>
  <si>
    <t>Opravy obkladů keramických výměna vnitřního obkladu</t>
  </si>
  <si>
    <t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t>
  </si>
  <si>
    <t>Svislé přemístění ze 2. NP, nebo 1. PP, vodorovné vnitrostaveništní přemístění do 30 m, odvoz na skládku do 10 km. Bez poplatku za skládku.</t>
  </si>
  <si>
    <t>(1,1*2+1,7)*0,25</t>
  </si>
  <si>
    <t>5976010XX</t>
  </si>
  <si>
    <t>Lišta nerez pro obklady</t>
  </si>
  <si>
    <t>80,881*0,33*1,15</t>
  </si>
  <si>
    <t>597813565RX</t>
  </si>
  <si>
    <t>Obkládačka - dle výběru investora</t>
  </si>
  <si>
    <t>80,881*1,15</t>
  </si>
  <si>
    <t>998781203R00</t>
  </si>
  <si>
    <t>Přesun hmot pro obklady keramické v objektech výšky do 24 m</t>
  </si>
  <si>
    <t>783541111</t>
  </si>
  <si>
    <t>Uzaírací protiprašný nátěr nad podhledy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</si>
  <si>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</si>
  <si>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</si>
  <si>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</si>
  <si>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předpoklad 10m2 na1 stupačku : </t>
  </si>
  <si>
    <t>19*10,0</t>
  </si>
  <si>
    <t>17*10,0</t>
  </si>
  <si>
    <t>1,3*(1,15*2+2,3*2)+20</t>
  </si>
  <si>
    <t>1,3*(1,0*2+3,625*2+3,325*2+1,0*2)</t>
  </si>
  <si>
    <t>784450020.BI</t>
  </si>
  <si>
    <t>Malba omyvatelná, otěruvzdorná - parametry dle PD ( bílá ), vč. penetrace</t>
  </si>
  <si>
    <t>M21_01</t>
  </si>
  <si>
    <t>D + M čtvercová vestavná svítidla 600x600 mm - vč. 3 m nové kabeláže napojené na stávající přívod, kompletně dle PD</t>
  </si>
  <si>
    <t xml:space="preserve">množství bude upřesněno dle požadavků zadavatele při realizaci : </t>
  </si>
  <si>
    <t>8</t>
  </si>
  <si>
    <t>6</t>
  </si>
  <si>
    <t>4</t>
  </si>
  <si>
    <t>2</t>
  </si>
  <si>
    <t>M21_02</t>
  </si>
  <si>
    <t>D + M kruhové downlighty O 200 mm do nových sádrokartonových podhledů, vč. 3 m nové kabeláže napojené na stávající přívod - kompletně dle PD</t>
  </si>
  <si>
    <t>5</t>
  </si>
  <si>
    <t>979086112R00</t>
  </si>
  <si>
    <t>Nakládání nebo překládání suti a vybouraných hmot</t>
  </si>
  <si>
    <t>Přesun suti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</si>
  <si>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</si>
  <si>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</si>
  <si>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</si>
  <si>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</si>
  <si>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</si>
  <si>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</si>
  <si>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37,38,39,40,41,42,43,48,49,50,51,52,53,54,55,56,57,58,59,60,61,93,94, : </t>
  </si>
  <si>
    <t>Součet: : 101,53955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</si>
  <si>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</si>
  <si>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</si>
  <si>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</si>
  <si>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</si>
  <si>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Součet: : 304,61864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</si>
  <si>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</si>
  <si>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</si>
  <si>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</si>
  <si>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</si>
  <si>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</si>
  <si>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1929,25139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</si>
  <si>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</si>
  <si>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</si>
  <si>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</si>
  <si>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</si>
  <si>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</si>
  <si>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507,69773</t>
  </si>
  <si>
    <t>979990001RSO</t>
  </si>
  <si>
    <t>Poplatek za skládku stavební suti, směsný odpad</t>
  </si>
  <si>
    <t>D.1.01.4a-S Soupis prací</t>
  </si>
  <si>
    <t>RTS I/2020</t>
  </si>
  <si>
    <t>Objekt :</t>
  </si>
  <si>
    <t>Oddíl:</t>
  </si>
  <si>
    <t>JKSO :</t>
  </si>
  <si>
    <t>SO 01 - Rekonstrukce části 2.NP budovy C</t>
  </si>
  <si>
    <t>D.1.01.4a - Zdravotně technické instalace</t>
  </si>
  <si>
    <t>Stavba :</t>
  </si>
  <si>
    <t>Název stavby :</t>
  </si>
  <si>
    <t>SKP :</t>
  </si>
  <si>
    <t>Nemocnice Vyškov, p.o. - Revitalizace páteřních rozvodů kanalizace křídla C2 budovy C</t>
  </si>
  <si>
    <t>ON Vyškov</t>
  </si>
  <si>
    <t>Projektant :</t>
  </si>
  <si>
    <t>LT Projekt a.s.</t>
  </si>
  <si>
    <t>Počet měrných jednotek :</t>
  </si>
  <si>
    <t>Objednatel :</t>
  </si>
  <si>
    <t>Náklady na MJ :</t>
  </si>
  <si>
    <t>Počet listů :</t>
  </si>
  <si>
    <t>Zakázkové číslo :</t>
  </si>
  <si>
    <t>DPS 62 - 2020</t>
  </si>
  <si>
    <t>Zpracovatel projektu :</t>
  </si>
  <si>
    <t>SUBTECH s.r.o.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</si>
  <si>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</si>
  <si>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</si>
  <si>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</si>
  <si>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</si>
  <si>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</si>
  <si>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</si>
  <si>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</si>
  <si>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</si>
  <si>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</si>
  <si>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</si>
  <si>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</si>
  <si>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</si>
  <si>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RN II.a III.hlavy</t>
  </si>
  <si>
    <t>Ostatní VRN</t>
  </si>
  <si>
    <t>ZRN+VRN+HZS</t>
  </si>
  <si>
    <t>VRN celkem</t>
  </si>
  <si>
    <t>Vypracoval :</t>
  </si>
  <si>
    <t>Za dodavatele :</t>
  </si>
  <si>
    <t>Za investora :</t>
  </si>
  <si>
    <t>Jméno :</t>
  </si>
  <si>
    <t xml:space="preserve"> </t>
  </si>
  <si>
    <t>Datum :</t>
  </si>
  <si>
    <t>Podpis:</t>
  </si>
  <si>
    <t>Podpis :</t>
  </si>
  <si>
    <t>Základ pro DPH</t>
  </si>
  <si>
    <t>Kč</t>
  </si>
  <si>
    <t>%   :</t>
  </si>
  <si>
    <t>CENA ZA ZTI CELKEM</t>
  </si>
  <si>
    <t>DPS 39 - 2020</t>
  </si>
  <si>
    <t xml:space="preserve">REKAPITULACE  </t>
  </si>
  <si>
    <t>721</t>
  </si>
  <si>
    <t>kanalizace pod podlahou 1.PP</t>
  </si>
  <si>
    <t>kanalizace 1.PP - 4.NP</t>
  </si>
  <si>
    <t>CENA ZTI CELKEM</t>
  </si>
  <si>
    <t>Soupis prací</t>
  </si>
  <si>
    <t>Pol.</t>
  </si>
  <si>
    <t>Číslo prvku</t>
  </si>
  <si>
    <t>Název prvku</t>
  </si>
  <si>
    <t>M.j.</t>
  </si>
  <si>
    <t>Cena/j</t>
  </si>
  <si>
    <t>Kanalizace pod podlahou 1.PP</t>
  </si>
  <si>
    <t>139_70-0010.RAA</t>
  </si>
  <si>
    <t>Výkop v uzavřeném prostoru v hornině 1-4, vynesení výkopku, odvodz 1km, uložení na skládku</t>
  </si>
  <si>
    <r>
      <t>m</t>
    </r>
    <r>
      <rPr>
        <vertAlign val="superscript"/>
        <sz val="8"/>
        <color indexed="8"/>
        <rFont val="Arial"/>
        <family val="2"/>
        <charset val="238"/>
      </rPr>
      <t>3</t>
    </r>
  </si>
  <si>
    <t>831_26-0016.RAA</t>
  </si>
  <si>
    <t>Kanalizace z trub kameninových DN200, hloubka 1,2 m, vč. všech souvisejísích prací a materíálů uvedených v RTS k této položce (výkop, pažení, podsyp, obsyp, obetonování, zásyp s uložením ve vrstvách.</t>
  </si>
  <si>
    <t>PC</t>
  </si>
  <si>
    <t>Tvarovky kamenina DN200</t>
  </si>
  <si>
    <t>soubor</t>
  </si>
  <si>
    <t>Oprava - propojení dosavadního potrubí kamenin.DN200</t>
  </si>
  <si>
    <t>Oprava potrubí kamenin., vsazení odbočky DN200</t>
  </si>
  <si>
    <r>
      <t>Oprava podlahy - vrácení do původního stavu</t>
    </r>
    <r>
      <rPr>
        <sz val="8"/>
        <color indexed="17"/>
        <rFont val="Arial"/>
        <family val="2"/>
        <charset val="238"/>
      </rPr>
      <t xml:space="preserve"> - dodávkou stavby</t>
    </r>
  </si>
  <si>
    <r>
      <t>m</t>
    </r>
    <r>
      <rPr>
        <vertAlign val="superscript"/>
        <sz val="8"/>
        <color indexed="8"/>
        <rFont val="Arial"/>
        <family val="2"/>
        <charset val="238"/>
      </rPr>
      <t>2</t>
    </r>
  </si>
  <si>
    <t>Proplach a kontrola kanalizace TV kamerou do 100 m - celé hlavní větve po ČK v 1.PP</t>
  </si>
  <si>
    <t>MEZISOUČET</t>
  </si>
  <si>
    <t>998_72-1202</t>
  </si>
  <si>
    <t>Přesun hmot pro vnitřní kanalizaci - do 6m</t>
  </si>
  <si>
    <t>z oddílu</t>
  </si>
  <si>
    <t>Celkem za</t>
  </si>
  <si>
    <t>721     Kanalizace 1.PP -  4.NP</t>
  </si>
  <si>
    <t>721_15-2209.R00</t>
  </si>
  <si>
    <t>GEBERIT PE - Potrubí kanalizační DN125 + montáž</t>
  </si>
  <si>
    <t>stoupací potrubí</t>
  </si>
  <si>
    <t>721_15-2208.R00</t>
  </si>
  <si>
    <t>GEBERIT PE - Potrubí kanalizační DN110 + montáž</t>
  </si>
  <si>
    <t>721_15-2206.R00</t>
  </si>
  <si>
    <t>GEBERIT PE- Potrubí kanalizační DN75 + montáž</t>
  </si>
  <si>
    <t>Potrubí kanalizační nerezové DN125, včetně tvarovek, dodávky a montáže</t>
  </si>
  <si>
    <t>stoupací potrubí zavěšené</t>
  </si>
  <si>
    <t>Potrubí kanalizační nerezové DN110, včetně tvarovek, dodávky a montáže</t>
  </si>
  <si>
    <t>Potrubí kanalizační nerezové DN75, včetně tvarovek, dodávky a montáže</t>
  </si>
  <si>
    <t>721153210R00</t>
  </si>
  <si>
    <t>GEBERIT PE DN110 + montáž</t>
  </si>
  <si>
    <t>připojovací potrubí</t>
  </si>
  <si>
    <t>721153208R00</t>
  </si>
  <si>
    <t>GEBERIT PE DN75  + montáž</t>
  </si>
  <si>
    <t>721153205R00</t>
  </si>
  <si>
    <t>GEBERIT PE DN50 + montáž</t>
  </si>
  <si>
    <t xml:space="preserve">Ventilační hlavice DN125, d+m </t>
  </si>
  <si>
    <t xml:space="preserve">Ventilační hlavice DN110, d+m </t>
  </si>
  <si>
    <t>551-62545.AR</t>
  </si>
  <si>
    <t xml:space="preserve">Kanalizační přivzdušňovací ventil s dvojitou izolační stěnou HL900N, d+m </t>
  </si>
  <si>
    <t>551-62551.0R</t>
  </si>
  <si>
    <t xml:space="preserve">HL905 ventil přivzdušňovací podomítkový-komplet, d+m  </t>
  </si>
  <si>
    <t>721_15-2219</t>
  </si>
  <si>
    <t xml:space="preserve">Čistící kus GEBERIT DN125, d+m </t>
  </si>
  <si>
    <t>721_15-2218</t>
  </si>
  <si>
    <t xml:space="preserve">Čistící kus GEBERIT DN110, d+m </t>
  </si>
  <si>
    <t>721_15-2217</t>
  </si>
  <si>
    <t xml:space="preserve">Čistící kus GEBERIT DN75, d+m </t>
  </si>
  <si>
    <t>Protipožární tmel 5l (pro objekty kanalizace), d+m</t>
  </si>
  <si>
    <t xml:space="preserve">POŽÁRNÍ MANŽETA DN125, d+m </t>
  </si>
  <si>
    <t xml:space="preserve">POŽÁRNÍ MANŽETA DN110, d+m </t>
  </si>
  <si>
    <t xml:space="preserve">POŽÁRNÍ MANŽETA DN75, d+m </t>
  </si>
  <si>
    <t xml:space="preserve">Dvířka 150/300 mm, d+m </t>
  </si>
  <si>
    <t xml:space="preserve">Dvířka 300/300 mm, d+m </t>
  </si>
  <si>
    <t>Vyvedení odpadních výpustek DN50</t>
  </si>
  <si>
    <t>Vyvedení odpadních výpustek DN100</t>
  </si>
  <si>
    <t>Závěsy potrubí - K+V - objímky pro pevné ul.,kluzné ul.,včetně kotvení (D+M)</t>
  </si>
  <si>
    <t>Demontáže kanalizačního potrubí do DN200, včetně odvozu a uložení na skládku</t>
  </si>
  <si>
    <t>Zaslepení nevyužitých vývodů kanalizace</t>
  </si>
  <si>
    <t>721_11-0916</t>
  </si>
  <si>
    <t>Oprava - propoj dosavadního potrubí kamenin. do DN125</t>
  </si>
  <si>
    <t>721_29-0112</t>
  </si>
  <si>
    <t>Zkouška těsnosti kanalizace vodou do DN200</t>
  </si>
  <si>
    <t>721_29-0123</t>
  </si>
  <si>
    <t>Zkouška těsnosti kanalizace kouřem do DN300 + dodávka media</t>
  </si>
  <si>
    <t>998_72-1203</t>
  </si>
  <si>
    <t>Přesun hmot pro vnitřní kanalizaci - do 24m</t>
  </si>
  <si>
    <t>Kanalizace - 1.PP - 4.NP</t>
  </si>
  <si>
    <t>Poznámka:</t>
  </si>
  <si>
    <t>d+m   =   Dodávka + montáž</t>
  </si>
  <si>
    <t>LTPROJEKT/N107.</t>
  </si>
  <si>
    <t>NEMOCNICE VYŠKOV, p.o. - REVITALIZACE PÁTĚŘNÍCH ROZVODŮ VODY KŘÍDLA C2 BUDOVY C</t>
  </si>
  <si>
    <t>317234410RT2</t>
  </si>
  <si>
    <t>Vyzdívka mezi nosníky cementovou</t>
  </si>
  <si>
    <t>jakýmikoliv cihlami pálenými na jakoukoliv maltu,</t>
  </si>
  <si>
    <t>1,0*2*0,1*0,1*1,15</t>
  </si>
  <si>
    <t>317944311R00</t>
  </si>
  <si>
    <t>Dodání a osazení válcovaných nosníků do připravených otvorů do výšky 120 mm</t>
  </si>
  <si>
    <t>1,0*2*8,34/1000</t>
  </si>
  <si>
    <t>1,0*2,1*2*1,15</t>
  </si>
  <si>
    <t>3,3*0,3</t>
  </si>
  <si>
    <t>3,3*0,3*2</t>
  </si>
  <si>
    <t>342241162R00</t>
  </si>
  <si>
    <t>Příčky z tvárnic pálených Příčky z tvárnic pálených tloušťky 140 mm, z cihel plných, P 15, na maltu MVC 2,5</t>
  </si>
  <si>
    <t>3,3*0,4</t>
  </si>
  <si>
    <t>3,3*1</t>
  </si>
  <si>
    <t>1,0*2*0,1*2*1,15</t>
  </si>
  <si>
    <t>1,0*2*0,1*2*1,15*1,5</t>
  </si>
  <si>
    <t xml:space="preserve">251 : </t>
  </si>
  <si>
    <t>5,0</t>
  </si>
  <si>
    <t xml:space="preserve">161 : </t>
  </si>
  <si>
    <t xml:space="preserve">166 : </t>
  </si>
  <si>
    <t>2,5</t>
  </si>
  <si>
    <t>7,5*0,2</t>
  </si>
  <si>
    <t xml:space="preserve">165 : </t>
  </si>
  <si>
    <t>1,2</t>
  </si>
  <si>
    <t>0,2*3,0</t>
  </si>
  <si>
    <t xml:space="preserve">350 : </t>
  </si>
  <si>
    <t xml:space="preserve">447 : </t>
  </si>
  <si>
    <t>25,8</t>
  </si>
  <si>
    <t>34201632_100</t>
  </si>
  <si>
    <t>Sádrokartonová šachtová ( předsazená ) stěna 100mm</t>
  </si>
  <si>
    <t>3,3*0,5</t>
  </si>
  <si>
    <t>3,3*(0,5+0,45)</t>
  </si>
  <si>
    <t>3,3*(0,5+0,6+0,85)</t>
  </si>
  <si>
    <t xml:space="preserve">D.1.01.1-101 -- D.1.01.1-105 : </t>
  </si>
  <si>
    <t>10,0*5</t>
  </si>
  <si>
    <t>3,3*(0,4+0,15)</t>
  </si>
  <si>
    <t>3,3*(0,3+0,15+0,1)</t>
  </si>
  <si>
    <t>3,3*(0,3+0,15+0,1*2)</t>
  </si>
  <si>
    <t>744,99</t>
  </si>
  <si>
    <t>12,0</t>
  </si>
  <si>
    <t>3420163_99</t>
  </si>
  <si>
    <t>Prachotěsná přepážka - montáž a demontáž</t>
  </si>
  <si>
    <t>3,3*7,5</t>
  </si>
  <si>
    <t>3,3*4,6</t>
  </si>
  <si>
    <t>95_01</t>
  </si>
  <si>
    <t>Montáž a demontáž zárubně vč. dveřního křídla vč. kování do provizorní příčky</t>
  </si>
  <si>
    <t>770,79*2</t>
  </si>
  <si>
    <t>12,0*2</t>
  </si>
  <si>
    <t>3,3*(0,7+0,25*2)</t>
  </si>
  <si>
    <t>3,3*(0,8+0,15)</t>
  </si>
  <si>
    <t>962032314R00</t>
  </si>
  <si>
    <t>Bourání zdiva nadzákladového pilířů cihelných , na maltu vápenou nebo vápenocementovou</t>
  </si>
  <si>
    <t>nebo vybourání otvorů průřezové plochy přes 4 m2 ve zdivu nadzákladovém, včetně pomocného lešení o výšce podlahy do 1900 mm a pro zatížení do 1,5 kPa  (150 kg/m2)</t>
  </si>
  <si>
    <t>0,3*0,6*3,3</t>
  </si>
  <si>
    <t>967031142R00</t>
  </si>
  <si>
    <t>Přisekání rovných ostění ve zdivu cihelném na maltu cementovou</t>
  </si>
  <si>
    <t>bez odstupu, po hrubém vybourání otvorů v jakémkoliv zdivu cihelném, včetně pomocného lešení o výšce podlahy do 1900 mm a pro zatížení do 1,5 kPa  (150 kg/m2),</t>
  </si>
  <si>
    <t>0,6*3,3*1,15</t>
  </si>
  <si>
    <t>0,9*2,0</t>
  </si>
  <si>
    <t>970051160R00</t>
  </si>
  <si>
    <t>Jádrové vrtání, kruhové prostupy v železobetonu jádrové vrtání , do D 160 mm</t>
  </si>
  <si>
    <t xml:space="preserve">vč. zapravení : </t>
  </si>
  <si>
    <t>3*0,3</t>
  </si>
  <si>
    <t>970056160R00</t>
  </si>
  <si>
    <t>Jádrové vrtání, kruhové prostupy v železobetonu příplatek za jádrové vrtání do stropu, do D 160 mm</t>
  </si>
  <si>
    <t>970231250R00</t>
  </si>
  <si>
    <t>Řezání cihelného zdiva hloubka řezu 250 mm</t>
  </si>
  <si>
    <t>0,7*4*1,15</t>
  </si>
  <si>
    <t>973031151R00</t>
  </si>
  <si>
    <t>Vysekání v cihelném zdivu výklenků a kapes výklenků_x000D_
 na jakoukoliv maltu vápennou nebo vápenocementovou, plochy větší než 0,25 m2</t>
  </si>
  <si>
    <t>0,25*0,7*0,7*1,15</t>
  </si>
  <si>
    <t>1,0*2*1,15</t>
  </si>
  <si>
    <t xml:space="preserve">2,3,4,5,6,7,8,9,10,11,14,16,17,18,19,20,27,28,29,34,36, : </t>
  </si>
  <si>
    <t>Součet: : 7,09009</t>
  </si>
  <si>
    <t>D + M Stěna z Al profilů 1800/2600 - EI30/DP3-C,S ( vč. demontáže stávající a její likvidace ), kompletně dle výpisu D.1.01.1-501</t>
  </si>
  <si>
    <t xml:space="preserve">2.57 : </t>
  </si>
  <si>
    <t>17,93</t>
  </si>
  <si>
    <t xml:space="preserve">2.28 : </t>
  </si>
  <si>
    <t>23,27</t>
  </si>
  <si>
    <t xml:space="preserve">bez označení : </t>
  </si>
  <si>
    <t>22,06+72,56</t>
  </si>
  <si>
    <t xml:space="preserve">2.32 : </t>
  </si>
  <si>
    <t>27,59</t>
  </si>
  <si>
    <t xml:space="preserve">1.66 : </t>
  </si>
  <si>
    <t>109,82</t>
  </si>
  <si>
    <t xml:space="preserve">1.35 : </t>
  </si>
  <si>
    <t>93,05</t>
  </si>
  <si>
    <t xml:space="preserve">3.53 : </t>
  </si>
  <si>
    <t>10,69</t>
  </si>
  <si>
    <t xml:space="preserve">3.63 : </t>
  </si>
  <si>
    <t>76,7</t>
  </si>
  <si>
    <t xml:space="preserve">3.33 : </t>
  </si>
  <si>
    <t>39,64</t>
  </si>
  <si>
    <t>16,2+10,8+23,4</t>
  </si>
  <si>
    <t xml:space="preserve">4.48 : </t>
  </si>
  <si>
    <t>27,6</t>
  </si>
  <si>
    <t xml:space="preserve">4.49 : </t>
  </si>
  <si>
    <t>77,32</t>
  </si>
  <si>
    <t>34,56</t>
  </si>
  <si>
    <t xml:space="preserve">4.25 : </t>
  </si>
  <si>
    <t>10,8</t>
  </si>
  <si>
    <t xml:space="preserve">4.27 : </t>
  </si>
  <si>
    <t>23,4</t>
  </si>
  <si>
    <t xml:space="preserve">4.28 : </t>
  </si>
  <si>
    <t>744,99*1,15</t>
  </si>
  <si>
    <t>76713006199</t>
  </si>
  <si>
    <t>Rozebrání a zpětná montáž podhledů skládaných</t>
  </si>
  <si>
    <t>770950030RDD</t>
  </si>
  <si>
    <t>Doplnění  podlahové nášlapné krytiny vč. podkladních vrstev, včetně dodávky krytiny dle původní vč. soklu</t>
  </si>
  <si>
    <t>0,6*0,3</t>
  </si>
  <si>
    <t>0,7*0,25</t>
  </si>
  <si>
    <t>0,7*0,25+0,25*0,7</t>
  </si>
  <si>
    <t>(0,3+2,3+0,3+1,2+0,3+1,2+0,3+0,6)*1,15</t>
  </si>
  <si>
    <t xml:space="preserve">předpoklad 50m2 na1 patro : </t>
  </si>
  <si>
    <t xml:space="preserve">D.1.01.1-101 -- 105 : </t>
  </si>
  <si>
    <t>50,0*5</t>
  </si>
  <si>
    <t>30</t>
  </si>
  <si>
    <t>24</t>
  </si>
  <si>
    <t>23</t>
  </si>
  <si>
    <t>28</t>
  </si>
  <si>
    <t xml:space="preserve">27,28,29,30,33,35,36,37,46,47, : </t>
  </si>
  <si>
    <t>Součet: : 6,96291</t>
  </si>
  <si>
    <t>Součet: : 20,88872</t>
  </si>
  <si>
    <t>Součet: : 132,29524</t>
  </si>
  <si>
    <t>Součet: : 34,81454</t>
  </si>
  <si>
    <t>Nemocnice Vyškov, p.o. - Revitalizace páteřních rozvodů vodovodu křídla C2 budovy C</t>
  </si>
  <si>
    <t>DPS 41 - 2020</t>
  </si>
  <si>
    <t>722</t>
  </si>
  <si>
    <t>vodovod 1.PP - 4.NP</t>
  </si>
  <si>
    <t>vodovod - stoupačka V1</t>
  </si>
  <si>
    <t>725</t>
  </si>
  <si>
    <t>zařizovací předměty 1.PP - 4.NP</t>
  </si>
  <si>
    <t>722     Vodovod - 1.PP - 4.NP</t>
  </si>
  <si>
    <t>722151113R00</t>
  </si>
  <si>
    <t>Potrubí z ocelových trubek z ušlechtilé oceli spojované lisováním DN15, d+m</t>
  </si>
  <si>
    <t>potrubí hlavního rozvodu + odbočky pod stropem</t>
  </si>
  <si>
    <t>722151114R00</t>
  </si>
  <si>
    <t>Potrubí z ocelových trubek z ušlechtilé oceli spojované lisováním DN20, d+m</t>
  </si>
  <si>
    <t>722151115R00</t>
  </si>
  <si>
    <t>Potrubí z ocelových trubek z ušlechtilé oceli spojované lisováním DN25, d+m</t>
  </si>
  <si>
    <t>722151116R00</t>
  </si>
  <si>
    <t>Potrubí z ocelových trubek z ušlechtilé oceli spojované lisováním DN32, d+m</t>
  </si>
  <si>
    <t>potrubí hlavního rozvodu + odbočky pod stropem + požární voda</t>
  </si>
  <si>
    <t>722151117R00</t>
  </si>
  <si>
    <t>Potrubí z ocelových trubek z ušlechtilé oceli spojované lisováním DN40, d+m</t>
  </si>
  <si>
    <t>722151118R00</t>
  </si>
  <si>
    <t>Potrubí z ocelových trubek z ušlechtilé oceli spojované lisováním DN50, d+m</t>
  </si>
  <si>
    <t>722151120R00</t>
  </si>
  <si>
    <t>Potrubí z ocelových trubek z ušlechtilé oceli spojované lisováním DN85, d+m</t>
  </si>
  <si>
    <t>Trubka jednovrstvá PP-RCT D 20 x 2,3 mm, S 4 - DN15, vč.tvarovek, +3% na prořez</t>
  </si>
  <si>
    <t xml:space="preserve">připojovací potrubí ve zdi </t>
  </si>
  <si>
    <t>Trubka jednovrstvá PP-RCT D 25 x 2,8 mm, S 4 - DN20, vč.tvarovek, +3% na prořez</t>
  </si>
  <si>
    <t>Trubka jednovrstvá PP-RCT D 32 x 3,6 mm, S 4 - DN25, vč.tvarovek, +3% na prořez</t>
  </si>
  <si>
    <t>připojovací potrubí ve zdi</t>
  </si>
  <si>
    <t>722_17-6111</t>
  </si>
  <si>
    <t>Montáž rozvodů z plastů polyfúz. svařováním D 20mm (Montáž rozvodů vč.tvarovek)</t>
  </si>
  <si>
    <t>722_17-6112</t>
  </si>
  <si>
    <t>Montáž rozvodů z plastů polyfúz. svařováním D 25mm (Montáž rozvodů vč.tvarovek)</t>
  </si>
  <si>
    <t>722_17-6113</t>
  </si>
  <si>
    <t>Montáž rozvodů z plastů polyfúz. svařováním D 32mm (Montáž rozvodů vč.tvarovek)</t>
  </si>
  <si>
    <t>Izolace potrubní s uzavřenými póry proti kondenzaci tl.13mm - d 20</t>
  </si>
  <si>
    <t>Izolace potrubní s uzavřenými póry proti kondenzaci tl.13mm - d 25</t>
  </si>
  <si>
    <t>Izolace potrubní s uzavřenými póry proti kondenzaci tl.13mm - d 28</t>
  </si>
  <si>
    <t>Izolace potrubní s uzavřenými póry proti kondenzaci tl.13mm - d 35</t>
  </si>
  <si>
    <t>Izolace potrubní s uzavřenými póry proti kondenzaci tl.13mm - d 42</t>
  </si>
  <si>
    <t>Izolace potrubní s uzavřenými póry proti kondenzaci tl.13mm - d 60</t>
  </si>
  <si>
    <t>Izolace potrubní s uzavřenými póry proti kondenzaci tl.13mm - d 89</t>
  </si>
  <si>
    <t>Pouzdro potrubní izolační 18/20 mm, kamenná vlna s Al fólií se skelnou mřížkou na povrchu</t>
  </si>
  <si>
    <t>Pouzdro potrubní izolační 22/20 mm, kamenná vlna s Al fólií se skelnou mřížkou na povrchu</t>
  </si>
  <si>
    <t>Pouzdro potrubní izolační 28/20 mm, kamenná vlna s Al fólií se skelnou mřížkou na povrchu</t>
  </si>
  <si>
    <t>Pouzdro potrubní izolační 35/30 mm, kamenná vlna s Al fólií se skelnou mřížkou na povrchu</t>
  </si>
  <si>
    <t>Pouzdro potrubní izolační 42/30 mm, kamenná vlna s Al fólií se skelnou mřížkou na povrchu</t>
  </si>
  <si>
    <t>Pouzdro potrubní izolační 54/40 mm, kamenná vlna s Al fólií se skelnou mřížkou na povrchu</t>
  </si>
  <si>
    <t>Montáž trubních izolací</t>
  </si>
  <si>
    <t>734_20-0822.R00</t>
  </si>
  <si>
    <t>Demontáž armatur se 2závity do G 1</t>
  </si>
  <si>
    <t>734200824R00</t>
  </si>
  <si>
    <t>Demontáž armatur se 2závity do G 2</t>
  </si>
  <si>
    <t>722200010RA0</t>
  </si>
  <si>
    <t>Demontáž potrubí ocelového do DN 50</t>
  </si>
  <si>
    <t>Demontáž potrubí ocelového nad DN 50</t>
  </si>
  <si>
    <t>722_11-0925.R00</t>
  </si>
  <si>
    <t>Propojení dosavadního potrubí litin. do DN100</t>
  </si>
  <si>
    <t>722_23-5111.R00</t>
  </si>
  <si>
    <t xml:space="preserve">Uzavírací ventil DN15 (ne KK), d+m </t>
  </si>
  <si>
    <t>722235112R00</t>
  </si>
  <si>
    <t xml:space="preserve">Uzavírací ventil DN 20 (ne KK),d+m </t>
  </si>
  <si>
    <t>722235113R00</t>
  </si>
  <si>
    <t xml:space="preserve">Uzavírací ventil DN 25 (ne KK),d+m </t>
  </si>
  <si>
    <t>722235116R00</t>
  </si>
  <si>
    <t xml:space="preserve">Uzavírací ventil DN 50 (ne KK),d+m </t>
  </si>
  <si>
    <t xml:space="preserve">Zpětná armatura EA DN15, d+m </t>
  </si>
  <si>
    <t xml:space="preserve">Zpětná armatura EA DN25, d+m </t>
  </si>
  <si>
    <t xml:space="preserve">Vodoměr DN15 - Qn=2,5 m3/h, d+m </t>
  </si>
  <si>
    <t xml:space="preserve">Vodoměr DN25 - Qn=6,3 m3/h, d+m </t>
  </si>
  <si>
    <t xml:space="preserve">Vodoměr DN32 - Qn=10 m3/h, d+m </t>
  </si>
  <si>
    <t xml:space="preserve">Revizní dvířka 300x300 mm, d+m </t>
  </si>
  <si>
    <t>Vyvedení a upevnění odpadních výpustek</t>
  </si>
  <si>
    <t>Dávkovací stanice chlordioxidu d+m</t>
  </si>
  <si>
    <t>Provozní řád</t>
  </si>
  <si>
    <t xml:space="preserve">Požární ucpávka do DN80 -120min, d+m </t>
  </si>
  <si>
    <t>722_29-0226</t>
  </si>
  <si>
    <t>Tlakové zkoušky potrubí do DN50</t>
  </si>
  <si>
    <t>722_29-0229</t>
  </si>
  <si>
    <t>Tlakové zkoušky potrubí do DN100</t>
  </si>
  <si>
    <t>722_29-0234</t>
  </si>
  <si>
    <t>Proplach a desinfekce potrubí do DN80 (2x)</t>
  </si>
  <si>
    <t>998_72-2203.R00</t>
  </si>
  <si>
    <t>Přesun hmot pro vnitřní vodovod v obj.výšky - do 24m</t>
  </si>
  <si>
    <t>Vodovod - 1.PP - 4.NP</t>
  </si>
  <si>
    <t>722     Vodovod - Stoupačka V2</t>
  </si>
  <si>
    <t>Potrubí z ocelových trubek z ušlechtilé oceli spojované lisováním DN80, d+m</t>
  </si>
  <si>
    <t>Izolace potrubní s uzavřenými póry proti kondenzaci tl.13mm - d 54</t>
  </si>
  <si>
    <t xml:space="preserve">Automatický odvzdušňovací ventil, d+m </t>
  </si>
  <si>
    <t>551-62150.AR</t>
  </si>
  <si>
    <t xml:space="preserve">Vtok se zápachovou uzávěrkou DN30, s kuličkou proti vyschnutí, d+m </t>
  </si>
  <si>
    <t>998722201R00</t>
  </si>
  <si>
    <t>Přesun hmot pro vnitřní vodovod v obj.výšky - do 12m</t>
  </si>
  <si>
    <t>Vodovod - Stoupačka V2</t>
  </si>
  <si>
    <t>725     Zařizovací předměty 1.PP - 4.NP</t>
  </si>
  <si>
    <t>Umyvadlo závěsné na konzoly, sifon chrom, vč.montáže</t>
  </si>
  <si>
    <t>Nástěnná jednopáková baterie 1/2"x150,dlouhý výtok ,  vč.montáže</t>
  </si>
  <si>
    <t>ZU DN50 pro umyvadla</t>
  </si>
  <si>
    <t>Umyvadlo pro imobilní 640/550, vč.montáže</t>
  </si>
  <si>
    <t>Baterie stojánková páková, s prodlouženým ramínkem, chrom</t>
  </si>
  <si>
    <t>ZU DN 50 pro umyvadla - do stěny</t>
  </si>
  <si>
    <t>Montáž zápachové uzávěrky umyvadlové</t>
  </si>
  <si>
    <t>Ventil rohový DN15</t>
  </si>
  <si>
    <t>Klozet závěsný - odpad vodorovný, montáž  + sedátko (montáž do lehkých stěn)</t>
  </si>
  <si>
    <t>Montážní prvek pro závěsné WC, nádržka do lehkých stěn komplet</t>
  </si>
  <si>
    <t>Sprchová vpust se svislým odtokem a zápachovou uzávěrkou proti vyschnutí vč. Montáže</t>
  </si>
  <si>
    <t>Sprchová baterie nástětěná, jednopáková, vč.montáže</t>
  </si>
  <si>
    <t>Sprchový panel, d+m</t>
  </si>
  <si>
    <t>Nástěnný hydrant DN25/30, tvarově stálá hadice, vč.montáže</t>
  </si>
  <si>
    <t>Demontáž a likvidace zařizovacích předmětů</t>
  </si>
  <si>
    <t xml:space="preserve">Stavební a inženýrské objekty </t>
  </si>
  <si>
    <t>Kanalizace</t>
  </si>
  <si>
    <t>Voda</t>
  </si>
  <si>
    <t>Datum</t>
  </si>
  <si>
    <t>Úřastník</t>
  </si>
  <si>
    <t>pozn. Účastník je povinen všechny položky svazku č.5 ocenit a uvést nabídkovou cenu</t>
  </si>
  <si>
    <r>
      <t>Investiční náklady celkem bez DPH -</t>
    </r>
    <r>
      <rPr>
        <b/>
        <i/>
        <sz val="9"/>
        <rFont val="Arial"/>
        <family val="2"/>
        <charset val="238"/>
      </rPr>
      <t xml:space="preserve"> (převod do formuláře nabídky)</t>
    </r>
  </si>
  <si>
    <t>Nemocnice Vyškov - Výměna vodovodního a odpadního potrubí na ODN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</si>
</sst>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Kč&quot;"/>
    <numFmt numFmtId="165" formatCode="#,##0.00000"/>
    <numFmt numFmtId="166" formatCode="#,##0\ &quot;Kč&quot;"/>
    <numFmt numFmtId="167" formatCode="0.0"/>
    <numFmt numFmtId="168" formatCode="#,##0.00000;[Red]\-#,##0.00000"/>
  </numFmts>
  <fonts count="8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4"/>
      <name val="Arial CE"/>
      <charset val="238"/>
    </font>
    <font>
      <sz val="10"/>
      <name val="Arial CE"/>
    </font>
    <font>
      <b/>
      <sz val="10"/>
      <color rgb="FF0000FF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charset val="238"/>
    </font>
    <font>
      <b/>
      <sz val="9"/>
      <color indexed="10"/>
      <name val="Arial"/>
      <family val="2"/>
      <charset val="238"/>
    </font>
    <font>
      <b/>
      <sz val="9"/>
      <color indexed="10"/>
      <name val="Arial CE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9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17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7"/>
      <color indexed="62"/>
      <name val="Arial"/>
      <family val="2"/>
      <charset val="238"/>
    </font>
    <font>
      <i/>
      <sz val="9"/>
      <name val="Arial"/>
      <family val="2"/>
      <charset val="238"/>
    </font>
    <font>
      <sz val="8"/>
      <name val="Arial CE"/>
      <charset val="238"/>
    </font>
    <font>
      <sz val="9"/>
      <color indexed="12"/>
      <name val="Arial"/>
      <family val="2"/>
      <charset val="238"/>
    </font>
    <font>
      <sz val="7"/>
      <name val="Arial CE"/>
      <family val="2"/>
      <charset val="238"/>
    </font>
    <font>
      <sz val="7"/>
      <color indexed="12"/>
      <name val="Arial"/>
      <family val="2"/>
      <charset val="238"/>
    </font>
    <font>
      <sz val="8"/>
      <name val="Arial CE"/>
      <family val="2"/>
    </font>
    <font>
      <sz val="6"/>
      <name val="Arial CE"/>
      <charset val="238"/>
    </font>
    <font>
      <sz val="8"/>
      <color indexed="12"/>
      <name val="Arial"/>
      <family val="2"/>
      <charset val="238"/>
    </font>
    <font>
      <i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29">
    <xf numFmtId="0" fontId="0" fillId="0" borderId="0"/>
    <xf numFmtId="0" fontId="3" fillId="0" borderId="1" applyNumberFormat="0" applyFill="0" applyAlignment="0" applyProtection="0"/>
    <xf numFmtId="0" fontId="4" fillId="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4" fillId="8" borderId="6" applyNumberForma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25" fillId="0" borderId="0"/>
    <xf numFmtId="0" fontId="40" fillId="0" borderId="0"/>
    <xf numFmtId="0" fontId="46" fillId="0" borderId="0"/>
    <xf numFmtId="0" fontId="24" fillId="0" borderId="0"/>
    <xf numFmtId="0" fontId="77" fillId="0" borderId="0"/>
  </cellStyleXfs>
  <cellXfs count="668">
    <xf numFmtId="0" fontId="0" fillId="0" borderId="0" xfId="0"/>
    <xf numFmtId="164" fontId="0" fillId="0" borderId="0" xfId="0" applyNumberFormat="1"/>
    <xf numFmtId="164" fontId="17" fillId="0" borderId="0" xfId="0" applyNumberFormat="1" applyFont="1"/>
    <xf numFmtId="0" fontId="0" fillId="0" borderId="0" xfId="0" applyBorder="1" applyAlignment="1">
      <alignment horizontal="center"/>
    </xf>
    <xf numFmtId="0" fontId="22" fillId="0" borderId="0" xfId="0" applyFont="1"/>
    <xf numFmtId="0" fontId="0" fillId="0" borderId="0" xfId="0" applyFont="1" applyBorder="1" applyAlignment="1">
      <alignment horizontal="left"/>
    </xf>
    <xf numFmtId="0" fontId="0" fillId="0" borderId="10" xfId="0" applyFont="1" applyBorder="1"/>
    <xf numFmtId="164" fontId="20" fillId="0" borderId="11" xfId="0" applyNumberFormat="1" applyFont="1" applyBorder="1"/>
    <xf numFmtId="0" fontId="23" fillId="0" borderId="0" xfId="0" applyFont="1"/>
    <xf numFmtId="0" fontId="0" fillId="0" borderId="12" xfId="0" applyBorder="1" applyAlignment="1">
      <alignment horizontal="center"/>
    </xf>
    <xf numFmtId="164" fontId="17" fillId="0" borderId="0" xfId="0" applyNumberFormat="1" applyFont="1" applyBorder="1"/>
    <xf numFmtId="0" fontId="20" fillId="0" borderId="0" xfId="0" applyFont="1" applyBorder="1" applyAlignment="1">
      <alignment horizontal="left"/>
    </xf>
    <xf numFmtId="164" fontId="20" fillId="0" borderId="0" xfId="0" applyNumberFormat="1" applyFont="1"/>
    <xf numFmtId="0" fontId="20" fillId="0" borderId="0" xfId="0" applyFont="1"/>
    <xf numFmtId="0" fontId="0" fillId="0" borderId="0" xfId="0" applyBorder="1"/>
    <xf numFmtId="164" fontId="17" fillId="0" borderId="13" xfId="0" applyNumberFormat="1" applyFont="1" applyBorder="1"/>
    <xf numFmtId="0" fontId="0" fillId="0" borderId="14" xfId="0" applyBorder="1"/>
    <xf numFmtId="164" fontId="17" fillId="0" borderId="15" xfId="0" applyNumberFormat="1" applyFont="1" applyBorder="1"/>
    <xf numFmtId="0" fontId="0" fillId="0" borderId="14" xfId="0" applyFont="1" applyBorder="1"/>
    <xf numFmtId="9" fontId="0" fillId="0" borderId="16" xfId="0" applyNumberFormat="1" applyBorder="1"/>
    <xf numFmtId="164" fontId="21" fillId="0" borderId="17" xfId="0" applyNumberFormat="1" applyFont="1" applyBorder="1"/>
    <xf numFmtId="9" fontId="0" fillId="0" borderId="0" xfId="0" applyNumberFormat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0" xfId="0" applyNumberFormat="1" applyFont="1" applyFill="1" applyBorder="1"/>
    <xf numFmtId="164" fontId="21" fillId="0" borderId="18" xfId="0" applyNumberFormat="1" applyFont="1" applyFill="1" applyBorder="1"/>
    <xf numFmtId="0" fontId="0" fillId="0" borderId="0" xfId="0" applyBorder="1" applyAlignment="1">
      <alignment horizontal="center"/>
    </xf>
    <xf numFmtId="0" fontId="25" fillId="0" borderId="29" xfId="24" applyBorder="1"/>
    <xf numFmtId="0" fontId="25" fillId="0" borderId="0" xfId="24"/>
    <xf numFmtId="0" fontId="25" fillId="0" borderId="33" xfId="24" applyBorder="1"/>
    <xf numFmtId="0" fontId="27" fillId="14" borderId="33" xfId="24" applyFont="1" applyFill="1" applyBorder="1" applyAlignment="1">
      <alignment horizontal="left" vertical="center" indent="1"/>
    </xf>
    <xf numFmtId="0" fontId="25" fillId="14" borderId="0" xfId="24" applyFill="1" applyAlignment="1">
      <alignment wrapText="1"/>
    </xf>
    <xf numFmtId="49" fontId="28" fillId="14" borderId="0" xfId="24" applyNumberFormat="1" applyFont="1" applyFill="1" applyAlignment="1">
      <alignment horizontal="left" vertical="center" wrapText="1"/>
    </xf>
    <xf numFmtId="14" fontId="29" fillId="0" borderId="0" xfId="24" applyNumberFormat="1" applyFont="1" applyAlignment="1">
      <alignment horizontal="left"/>
    </xf>
    <xf numFmtId="0" fontId="25" fillId="14" borderId="33" xfId="24" applyFill="1" applyBorder="1" applyAlignment="1">
      <alignment horizontal="left" vertical="center" indent="1"/>
    </xf>
    <xf numFmtId="49" fontId="30" fillId="14" borderId="0" xfId="24" applyNumberFormat="1" applyFont="1" applyFill="1" applyAlignment="1">
      <alignment horizontal="left" vertical="center" wrapText="1"/>
    </xf>
    <xf numFmtId="4" fontId="25" fillId="0" borderId="33" xfId="24" applyNumberFormat="1" applyBorder="1"/>
    <xf numFmtId="0" fontId="25" fillId="14" borderId="37" xfId="24" applyFill="1" applyBorder="1" applyAlignment="1">
      <alignment horizontal="left" vertical="center" indent="1"/>
    </xf>
    <xf numFmtId="0" fontId="25" fillId="14" borderId="38" xfId="24" applyFill="1" applyBorder="1" applyAlignment="1">
      <alignment wrapText="1"/>
    </xf>
    <xf numFmtId="49" fontId="30" fillId="14" borderId="38" xfId="24" applyNumberFormat="1" applyFont="1" applyFill="1" applyBorder="1" applyAlignment="1">
      <alignment horizontal="left" vertical="center" wrapText="1"/>
    </xf>
    <xf numFmtId="0" fontId="25" fillId="0" borderId="33" xfId="24" applyBorder="1" applyAlignment="1">
      <alignment horizontal="left" vertical="center" indent="1"/>
    </xf>
    <xf numFmtId="0" fontId="25" fillId="0" borderId="0" xfId="24" applyAlignment="1">
      <alignment wrapText="1"/>
    </xf>
    <xf numFmtId="0" fontId="25" fillId="0" borderId="0" xfId="24" applyAlignment="1">
      <alignment horizontal="right" vertical="center"/>
    </xf>
    <xf numFmtId="0" fontId="30" fillId="0" borderId="0" xfId="24" applyFont="1" applyAlignment="1">
      <alignment horizontal="left" vertical="center"/>
    </xf>
    <xf numFmtId="0" fontId="25" fillId="0" borderId="36" xfId="24" applyBorder="1"/>
    <xf numFmtId="0" fontId="30" fillId="0" borderId="33" xfId="24" applyFont="1" applyBorder="1" applyAlignment="1">
      <alignment horizontal="left" vertical="center" indent="1"/>
    </xf>
    <xf numFmtId="0" fontId="30" fillId="0" borderId="0" xfId="24" applyFont="1" applyAlignment="1">
      <alignment vertical="center" wrapText="1"/>
    </xf>
    <xf numFmtId="0" fontId="30" fillId="0" borderId="37" xfId="24" applyFont="1" applyBorder="1" applyAlignment="1">
      <alignment horizontal="left" vertical="center" indent="1"/>
    </xf>
    <xf numFmtId="0" fontId="30" fillId="0" borderId="38" xfId="24" applyFont="1" applyBorder="1" applyAlignment="1">
      <alignment horizontal="right" vertical="center" wrapText="1"/>
    </xf>
    <xf numFmtId="0" fontId="30" fillId="0" borderId="38" xfId="24" applyFont="1" applyBorder="1" applyAlignment="1">
      <alignment horizontal="left" vertical="center" wrapText="1"/>
    </xf>
    <xf numFmtId="0" fontId="25" fillId="0" borderId="38" xfId="24" applyBorder="1" applyAlignment="1">
      <alignment vertical="center"/>
    </xf>
    <xf numFmtId="0" fontId="30" fillId="0" borderId="38" xfId="24" applyFont="1" applyBorder="1" applyAlignment="1">
      <alignment vertical="center"/>
    </xf>
    <xf numFmtId="0" fontId="25" fillId="0" borderId="39" xfId="24" applyBorder="1"/>
    <xf numFmtId="0" fontId="30" fillId="0" borderId="0" xfId="24" applyFont="1" applyAlignment="1">
      <alignment horizontal="left" vertical="center" wrapText="1"/>
    </xf>
    <xf numFmtId="0" fontId="25" fillId="0" borderId="37" xfId="24" applyBorder="1" applyAlignment="1">
      <alignment horizontal="left" indent="1"/>
    </xf>
    <xf numFmtId="0" fontId="25" fillId="0" borderId="38" xfId="24" applyBorder="1" applyAlignment="1">
      <alignment vertical="center" wrapText="1"/>
    </xf>
    <xf numFmtId="0" fontId="25" fillId="0" borderId="38" xfId="24" applyBorder="1"/>
    <xf numFmtId="0" fontId="25" fillId="0" borderId="38" xfId="24" applyBorder="1" applyAlignment="1">
      <alignment horizontal="right"/>
    </xf>
    <xf numFmtId="0" fontId="30" fillId="15" borderId="0" xfId="24" applyFont="1" applyFill="1" applyAlignment="1" applyProtection="1">
      <alignment horizontal="left" vertical="center"/>
      <protection locked="0"/>
    </xf>
    <xf numFmtId="0" fontId="30" fillId="15" borderId="38" xfId="24" applyFont="1" applyFill="1" applyBorder="1" applyAlignment="1" applyProtection="1">
      <alignment horizontal="left" vertical="center" wrapText="1"/>
      <protection locked="0"/>
    </xf>
    <xf numFmtId="0" fontId="25" fillId="0" borderId="38" xfId="24" applyBorder="1" applyAlignment="1">
      <alignment horizontal="right" vertical="center"/>
    </xf>
    <xf numFmtId="0" fontId="25" fillId="0" borderId="40" xfId="24" applyBorder="1" applyAlignment="1">
      <alignment horizontal="left" vertical="top" indent="1"/>
    </xf>
    <xf numFmtId="0" fontId="25" fillId="0" borderId="34" xfId="24" applyBorder="1" applyAlignment="1">
      <alignment vertical="top" wrapText="1"/>
    </xf>
    <xf numFmtId="0" fontId="30" fillId="0" borderId="34" xfId="24" applyFont="1" applyBorder="1" applyAlignment="1">
      <alignment horizontal="left" vertical="top" wrapText="1"/>
    </xf>
    <xf numFmtId="0" fontId="30" fillId="0" borderId="34" xfId="24" applyFont="1" applyBorder="1" applyAlignment="1">
      <alignment vertical="center" wrapText="1"/>
    </xf>
    <xf numFmtId="0" fontId="30" fillId="0" borderId="34" xfId="24" applyFont="1" applyBorder="1" applyAlignment="1">
      <alignment vertical="center"/>
    </xf>
    <xf numFmtId="0" fontId="25" fillId="0" borderId="34" xfId="24" applyBorder="1" applyAlignment="1">
      <alignment horizontal="right" vertical="center"/>
    </xf>
    <xf numFmtId="0" fontId="25" fillId="0" borderId="35" xfId="24" applyBorder="1"/>
    <xf numFmtId="0" fontId="25" fillId="0" borderId="38" xfId="24" applyBorder="1" applyAlignment="1">
      <alignment horizontal="left" wrapText="1"/>
    </xf>
    <xf numFmtId="0" fontId="25" fillId="0" borderId="38" xfId="24" applyBorder="1" applyAlignment="1">
      <alignment wrapText="1"/>
    </xf>
    <xf numFmtId="49" fontId="25" fillId="0" borderId="33" xfId="24" applyNumberFormat="1" applyBorder="1"/>
    <xf numFmtId="0" fontId="25" fillId="0" borderId="41" xfId="24" applyBorder="1" applyAlignment="1">
      <alignment horizontal="left" vertical="center" indent="1"/>
    </xf>
    <xf numFmtId="0" fontId="25" fillId="0" borderId="42" xfId="24" applyBorder="1" applyAlignment="1">
      <alignment horizontal="left" vertical="center" wrapText="1"/>
    </xf>
    <xf numFmtId="0" fontId="25" fillId="0" borderId="42" xfId="24" applyBorder="1" applyAlignment="1">
      <alignment wrapText="1"/>
    </xf>
    <xf numFmtId="0" fontId="30" fillId="0" borderId="41" xfId="24" applyFont="1" applyBorder="1" applyAlignment="1">
      <alignment horizontal="left" vertical="center" indent="1"/>
    </xf>
    <xf numFmtId="0" fontId="30" fillId="0" borderId="42" xfId="24" applyFont="1" applyBorder="1" applyAlignment="1">
      <alignment horizontal="left" vertical="center" wrapText="1"/>
    </xf>
    <xf numFmtId="0" fontId="30" fillId="0" borderId="42" xfId="24" applyFont="1" applyBorder="1" applyAlignment="1">
      <alignment wrapText="1"/>
    </xf>
    <xf numFmtId="0" fontId="25" fillId="0" borderId="41" xfId="24" applyBorder="1" applyAlignment="1">
      <alignment horizontal="left" indent="1"/>
    </xf>
    <xf numFmtId="1" fontId="30" fillId="0" borderId="42" xfId="24" applyNumberFormat="1" applyFont="1" applyBorder="1" applyAlignment="1">
      <alignment horizontal="right" vertical="center" wrapText="1"/>
    </xf>
    <xf numFmtId="0" fontId="25" fillId="0" borderId="42" xfId="24" applyBorder="1" applyAlignment="1">
      <alignment horizontal="left" vertical="center" indent="1"/>
    </xf>
    <xf numFmtId="0" fontId="30" fillId="0" borderId="42" xfId="24" applyFont="1" applyBorder="1" applyAlignment="1">
      <alignment vertical="center"/>
    </xf>
    <xf numFmtId="49" fontId="25" fillId="0" borderId="43" xfId="24" applyNumberFormat="1" applyBorder="1" applyAlignment="1">
      <alignment horizontal="left" vertical="center"/>
    </xf>
    <xf numFmtId="1" fontId="30" fillId="0" borderId="24" xfId="24" applyNumberFormat="1" applyFont="1" applyBorder="1" applyAlignment="1">
      <alignment horizontal="right" vertical="center" wrapText="1"/>
    </xf>
    <xf numFmtId="0" fontId="25" fillId="0" borderId="37" xfId="24" applyBorder="1" applyAlignment="1">
      <alignment horizontal="left" vertical="center" indent="1"/>
    </xf>
    <xf numFmtId="0" fontId="25" fillId="0" borderId="38" xfId="24" applyBorder="1" applyAlignment="1">
      <alignment horizontal="left" vertical="center" wrapText="1"/>
    </xf>
    <xf numFmtId="1" fontId="30" fillId="0" borderId="44" xfId="24" applyNumberFormat="1" applyFont="1" applyBorder="1" applyAlignment="1">
      <alignment horizontal="right" vertical="center" wrapText="1"/>
    </xf>
    <xf numFmtId="0" fontId="25" fillId="0" borderId="38" xfId="24" applyBorder="1" applyAlignment="1">
      <alignment horizontal="left" vertical="center" indent="1"/>
    </xf>
    <xf numFmtId="49" fontId="25" fillId="0" borderId="39" xfId="24" applyNumberFormat="1" applyBorder="1" applyAlignment="1">
      <alignment horizontal="left" vertical="center"/>
    </xf>
    <xf numFmtId="0" fontId="25" fillId="0" borderId="0" xfId="24" applyAlignment="1">
      <alignment horizontal="left" vertical="center" wrapText="1"/>
    </xf>
    <xf numFmtId="1" fontId="25" fillId="0" borderId="0" xfId="24" applyNumberFormat="1" applyAlignment="1">
      <alignment horizontal="left" vertical="center" wrapText="1"/>
    </xf>
    <xf numFmtId="4" fontId="25" fillId="0" borderId="0" xfId="24" applyNumberFormat="1" applyAlignment="1">
      <alignment horizontal="left" vertical="center"/>
    </xf>
    <xf numFmtId="49" fontId="25" fillId="0" borderId="36" xfId="24" applyNumberFormat="1" applyBorder="1" applyAlignment="1">
      <alignment horizontal="left" vertical="center"/>
    </xf>
    <xf numFmtId="0" fontId="33" fillId="14" borderId="45" xfId="24" applyFont="1" applyFill="1" applyBorder="1" applyAlignment="1">
      <alignment horizontal="left" vertical="center" indent="1"/>
    </xf>
    <xf numFmtId="0" fontId="34" fillId="14" borderId="46" xfId="24" applyFont="1" applyFill="1" applyBorder="1" applyAlignment="1">
      <alignment horizontal="left" vertical="center" wrapText="1"/>
    </xf>
    <xf numFmtId="0" fontId="25" fillId="14" borderId="46" xfId="24" applyFill="1" applyBorder="1" applyAlignment="1">
      <alignment horizontal="left" vertical="center" wrapText="1"/>
    </xf>
    <xf numFmtId="4" fontId="33" fillId="14" borderId="46" xfId="24" applyNumberFormat="1" applyFont="1" applyFill="1" applyBorder="1" applyAlignment="1">
      <alignment horizontal="left" vertical="center"/>
    </xf>
    <xf numFmtId="49" fontId="25" fillId="14" borderId="47" xfId="24" applyNumberFormat="1" applyFill="1" applyBorder="1" applyAlignment="1">
      <alignment horizontal="left" vertical="center"/>
    </xf>
    <xf numFmtId="0" fontId="25" fillId="14" borderId="46" xfId="24" applyFill="1" applyBorder="1" applyAlignment="1">
      <alignment wrapText="1"/>
    </xf>
    <xf numFmtId="0" fontId="25" fillId="14" borderId="46" xfId="24" applyFill="1" applyBorder="1"/>
    <xf numFmtId="49" fontId="30" fillId="14" borderId="47" xfId="24" applyNumberFormat="1" applyFont="1" applyFill="1" applyBorder="1" applyAlignment="1">
      <alignment horizontal="left" vertical="center"/>
    </xf>
    <xf numFmtId="0" fontId="25" fillId="0" borderId="36" xfId="24" applyBorder="1" applyAlignment="1">
      <alignment horizontal="right"/>
    </xf>
    <xf numFmtId="0" fontId="25" fillId="0" borderId="33" xfId="24" applyBorder="1" applyAlignment="1">
      <alignment horizontal="right"/>
    </xf>
    <xf numFmtId="0" fontId="25" fillId="0" borderId="0" xfId="24" applyAlignment="1">
      <alignment horizontal="center" vertical="center" wrapText="1"/>
    </xf>
    <xf numFmtId="0" fontId="30" fillId="0" borderId="38" xfId="24" applyFont="1" applyBorder="1" applyAlignment="1">
      <alignment vertical="top" wrapText="1"/>
    </xf>
    <xf numFmtId="0" fontId="25" fillId="0" borderId="0" xfId="24" applyAlignment="1">
      <alignment horizontal="center" vertical="center"/>
    </xf>
    <xf numFmtId="0" fontId="30" fillId="0" borderId="38" xfId="24" applyFont="1" applyBorder="1" applyAlignment="1">
      <alignment vertical="top"/>
    </xf>
    <xf numFmtId="14" fontId="30" fillId="0" borderId="38" xfId="24" applyNumberFormat="1" applyFont="1" applyBorder="1" applyAlignment="1">
      <alignment horizontal="center" vertical="top"/>
    </xf>
    <xf numFmtId="0" fontId="30" fillId="0" borderId="33" xfId="24" applyFont="1" applyBorder="1"/>
    <xf numFmtId="0" fontId="30" fillId="0" borderId="0" xfId="24" applyFont="1" applyAlignment="1">
      <alignment wrapText="1"/>
    </xf>
    <xf numFmtId="0" fontId="30" fillId="0" borderId="0" xfId="24" applyFont="1"/>
    <xf numFmtId="0" fontId="30" fillId="0" borderId="36" xfId="24" applyFont="1" applyBorder="1" applyAlignment="1">
      <alignment horizontal="right"/>
    </xf>
    <xf numFmtId="0" fontId="25" fillId="0" borderId="0" xfId="24" applyAlignment="1">
      <alignment horizontal="center"/>
    </xf>
    <xf numFmtId="0" fontId="25" fillId="0" borderId="48" xfId="24" applyBorder="1"/>
    <xf numFmtId="0" fontId="25" fillId="0" borderId="49" xfId="24" applyBorder="1" applyAlignment="1">
      <alignment wrapText="1"/>
    </xf>
    <xf numFmtId="0" fontId="25" fillId="0" borderId="49" xfId="24" applyBorder="1"/>
    <xf numFmtId="0" fontId="25" fillId="0" borderId="50" xfId="24" applyBorder="1" applyAlignment="1">
      <alignment horizontal="right"/>
    </xf>
    <xf numFmtId="0" fontId="33" fillId="0" borderId="0" xfId="24" applyFont="1" applyAlignment="1">
      <alignment horizontal="left" vertical="center"/>
    </xf>
    <xf numFmtId="0" fontId="26" fillId="0" borderId="0" xfId="24" applyFont="1" applyAlignment="1">
      <alignment horizontal="center" vertical="center" wrapText="1"/>
    </xf>
    <xf numFmtId="0" fontId="26" fillId="0" borderId="0" xfId="24" applyFont="1" applyAlignment="1">
      <alignment horizontal="center" vertical="center" shrinkToFit="1"/>
    </xf>
    <xf numFmtId="0" fontId="26" fillId="0" borderId="0" xfId="24" applyFont="1" applyAlignment="1">
      <alignment horizontal="center" vertical="center"/>
    </xf>
    <xf numFmtId="4" fontId="25" fillId="0" borderId="51" xfId="24" applyNumberFormat="1" applyBorder="1"/>
    <xf numFmtId="4" fontId="36" fillId="16" borderId="24" xfId="24" applyNumberFormat="1" applyFont="1" applyFill="1" applyBorder="1" applyAlignment="1">
      <alignment vertical="center"/>
    </xf>
    <xf numFmtId="4" fontId="36" fillId="16" borderId="42" xfId="24" applyNumberFormat="1" applyFont="1" applyFill="1" applyBorder="1" applyAlignment="1">
      <alignment vertical="center" wrapText="1"/>
    </xf>
    <xf numFmtId="4" fontId="37" fillId="16" borderId="52" xfId="24" applyNumberFormat="1" applyFont="1" applyFill="1" applyBorder="1" applyAlignment="1">
      <alignment horizontal="center" vertical="center" wrapText="1" shrinkToFit="1"/>
    </xf>
    <xf numFmtId="4" fontId="36" fillId="16" borderId="52" xfId="24" applyNumberFormat="1" applyFont="1" applyFill="1" applyBorder="1" applyAlignment="1">
      <alignment horizontal="center" vertical="center" wrapText="1" shrinkToFit="1"/>
    </xf>
    <xf numFmtId="3" fontId="36" fillId="16" borderId="52" xfId="24" applyNumberFormat="1" applyFont="1" applyFill="1" applyBorder="1" applyAlignment="1">
      <alignment horizontal="center" vertical="center" wrapText="1"/>
    </xf>
    <xf numFmtId="4" fontId="25" fillId="0" borderId="24" xfId="24" applyNumberFormat="1" applyBorder="1" applyAlignment="1">
      <alignment vertical="center"/>
    </xf>
    <xf numFmtId="4" fontId="29" fillId="0" borderId="52" xfId="24" applyNumberFormat="1" applyFont="1" applyBorder="1" applyAlignment="1">
      <alignment horizontal="right" vertical="center" wrapText="1" shrinkToFit="1"/>
    </xf>
    <xf numFmtId="4" fontId="29" fillId="0" borderId="52" xfId="24" applyNumberFormat="1" applyFont="1" applyBorder="1" applyAlignment="1">
      <alignment horizontal="right" vertical="center" shrinkToFit="1"/>
    </xf>
    <xf numFmtId="4" fontId="25" fillId="0" borderId="52" xfId="24" applyNumberFormat="1" applyBorder="1" applyAlignment="1">
      <alignment vertical="center" shrinkToFit="1"/>
    </xf>
    <xf numFmtId="3" fontId="25" fillId="0" borderId="52" xfId="24" applyNumberFormat="1" applyBorder="1" applyAlignment="1">
      <alignment vertical="center"/>
    </xf>
    <xf numFmtId="4" fontId="34" fillId="0" borderId="24" xfId="24" applyNumberFormat="1" applyFont="1" applyBorder="1" applyAlignment="1">
      <alignment vertical="center"/>
    </xf>
    <xf numFmtId="4" fontId="34" fillId="0" borderId="52" xfId="24" applyNumberFormat="1" applyFont="1" applyBorder="1" applyAlignment="1">
      <alignment vertical="center" wrapText="1" shrinkToFit="1"/>
    </xf>
    <xf numFmtId="4" fontId="34" fillId="0" borderId="52" xfId="24" applyNumberFormat="1" applyFont="1" applyBorder="1" applyAlignment="1">
      <alignment vertical="center" shrinkToFit="1"/>
    </xf>
    <xf numFmtId="3" fontId="34" fillId="0" borderId="52" xfId="24" applyNumberFormat="1" applyFont="1" applyBorder="1" applyAlignment="1">
      <alignment vertical="center"/>
    </xf>
    <xf numFmtId="4" fontId="25" fillId="0" borderId="24" xfId="24" applyNumberFormat="1" applyBorder="1" applyAlignment="1">
      <alignment horizontal="left" vertical="center"/>
    </xf>
    <xf numFmtId="4" fontId="25" fillId="0" borderId="52" xfId="24" applyNumberFormat="1" applyBorder="1" applyAlignment="1">
      <alignment vertical="center" wrapText="1" shrinkToFit="1"/>
    </xf>
    <xf numFmtId="4" fontId="25" fillId="14" borderId="52" xfId="24" applyNumberFormat="1" applyFill="1" applyBorder="1" applyAlignment="1">
      <alignment vertical="center" wrapText="1" shrinkToFit="1"/>
    </xf>
    <xf numFmtId="4" fontId="25" fillId="14" borderId="52" xfId="24" applyNumberFormat="1" applyFill="1" applyBorder="1" applyAlignment="1">
      <alignment vertical="center" shrinkToFit="1"/>
    </xf>
    <xf numFmtId="3" fontId="25" fillId="14" borderId="52" xfId="24" applyNumberFormat="1" applyFill="1" applyBorder="1" applyAlignment="1">
      <alignment vertical="center"/>
    </xf>
    <xf numFmtId="0" fontId="33" fillId="0" borderId="0" xfId="24" applyFont="1"/>
    <xf numFmtId="0" fontId="38" fillId="0" borderId="51" xfId="24" applyFont="1" applyBorder="1" applyAlignment="1">
      <alignment horizontal="center" vertical="center" wrapText="1"/>
    </xf>
    <xf numFmtId="0" fontId="38" fillId="16" borderId="24" xfId="24" applyFont="1" applyFill="1" applyBorder="1" applyAlignment="1">
      <alignment horizontal="center" vertical="center" wrapText="1"/>
    </xf>
    <xf numFmtId="0" fontId="38" fillId="16" borderId="42" xfId="24" applyFont="1" applyFill="1" applyBorder="1" applyAlignment="1">
      <alignment horizontal="center" vertical="center" wrapText="1"/>
    </xf>
    <xf numFmtId="0" fontId="38" fillId="16" borderId="52" xfId="24" applyFont="1" applyFill="1" applyBorder="1" applyAlignment="1">
      <alignment horizontal="center" vertical="center" wrapText="1"/>
    </xf>
    <xf numFmtId="0" fontId="29" fillId="0" borderId="51" xfId="24" applyFont="1" applyBorder="1" applyAlignment="1">
      <alignment vertical="center"/>
    </xf>
    <xf numFmtId="49" fontId="29" fillId="0" borderId="24" xfId="24" applyNumberFormat="1" applyFont="1" applyBorder="1" applyAlignment="1">
      <alignment vertical="center"/>
    </xf>
    <xf numFmtId="4" fontId="29" fillId="0" borderId="52" xfId="24" applyNumberFormat="1" applyFont="1" applyBorder="1" applyAlignment="1">
      <alignment horizontal="center" vertical="center"/>
    </xf>
    <xf numFmtId="4" fontId="29" fillId="0" borderId="52" xfId="24" applyNumberFormat="1" applyFont="1" applyBorder="1" applyAlignment="1">
      <alignment vertical="center"/>
    </xf>
    <xf numFmtId="3" fontId="29" fillId="0" borderId="52" xfId="24" applyNumberFormat="1" applyFont="1" applyBorder="1" applyAlignment="1">
      <alignment vertical="center"/>
    </xf>
    <xf numFmtId="0" fontId="29" fillId="0" borderId="51" xfId="24" applyFont="1" applyBorder="1"/>
    <xf numFmtId="0" fontId="29" fillId="14" borderId="24" xfId="24" applyFont="1" applyFill="1" applyBorder="1" applyAlignment="1">
      <alignment vertical="center"/>
    </xf>
    <xf numFmtId="0" fontId="29" fillId="14" borderId="24" xfId="24" applyFont="1" applyFill="1" applyBorder="1" applyAlignment="1">
      <alignment vertical="center" wrapText="1"/>
    </xf>
    <xf numFmtId="0" fontId="29" fillId="14" borderId="42" xfId="24" applyFont="1" applyFill="1" applyBorder="1" applyAlignment="1">
      <alignment vertical="center" wrapText="1"/>
    </xf>
    <xf numFmtId="4" fontId="29" fillId="14" borderId="52" xfId="24" applyNumberFormat="1" applyFont="1" applyFill="1" applyBorder="1" applyAlignment="1">
      <alignment horizontal="center" vertical="center"/>
    </xf>
    <xf numFmtId="4" fontId="29" fillId="14" borderId="52" xfId="24" applyNumberFormat="1" applyFont="1" applyFill="1" applyBorder="1" applyAlignment="1">
      <alignment vertical="center"/>
    </xf>
    <xf numFmtId="3" fontId="29" fillId="14" borderId="52" xfId="24" applyNumberFormat="1" applyFont="1" applyFill="1" applyBorder="1" applyAlignment="1">
      <alignment vertical="center"/>
    </xf>
    <xf numFmtId="4" fontId="25" fillId="0" borderId="0" xfId="24" applyNumberFormat="1"/>
    <xf numFmtId="3" fontId="25" fillId="0" borderId="0" xfId="24" applyNumberFormat="1"/>
    <xf numFmtId="0" fontId="40" fillId="0" borderId="52" xfId="24" applyFont="1" applyBorder="1" applyAlignment="1">
      <alignment vertical="center"/>
    </xf>
    <xf numFmtId="49" fontId="25" fillId="0" borderId="42" xfId="24" applyNumberFormat="1" applyBorder="1" applyAlignment="1">
      <alignment vertical="center"/>
    </xf>
    <xf numFmtId="49" fontId="25" fillId="0" borderId="0" xfId="24" applyNumberFormat="1"/>
    <xf numFmtId="0" fontId="40" fillId="14" borderId="52" xfId="24" applyFont="1" applyFill="1" applyBorder="1" applyAlignment="1">
      <alignment vertical="center"/>
    </xf>
    <xf numFmtId="49" fontId="25" fillId="14" borderId="42" xfId="24" applyNumberFormat="1" applyFill="1" applyBorder="1" applyAlignment="1">
      <alignment vertical="center"/>
    </xf>
    <xf numFmtId="0" fontId="25" fillId="16" borderId="52" xfId="24" applyFill="1" applyBorder="1"/>
    <xf numFmtId="49" fontId="25" fillId="16" borderId="52" xfId="24" applyNumberFormat="1" applyFill="1" applyBorder="1"/>
    <xf numFmtId="0" fontId="25" fillId="16" borderId="52" xfId="24" applyFill="1" applyBorder="1" applyAlignment="1">
      <alignment horizontal="center"/>
    </xf>
    <xf numFmtId="0" fontId="25" fillId="16" borderId="24" xfId="24" applyFill="1" applyBorder="1"/>
    <xf numFmtId="0" fontId="25" fillId="16" borderId="52" xfId="24" applyFill="1" applyBorder="1" applyAlignment="1">
      <alignment wrapText="1"/>
    </xf>
    <xf numFmtId="0" fontId="25" fillId="0" borderId="0" xfId="24" applyAlignment="1">
      <alignment vertical="top"/>
    </xf>
    <xf numFmtId="49" fontId="25" fillId="0" borderId="0" xfId="24" applyNumberFormat="1" applyAlignment="1">
      <alignment vertical="top"/>
    </xf>
    <xf numFmtId="0" fontId="25" fillId="0" borderId="0" xfId="24" applyAlignment="1">
      <alignment horizontal="center" vertical="top"/>
    </xf>
    <xf numFmtId="165" fontId="25" fillId="0" borderId="0" xfId="24" applyNumberFormat="1" applyAlignment="1">
      <alignment vertical="top"/>
    </xf>
    <xf numFmtId="4" fontId="25" fillId="0" borderId="0" xfId="24" applyNumberFormat="1" applyAlignment="1">
      <alignment vertical="top"/>
    </xf>
    <xf numFmtId="0" fontId="34" fillId="14" borderId="53" xfId="24" applyFont="1" applyFill="1" applyBorder="1" applyAlignment="1">
      <alignment vertical="top"/>
    </xf>
    <xf numFmtId="49" fontId="34" fillId="14" borderId="34" xfId="24" applyNumberFormat="1" applyFont="1" applyFill="1" applyBorder="1" applyAlignment="1">
      <alignment vertical="top"/>
    </xf>
    <xf numFmtId="49" fontId="34" fillId="14" borderId="34" xfId="24" applyNumberFormat="1" applyFont="1" applyFill="1" applyBorder="1" applyAlignment="1">
      <alignment horizontal="left" vertical="top" wrapText="1"/>
    </xf>
    <xf numFmtId="0" fontId="34" fillId="14" borderId="34" xfId="24" applyFont="1" applyFill="1" applyBorder="1" applyAlignment="1">
      <alignment horizontal="center" vertical="top" shrinkToFit="1"/>
    </xf>
    <xf numFmtId="165" fontId="34" fillId="14" borderId="34" xfId="24" applyNumberFormat="1" applyFont="1" applyFill="1" applyBorder="1" applyAlignment="1">
      <alignment vertical="top" shrinkToFit="1"/>
    </xf>
    <xf numFmtId="4" fontId="34" fillId="14" borderId="34" xfId="24" applyNumberFormat="1" applyFont="1" applyFill="1" applyBorder="1" applyAlignment="1">
      <alignment vertical="top" shrinkToFit="1"/>
    </xf>
    <xf numFmtId="4" fontId="34" fillId="14" borderId="54" xfId="24" applyNumberFormat="1" applyFont="1" applyFill="1" applyBorder="1" applyAlignment="1">
      <alignment vertical="top" shrinkToFit="1"/>
    </xf>
    <xf numFmtId="4" fontId="34" fillId="14" borderId="0" xfId="24" applyNumberFormat="1" applyFont="1" applyFill="1" applyBorder="1" applyAlignment="1">
      <alignment vertical="top" shrinkToFit="1"/>
    </xf>
    <xf numFmtId="0" fontId="41" fillId="0" borderId="55" xfId="24" applyFont="1" applyBorder="1" applyAlignment="1">
      <alignment vertical="top"/>
    </xf>
    <xf numFmtId="49" fontId="41" fillId="0" borderId="56" xfId="24" applyNumberFormat="1" applyFont="1" applyBorder="1" applyAlignment="1">
      <alignment vertical="top"/>
    </xf>
    <xf numFmtId="49" fontId="41" fillId="0" borderId="56" xfId="24" applyNumberFormat="1" applyFont="1" applyBorder="1" applyAlignment="1">
      <alignment horizontal="left" vertical="top" wrapText="1"/>
    </xf>
    <xf numFmtId="0" fontId="41" fillId="0" borderId="56" xfId="24" applyFont="1" applyBorder="1" applyAlignment="1">
      <alignment horizontal="center" vertical="top" shrinkToFit="1"/>
    </xf>
    <xf numFmtId="165" fontId="41" fillId="0" borderId="56" xfId="24" applyNumberFormat="1" applyFont="1" applyBorder="1" applyAlignment="1">
      <alignment vertical="top" shrinkToFit="1"/>
    </xf>
    <xf numFmtId="4" fontId="41" fillId="15" borderId="56" xfId="24" applyNumberFormat="1" applyFont="1" applyFill="1" applyBorder="1" applyAlignment="1" applyProtection="1">
      <alignment vertical="top" shrinkToFit="1"/>
      <protection locked="0"/>
    </xf>
    <xf numFmtId="4" fontId="41" fillId="0" borderId="56" xfId="24" applyNumberFormat="1" applyFont="1" applyBorder="1" applyAlignment="1">
      <alignment vertical="top" shrinkToFit="1"/>
    </xf>
    <xf numFmtId="4" fontId="41" fillId="0" borderId="57" xfId="24" applyNumberFormat="1" applyFont="1" applyBorder="1" applyAlignment="1">
      <alignment vertical="top" shrinkToFit="1"/>
    </xf>
    <xf numFmtId="4" fontId="41" fillId="0" borderId="0" xfId="24" applyNumberFormat="1" applyFont="1" applyBorder="1" applyAlignment="1">
      <alignment vertical="top" shrinkToFit="1"/>
    </xf>
    <xf numFmtId="0" fontId="41" fillId="0" borderId="0" xfId="24" applyFont="1"/>
    <xf numFmtId="0" fontId="41" fillId="0" borderId="0" xfId="24" applyFont="1" applyBorder="1" applyAlignment="1">
      <alignment vertical="top"/>
    </xf>
    <xf numFmtId="49" fontId="41" fillId="0" borderId="0" xfId="24" applyNumberFormat="1" applyFont="1" applyBorder="1" applyAlignment="1">
      <alignment vertical="top"/>
    </xf>
    <xf numFmtId="0" fontId="43" fillId="0" borderId="0" xfId="24" applyNumberFormat="1" applyFont="1" applyAlignment="1">
      <alignment wrapText="1"/>
    </xf>
    <xf numFmtId="165" fontId="44" fillId="0" borderId="0" xfId="24" quotePrefix="1" applyNumberFormat="1" applyFont="1" applyBorder="1" applyAlignment="1">
      <alignment horizontal="left" vertical="top" wrapText="1"/>
    </xf>
    <xf numFmtId="165" fontId="44" fillId="0" borderId="0" xfId="24" applyNumberFormat="1" applyFont="1" applyBorder="1" applyAlignment="1">
      <alignment horizontal="center" vertical="top" wrapText="1" shrinkToFit="1"/>
    </xf>
    <xf numFmtId="165" fontId="44" fillId="0" borderId="0" xfId="24" applyNumberFormat="1" applyFont="1" applyBorder="1" applyAlignment="1">
      <alignment vertical="top" wrapText="1" shrinkToFit="1"/>
    </xf>
    <xf numFmtId="49" fontId="25" fillId="0" borderId="0" xfId="24" applyNumberFormat="1" applyAlignment="1">
      <alignment horizontal="left" vertical="top" wrapText="1"/>
    </xf>
    <xf numFmtId="0" fontId="34" fillId="14" borderId="24" xfId="24" applyFont="1" applyFill="1" applyBorder="1" applyAlignment="1">
      <alignment vertical="top"/>
    </xf>
    <xf numFmtId="49" fontId="34" fillId="14" borderId="42" xfId="24" applyNumberFormat="1" applyFont="1" applyFill="1" applyBorder="1" applyAlignment="1">
      <alignment vertical="top"/>
    </xf>
    <xf numFmtId="49" fontId="34" fillId="14" borderId="42" xfId="24" applyNumberFormat="1" applyFont="1" applyFill="1" applyBorder="1" applyAlignment="1">
      <alignment horizontal="left" vertical="top" wrapText="1"/>
    </xf>
    <xf numFmtId="0" fontId="34" fillId="14" borderId="42" xfId="24" applyFont="1" applyFill="1" applyBorder="1" applyAlignment="1">
      <alignment horizontal="center" vertical="top"/>
    </xf>
    <xf numFmtId="0" fontId="34" fillId="14" borderId="42" xfId="24" applyFont="1" applyFill="1" applyBorder="1" applyAlignment="1">
      <alignment vertical="top"/>
    </xf>
    <xf numFmtId="4" fontId="34" fillId="14" borderId="18" xfId="24" applyNumberFormat="1" applyFont="1" applyFill="1" applyBorder="1" applyAlignment="1">
      <alignment vertical="top"/>
    </xf>
    <xf numFmtId="49" fontId="25" fillId="0" borderId="0" xfId="24" applyNumberFormat="1" applyAlignment="1">
      <alignment horizontal="left" wrapText="1"/>
    </xf>
    <xf numFmtId="49" fontId="41" fillId="0" borderId="0" xfId="24" applyNumberFormat="1" applyFont="1" applyBorder="1" applyAlignment="1">
      <alignment horizontal="left" vertical="top" wrapText="1"/>
    </xf>
    <xf numFmtId="0" fontId="41" fillId="0" borderId="0" xfId="24" applyFont="1" applyBorder="1" applyAlignment="1">
      <alignment horizontal="center" vertical="top" shrinkToFit="1"/>
    </xf>
    <xf numFmtId="165" fontId="41" fillId="15" borderId="0" xfId="24" applyNumberFormat="1" applyFont="1" applyFill="1" applyBorder="1" applyAlignment="1" applyProtection="1">
      <alignment vertical="top" shrinkToFit="1"/>
      <protection locked="0"/>
    </xf>
    <xf numFmtId="4" fontId="41" fillId="15" borderId="0" xfId="24" applyNumberFormat="1" applyFont="1" applyFill="1" applyBorder="1" applyAlignment="1" applyProtection="1">
      <alignment vertical="top" shrinkToFit="1"/>
      <protection locked="0"/>
    </xf>
    <xf numFmtId="0" fontId="40" fillId="0" borderId="0" xfId="25"/>
    <xf numFmtId="0" fontId="40" fillId="0" borderId="49" xfId="25" applyBorder="1"/>
    <xf numFmtId="0" fontId="47" fillId="0" borderId="49" xfId="26" applyFont="1" applyFill="1" applyBorder="1"/>
    <xf numFmtId="0" fontId="40" fillId="0" borderId="0" xfId="25" applyBorder="1"/>
    <xf numFmtId="0" fontId="40" fillId="0" borderId="29" xfId="25" applyBorder="1" applyAlignment="1">
      <alignment vertical="top"/>
    </xf>
    <xf numFmtId="0" fontId="40" fillId="0" borderId="0" xfId="25" applyBorder="1" applyAlignment="1">
      <alignment vertical="top"/>
    </xf>
    <xf numFmtId="0" fontId="40" fillId="0" borderId="58" xfId="25" applyBorder="1" applyAlignment="1">
      <alignment vertical="top"/>
    </xf>
    <xf numFmtId="0" fontId="40" fillId="0" borderId="59" xfId="25" applyBorder="1" applyAlignment="1">
      <alignment vertical="top" wrapText="1"/>
    </xf>
    <xf numFmtId="0" fontId="40" fillId="0" borderId="59" xfId="25" applyBorder="1" applyAlignment="1">
      <alignment vertical="top"/>
    </xf>
    <xf numFmtId="49" fontId="48" fillId="17" borderId="37" xfId="25" applyNumberFormat="1" applyFont="1" applyFill="1" applyBorder="1"/>
    <xf numFmtId="49" fontId="40" fillId="17" borderId="38" xfId="25" applyNumberFormat="1" applyFill="1" applyBorder="1"/>
    <xf numFmtId="49" fontId="49" fillId="17" borderId="60" xfId="25" applyNumberFormat="1" applyFont="1" applyFill="1" applyBorder="1"/>
    <xf numFmtId="0" fontId="50" fillId="17" borderId="0" xfId="25" applyFont="1" applyFill="1" applyBorder="1"/>
    <xf numFmtId="0" fontId="40" fillId="0" borderId="33" xfId="25" applyBorder="1"/>
    <xf numFmtId="0" fontId="40" fillId="0" borderId="23" xfId="25" applyBorder="1"/>
    <xf numFmtId="0" fontId="40" fillId="0" borderId="34" xfId="25" applyBorder="1"/>
    <xf numFmtId="0" fontId="40" fillId="0" borderId="53" xfId="25" applyBorder="1"/>
    <xf numFmtId="0" fontId="40" fillId="17" borderId="0" xfId="25" applyFill="1" applyBorder="1"/>
    <xf numFmtId="49" fontId="40" fillId="0" borderId="51" xfId="25" applyNumberFormat="1" applyBorder="1" applyAlignment="1">
      <alignment horizontal="left"/>
    </xf>
    <xf numFmtId="49" fontId="40" fillId="0" borderId="0" xfId="25" applyNumberFormat="1" applyBorder="1" applyAlignment="1">
      <alignment horizontal="left"/>
    </xf>
    <xf numFmtId="0" fontId="38" fillId="0" borderId="42" xfId="25" applyFont="1" applyBorder="1" applyAlignment="1"/>
    <xf numFmtId="0" fontId="38" fillId="0" borderId="54" xfId="25" applyFont="1" applyBorder="1" applyAlignment="1"/>
    <xf numFmtId="0" fontId="40" fillId="0" borderId="53" xfId="25" applyNumberFormat="1" applyBorder="1"/>
    <xf numFmtId="0" fontId="40" fillId="0" borderId="34" xfId="25" applyNumberFormat="1" applyBorder="1"/>
    <xf numFmtId="0" fontId="40" fillId="0" borderId="0" xfId="25" applyNumberFormat="1" applyBorder="1"/>
    <xf numFmtId="0" fontId="38" fillId="0" borderId="18" xfId="25" applyFont="1" applyBorder="1" applyAlignment="1"/>
    <xf numFmtId="3" fontId="40" fillId="0" borderId="34" xfId="25" applyNumberFormat="1" applyBorder="1"/>
    <xf numFmtId="3" fontId="40" fillId="0" borderId="0" xfId="25" applyNumberFormat="1" applyBorder="1"/>
    <xf numFmtId="0" fontId="40" fillId="0" borderId="24" xfId="25" applyBorder="1"/>
    <xf numFmtId="0" fontId="40" fillId="0" borderId="42" xfId="25" applyBorder="1"/>
    <xf numFmtId="0" fontId="40" fillId="0" borderId="18" xfId="25" applyBorder="1"/>
    <xf numFmtId="0" fontId="40" fillId="0" borderId="42" xfId="25" applyFill="1" applyBorder="1" applyAlignment="1">
      <alignment horizontal="right"/>
    </xf>
    <xf numFmtId="0" fontId="40" fillId="0" borderId="0" xfId="25" applyFill="1" applyBorder="1" applyAlignment="1">
      <alignment horizontal="right"/>
    </xf>
    <xf numFmtId="0" fontId="40" fillId="0" borderId="51" xfId="25" applyBorder="1"/>
    <xf numFmtId="3" fontId="40" fillId="0" borderId="0" xfId="25" applyNumberFormat="1"/>
    <xf numFmtId="0" fontId="40" fillId="0" borderId="44" xfId="25" applyBorder="1"/>
    <xf numFmtId="0" fontId="40" fillId="0" borderId="38" xfId="25" applyBorder="1"/>
    <xf numFmtId="0" fontId="40" fillId="0" borderId="60" xfId="25" applyBorder="1"/>
    <xf numFmtId="0" fontId="26" fillId="0" borderId="61" xfId="25" applyFont="1" applyBorder="1" applyAlignment="1">
      <alignment horizontal="centerContinuous" vertical="center"/>
    </xf>
    <xf numFmtId="0" fontId="33" fillId="0" borderId="62" xfId="25" applyFont="1" applyBorder="1" applyAlignment="1">
      <alignment horizontal="centerContinuous" vertical="center"/>
    </xf>
    <xf numFmtId="0" fontId="40" fillId="0" borderId="62" xfId="25" applyBorder="1" applyAlignment="1">
      <alignment horizontal="centerContinuous" vertical="center"/>
    </xf>
    <xf numFmtId="0" fontId="40" fillId="0" borderId="63" xfId="25" applyBorder="1" applyAlignment="1">
      <alignment horizontal="centerContinuous" vertical="center"/>
    </xf>
    <xf numFmtId="0" fontId="34" fillId="0" borderId="45" xfId="25" applyFont="1" applyBorder="1" applyAlignment="1">
      <alignment horizontal="left"/>
    </xf>
    <xf numFmtId="0" fontId="40" fillId="0" borderId="46" xfId="25" applyBorder="1" applyAlignment="1">
      <alignment horizontal="left"/>
    </xf>
    <xf numFmtId="0" fontId="40" fillId="0" borderId="47" xfId="25" applyBorder="1" applyAlignment="1">
      <alignment horizontal="centerContinuous"/>
    </xf>
    <xf numFmtId="0" fontId="34" fillId="0" borderId="46" xfId="25" applyFont="1" applyBorder="1" applyAlignment="1">
      <alignment horizontal="centerContinuous"/>
    </xf>
    <xf numFmtId="0" fontId="40" fillId="0" borderId="46" xfId="25" applyBorder="1" applyAlignment="1">
      <alignment horizontal="centerContinuous"/>
    </xf>
    <xf numFmtId="0" fontId="40" fillId="0" borderId="64" xfId="25" applyBorder="1"/>
    <xf numFmtId="3" fontId="40" fillId="0" borderId="65" xfId="25" applyNumberFormat="1" applyBorder="1"/>
    <xf numFmtId="0" fontId="40" fillId="0" borderId="30" xfId="25" applyBorder="1"/>
    <xf numFmtId="3" fontId="40" fillId="0" borderId="31" xfId="25" applyNumberFormat="1" applyBorder="1"/>
    <xf numFmtId="0" fontId="40" fillId="0" borderId="66" xfId="25" applyBorder="1"/>
    <xf numFmtId="0" fontId="40" fillId="0" borderId="41" xfId="25" applyBorder="1"/>
    <xf numFmtId="3" fontId="40" fillId="0" borderId="42" xfId="25" applyNumberFormat="1" applyBorder="1"/>
    <xf numFmtId="0" fontId="40" fillId="0" borderId="67" xfId="25" applyBorder="1"/>
    <xf numFmtId="0" fontId="40" fillId="0" borderId="37" xfId="25" applyBorder="1"/>
    <xf numFmtId="0" fontId="40" fillId="0" borderId="41" xfId="25" applyFont="1" applyBorder="1"/>
    <xf numFmtId="3" fontId="40" fillId="0" borderId="68" xfId="25" applyNumberFormat="1" applyBorder="1"/>
    <xf numFmtId="0" fontId="40" fillId="0" borderId="69" xfId="25" applyBorder="1"/>
    <xf numFmtId="3" fontId="40" fillId="0" borderId="70" xfId="25" applyNumberFormat="1" applyBorder="1"/>
    <xf numFmtId="0" fontId="40" fillId="0" borderId="71" xfId="25" applyBorder="1"/>
    <xf numFmtId="0" fontId="40" fillId="0" borderId="29" xfId="25" applyBorder="1"/>
    <xf numFmtId="0" fontId="40" fillId="0" borderId="59" xfId="25" applyBorder="1"/>
    <xf numFmtId="0" fontId="40" fillId="0" borderId="72" xfId="25" applyBorder="1"/>
    <xf numFmtId="0" fontId="40" fillId="0" borderId="73" xfId="25" applyBorder="1"/>
    <xf numFmtId="0" fontId="40" fillId="0" borderId="40" xfId="25" applyBorder="1"/>
    <xf numFmtId="0" fontId="40" fillId="0" borderId="35" xfId="25" applyBorder="1"/>
    <xf numFmtId="0" fontId="40" fillId="0" borderId="0" xfId="25" applyBorder="1" applyAlignment="1">
      <alignment horizontal="right"/>
    </xf>
    <xf numFmtId="0" fontId="40" fillId="0" borderId="36" xfId="25" applyBorder="1"/>
    <xf numFmtId="0" fontId="40" fillId="0" borderId="53" xfId="25" applyNumberFormat="1" applyBorder="1" applyAlignment="1">
      <alignment horizontal="right"/>
    </xf>
    <xf numFmtId="166" fontId="40" fillId="0" borderId="42" xfId="25" applyNumberFormat="1" applyBorder="1"/>
    <xf numFmtId="166" fontId="40" fillId="0" borderId="0" xfId="25" applyNumberFormat="1" applyBorder="1"/>
    <xf numFmtId="0" fontId="40" fillId="0" borderId="43" xfId="25" applyBorder="1"/>
    <xf numFmtId="0" fontId="33" fillId="0" borderId="69" xfId="25" applyFont="1" applyFill="1" applyBorder="1"/>
    <xf numFmtId="0" fontId="33" fillId="0" borderId="70" xfId="25" applyFont="1" applyFill="1" applyBorder="1"/>
    <xf numFmtId="0" fontId="33" fillId="0" borderId="74" xfId="25" applyFont="1" applyFill="1" applyBorder="1"/>
    <xf numFmtId="166" fontId="33" fillId="0" borderId="70" xfId="25" applyNumberFormat="1" applyFont="1" applyFill="1" applyBorder="1"/>
    <xf numFmtId="0" fontId="33" fillId="0" borderId="50" xfId="25" applyFont="1" applyFill="1" applyBorder="1"/>
    <xf numFmtId="0" fontId="33" fillId="0" borderId="0" xfId="25" applyFont="1"/>
    <xf numFmtId="0" fontId="40" fillId="0" borderId="73" xfId="25" applyBorder="1" applyAlignment="1">
      <alignment vertical="top"/>
    </xf>
    <xf numFmtId="49" fontId="50" fillId="17" borderId="37" xfId="25" applyNumberFormat="1" applyFont="1" applyFill="1" applyBorder="1"/>
    <xf numFmtId="49" fontId="40" fillId="17" borderId="60" xfId="25" applyNumberFormat="1" applyFill="1" applyBorder="1"/>
    <xf numFmtId="0" fontId="50" fillId="17" borderId="36" xfId="25" applyFont="1" applyFill="1" applyBorder="1"/>
    <xf numFmtId="0" fontId="40" fillId="0" borderId="35" xfId="25" applyNumberFormat="1" applyBorder="1"/>
    <xf numFmtId="3" fontId="40" fillId="0" borderId="35" xfId="25" applyNumberFormat="1" applyBorder="1"/>
    <xf numFmtId="0" fontId="40" fillId="0" borderId="43" xfId="25" applyFill="1" applyBorder="1" applyAlignment="1">
      <alignment horizontal="right"/>
    </xf>
    <xf numFmtId="0" fontId="46" fillId="0" borderId="44" xfId="26" applyFont="1" applyBorder="1" applyAlignment="1">
      <alignment horizontal="right" indent="1"/>
    </xf>
    <xf numFmtId="0" fontId="46" fillId="0" borderId="38" xfId="26" applyFont="1" applyBorder="1" applyAlignment="1">
      <alignment horizontal="right" indent="1"/>
    </xf>
    <xf numFmtId="0" fontId="50" fillId="0" borderId="38" xfId="26" applyFont="1" applyBorder="1"/>
    <xf numFmtId="0" fontId="46" fillId="0" borderId="38" xfId="26" applyBorder="1"/>
    <xf numFmtId="0" fontId="46" fillId="0" borderId="60" xfId="26" applyBorder="1" applyAlignment="1">
      <alignment horizontal="right"/>
    </xf>
    <xf numFmtId="0" fontId="46" fillId="0" borderId="0" xfId="26" applyBorder="1"/>
    <xf numFmtId="0" fontId="46" fillId="0" borderId="0" xfId="26" applyFont="1" applyBorder="1" applyAlignment="1"/>
    <xf numFmtId="49" fontId="34" fillId="0" borderId="48" xfId="25" applyNumberFormat="1" applyFont="1" applyFill="1" applyBorder="1"/>
    <xf numFmtId="0" fontId="34" fillId="0" borderId="49" xfId="25" applyFont="1" applyFill="1" applyBorder="1"/>
    <xf numFmtId="0" fontId="34" fillId="0" borderId="50" xfId="25" applyFont="1" applyFill="1" applyBorder="1"/>
    <xf numFmtId="0" fontId="34" fillId="0" borderId="75" xfId="25" applyFont="1" applyFill="1" applyBorder="1"/>
    <xf numFmtId="0" fontId="34" fillId="0" borderId="76" xfId="25" applyFont="1" applyFill="1" applyBorder="1"/>
    <xf numFmtId="0" fontId="34" fillId="0" borderId="77" xfId="25" applyFont="1" applyFill="1" applyBorder="1"/>
    <xf numFmtId="49" fontId="29" fillId="0" borderId="33" xfId="25" applyNumberFormat="1" applyFont="1" applyFill="1" applyBorder="1"/>
    <xf numFmtId="0" fontId="29" fillId="0" borderId="0" xfId="25" applyFont="1" applyFill="1" applyBorder="1"/>
    <xf numFmtId="0" fontId="34" fillId="0" borderId="0" xfId="25" applyFont="1" applyFill="1" applyBorder="1"/>
    <xf numFmtId="0" fontId="34" fillId="0" borderId="36" xfId="25" applyFont="1" applyFill="1" applyBorder="1"/>
    <xf numFmtId="0" fontId="34" fillId="0" borderId="23" xfId="25" applyFont="1" applyFill="1" applyBorder="1"/>
    <xf numFmtId="3" fontId="40" fillId="0" borderId="78" xfId="25" applyNumberFormat="1" applyFont="1" applyFill="1" applyBorder="1"/>
    <xf numFmtId="0" fontId="34" fillId="0" borderId="78" xfId="25" applyFont="1" applyFill="1" applyBorder="1"/>
    <xf numFmtId="0" fontId="34" fillId="0" borderId="79" xfId="25" applyFont="1" applyFill="1" applyBorder="1"/>
    <xf numFmtId="0" fontId="40" fillId="0" borderId="0" xfId="25" applyFill="1" applyBorder="1"/>
    <xf numFmtId="3" fontId="40" fillId="0" borderId="36" xfId="25" applyNumberFormat="1" applyFont="1" applyFill="1" applyBorder="1"/>
    <xf numFmtId="3" fontId="40" fillId="0" borderId="23" xfId="25" applyNumberFormat="1" applyFont="1" applyFill="1" applyBorder="1"/>
    <xf numFmtId="3" fontId="40" fillId="0" borderId="79" xfId="25" applyNumberFormat="1" applyFont="1" applyFill="1" applyBorder="1"/>
    <xf numFmtId="0" fontId="34" fillId="0" borderId="45" xfId="25" applyFont="1" applyFill="1" applyBorder="1"/>
    <xf numFmtId="0" fontId="34" fillId="0" borderId="46" xfId="25" applyFont="1" applyFill="1" applyBorder="1"/>
    <xf numFmtId="3" fontId="34" fillId="0" borderId="47" xfId="25" applyNumberFormat="1" applyFont="1" applyFill="1" applyBorder="1"/>
    <xf numFmtId="3" fontId="34" fillId="0" borderId="80" xfId="25" applyNumberFormat="1" applyFont="1" applyFill="1" applyBorder="1"/>
    <xf numFmtId="3" fontId="34" fillId="0" borderId="81" xfId="25" applyNumberFormat="1" applyFont="1" applyFill="1" applyBorder="1"/>
    <xf numFmtId="3" fontId="34" fillId="0" borderId="82" xfId="25" applyNumberFormat="1" applyFont="1" applyFill="1" applyBorder="1"/>
    <xf numFmtId="0" fontId="34" fillId="0" borderId="0" xfId="25" applyFont="1"/>
    <xf numFmtId="3" fontId="34" fillId="0" borderId="0" xfId="25" applyNumberFormat="1" applyFont="1"/>
    <xf numFmtId="0" fontId="53" fillId="0" borderId="59" xfId="25" applyFont="1" applyFill="1" applyBorder="1" applyAlignment="1"/>
    <xf numFmtId="0" fontId="29" fillId="0" borderId="73" xfId="25" applyFont="1" applyFill="1" applyBorder="1"/>
    <xf numFmtId="0" fontId="29" fillId="0" borderId="0" xfId="25" applyFont="1" applyFill="1"/>
    <xf numFmtId="0" fontId="53" fillId="0" borderId="0" xfId="25" applyFont="1" applyFill="1"/>
    <xf numFmtId="4" fontId="53" fillId="0" borderId="0" xfId="25" applyNumberFormat="1" applyFont="1" applyFill="1" applyBorder="1"/>
    <xf numFmtId="0" fontId="53" fillId="0" borderId="0" xfId="25" applyFont="1" applyFill="1" applyBorder="1" applyAlignment="1"/>
    <xf numFmtId="49" fontId="54" fillId="0" borderId="0" xfId="25" applyNumberFormat="1" applyFont="1" applyFill="1" applyBorder="1"/>
    <xf numFmtId="0" fontId="53" fillId="0" borderId="0" xfId="25" applyFont="1" applyFill="1" applyBorder="1"/>
    <xf numFmtId="0" fontId="51" fillId="0" borderId="86" xfId="26" applyFont="1" applyBorder="1" applyAlignment="1">
      <alignment wrapText="1"/>
    </xf>
    <xf numFmtId="0" fontId="46" fillId="0" borderId="86" xfId="26" applyFill="1" applyBorder="1"/>
    <xf numFmtId="0" fontId="29" fillId="0" borderId="86" xfId="26" applyFont="1" applyFill="1" applyBorder="1" applyAlignment="1">
      <alignment horizontal="right"/>
    </xf>
    <xf numFmtId="0" fontId="55" fillId="0" borderId="86" xfId="26" applyFont="1" applyFill="1" applyBorder="1" applyAlignment="1">
      <alignment horizontal="left"/>
    </xf>
    <xf numFmtId="0" fontId="56" fillId="0" borderId="87" xfId="26" applyFont="1" applyFill="1" applyBorder="1"/>
    <xf numFmtId="49" fontId="57" fillId="0" borderId="0" xfId="25" applyNumberFormat="1" applyFont="1" applyFill="1" applyBorder="1"/>
    <xf numFmtId="0" fontId="50" fillId="0" borderId="83" xfId="26" applyFont="1" applyBorder="1"/>
    <xf numFmtId="0" fontId="46" fillId="0" borderId="83" xfId="26" applyFill="1" applyBorder="1"/>
    <xf numFmtId="0" fontId="53" fillId="0" borderId="91" xfId="25" applyFont="1" applyFill="1" applyBorder="1" applyAlignment="1">
      <alignment horizontal="center" vertical="center"/>
    </xf>
    <xf numFmtId="0" fontId="53" fillId="0" borderId="86" xfId="25" applyFont="1" applyFill="1" applyBorder="1"/>
    <xf numFmtId="0" fontId="55" fillId="0" borderId="0" xfId="25" applyFont="1" applyFill="1" applyBorder="1" applyAlignment="1"/>
    <xf numFmtId="4" fontId="53" fillId="0" borderId="86" xfId="25" applyNumberFormat="1" applyFont="1" applyFill="1" applyBorder="1" applyAlignment="1"/>
    <xf numFmtId="0" fontId="58" fillId="0" borderId="92" xfId="25" applyFont="1" applyFill="1" applyBorder="1"/>
    <xf numFmtId="0" fontId="54" fillId="0" borderId="0" xfId="25" applyFont="1" applyFill="1" applyBorder="1" applyAlignment="1"/>
    <xf numFmtId="0" fontId="57" fillId="0" borderId="0" xfId="25" applyFont="1" applyFill="1" applyBorder="1" applyAlignment="1"/>
    <xf numFmtId="0" fontId="59" fillId="0" borderId="93" xfId="25" applyFont="1" applyFill="1" applyBorder="1" applyAlignment="1">
      <alignment horizontal="center" vertical="center"/>
    </xf>
    <xf numFmtId="0" fontId="59" fillId="0" borderId="20" xfId="25" applyNumberFormat="1" applyFont="1" applyFill="1" applyBorder="1"/>
    <xf numFmtId="0" fontId="59" fillId="0" borderId="20" xfId="25" applyFont="1" applyFill="1" applyBorder="1"/>
    <xf numFmtId="0" fontId="59" fillId="0" borderId="94" xfId="25" applyFont="1" applyFill="1" applyBorder="1"/>
    <xf numFmtId="0" fontId="59" fillId="0" borderId="21" xfId="25" applyFont="1" applyFill="1" applyBorder="1"/>
    <xf numFmtId="0" fontId="59" fillId="0" borderId="95" xfId="25" applyFont="1" applyFill="1" applyBorder="1"/>
    <xf numFmtId="0" fontId="59" fillId="0" borderId="12" xfId="25" applyFont="1" applyFill="1" applyBorder="1"/>
    <xf numFmtId="0" fontId="59" fillId="0" borderId="96" xfId="25" applyFont="1" applyFill="1" applyBorder="1"/>
    <xf numFmtId="0" fontId="59" fillId="0" borderId="97" xfId="25" applyFont="1" applyFill="1" applyBorder="1"/>
    <xf numFmtId="0" fontId="40" fillId="0" borderId="0" xfId="25" applyFont="1" applyFill="1" applyBorder="1"/>
    <xf numFmtId="4" fontId="17" fillId="0" borderId="0" xfId="25" applyNumberFormat="1" applyFont="1" applyFill="1" applyBorder="1"/>
    <xf numFmtId="0" fontId="24" fillId="0" borderId="0" xfId="25" applyFont="1" applyFill="1" applyBorder="1"/>
    <xf numFmtId="0" fontId="59" fillId="0" borderId="98" xfId="25" applyFont="1" applyFill="1" applyBorder="1" applyAlignment="1">
      <alignment horizontal="center" vertical="center"/>
    </xf>
    <xf numFmtId="0" fontId="59" fillId="0" borderId="99" xfId="25" applyNumberFormat="1" applyFont="1" applyFill="1" applyBorder="1"/>
    <xf numFmtId="0" fontId="60" fillId="0" borderId="99" xfId="25" applyFont="1" applyFill="1" applyBorder="1"/>
    <xf numFmtId="0" fontId="59" fillId="0" borderId="99" xfId="25" applyFont="1" applyFill="1" applyBorder="1"/>
    <xf numFmtId="0" fontId="59" fillId="0" borderId="100" xfId="25" applyFont="1" applyFill="1" applyBorder="1"/>
    <xf numFmtId="0" fontId="55" fillId="0" borderId="99" xfId="25" applyFont="1" applyFill="1" applyBorder="1"/>
    <xf numFmtId="0" fontId="24" fillId="0" borderId="23" xfId="25" applyFont="1" applyFill="1" applyBorder="1"/>
    <xf numFmtId="0" fontId="61" fillId="0" borderId="101" xfId="25" applyFont="1" applyFill="1" applyBorder="1"/>
    <xf numFmtId="0" fontId="24" fillId="0" borderId="102" xfId="25" applyFont="1" applyFill="1" applyBorder="1"/>
    <xf numFmtId="0" fontId="40" fillId="0" borderId="103" xfId="25" applyFill="1" applyBorder="1"/>
    <xf numFmtId="167" fontId="62" fillId="0" borderId="0" xfId="25" applyNumberFormat="1" applyFont="1" applyFill="1" applyBorder="1" applyAlignment="1">
      <alignment horizontal="center" vertical="center"/>
    </xf>
    <xf numFmtId="0" fontId="59" fillId="0" borderId="78" xfId="25" applyFont="1" applyFill="1" applyBorder="1" applyAlignment="1">
      <alignment horizontal="center" vertical="center"/>
    </xf>
    <xf numFmtId="0" fontId="59" fillId="0" borderId="23" xfId="25" applyNumberFormat="1" applyFont="1" applyFill="1" applyBorder="1"/>
    <xf numFmtId="1" fontId="63" fillId="0" borderId="78" xfId="25" applyNumberFormat="1" applyFont="1" applyFill="1" applyBorder="1" applyAlignment="1"/>
    <xf numFmtId="0" fontId="59" fillId="0" borderId="78" xfId="25" applyFont="1" applyFill="1" applyBorder="1"/>
    <xf numFmtId="0" fontId="59" fillId="0" borderId="23" xfId="25" applyFont="1" applyFill="1" applyBorder="1"/>
    <xf numFmtId="0" fontId="55" fillId="0" borderId="23" xfId="25" applyFont="1" applyFill="1" applyBorder="1"/>
    <xf numFmtId="0" fontId="61" fillId="0" borderId="0" xfId="25" applyFont="1" applyFill="1" applyBorder="1"/>
    <xf numFmtId="0" fontId="24" fillId="0" borderId="104" xfId="25" applyFont="1" applyFill="1" applyBorder="1"/>
    <xf numFmtId="0" fontId="40" fillId="0" borderId="105" xfId="25" applyFill="1" applyBorder="1"/>
    <xf numFmtId="1" fontId="55" fillId="0" borderId="78" xfId="25" applyNumberFormat="1" applyFont="1" applyFill="1" applyBorder="1" applyAlignment="1">
      <alignment horizontal="center" vertical="center"/>
    </xf>
    <xf numFmtId="0" fontId="64" fillId="0" borderId="23" xfId="25" applyFont="1" applyFill="1" applyBorder="1" applyAlignment="1">
      <alignment horizontal="center" vertical="center"/>
    </xf>
    <xf numFmtId="0" fontId="64" fillId="0" borderId="78" xfId="25" applyFont="1" applyFill="1" applyBorder="1" applyAlignment="1">
      <alignment wrapText="1"/>
    </xf>
    <xf numFmtId="0" fontId="64" fillId="0" borderId="78" xfId="25" applyFont="1" applyFill="1" applyBorder="1" applyAlignment="1">
      <alignment horizontal="center"/>
    </xf>
    <xf numFmtId="4" fontId="55" fillId="0" borderId="23" xfId="25" applyNumberFormat="1" applyFont="1" applyFill="1" applyBorder="1"/>
    <xf numFmtId="4" fontId="64" fillId="0" borderId="23" xfId="25" applyNumberFormat="1" applyFont="1" applyBorder="1"/>
    <xf numFmtId="4" fontId="64" fillId="0" borderId="23" xfId="25" applyNumberFormat="1" applyFont="1" applyFill="1" applyBorder="1" applyAlignment="1">
      <alignment horizontal="right"/>
    </xf>
    <xf numFmtId="4" fontId="66" fillId="0" borderId="78" xfId="25" applyNumberFormat="1" applyFont="1" applyFill="1" applyBorder="1"/>
    <xf numFmtId="4" fontId="64" fillId="0" borderId="78" xfId="25" applyNumberFormat="1" applyFont="1" applyBorder="1"/>
    <xf numFmtId="4" fontId="55" fillId="0" borderId="78" xfId="25" applyNumberFormat="1" applyFont="1" applyFill="1" applyBorder="1"/>
    <xf numFmtId="4" fontId="64" fillId="0" borderId="78" xfId="25" applyNumberFormat="1" applyFont="1" applyFill="1" applyBorder="1"/>
    <xf numFmtId="0" fontId="60" fillId="0" borderId="78" xfId="25" applyFont="1" applyFill="1" applyBorder="1"/>
    <xf numFmtId="0" fontId="67" fillId="0" borderId="78" xfId="25" applyFont="1" applyFill="1" applyBorder="1"/>
    <xf numFmtId="0" fontId="55" fillId="0" borderId="78" xfId="25" applyFont="1" applyFill="1" applyBorder="1"/>
    <xf numFmtId="0" fontId="55" fillId="0" borderId="78" xfId="25" applyFont="1" applyBorder="1"/>
    <xf numFmtId="0" fontId="29" fillId="0" borderId="78" xfId="25" applyFont="1" applyFill="1" applyBorder="1" applyAlignment="1">
      <alignment horizontal="center" vertical="center"/>
    </xf>
    <xf numFmtId="4" fontId="64" fillId="0" borderId="78" xfId="25" applyNumberFormat="1" applyFont="1" applyFill="1" applyBorder="1" applyAlignment="1">
      <alignment horizontal="right"/>
    </xf>
    <xf numFmtId="4" fontId="64" fillId="0" borderId="78" xfId="25" applyNumberFormat="1" applyFont="1" applyFill="1" applyBorder="1" applyAlignment="1">
      <alignment horizontal="center"/>
    </xf>
    <xf numFmtId="0" fontId="59" fillId="0" borderId="106" xfId="25" applyFont="1" applyFill="1" applyBorder="1" applyAlignment="1">
      <alignment horizontal="center" vertical="center"/>
    </xf>
    <xf numFmtId="0" fontId="69" fillId="0" borderId="60" xfId="25" applyFont="1" applyFill="1" applyBorder="1" applyAlignment="1">
      <alignment horizontal="left" vertical="center"/>
    </xf>
    <xf numFmtId="0" fontId="69" fillId="0" borderId="106" xfId="25" applyFont="1" applyFill="1" applyBorder="1" applyAlignment="1">
      <alignment wrapText="1"/>
    </xf>
    <xf numFmtId="0" fontId="55" fillId="0" borderId="106" xfId="25" applyFont="1" applyFill="1" applyBorder="1" applyAlignment="1">
      <alignment horizontal="center"/>
    </xf>
    <xf numFmtId="4" fontId="55" fillId="0" borderId="60" xfId="25" applyNumberFormat="1" applyFont="1" applyFill="1" applyBorder="1"/>
    <xf numFmtId="4" fontId="64" fillId="0" borderId="106" xfId="25" applyNumberFormat="1" applyFont="1" applyFill="1" applyBorder="1"/>
    <xf numFmtId="4" fontId="70" fillId="0" borderId="106" xfId="25" applyNumberFormat="1" applyFont="1" applyFill="1" applyBorder="1" applyAlignment="1">
      <alignment horizontal="right"/>
    </xf>
    <xf numFmtId="0" fontId="59" fillId="0" borderId="51" xfId="25" applyFont="1" applyFill="1" applyBorder="1" applyAlignment="1">
      <alignment horizontal="center" vertical="center"/>
    </xf>
    <xf numFmtId="0" fontId="59" fillId="0" borderId="78" xfId="25" applyNumberFormat="1" applyFont="1" applyFill="1" applyBorder="1"/>
    <xf numFmtId="1" fontId="63" fillId="0" borderId="23" xfId="25" applyNumberFormat="1" applyFont="1" applyFill="1" applyBorder="1" applyAlignment="1"/>
    <xf numFmtId="1" fontId="55" fillId="0" borderId="51" xfId="25" applyNumberFormat="1" applyFont="1" applyFill="1" applyBorder="1" applyAlignment="1">
      <alignment horizontal="center" vertical="center"/>
    </xf>
    <xf numFmtId="0" fontId="55" fillId="0" borderId="78" xfId="27" applyFont="1" applyFill="1" applyBorder="1" applyAlignment="1">
      <alignment horizontal="center" vertical="center" wrapText="1"/>
    </xf>
    <xf numFmtId="0" fontId="64" fillId="0" borderId="23" xfId="25" applyFont="1" applyFill="1" applyBorder="1" applyAlignment="1">
      <alignment wrapText="1"/>
    </xf>
    <xf numFmtId="4" fontId="64" fillId="0" borderId="23" xfId="25" applyNumberFormat="1" applyFont="1" applyFill="1" applyBorder="1"/>
    <xf numFmtId="0" fontId="71" fillId="0" borderId="23" xfId="25" applyFont="1" applyFill="1" applyBorder="1" applyAlignment="1">
      <alignment wrapText="1"/>
    </xf>
    <xf numFmtId="0" fontId="64" fillId="0" borderId="78" xfId="25" applyFont="1" applyFill="1" applyBorder="1" applyAlignment="1">
      <alignment horizontal="center" vertical="center"/>
    </xf>
    <xf numFmtId="0" fontId="71" fillId="0" borderId="78" xfId="25" applyFont="1" applyFill="1" applyBorder="1" applyAlignment="1">
      <alignment wrapText="1"/>
    </xf>
    <xf numFmtId="0" fontId="59" fillId="0" borderId="0" xfId="25" applyNumberFormat="1" applyFont="1" applyFill="1" applyBorder="1"/>
    <xf numFmtId="0" fontId="64" fillId="0" borderId="0" xfId="25" applyFont="1" applyFill="1" applyBorder="1" applyAlignment="1">
      <alignment horizontal="center" vertical="center"/>
    </xf>
    <xf numFmtId="0" fontId="59" fillId="0" borderId="0" xfId="25" applyFont="1" applyFill="1" applyBorder="1" applyAlignment="1">
      <alignment horizontal="center" vertical="center"/>
    </xf>
    <xf numFmtId="1" fontId="63" fillId="0" borderId="0" xfId="25" applyNumberFormat="1" applyFont="1" applyFill="1" applyBorder="1" applyAlignment="1"/>
    <xf numFmtId="0" fontId="59" fillId="0" borderId="0" xfId="25" applyFont="1" applyFill="1" applyBorder="1"/>
    <xf numFmtId="0" fontId="55" fillId="0" borderId="0" xfId="25" applyFont="1" applyFill="1" applyBorder="1"/>
    <xf numFmtId="0" fontId="72" fillId="0" borderId="0" xfId="25" applyNumberFormat="1" applyFont="1" applyFill="1" applyBorder="1"/>
    <xf numFmtId="0" fontId="64" fillId="0" borderId="0" xfId="25" applyFont="1" applyFill="1" applyBorder="1" applyAlignment="1">
      <alignment wrapText="1"/>
    </xf>
    <xf numFmtId="0" fontId="73" fillId="0" borderId="0" xfId="25" applyFont="1" applyFill="1" applyBorder="1" applyAlignment="1">
      <alignment horizontal="center" vertical="top" shrinkToFit="1"/>
    </xf>
    <xf numFmtId="0" fontId="74" fillId="0" borderId="0" xfId="25" applyFont="1" applyFill="1" applyBorder="1"/>
    <xf numFmtId="4" fontId="64" fillId="0" borderId="0" xfId="25" applyNumberFormat="1" applyFont="1" applyFill="1" applyBorder="1"/>
    <xf numFmtId="1" fontId="55" fillId="0" borderId="0" xfId="25" applyNumberFormat="1" applyFont="1" applyFill="1" applyBorder="1" applyAlignment="1">
      <alignment horizontal="center" vertical="center"/>
    </xf>
    <xf numFmtId="0" fontId="55" fillId="0" borderId="0" xfId="25" applyFont="1" applyFill="1" applyBorder="1" applyAlignment="1">
      <alignment horizontal="center" vertical="center"/>
    </xf>
    <xf numFmtId="4" fontId="55" fillId="0" borderId="0" xfId="25" applyNumberFormat="1" applyFont="1" applyFill="1" applyBorder="1"/>
    <xf numFmtId="4" fontId="55" fillId="0" borderId="0" xfId="25" applyNumberFormat="1" applyFont="1" applyFill="1" applyBorder="1" applyAlignment="1"/>
    <xf numFmtId="0" fontId="71" fillId="0" borderId="0" xfId="25" applyFont="1" applyFill="1" applyBorder="1" applyAlignment="1">
      <alignment wrapText="1"/>
    </xf>
    <xf numFmtId="0" fontId="73" fillId="0" borderId="0" xfId="25" applyFont="1" applyBorder="1" applyAlignment="1">
      <alignment horizontal="center" vertical="top" shrinkToFit="1"/>
    </xf>
    <xf numFmtId="4" fontId="64" fillId="0" borderId="0" xfId="25" applyNumberFormat="1" applyFont="1" applyBorder="1"/>
    <xf numFmtId="0" fontId="55" fillId="0" borderId="0" xfId="25" applyFont="1" applyFill="1" applyBorder="1" applyAlignment="1">
      <alignment wrapText="1"/>
    </xf>
    <xf numFmtId="168" fontId="74" fillId="0" borderId="0" xfId="25" applyNumberFormat="1" applyFont="1" applyFill="1" applyBorder="1"/>
    <xf numFmtId="0" fontId="74" fillId="0" borderId="0" xfId="25" applyFont="1" applyFill="1" applyBorder="1" applyAlignment="1">
      <alignment horizontal="center"/>
    </xf>
    <xf numFmtId="0" fontId="75" fillId="0" borderId="0" xfId="25" applyFont="1" applyFill="1" applyBorder="1"/>
    <xf numFmtId="0" fontId="55" fillId="0" borderId="0" xfId="25" applyFont="1" applyFill="1" applyBorder="1" applyAlignment="1">
      <alignment horizontal="center"/>
    </xf>
    <xf numFmtId="4" fontId="55" fillId="0" borderId="0" xfId="25" applyNumberFormat="1" applyFont="1" applyFill="1" applyBorder="1" applyAlignment="1">
      <alignment horizontal="right"/>
    </xf>
    <xf numFmtId="0" fontId="55" fillId="0" borderId="0" xfId="25" applyFont="1" applyBorder="1" applyAlignment="1">
      <alignment horizontal="center" vertical="center"/>
    </xf>
    <xf numFmtId="0" fontId="55" fillId="0" borderId="0" xfId="25" applyFont="1" applyBorder="1" applyAlignment="1">
      <alignment wrapText="1"/>
    </xf>
    <xf numFmtId="0" fontId="55" fillId="0" borderId="0" xfId="25" applyFont="1" applyBorder="1" applyAlignment="1">
      <alignment horizontal="center"/>
    </xf>
    <xf numFmtId="4" fontId="55" fillId="0" borderId="0" xfId="25" applyNumberFormat="1" applyFont="1" applyBorder="1"/>
    <xf numFmtId="4" fontId="55" fillId="0" borderId="0" xfId="25" applyNumberFormat="1" applyFont="1" applyBorder="1" applyAlignment="1">
      <alignment horizontal="right"/>
    </xf>
    <xf numFmtId="0" fontId="76" fillId="0" borderId="0" xfId="26" applyFont="1" applyBorder="1" applyAlignment="1">
      <alignment horizontal="left" wrapText="1"/>
    </xf>
    <xf numFmtId="4" fontId="76" fillId="0" borderId="0" xfId="26" applyNumberFormat="1" applyFont="1" applyBorder="1" applyAlignment="1">
      <alignment horizontal="right" wrapText="1"/>
    </xf>
    <xf numFmtId="4" fontId="55" fillId="0" borderId="0" xfId="25" applyNumberFormat="1" applyFont="1" applyBorder="1" applyAlignment="1">
      <alignment vertical="center"/>
    </xf>
    <xf numFmtId="49" fontId="53" fillId="0" borderId="0" xfId="28" applyNumberFormat="1" applyFont="1" applyFill="1" applyBorder="1" applyAlignment="1" applyProtection="1">
      <alignment horizontal="center" vertical="center" wrapText="1"/>
      <protection locked="0"/>
    </xf>
    <xf numFmtId="0" fontId="78" fillId="0" borderId="0" xfId="28" applyFont="1" applyBorder="1" applyAlignment="1" applyProtection="1">
      <alignment horizontal="left" vertical="center" wrapText="1"/>
      <protection locked="0"/>
    </xf>
    <xf numFmtId="0" fontId="55" fillId="0" borderId="23" xfId="25" applyFont="1" applyFill="1" applyBorder="1" applyAlignment="1">
      <alignment horizontal="center" vertical="center"/>
    </xf>
    <xf numFmtId="0" fontId="55" fillId="0" borderId="78" xfId="25" applyFont="1" applyFill="1" applyBorder="1" applyAlignment="1">
      <alignment wrapText="1"/>
    </xf>
    <xf numFmtId="0" fontId="73" fillId="0" borderId="23" xfId="25" applyFont="1" applyBorder="1" applyAlignment="1">
      <alignment horizontal="center" vertical="top" shrinkToFit="1"/>
    </xf>
    <xf numFmtId="4" fontId="55" fillId="0" borderId="78" xfId="25" applyNumberFormat="1" applyFont="1" applyFill="1" applyBorder="1" applyAlignment="1">
      <alignment horizontal="right"/>
    </xf>
    <xf numFmtId="4" fontId="55" fillId="0" borderId="78" xfId="25" applyNumberFormat="1" applyFont="1" applyFill="1" applyBorder="1" applyAlignment="1"/>
    <xf numFmtId="49" fontId="53" fillId="0" borderId="0" xfId="28" applyNumberFormat="1" applyFont="1" applyFill="1" applyBorder="1" applyAlignment="1" applyProtection="1">
      <alignment horizontal="left" vertical="center" wrapText="1"/>
      <protection locked="0"/>
    </xf>
    <xf numFmtId="0" fontId="55" fillId="0" borderId="78" xfId="25" applyFont="1" applyFill="1" applyBorder="1" applyAlignment="1">
      <alignment horizontal="center"/>
    </xf>
    <xf numFmtId="0" fontId="55" fillId="0" borderId="0" xfId="25" applyFont="1" applyBorder="1" applyAlignment="1">
      <alignment horizontal="center" vertical="top"/>
    </xf>
    <xf numFmtId="0" fontId="73" fillId="0" borderId="78" xfId="25" applyFont="1" applyBorder="1" applyAlignment="1">
      <alignment horizontal="left" vertical="top" wrapText="1"/>
    </xf>
    <xf numFmtId="0" fontId="73" fillId="0" borderId="23" xfId="25" applyFont="1" applyFill="1" applyBorder="1" applyAlignment="1">
      <alignment horizontal="center" vertical="top" shrinkToFit="1"/>
    </xf>
    <xf numFmtId="0" fontId="55" fillId="0" borderId="0" xfId="25" applyFont="1" applyFill="1" applyBorder="1" applyAlignment="1">
      <alignment horizontal="center" vertical="top"/>
    </xf>
    <xf numFmtId="0" fontId="73" fillId="0" borderId="78" xfId="25" applyFont="1" applyFill="1" applyBorder="1" applyAlignment="1">
      <alignment horizontal="left" vertical="top" wrapText="1"/>
    </xf>
    <xf numFmtId="0" fontId="55" fillId="0" borderId="23" xfId="25" applyFont="1" applyFill="1" applyBorder="1" applyAlignment="1">
      <alignment horizontal="center"/>
    </xf>
    <xf numFmtId="0" fontId="74" fillId="0" borderId="107" xfId="25" applyFont="1" applyFill="1" applyBorder="1"/>
    <xf numFmtId="168" fontId="74" fillId="0" borderId="108" xfId="25" applyNumberFormat="1" applyFont="1" applyFill="1" applyBorder="1"/>
    <xf numFmtId="0" fontId="74" fillId="0" borderId="108" xfId="25" applyFont="1" applyFill="1" applyBorder="1" applyAlignment="1">
      <alignment horizontal="center"/>
    </xf>
    <xf numFmtId="0" fontId="75" fillId="0" borderId="109" xfId="25" applyFont="1" applyFill="1" applyBorder="1"/>
    <xf numFmtId="0" fontId="53" fillId="0" borderId="108" xfId="25" applyFont="1" applyFill="1" applyBorder="1"/>
    <xf numFmtId="0" fontId="55" fillId="0" borderId="78" xfId="25" applyFont="1" applyFill="1" applyBorder="1" applyAlignment="1">
      <alignment horizontal="center" vertical="center"/>
    </xf>
    <xf numFmtId="0" fontId="76" fillId="0" borderId="78" xfId="26" applyFont="1" applyFill="1" applyBorder="1" applyAlignment="1">
      <alignment horizontal="left" wrapText="1"/>
    </xf>
    <xf numFmtId="4" fontId="76" fillId="0" borderId="78" xfId="26" applyNumberFormat="1" applyFont="1" applyFill="1" applyBorder="1" applyAlignment="1">
      <alignment horizontal="right" wrapText="1"/>
    </xf>
    <xf numFmtId="4" fontId="55" fillId="0" borderId="78" xfId="25" applyNumberFormat="1" applyFont="1" applyFill="1" applyBorder="1" applyAlignment="1">
      <alignment vertical="center"/>
    </xf>
    <xf numFmtId="0" fontId="64" fillId="0" borderId="23" xfId="25" applyFont="1" applyFill="1" applyBorder="1" applyAlignment="1">
      <alignment horizontal="left"/>
    </xf>
    <xf numFmtId="1" fontId="55" fillId="0" borderId="106" xfId="25" applyNumberFormat="1" applyFont="1" applyFill="1" applyBorder="1" applyAlignment="1">
      <alignment horizontal="center" vertical="center"/>
    </xf>
    <xf numFmtId="4" fontId="55" fillId="0" borderId="106" xfId="25" applyNumberFormat="1" applyFont="1" applyFill="1" applyBorder="1"/>
    <xf numFmtId="0" fontId="79" fillId="0" borderId="0" xfId="25" applyFont="1" applyFill="1" applyBorder="1" applyAlignment="1">
      <alignment horizontal="center" vertical="center"/>
    </xf>
    <xf numFmtId="0" fontId="73" fillId="0" borderId="0" xfId="25" applyFont="1" applyFill="1" applyBorder="1" applyAlignment="1">
      <alignment horizontal="left" vertical="top" wrapText="1"/>
    </xf>
    <xf numFmtId="0" fontId="76" fillId="0" borderId="0" xfId="26" applyFont="1" applyFill="1" applyBorder="1" applyAlignment="1">
      <alignment horizontal="left" wrapText="1"/>
    </xf>
    <xf numFmtId="4" fontId="76" fillId="0" borderId="0" xfId="26" applyNumberFormat="1" applyFont="1" applyFill="1" applyBorder="1" applyAlignment="1">
      <alignment horizontal="right" wrapText="1"/>
    </xf>
    <xf numFmtId="4" fontId="55" fillId="0" borderId="0" xfId="25" applyNumberFormat="1" applyFont="1" applyFill="1" applyBorder="1" applyAlignment="1">
      <alignment vertical="center"/>
    </xf>
    <xf numFmtId="4" fontId="64" fillId="0" borderId="0" xfId="25" applyNumberFormat="1" applyFont="1" applyFill="1" applyBorder="1" applyAlignment="1">
      <alignment horizontal="right"/>
    </xf>
    <xf numFmtId="0" fontId="64" fillId="0" borderId="0" xfId="25" applyFont="1" applyFill="1" applyBorder="1" applyAlignment="1">
      <alignment horizontal="left"/>
    </xf>
    <xf numFmtId="0" fontId="69" fillId="0" borderId="0" xfId="25" applyFont="1" applyFill="1" applyBorder="1" applyAlignment="1">
      <alignment horizontal="left" vertical="center"/>
    </xf>
    <xf numFmtId="0" fontId="69" fillId="0" borderId="0" xfId="25" applyFont="1" applyFill="1" applyBorder="1" applyAlignment="1">
      <alignment wrapText="1"/>
    </xf>
    <xf numFmtId="4" fontId="70" fillId="0" borderId="0" xfId="25" applyNumberFormat="1" applyFont="1" applyFill="1" applyBorder="1" applyAlignment="1">
      <alignment horizontal="right"/>
    </xf>
    <xf numFmtId="1" fontId="55" fillId="0" borderId="0" xfId="25" applyNumberFormat="1" applyFont="1" applyBorder="1" applyAlignment="1">
      <alignment horizontal="center" vertical="center"/>
    </xf>
    <xf numFmtId="0" fontId="64" fillId="0" borderId="0" xfId="25" applyFont="1" applyBorder="1" applyAlignment="1">
      <alignment horizontal="left"/>
    </xf>
    <xf numFmtId="0" fontId="64" fillId="0" borderId="0" xfId="25" applyFont="1" applyBorder="1" applyAlignment="1">
      <alignment wrapText="1"/>
    </xf>
    <xf numFmtId="4" fontId="64" fillId="0" borderId="0" xfId="25" applyNumberFormat="1" applyFont="1" applyBorder="1" applyAlignment="1">
      <alignment horizontal="right"/>
    </xf>
    <xf numFmtId="0" fontId="72" fillId="0" borderId="0" xfId="25" applyFont="1" applyBorder="1"/>
    <xf numFmtId="1" fontId="63" fillId="0" borderId="0" xfId="25" applyNumberFormat="1" applyFont="1" applyBorder="1"/>
    <xf numFmtId="0" fontId="74" fillId="0" borderId="0" xfId="25" applyFont="1" applyBorder="1"/>
    <xf numFmtId="0" fontId="64" fillId="0" borderId="0" xfId="25" applyFont="1" applyBorder="1" applyAlignment="1">
      <alignment horizontal="center" vertical="center"/>
    </xf>
    <xf numFmtId="0" fontId="64" fillId="0" borderId="0" xfId="25" applyFont="1" applyBorder="1" applyAlignment="1">
      <alignment horizontal="center"/>
    </xf>
    <xf numFmtId="0" fontId="41" fillId="0" borderId="0" xfId="25" applyFont="1" applyBorder="1" applyAlignment="1">
      <alignment wrapText="1"/>
    </xf>
    <xf numFmtId="0" fontId="41" fillId="0" borderId="0" xfId="25" applyFont="1" applyBorder="1"/>
    <xf numFmtId="0" fontId="64" fillId="0" borderId="0" xfId="25" applyFont="1" applyFill="1" applyBorder="1" applyAlignment="1">
      <alignment horizontal="center"/>
    </xf>
    <xf numFmtId="4" fontId="64" fillId="0" borderId="0" xfId="25" applyNumberFormat="1" applyFont="1" applyBorder="1" applyAlignment="1">
      <alignment horizontal="center"/>
    </xf>
    <xf numFmtId="0" fontId="69" fillId="0" borderId="0" xfId="25" applyFont="1" applyBorder="1" applyAlignment="1">
      <alignment horizontal="left" vertical="center"/>
    </xf>
    <xf numFmtId="0" fontId="69" fillId="0" borderId="0" xfId="25" applyFont="1" applyBorder="1" applyAlignment="1">
      <alignment wrapText="1"/>
    </xf>
    <xf numFmtId="4" fontId="70" fillId="0" borderId="0" xfId="25" applyNumberFormat="1" applyFont="1" applyBorder="1" applyAlignment="1">
      <alignment horizontal="right"/>
    </xf>
    <xf numFmtId="0" fontId="29" fillId="0" borderId="0" xfId="25" applyFont="1" applyFill="1" applyAlignment="1">
      <alignment horizontal="center" vertical="center"/>
    </xf>
    <xf numFmtId="0" fontId="53" fillId="0" borderId="0" xfId="25" applyFont="1"/>
    <xf numFmtId="0" fontId="29" fillId="0" borderId="0" xfId="25" applyNumberFormat="1" applyFont="1"/>
    <xf numFmtId="0" fontId="38" fillId="0" borderId="0" xfId="25" applyFont="1"/>
    <xf numFmtId="0" fontId="29" fillId="0" borderId="0" xfId="25" applyFont="1"/>
    <xf numFmtId="0" fontId="55" fillId="0" borderId="0" xfId="25" applyFont="1"/>
    <xf numFmtId="4" fontId="29" fillId="0" borderId="0" xfId="25" applyNumberFormat="1" applyFont="1"/>
    <xf numFmtId="0" fontId="72" fillId="0" borderId="23" xfId="25" applyNumberFormat="1" applyFont="1" applyFill="1" applyBorder="1"/>
    <xf numFmtId="0" fontId="74" fillId="0" borderId="78" xfId="25" applyFont="1" applyFill="1" applyBorder="1"/>
    <xf numFmtId="0" fontId="55" fillId="0" borderId="78" xfId="25" applyFont="1" applyBorder="1" applyAlignment="1">
      <alignment horizontal="center" vertical="center"/>
    </xf>
    <xf numFmtId="0" fontId="55" fillId="0" borderId="78" xfId="25" applyFont="1" applyBorder="1" applyAlignment="1">
      <alignment wrapText="1"/>
    </xf>
    <xf numFmtId="0" fontId="55" fillId="0" borderId="78" xfId="25" applyFont="1" applyBorder="1" applyAlignment="1">
      <alignment horizontal="center"/>
    </xf>
    <xf numFmtId="4" fontId="55" fillId="0" borderId="78" xfId="25" applyNumberFormat="1" applyFont="1" applyBorder="1"/>
    <xf numFmtId="4" fontId="55" fillId="0" borderId="78" xfId="25" applyNumberFormat="1" applyFont="1" applyBorder="1" applyAlignment="1">
      <alignment horizontal="right"/>
    </xf>
    <xf numFmtId="0" fontId="74" fillId="0" borderId="104" xfId="25" applyFont="1" applyFill="1" applyBorder="1" applyAlignment="1">
      <alignment horizontal="center"/>
    </xf>
    <xf numFmtId="0" fontId="75" fillId="0" borderId="105" xfId="25" applyFont="1" applyFill="1" applyBorder="1"/>
    <xf numFmtId="0" fontId="76" fillId="0" borderId="78" xfId="26" applyFont="1" applyBorder="1" applyAlignment="1">
      <alignment horizontal="left" wrapText="1"/>
    </xf>
    <xf numFmtId="4" fontId="76" fillId="0" borderId="78" xfId="26" applyNumberFormat="1" applyFont="1" applyBorder="1" applyAlignment="1">
      <alignment horizontal="right" wrapText="1"/>
    </xf>
    <xf numFmtId="4" fontId="55" fillId="0" borderId="78" xfId="25" applyNumberFormat="1" applyFont="1" applyBorder="1" applyAlignment="1">
      <alignment vertical="center"/>
    </xf>
    <xf numFmtId="0" fontId="78" fillId="0" borderId="78" xfId="28" applyFont="1" applyBorder="1" applyAlignment="1" applyProtection="1">
      <alignment horizontal="left" vertical="center" wrapText="1"/>
      <protection locked="0"/>
    </xf>
    <xf numFmtId="0" fontId="79" fillId="0" borderId="78" xfId="25" applyFont="1" applyFill="1" applyBorder="1" applyAlignment="1">
      <alignment horizontal="center" vertical="center"/>
    </xf>
    <xf numFmtId="0" fontId="59" fillId="0" borderId="54" xfId="25" applyNumberFormat="1" applyFont="1" applyFill="1" applyBorder="1"/>
    <xf numFmtId="0" fontId="60" fillId="0" borderId="110" xfId="25" applyFont="1" applyFill="1" applyBorder="1"/>
    <xf numFmtId="0" fontId="59" fillId="0" borderId="54" xfId="25" applyFont="1" applyFill="1" applyBorder="1"/>
    <xf numFmtId="0" fontId="59" fillId="0" borderId="110" xfId="25" applyFont="1" applyFill="1" applyBorder="1"/>
    <xf numFmtId="0" fontId="55" fillId="0" borderId="110" xfId="25" applyFont="1" applyFill="1" applyBorder="1"/>
    <xf numFmtId="1" fontId="55" fillId="0" borderId="78" xfId="25" applyNumberFormat="1" applyFont="1" applyBorder="1" applyAlignment="1">
      <alignment horizontal="center" vertical="center"/>
    </xf>
    <xf numFmtId="0" fontId="64" fillId="0" borderId="23" xfId="25" applyFont="1" applyBorder="1" applyAlignment="1">
      <alignment horizontal="left"/>
    </xf>
    <xf numFmtId="0" fontId="64" fillId="0" borderId="78" xfId="25" applyFont="1" applyBorder="1" applyAlignment="1">
      <alignment wrapText="1"/>
    </xf>
    <xf numFmtId="4" fontId="64" fillId="0" borderId="78" xfId="25" applyNumberFormat="1" applyFont="1" applyBorder="1" applyAlignment="1">
      <alignment horizontal="right"/>
    </xf>
    <xf numFmtId="0" fontId="72" fillId="0" borderId="23" xfId="25" applyFont="1" applyBorder="1"/>
    <xf numFmtId="1" fontId="63" fillId="0" borderId="78" xfId="25" applyNumberFormat="1" applyFont="1" applyBorder="1"/>
    <xf numFmtId="0" fontId="74" fillId="0" borderId="78" xfId="25" applyFont="1" applyBorder="1"/>
    <xf numFmtId="0" fontId="64" fillId="0" borderId="78" xfId="25" applyFont="1" applyBorder="1" applyAlignment="1">
      <alignment horizontal="center" vertical="center"/>
    </xf>
    <xf numFmtId="0" fontId="64" fillId="0" borderId="78" xfId="25" applyFont="1" applyBorder="1" applyAlignment="1">
      <alignment horizontal="center"/>
    </xf>
    <xf numFmtId="0" fontId="41" fillId="0" borderId="0" xfId="25" applyFont="1" applyAlignment="1">
      <alignment wrapText="1"/>
    </xf>
    <xf numFmtId="0" fontId="41" fillId="0" borderId="78" xfId="25" applyFont="1" applyBorder="1"/>
    <xf numFmtId="0" fontId="40" fillId="0" borderId="78" xfId="25" applyBorder="1"/>
    <xf numFmtId="0" fontId="64" fillId="0" borderId="23" xfId="25" applyFont="1" applyFill="1" applyBorder="1" applyAlignment="1">
      <alignment horizontal="center"/>
    </xf>
    <xf numFmtId="1" fontId="55" fillId="0" borderId="106" xfId="25" applyNumberFormat="1" applyFont="1" applyBorder="1" applyAlignment="1">
      <alignment horizontal="center" vertical="center"/>
    </xf>
    <xf numFmtId="0" fontId="64" fillId="0" borderId="60" xfId="25" applyFont="1" applyBorder="1" applyAlignment="1">
      <alignment horizontal="left"/>
    </xf>
    <xf numFmtId="0" fontId="64" fillId="0" borderId="106" xfId="25" applyFont="1" applyBorder="1" applyAlignment="1">
      <alignment wrapText="1"/>
    </xf>
    <xf numFmtId="0" fontId="55" fillId="0" borderId="106" xfId="25" applyFont="1" applyBorder="1" applyAlignment="1">
      <alignment horizontal="center"/>
    </xf>
    <xf numFmtId="4" fontId="64" fillId="0" borderId="106" xfId="25" applyNumberFormat="1" applyFont="1" applyBorder="1" applyAlignment="1">
      <alignment horizontal="center"/>
    </xf>
    <xf numFmtId="4" fontId="64" fillId="0" borderId="106" xfId="25" applyNumberFormat="1" applyFont="1" applyBorder="1" applyAlignment="1">
      <alignment horizontal="right"/>
    </xf>
    <xf numFmtId="0" fontId="74" fillId="0" borderId="111" xfId="25" applyFont="1" applyFill="1" applyBorder="1"/>
    <xf numFmtId="168" fontId="74" fillId="0" borderId="112" xfId="25" applyNumberFormat="1" applyFont="1" applyFill="1" applyBorder="1"/>
    <xf numFmtId="0" fontId="74" fillId="0" borderId="112" xfId="25" applyFont="1" applyFill="1" applyBorder="1" applyAlignment="1">
      <alignment horizontal="center"/>
    </xf>
    <xf numFmtId="0" fontId="75" fillId="0" borderId="113" xfId="25" applyFont="1" applyFill="1" applyBorder="1"/>
    <xf numFmtId="0" fontId="53" fillId="0" borderId="107" xfId="25" applyFont="1" applyFill="1" applyBorder="1"/>
    <xf numFmtId="0" fontId="74" fillId="0" borderId="114" xfId="25" applyFont="1" applyFill="1" applyBorder="1"/>
    <xf numFmtId="168" fontId="74" fillId="0" borderId="115" xfId="25" applyNumberFormat="1" applyFont="1" applyFill="1" applyBorder="1"/>
    <xf numFmtId="0" fontId="74" fillId="0" borderId="115" xfId="25" applyFont="1" applyFill="1" applyBorder="1" applyAlignment="1">
      <alignment horizontal="center"/>
    </xf>
    <xf numFmtId="0" fontId="75" fillId="0" borderId="116" xfId="25" applyFont="1" applyFill="1" applyBorder="1"/>
    <xf numFmtId="164" fontId="20" fillId="0" borderId="0" xfId="0" applyNumberFormat="1" applyFont="1" applyBorder="1"/>
    <xf numFmtId="0" fontId="80" fillId="0" borderId="0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1" fillId="0" borderId="20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0" fillId="0" borderId="19" xfId="0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0" fontId="21" fillId="0" borderId="2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30" fillId="0" borderId="0" xfId="24" applyFont="1" applyAlignment="1">
      <alignment horizontal="left" vertical="center" wrapText="1"/>
    </xf>
    <xf numFmtId="0" fontId="25" fillId="0" borderId="0" xfId="24" applyAlignment="1">
      <alignment vertical="center" wrapText="1"/>
    </xf>
    <xf numFmtId="0" fontId="26" fillId="0" borderId="30" xfId="24" applyFont="1" applyBorder="1" applyAlignment="1">
      <alignment horizontal="center" vertical="center"/>
    </xf>
    <xf numFmtId="0" fontId="26" fillId="0" borderId="31" xfId="24" applyFont="1" applyBorder="1" applyAlignment="1">
      <alignment horizontal="center" vertical="center"/>
    </xf>
    <xf numFmtId="0" fontId="26" fillId="0" borderId="32" xfId="24" applyFont="1" applyBorder="1" applyAlignment="1">
      <alignment horizontal="center" vertical="center"/>
    </xf>
    <xf numFmtId="49" fontId="28" fillId="14" borderId="34" xfId="24" applyNumberFormat="1" applyFont="1" applyFill="1" applyBorder="1" applyAlignment="1">
      <alignment horizontal="left" vertical="center" wrapText="1"/>
    </xf>
    <xf numFmtId="0" fontId="25" fillId="14" borderId="34" xfId="24" applyFill="1" applyBorder="1" applyAlignment="1">
      <alignment wrapText="1"/>
    </xf>
    <xf numFmtId="0" fontId="25" fillId="14" borderId="35" xfId="24" applyFill="1" applyBorder="1" applyAlignment="1">
      <alignment wrapText="1"/>
    </xf>
    <xf numFmtId="49" fontId="30" fillId="14" borderId="0" xfId="24" applyNumberFormat="1" applyFont="1" applyFill="1" applyAlignment="1">
      <alignment horizontal="left" vertical="center" wrapText="1"/>
    </xf>
    <xf numFmtId="0" fontId="25" fillId="14" borderId="0" xfId="24" applyFill="1" applyAlignment="1">
      <alignment wrapText="1"/>
    </xf>
    <xf numFmtId="0" fontId="25" fillId="14" borderId="36" xfId="24" applyFill="1" applyBorder="1" applyAlignment="1">
      <alignment wrapText="1"/>
    </xf>
    <xf numFmtId="49" fontId="30" fillId="14" borderId="38" xfId="24" applyNumberFormat="1" applyFont="1" applyFill="1" applyBorder="1" applyAlignment="1">
      <alignment horizontal="left" vertical="center" wrapText="1"/>
    </xf>
    <xf numFmtId="0" fontId="30" fillId="14" borderId="38" xfId="24" applyFont="1" applyFill="1" applyBorder="1" applyAlignment="1">
      <alignment horizontal="left" vertical="center" wrapText="1"/>
    </xf>
    <xf numFmtId="0" fontId="30" fillId="14" borderId="39" xfId="24" applyFont="1" applyFill="1" applyBorder="1" applyAlignment="1">
      <alignment horizontal="left" vertical="center" wrapText="1"/>
    </xf>
    <xf numFmtId="0" fontId="30" fillId="0" borderId="34" xfId="24" applyFont="1" applyBorder="1" applyAlignment="1">
      <alignment horizontal="left" vertical="center" wrapText="1"/>
    </xf>
    <xf numFmtId="0" fontId="25" fillId="0" borderId="34" xfId="24" applyBorder="1" applyAlignment="1">
      <alignment vertical="center" wrapText="1"/>
    </xf>
    <xf numFmtId="0" fontId="30" fillId="0" borderId="38" xfId="24" applyFont="1" applyBorder="1" applyAlignment="1">
      <alignment vertical="center" wrapText="1"/>
    </xf>
    <xf numFmtId="0" fontId="25" fillId="0" borderId="38" xfId="24" applyBorder="1" applyAlignment="1">
      <alignment vertical="center" wrapText="1"/>
    </xf>
    <xf numFmtId="0" fontId="30" fillId="15" borderId="34" xfId="24" applyFont="1" applyFill="1" applyBorder="1" applyAlignment="1" applyProtection="1">
      <alignment horizontal="left" vertical="center"/>
      <protection locked="0"/>
    </xf>
    <xf numFmtId="0" fontId="30" fillId="15" borderId="0" xfId="24" applyFont="1" applyFill="1" applyAlignment="1" applyProtection="1">
      <alignment horizontal="left" vertical="center"/>
      <protection locked="0"/>
    </xf>
    <xf numFmtId="0" fontId="30" fillId="15" borderId="38" xfId="24" applyFont="1" applyFill="1" applyBorder="1" applyAlignment="1" applyProtection="1">
      <alignment horizontal="left" vertical="center"/>
      <protection locked="0"/>
    </xf>
    <xf numFmtId="0" fontId="25" fillId="15" borderId="38" xfId="24" applyFill="1" applyBorder="1" applyAlignment="1" applyProtection="1">
      <alignment horizontal="left" vertical="center"/>
      <protection locked="0"/>
    </xf>
    <xf numFmtId="1" fontId="25" fillId="0" borderId="38" xfId="24" applyNumberFormat="1" applyBorder="1" applyAlignment="1">
      <alignment horizontal="right" indent="1"/>
    </xf>
    <xf numFmtId="0" fontId="25" fillId="0" borderId="38" xfId="24" applyBorder="1" applyAlignment="1">
      <alignment horizontal="right" indent="1"/>
    </xf>
    <xf numFmtId="0" fontId="25" fillId="0" borderId="39" xfId="24" applyBorder="1" applyAlignment="1">
      <alignment horizontal="right" indent="1"/>
    </xf>
    <xf numFmtId="4" fontId="31" fillId="0" borderId="24" xfId="24" applyNumberFormat="1" applyFont="1" applyBorder="1" applyAlignment="1">
      <alignment horizontal="right" vertical="center" indent="1"/>
    </xf>
    <xf numFmtId="4" fontId="31" fillId="0" borderId="18" xfId="24" applyNumberFormat="1" applyFont="1" applyBorder="1" applyAlignment="1">
      <alignment horizontal="right" vertical="center" indent="1"/>
    </xf>
    <xf numFmtId="4" fontId="31" fillId="0" borderId="43" xfId="24" applyNumberFormat="1" applyFont="1" applyBorder="1" applyAlignment="1">
      <alignment horizontal="right" vertical="center" indent="1"/>
    </xf>
    <xf numFmtId="2" fontId="35" fillId="14" borderId="46" xfId="24" applyNumberFormat="1" applyFont="1" applyFill="1" applyBorder="1" applyAlignment="1">
      <alignment horizontal="right" vertical="center"/>
    </xf>
    <xf numFmtId="4" fontId="32" fillId="0" borderId="24" xfId="24" applyNumberFormat="1" applyFont="1" applyBorder="1" applyAlignment="1">
      <alignment horizontal="right" vertical="center" indent="1"/>
    </xf>
    <xf numFmtId="4" fontId="32" fillId="0" borderId="18" xfId="24" applyNumberFormat="1" applyFont="1" applyBorder="1" applyAlignment="1">
      <alignment horizontal="right" vertical="center" indent="1"/>
    </xf>
    <xf numFmtId="4" fontId="32" fillId="0" borderId="43" xfId="24" applyNumberFormat="1" applyFont="1" applyBorder="1" applyAlignment="1">
      <alignment horizontal="right" vertical="center" indent="1"/>
    </xf>
    <xf numFmtId="4" fontId="32" fillId="0" borderId="24" xfId="24" applyNumberFormat="1" applyFont="1" applyBorder="1" applyAlignment="1">
      <alignment vertical="center"/>
    </xf>
    <xf numFmtId="4" fontId="32" fillId="0" borderId="42" xfId="24" applyNumberFormat="1" applyFont="1" applyBorder="1" applyAlignment="1">
      <alignment vertical="center"/>
    </xf>
    <xf numFmtId="4" fontId="32" fillId="0" borderId="24" xfId="24" applyNumberFormat="1" applyFont="1" applyBorder="1" applyAlignment="1">
      <alignment horizontal="right" vertical="center"/>
    </xf>
    <xf numFmtId="4" fontId="32" fillId="0" borderId="42" xfId="24" applyNumberFormat="1" applyFont="1" applyBorder="1" applyAlignment="1">
      <alignment horizontal="right" vertical="center"/>
    </xf>
    <xf numFmtId="4" fontId="32" fillId="0" borderId="44" xfId="24" applyNumberFormat="1" applyFont="1" applyBorder="1" applyAlignment="1">
      <alignment horizontal="right" vertical="center"/>
    </xf>
    <xf numFmtId="4" fontId="32" fillId="0" borderId="38" xfId="24" applyNumberFormat="1" applyFont="1" applyBorder="1" applyAlignment="1">
      <alignment horizontal="right" vertical="center"/>
    </xf>
    <xf numFmtId="4" fontId="32" fillId="0" borderId="34" xfId="24" applyNumberFormat="1" applyFont="1" applyBorder="1" applyAlignment="1">
      <alignment horizontal="right" vertical="center"/>
    </xf>
    <xf numFmtId="4" fontId="25" fillId="0" borderId="42" xfId="24" applyNumberFormat="1" applyBorder="1" applyAlignment="1">
      <alignment vertical="center" wrapText="1"/>
    </xf>
    <xf numFmtId="4" fontId="25" fillId="14" borderId="24" xfId="24" applyNumberFormat="1" applyFill="1" applyBorder="1" applyAlignment="1">
      <alignment vertical="center"/>
    </xf>
    <xf numFmtId="4" fontId="25" fillId="14" borderId="42" xfId="24" applyNumberFormat="1" applyFill="1" applyBorder="1" applyAlignment="1">
      <alignment vertical="center"/>
    </xf>
    <xf numFmtId="4" fontId="25" fillId="14" borderId="18" xfId="24" applyNumberFormat="1" applyFill="1" applyBorder="1" applyAlignment="1">
      <alignment vertical="center"/>
    </xf>
    <xf numFmtId="49" fontId="29" fillId="0" borderId="24" xfId="24" applyNumberFormat="1" applyFont="1" applyBorder="1" applyAlignment="1">
      <alignment vertical="center" wrapText="1"/>
    </xf>
    <xf numFmtId="49" fontId="29" fillId="0" borderId="42" xfId="24" applyNumberFormat="1" applyFont="1" applyBorder="1" applyAlignment="1">
      <alignment vertical="center" wrapText="1"/>
    </xf>
    <xf numFmtId="4" fontId="35" fillId="14" borderId="46" xfId="24" applyNumberFormat="1" applyFont="1" applyFill="1" applyBorder="1" applyAlignment="1">
      <alignment horizontal="right" vertical="center"/>
    </xf>
    <xf numFmtId="0" fontId="30" fillId="0" borderId="38" xfId="24" applyFont="1" applyBorder="1" applyAlignment="1">
      <alignment horizontal="center" vertical="center" wrapText="1"/>
    </xf>
    <xf numFmtId="0" fontId="25" fillId="0" borderId="38" xfId="24" applyBorder="1" applyAlignment="1">
      <alignment horizontal="center" vertical="center" wrapText="1"/>
    </xf>
    <xf numFmtId="0" fontId="30" fillId="0" borderId="38" xfId="24" applyFont="1" applyBorder="1" applyAlignment="1">
      <alignment horizontal="center" vertical="center"/>
    </xf>
    <xf numFmtId="0" fontId="25" fillId="0" borderId="38" xfId="24" applyBorder="1" applyAlignment="1">
      <alignment horizontal="center" vertical="center"/>
    </xf>
    <xf numFmtId="0" fontId="25" fillId="0" borderId="34" xfId="24" applyBorder="1" applyAlignment="1">
      <alignment horizontal="center" wrapText="1"/>
    </xf>
    <xf numFmtId="4" fontId="34" fillId="0" borderId="42" xfId="24" applyNumberFormat="1" applyFont="1" applyBorder="1" applyAlignment="1">
      <alignment vertical="center" wrapText="1"/>
    </xf>
    <xf numFmtId="0" fontId="42" fillId="0" borderId="0" xfId="24" applyNumberFormat="1" applyFont="1" applyBorder="1" applyAlignment="1">
      <alignment horizontal="left" vertical="top" wrapText="1"/>
    </xf>
    <xf numFmtId="0" fontId="42" fillId="0" borderId="0" xfId="24" applyNumberFormat="1" applyFont="1" applyBorder="1" applyAlignment="1">
      <alignment vertical="top" wrapText="1"/>
    </xf>
    <xf numFmtId="0" fontId="33" fillId="0" borderId="0" xfId="24" applyFont="1" applyAlignment="1">
      <alignment horizontal="center"/>
    </xf>
    <xf numFmtId="49" fontId="25" fillId="0" borderId="42" xfId="24" applyNumberFormat="1" applyBorder="1" applyAlignment="1">
      <alignment vertical="center"/>
    </xf>
    <xf numFmtId="0" fontId="25" fillId="0" borderId="42" xfId="24" applyBorder="1" applyAlignment="1">
      <alignment vertical="center"/>
    </xf>
    <xf numFmtId="0" fontId="25" fillId="0" borderId="18" xfId="24" applyBorder="1" applyAlignment="1">
      <alignment vertical="center"/>
    </xf>
    <xf numFmtId="49" fontId="25" fillId="14" borderId="42" xfId="24" applyNumberFormat="1" applyFill="1" applyBorder="1" applyAlignment="1">
      <alignment vertical="center"/>
    </xf>
    <xf numFmtId="0" fontId="25" fillId="14" borderId="42" xfId="24" applyFill="1" applyBorder="1" applyAlignment="1">
      <alignment vertical="center"/>
    </xf>
    <xf numFmtId="0" fontId="25" fillId="14" borderId="18" xfId="24" applyFill="1" applyBorder="1" applyAlignment="1">
      <alignment vertical="center"/>
    </xf>
    <xf numFmtId="0" fontId="42" fillId="0" borderId="34" xfId="24" applyNumberFormat="1" applyFont="1" applyBorder="1" applyAlignment="1">
      <alignment horizontal="left" vertical="top" wrapText="1"/>
    </xf>
    <xf numFmtId="0" fontId="42" fillId="0" borderId="34" xfId="24" applyNumberFormat="1" applyFont="1" applyBorder="1" applyAlignment="1">
      <alignment vertical="top" wrapText="1"/>
    </xf>
    <xf numFmtId="49" fontId="41" fillId="15" borderId="0" xfId="24" applyNumberFormat="1" applyFont="1" applyFill="1" applyBorder="1" applyAlignment="1" applyProtection="1">
      <alignment horizontal="left" vertical="top" wrapText="1"/>
      <protection locked="0"/>
    </xf>
    <xf numFmtId="49" fontId="41" fillId="15" borderId="0" xfId="24" applyNumberFormat="1" applyFont="1" applyFill="1" applyBorder="1" applyAlignment="1" applyProtection="1">
      <alignment vertical="top"/>
      <protection locked="0"/>
    </xf>
    <xf numFmtId="49" fontId="41" fillId="15" borderId="34" xfId="24" applyNumberFormat="1" applyFont="1" applyFill="1" applyBorder="1" applyAlignment="1" applyProtection="1">
      <alignment horizontal="left" vertical="top" wrapText="1"/>
      <protection locked="0"/>
    </xf>
    <xf numFmtId="49" fontId="41" fillId="15" borderId="34" xfId="24" applyNumberFormat="1" applyFont="1" applyFill="1" applyBorder="1" applyAlignment="1" applyProtection="1">
      <alignment vertical="top"/>
      <protection locked="0"/>
    </xf>
    <xf numFmtId="0" fontId="41" fillId="0" borderId="34" xfId="24" applyNumberFormat="1" applyFont="1" applyBorder="1" applyAlignment="1">
      <alignment horizontal="left" vertical="top" wrapText="1"/>
    </xf>
    <xf numFmtId="0" fontId="41" fillId="0" borderId="34" xfId="24" applyNumberFormat="1" applyFont="1" applyBorder="1" applyAlignment="1">
      <alignment vertical="top" wrapText="1"/>
    </xf>
    <xf numFmtId="0" fontId="41" fillId="0" borderId="0" xfId="24" applyNumberFormat="1" applyFont="1" applyBorder="1" applyAlignment="1">
      <alignment horizontal="left" vertical="top" wrapText="1"/>
    </xf>
    <xf numFmtId="0" fontId="41" fillId="0" borderId="0" xfId="24" applyNumberFormat="1" applyFont="1" applyBorder="1" applyAlignment="1">
      <alignment vertical="top" wrapText="1"/>
    </xf>
    <xf numFmtId="0" fontId="45" fillId="0" borderId="0" xfId="25" applyFont="1" applyBorder="1" applyAlignment="1">
      <alignment horizontal="left" indent="1"/>
    </xf>
    <xf numFmtId="49" fontId="50" fillId="17" borderId="37" xfId="25" applyNumberFormat="1" applyFont="1" applyFill="1" applyBorder="1" applyAlignment="1">
      <alignment horizontal="left" wrapText="1"/>
    </xf>
    <xf numFmtId="49" fontId="50" fillId="17" borderId="38" xfId="25" applyNumberFormat="1" applyFont="1" applyFill="1" applyBorder="1" applyAlignment="1">
      <alignment horizontal="left" wrapText="1"/>
    </xf>
    <xf numFmtId="49" fontId="50" fillId="17" borderId="60" xfId="25" applyNumberFormat="1" applyFont="1" applyFill="1" applyBorder="1" applyAlignment="1">
      <alignment horizontal="left" wrapText="1"/>
    </xf>
    <xf numFmtId="0" fontId="34" fillId="0" borderId="51" xfId="25" applyFont="1" applyBorder="1" applyAlignment="1">
      <alignment horizontal="left"/>
    </xf>
    <xf numFmtId="0" fontId="34" fillId="0" borderId="0" xfId="25" applyFont="1" applyBorder="1" applyAlignment="1">
      <alignment horizontal="left"/>
    </xf>
    <xf numFmtId="49" fontId="51" fillId="17" borderId="37" xfId="25" applyNumberFormat="1" applyFont="1" applyFill="1" applyBorder="1" applyAlignment="1">
      <alignment horizontal="left" wrapText="1"/>
    </xf>
    <xf numFmtId="49" fontId="51" fillId="17" borderId="38" xfId="25" applyNumberFormat="1" applyFont="1" applyFill="1" applyBorder="1" applyAlignment="1">
      <alignment horizontal="left" wrapText="1"/>
    </xf>
    <xf numFmtId="49" fontId="51" fillId="17" borderId="60" xfId="25" applyNumberFormat="1" applyFont="1" applyFill="1" applyBorder="1" applyAlignment="1">
      <alignment horizontal="left" wrapText="1"/>
    </xf>
    <xf numFmtId="49" fontId="26" fillId="0" borderId="52" xfId="25" applyNumberFormat="1" applyFont="1" applyBorder="1" applyAlignment="1">
      <alignment horizontal="center" vertical="center"/>
    </xf>
    <xf numFmtId="0" fontId="52" fillId="0" borderId="0" xfId="25" applyFont="1" applyFill="1" applyBorder="1" applyAlignment="1">
      <alignment horizontal="center" vertical="center"/>
    </xf>
    <xf numFmtId="0" fontId="52" fillId="0" borderId="83" xfId="25" applyFont="1" applyFill="1" applyBorder="1" applyAlignment="1">
      <alignment horizontal="center" vertical="center"/>
    </xf>
    <xf numFmtId="0" fontId="46" fillId="0" borderId="84" xfId="26" applyFont="1" applyFill="1" applyBorder="1" applyAlignment="1">
      <alignment horizontal="center" vertical="top"/>
    </xf>
    <xf numFmtId="0" fontId="46" fillId="0" borderId="85" xfId="26" applyFont="1" applyFill="1" applyBorder="1" applyAlignment="1">
      <alignment horizontal="center" vertical="top"/>
    </xf>
    <xf numFmtId="49" fontId="46" fillId="0" borderId="88" xfId="26" applyNumberFormat="1" applyFont="1" applyFill="1" applyBorder="1" applyAlignment="1">
      <alignment horizontal="center" vertical="top"/>
    </xf>
    <xf numFmtId="0" fontId="46" fillId="0" borderId="89" xfId="26" applyFont="1" applyFill="1" applyBorder="1" applyAlignment="1">
      <alignment horizontal="center" vertical="top"/>
    </xf>
    <xf numFmtId="0" fontId="46" fillId="0" borderId="83" xfId="26" applyFill="1" applyBorder="1" applyAlignment="1">
      <alignment horizontal="center" shrinkToFit="1"/>
    </xf>
    <xf numFmtId="0" fontId="46" fillId="0" borderId="90" xfId="26" applyFill="1" applyBorder="1" applyAlignment="1">
      <alignment horizontal="center" shrinkToFit="1"/>
    </xf>
    <xf numFmtId="0" fontId="45" fillId="0" borderId="0" xfId="25" applyFont="1" applyAlignment="1">
      <alignment horizontal="left" indent="1"/>
    </xf>
  </cellXfs>
  <cellStyles count="29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23"/>
    <cellStyle name="Normální 29" xfId="28"/>
    <cellStyle name="Normální 3" xfId="24"/>
    <cellStyle name="Normální 4" xfId="25"/>
    <cellStyle name="normální_POL.XLS" xfId="26"/>
    <cellStyle name="normální_Zadávací podklad pro profese" xfId="27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kce_S\SLOVENSKO%20-%20Pre&#353;ov%20-%20ZTI\Pre&#353;ov%20-%20poliklinika\3np%20-%20ZDS\_ZTI\final%20Riha%20po%20korekcii\F1.1-R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4_ZTI_R"/>
      <sheetName val="Krycí list"/>
      <sheetName val="Rekapitulace"/>
    </sheetNames>
    <sheetDataSet>
      <sheetData sheetId="0" refreshError="1">
        <row r="42">
          <cell r="I42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8"/>
  <sheetViews>
    <sheetView tabSelected="1" view="pageLayout" zoomScaleNormal="100" workbookViewId="0">
      <selection activeCell="A6" sqref="A6:E6"/>
    </sheetView>
  </sheetViews>
  <sheetFormatPr defaultRowHeight="13.2" x14ac:dyDescent="0.25"/>
  <cols>
    <col min="1" max="1" width="7.6640625" customWidth="1"/>
    <col min="2" max="2" width="4.88671875" customWidth="1"/>
    <col min="3" max="3" width="34.109375" customWidth="1"/>
    <col min="4" max="4" width="14.6640625" style="1" customWidth="1"/>
    <col min="5" max="5" width="18.5546875" style="2" customWidth="1"/>
  </cols>
  <sheetData>
    <row r="1" spans="1:6" ht="22.8" x14ac:dyDescent="0.4">
      <c r="A1" s="576" t="s">
        <v>11</v>
      </c>
      <c r="B1" s="576"/>
      <c r="C1" s="576"/>
      <c r="D1" s="576"/>
      <c r="E1" s="576"/>
    </row>
    <row r="2" spans="1:6" ht="18" customHeight="1" x14ac:dyDescent="0.25">
      <c r="A2" s="577" t="s">
        <v>1168</v>
      </c>
      <c r="B2" s="577"/>
      <c r="C2" s="577"/>
      <c r="D2" s="577"/>
      <c r="E2" s="577"/>
    </row>
    <row r="3" spans="1:6" ht="15.6" x14ac:dyDescent="0.3">
      <c r="A3" s="575" t="s">
        <v>10</v>
      </c>
      <c r="B3" s="575"/>
      <c r="C3" s="575"/>
      <c r="D3" s="575"/>
      <c r="E3" s="575"/>
    </row>
    <row r="4" spans="1:6" x14ac:dyDescent="0.25">
      <c r="A4" s="562"/>
      <c r="B4" s="562"/>
      <c r="C4" s="562"/>
      <c r="D4" s="562"/>
      <c r="E4" s="562"/>
    </row>
    <row r="5" spans="1:6" x14ac:dyDescent="0.25">
      <c r="A5" s="26"/>
      <c r="B5" s="26"/>
      <c r="C5" s="26"/>
      <c r="D5" s="26"/>
      <c r="E5" s="26"/>
    </row>
    <row r="6" spans="1:6" ht="13.8" x14ac:dyDescent="0.25">
      <c r="A6" s="563" t="s">
        <v>1162</v>
      </c>
      <c r="B6" s="563"/>
      <c r="C6" s="563"/>
      <c r="D6" s="563"/>
      <c r="E6" s="564"/>
    </row>
    <row r="7" spans="1:6" ht="13.8" x14ac:dyDescent="0.25">
      <c r="A7" s="563" t="s">
        <v>1161</v>
      </c>
      <c r="B7" s="563"/>
      <c r="C7" s="563"/>
      <c r="D7" s="563"/>
      <c r="E7" s="564"/>
    </row>
    <row r="8" spans="1:6" x14ac:dyDescent="0.25">
      <c r="A8" s="16" t="s">
        <v>0</v>
      </c>
      <c r="B8" s="565" t="s">
        <v>12</v>
      </c>
      <c r="C8" s="566"/>
      <c r="D8" s="566"/>
      <c r="E8" s="17">
        <f>SUM(D9:D10)</f>
        <v>0</v>
      </c>
    </row>
    <row r="9" spans="1:6" x14ac:dyDescent="0.25">
      <c r="A9" s="571"/>
      <c r="B9" s="571"/>
      <c r="C9" s="22" t="s">
        <v>3</v>
      </c>
      <c r="D9" s="24">
        <v>0</v>
      </c>
      <c r="E9" s="572"/>
    </row>
    <row r="10" spans="1:6" x14ac:dyDescent="0.25">
      <c r="A10" s="571"/>
      <c r="B10" s="571"/>
      <c r="C10" s="14" t="s">
        <v>4</v>
      </c>
      <c r="D10" s="23">
        <v>0</v>
      </c>
      <c r="E10" s="572"/>
    </row>
    <row r="11" spans="1:6" s="4" customFormat="1" ht="13.8" x14ac:dyDescent="0.25">
      <c r="A11" s="569" t="s">
        <v>5</v>
      </c>
      <c r="B11" s="569"/>
      <c r="C11" s="569"/>
      <c r="D11" s="569"/>
      <c r="E11" s="20">
        <f>SUM(E8:E10)</f>
        <v>0</v>
      </c>
    </row>
    <row r="12" spans="1:6" x14ac:dyDescent="0.25">
      <c r="A12" s="562"/>
      <c r="B12" s="562"/>
      <c r="C12" s="562"/>
      <c r="D12" s="562"/>
      <c r="E12" s="562"/>
    </row>
    <row r="13" spans="1:6" s="4" customFormat="1" ht="14.4" thickBot="1" x14ac:dyDescent="0.3">
      <c r="A13" s="573" t="s">
        <v>6</v>
      </c>
      <c r="B13" s="574"/>
      <c r="C13" s="574"/>
      <c r="D13" s="574"/>
      <c r="E13" s="25">
        <v>0</v>
      </c>
    </row>
    <row r="14" spans="1:6" ht="16.2" thickBot="1" x14ac:dyDescent="0.35">
      <c r="A14" s="560" t="s">
        <v>9</v>
      </c>
      <c r="B14" s="560"/>
      <c r="C14" s="560"/>
      <c r="D14" s="560"/>
      <c r="E14" s="7">
        <f>ROUND(E11+E13,0)</f>
        <v>0</v>
      </c>
      <c r="F14" s="8"/>
    </row>
    <row r="15" spans="1:6" x14ac:dyDescent="0.25">
      <c r="A15" s="562"/>
      <c r="B15" s="562"/>
      <c r="C15" s="562"/>
      <c r="D15" s="562"/>
      <c r="E15" s="562"/>
    </row>
    <row r="16" spans="1:6" ht="13.8" x14ac:dyDescent="0.25">
      <c r="A16" s="563" t="s">
        <v>1163</v>
      </c>
      <c r="B16" s="563"/>
      <c r="C16" s="563"/>
      <c r="D16" s="563"/>
      <c r="E16" s="564"/>
    </row>
    <row r="17" spans="1:6" ht="13.8" x14ac:dyDescent="0.25">
      <c r="A17" s="563" t="s">
        <v>1161</v>
      </c>
      <c r="B17" s="563"/>
      <c r="C17" s="563"/>
      <c r="D17" s="563"/>
      <c r="E17" s="564"/>
    </row>
    <row r="18" spans="1:6" x14ac:dyDescent="0.25">
      <c r="A18" s="16" t="s">
        <v>0</v>
      </c>
      <c r="B18" s="565" t="s">
        <v>12</v>
      </c>
      <c r="C18" s="566"/>
      <c r="D18" s="566"/>
      <c r="E18" s="17">
        <f>SUM(D19:D20)</f>
        <v>0</v>
      </c>
    </row>
    <row r="19" spans="1:6" x14ac:dyDescent="0.25">
      <c r="A19" s="571"/>
      <c r="B19" s="571"/>
      <c r="C19" s="22" t="s">
        <v>3</v>
      </c>
      <c r="D19" s="24">
        <v>0</v>
      </c>
      <c r="E19" s="572"/>
    </row>
    <row r="20" spans="1:6" x14ac:dyDescent="0.25">
      <c r="A20" s="571"/>
      <c r="B20" s="571"/>
      <c r="C20" s="14" t="s">
        <v>4</v>
      </c>
      <c r="D20" s="23">
        <v>0</v>
      </c>
      <c r="E20" s="572"/>
    </row>
    <row r="21" spans="1:6" ht="13.8" x14ac:dyDescent="0.25">
      <c r="A21" s="569" t="s">
        <v>5</v>
      </c>
      <c r="B21" s="569"/>
      <c r="C21" s="569"/>
      <c r="D21" s="569"/>
      <c r="E21" s="20">
        <f>SUM(E18:E20)</f>
        <v>0</v>
      </c>
    </row>
    <row r="22" spans="1:6" x14ac:dyDescent="0.25">
      <c r="A22" s="562"/>
      <c r="B22" s="562"/>
      <c r="C22" s="562"/>
      <c r="D22" s="562"/>
      <c r="E22" s="562"/>
    </row>
    <row r="23" spans="1:6" ht="14.4" thickBot="1" x14ac:dyDescent="0.3">
      <c r="A23" s="573" t="s">
        <v>6</v>
      </c>
      <c r="B23" s="574"/>
      <c r="C23" s="574"/>
      <c r="D23" s="574"/>
      <c r="E23" s="25">
        <v>0</v>
      </c>
    </row>
    <row r="24" spans="1:6" ht="16.2" thickBot="1" x14ac:dyDescent="0.35">
      <c r="A24" s="560" t="s">
        <v>1167</v>
      </c>
      <c r="B24" s="560"/>
      <c r="C24" s="560"/>
      <c r="D24" s="560"/>
      <c r="E24" s="7">
        <f>ROUND(E21+E23,0)</f>
        <v>0</v>
      </c>
    </row>
    <row r="25" spans="1:6" ht="15.6" x14ac:dyDescent="0.3">
      <c r="A25" s="11"/>
      <c r="B25" s="11"/>
      <c r="C25" s="11"/>
      <c r="D25" s="11"/>
      <c r="E25" s="558"/>
    </row>
    <row r="26" spans="1:6" ht="13.8" x14ac:dyDescent="0.25">
      <c r="A26" s="563" t="s">
        <v>1</v>
      </c>
      <c r="B26" s="563"/>
      <c r="C26" s="563"/>
      <c r="D26" s="563"/>
      <c r="E26" s="564"/>
    </row>
    <row r="27" spans="1:6" x14ac:dyDescent="0.25">
      <c r="A27" s="18"/>
      <c r="B27" s="19">
        <v>0.21</v>
      </c>
      <c r="C27" s="565" t="s">
        <v>2</v>
      </c>
      <c r="D27" s="566"/>
      <c r="E27" s="17">
        <f>ROUND((E11+E21)*0.21,0)</f>
        <v>0</v>
      </c>
    </row>
    <row r="28" spans="1:6" x14ac:dyDescent="0.25">
      <c r="A28" s="6"/>
      <c r="B28" s="21">
        <v>0.21</v>
      </c>
      <c r="C28" s="567" t="s">
        <v>6</v>
      </c>
      <c r="D28" s="568"/>
      <c r="E28" s="15">
        <f>ROUND((E13+E23)*0.21,0)</f>
        <v>0</v>
      </c>
    </row>
    <row r="29" spans="1:6" ht="13.8" x14ac:dyDescent="0.25">
      <c r="A29" s="569" t="s">
        <v>7</v>
      </c>
      <c r="B29" s="569"/>
      <c r="C29" s="569"/>
      <c r="D29" s="569"/>
      <c r="E29" s="20">
        <f>ROUND(SUM(E27:E28),0)</f>
        <v>0</v>
      </c>
    </row>
    <row r="30" spans="1:6" x14ac:dyDescent="0.25">
      <c r="A30" s="570"/>
      <c r="B30" s="570"/>
      <c r="C30" s="570"/>
      <c r="D30" s="570"/>
      <c r="E30" s="570"/>
    </row>
    <row r="31" spans="1:6" ht="13.8" thickBot="1" x14ac:dyDescent="0.3">
      <c r="A31" s="570"/>
      <c r="B31" s="570"/>
      <c r="C31" s="570"/>
      <c r="D31" s="570"/>
      <c r="E31" s="570"/>
    </row>
    <row r="32" spans="1:6" ht="16.2" thickBot="1" x14ac:dyDescent="0.35">
      <c r="A32" s="560" t="s">
        <v>8</v>
      </c>
      <c r="B32" s="561"/>
      <c r="C32" s="561"/>
      <c r="D32" s="561"/>
      <c r="E32" s="7">
        <f>ROUND(E14+E24+E29,0)</f>
        <v>0</v>
      </c>
      <c r="F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3"/>
      <c r="B34" s="3"/>
      <c r="C34" s="5"/>
      <c r="D34" s="5"/>
    </row>
    <row r="35" spans="1:5" x14ac:dyDescent="0.25">
      <c r="A35" s="3" t="s">
        <v>1164</v>
      </c>
      <c r="B35" s="3"/>
      <c r="C35" s="5"/>
      <c r="D35" s="5" t="s">
        <v>1165</v>
      </c>
      <c r="E35" s="10"/>
    </row>
    <row r="36" spans="1:5" s="13" customFormat="1" ht="15.6" x14ac:dyDescent="0.3">
      <c r="A36" s="559" t="s">
        <v>1166</v>
      </c>
      <c r="B36" s="11"/>
      <c r="C36" s="11"/>
      <c r="D36" s="11"/>
      <c r="E36" s="12"/>
    </row>
    <row r="37" spans="1:5" x14ac:dyDescent="0.25">
      <c r="A37" s="3"/>
      <c r="B37" s="3"/>
      <c r="C37" s="3"/>
      <c r="D37" s="3"/>
      <c r="E37" s="3"/>
    </row>
    <row r="38" spans="1:5" ht="15.6" x14ac:dyDescent="0.3">
      <c r="A38" s="11"/>
      <c r="B38" s="11"/>
      <c r="C38" s="11"/>
      <c r="D38" s="11"/>
      <c r="E38" s="12"/>
    </row>
  </sheetData>
  <mergeCells count="29">
    <mergeCell ref="A1:E1"/>
    <mergeCell ref="A4:E4"/>
    <mergeCell ref="B8:D8"/>
    <mergeCell ref="A9:B10"/>
    <mergeCell ref="A7:E7"/>
    <mergeCell ref="A2:E2"/>
    <mergeCell ref="A14:D14"/>
    <mergeCell ref="A3:E3"/>
    <mergeCell ref="A12:E12"/>
    <mergeCell ref="E9:E10"/>
    <mergeCell ref="A13:D13"/>
    <mergeCell ref="A11:D11"/>
    <mergeCell ref="A6:E6"/>
    <mergeCell ref="A32:D32"/>
    <mergeCell ref="A15:E15"/>
    <mergeCell ref="A26:E26"/>
    <mergeCell ref="C27:D27"/>
    <mergeCell ref="C28:D28"/>
    <mergeCell ref="A29:D29"/>
    <mergeCell ref="A30:E31"/>
    <mergeCell ref="A16:E16"/>
    <mergeCell ref="A17:E17"/>
    <mergeCell ref="B18:D18"/>
    <mergeCell ref="A19:B20"/>
    <mergeCell ref="E19:E20"/>
    <mergeCell ref="A21:D21"/>
    <mergeCell ref="A22:E22"/>
    <mergeCell ref="A23:D23"/>
    <mergeCell ref="A24:D24"/>
  </mergeCells>
  <printOptions horizontalCentered="1"/>
  <pageMargins left="0.78740157480314965" right="0.59055118110236227" top="0.94166666666666665" bottom="0.78740157480314965" header="0.51181102362204722" footer="0.51181102362204722"/>
  <pageSetup paperSize="9" firstPageNumber="0" orientation="portrait" r:id="rId1"/>
  <headerFooter alignWithMargins="0">
    <oddHeader>&amp;LSvazek č. 5 Zadávací dokumentace veřejné zakázky  „Nemocnice Vyškov - Nemocnice Vyškov - Výměna vodovodního a odpadního potrubí na ODN “ - • Soupis prací s výkazem výměr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54"/>
  <sheetViews>
    <sheetView showGridLines="0" view="pageLayout" topLeftCell="B1" zoomScaleNormal="100" zoomScaleSheetLayoutView="75" workbookViewId="0">
      <selection activeCell="M2" sqref="M2"/>
    </sheetView>
  </sheetViews>
  <sheetFormatPr defaultColWidth="9" defaultRowHeight="13.2" x14ac:dyDescent="0.25"/>
  <cols>
    <col min="1" max="1" width="8.44140625" style="28" hidden="1" customWidth="1"/>
    <col min="2" max="2" width="13.44140625" style="28" customWidth="1"/>
    <col min="3" max="3" width="7.44140625" style="41" customWidth="1"/>
    <col min="4" max="4" width="13" style="41" customWidth="1"/>
    <col min="5" max="5" width="9.6640625" style="41" customWidth="1"/>
    <col min="6" max="6" width="11.6640625" style="28" customWidth="1"/>
    <col min="7" max="9" width="13" style="28" customWidth="1"/>
    <col min="10" max="10" width="5.5546875" style="28" customWidth="1"/>
    <col min="11" max="11" width="4.33203125" style="28" customWidth="1"/>
    <col min="12" max="15" width="10.6640625" style="28" customWidth="1"/>
    <col min="16" max="16384" width="9" style="28"/>
  </cols>
  <sheetData>
    <row r="1" spans="1:15" ht="33.75" customHeight="1" x14ac:dyDescent="0.25">
      <c r="A1" s="27" t="s">
        <v>13</v>
      </c>
      <c r="B1" s="580" t="s">
        <v>14</v>
      </c>
      <c r="C1" s="581"/>
      <c r="D1" s="581"/>
      <c r="E1" s="581"/>
      <c r="F1" s="581"/>
      <c r="G1" s="581"/>
      <c r="H1" s="581"/>
      <c r="I1" s="581"/>
      <c r="J1" s="582"/>
    </row>
    <row r="2" spans="1:15" ht="36" customHeight="1" x14ac:dyDescent="0.25">
      <c r="A2" s="29"/>
      <c r="B2" s="30" t="s">
        <v>15</v>
      </c>
      <c r="C2" s="31"/>
      <c r="D2" s="32" t="s">
        <v>16</v>
      </c>
      <c r="E2" s="583" t="s">
        <v>17</v>
      </c>
      <c r="F2" s="584"/>
      <c r="G2" s="584"/>
      <c r="H2" s="584"/>
      <c r="I2" s="584"/>
      <c r="J2" s="585"/>
      <c r="O2" s="33"/>
    </row>
    <row r="3" spans="1:15" ht="27" customHeight="1" x14ac:dyDescent="0.25">
      <c r="A3" s="29"/>
      <c r="B3" s="34" t="s">
        <v>18</v>
      </c>
      <c r="C3" s="31"/>
      <c r="D3" s="35" t="s">
        <v>19</v>
      </c>
      <c r="E3" s="586" t="s">
        <v>20</v>
      </c>
      <c r="F3" s="587"/>
      <c r="G3" s="587"/>
      <c r="H3" s="587"/>
      <c r="I3" s="587"/>
      <c r="J3" s="588"/>
    </row>
    <row r="4" spans="1:15" ht="23.25" customHeight="1" x14ac:dyDescent="0.25">
      <c r="A4" s="36">
        <v>11402</v>
      </c>
      <c r="B4" s="37" t="s">
        <v>21</v>
      </c>
      <c r="C4" s="38"/>
      <c r="D4" s="39" t="s">
        <v>19</v>
      </c>
      <c r="E4" s="589" t="s">
        <v>20</v>
      </c>
      <c r="F4" s="590"/>
      <c r="G4" s="590"/>
      <c r="H4" s="590"/>
      <c r="I4" s="590"/>
      <c r="J4" s="591"/>
    </row>
    <row r="5" spans="1:15" ht="24" customHeight="1" x14ac:dyDescent="0.25">
      <c r="A5" s="29"/>
      <c r="B5" s="40" t="s">
        <v>22</v>
      </c>
      <c r="D5" s="592"/>
      <c r="E5" s="593"/>
      <c r="F5" s="593"/>
      <c r="G5" s="593"/>
      <c r="H5" s="42" t="s">
        <v>23</v>
      </c>
      <c r="I5" s="43"/>
      <c r="J5" s="44"/>
    </row>
    <row r="6" spans="1:15" ht="15.75" customHeight="1" x14ac:dyDescent="0.25">
      <c r="A6" s="29"/>
      <c r="B6" s="45"/>
      <c r="C6" s="46"/>
      <c r="D6" s="578"/>
      <c r="E6" s="579"/>
      <c r="F6" s="579"/>
      <c r="G6" s="579"/>
      <c r="H6" s="42" t="s">
        <v>24</v>
      </c>
      <c r="I6" s="43"/>
      <c r="J6" s="44"/>
    </row>
    <row r="7" spans="1:15" ht="15.75" customHeight="1" x14ac:dyDescent="0.25">
      <c r="A7" s="29"/>
      <c r="B7" s="47"/>
      <c r="C7" s="48"/>
      <c r="D7" s="49"/>
      <c r="E7" s="594"/>
      <c r="F7" s="595"/>
      <c r="G7" s="595"/>
      <c r="H7" s="50"/>
      <c r="I7" s="51"/>
      <c r="J7" s="52"/>
    </row>
    <row r="8" spans="1:15" ht="24" hidden="1" customHeight="1" x14ac:dyDescent="0.25">
      <c r="A8" s="29"/>
      <c r="B8" s="40" t="s">
        <v>25</v>
      </c>
      <c r="D8" s="53"/>
      <c r="H8" s="42" t="s">
        <v>23</v>
      </c>
      <c r="I8" s="43"/>
      <c r="J8" s="44"/>
    </row>
    <row r="9" spans="1:15" ht="15.75" hidden="1" customHeight="1" x14ac:dyDescent="0.25">
      <c r="A9" s="29"/>
      <c r="B9" s="29"/>
      <c r="D9" s="53"/>
      <c r="H9" s="42" t="s">
        <v>24</v>
      </c>
      <c r="I9" s="43"/>
      <c r="J9" s="44"/>
    </row>
    <row r="10" spans="1:15" ht="15.75" hidden="1" customHeight="1" x14ac:dyDescent="0.25">
      <c r="A10" s="29"/>
      <c r="B10" s="54"/>
      <c r="C10" s="48"/>
      <c r="D10" s="49"/>
      <c r="E10" s="55"/>
      <c r="F10" s="50"/>
      <c r="G10" s="56"/>
      <c r="H10" s="56"/>
      <c r="I10" s="57"/>
      <c r="J10" s="52"/>
    </row>
    <row r="11" spans="1:15" ht="24" customHeight="1" x14ac:dyDescent="0.25">
      <c r="A11" s="29"/>
      <c r="B11" s="40" t="s">
        <v>26</v>
      </c>
      <c r="D11" s="596"/>
      <c r="E11" s="596"/>
      <c r="F11" s="596"/>
      <c r="G11" s="596"/>
      <c r="H11" s="42" t="s">
        <v>23</v>
      </c>
      <c r="I11" s="58"/>
      <c r="J11" s="44"/>
    </row>
    <row r="12" spans="1:15" ht="15.75" customHeight="1" x14ac:dyDescent="0.25">
      <c r="A12" s="29"/>
      <c r="B12" s="45"/>
      <c r="C12" s="46"/>
      <c r="D12" s="597"/>
      <c r="E12" s="597"/>
      <c r="F12" s="597"/>
      <c r="G12" s="597"/>
      <c r="H12" s="42" t="s">
        <v>24</v>
      </c>
      <c r="I12" s="58"/>
      <c r="J12" s="44"/>
    </row>
    <row r="13" spans="1:15" ht="15.75" customHeight="1" x14ac:dyDescent="0.25">
      <c r="A13" s="29"/>
      <c r="B13" s="47"/>
      <c r="C13" s="48"/>
      <c r="D13" s="59"/>
      <c r="E13" s="598"/>
      <c r="F13" s="599"/>
      <c r="G13" s="599"/>
      <c r="H13" s="60"/>
      <c r="I13" s="51"/>
      <c r="J13" s="52"/>
    </row>
    <row r="14" spans="1:15" ht="24" customHeight="1" x14ac:dyDescent="0.25">
      <c r="A14" s="29"/>
      <c r="B14" s="61" t="s">
        <v>27</v>
      </c>
      <c r="C14" s="62"/>
      <c r="D14" s="63"/>
      <c r="E14" s="64"/>
      <c r="F14" s="65"/>
      <c r="G14" s="65"/>
      <c r="H14" s="66"/>
      <c r="I14" s="65"/>
      <c r="J14" s="67"/>
    </row>
    <row r="15" spans="1:15" ht="32.25" customHeight="1" x14ac:dyDescent="0.25">
      <c r="A15" s="29"/>
      <c r="B15" s="54" t="s">
        <v>28</v>
      </c>
      <c r="C15" s="68"/>
      <c r="D15" s="69"/>
      <c r="E15" s="600"/>
      <c r="F15" s="600"/>
      <c r="G15" s="601"/>
      <c r="H15" s="601"/>
      <c r="I15" s="601" t="s">
        <v>29</v>
      </c>
      <c r="J15" s="602"/>
    </row>
    <row r="16" spans="1:15" ht="23.25" customHeight="1" x14ac:dyDescent="0.25">
      <c r="A16" s="70" t="s">
        <v>30</v>
      </c>
      <c r="B16" s="71" t="s">
        <v>30</v>
      </c>
      <c r="C16" s="72"/>
      <c r="D16" s="73"/>
      <c r="E16" s="603"/>
      <c r="F16" s="604"/>
      <c r="G16" s="603"/>
      <c r="H16" s="604"/>
      <c r="I16" s="603">
        <f>SUMIF(F49:F50,A16,I49:I50)+SUMIF(F49:F50,"PSU",I49:I50)</f>
        <v>0</v>
      </c>
      <c r="J16" s="605"/>
    </row>
    <row r="17" spans="1:10" ht="23.25" customHeight="1" x14ac:dyDescent="0.25">
      <c r="A17" s="70" t="s">
        <v>31</v>
      </c>
      <c r="B17" s="71" t="s">
        <v>31</v>
      </c>
      <c r="C17" s="72"/>
      <c r="D17" s="73"/>
      <c r="E17" s="603"/>
      <c r="F17" s="604"/>
      <c r="G17" s="603"/>
      <c r="H17" s="604"/>
      <c r="I17" s="603">
        <f>SUMIF(F49:F50,A17,I49:I50)</f>
        <v>0</v>
      </c>
      <c r="J17" s="605"/>
    </row>
    <row r="18" spans="1:10" ht="23.25" customHeight="1" x14ac:dyDescent="0.25">
      <c r="A18" s="70" t="s">
        <v>32</v>
      </c>
      <c r="B18" s="71" t="s">
        <v>32</v>
      </c>
      <c r="C18" s="72"/>
      <c r="D18" s="73"/>
      <c r="E18" s="603"/>
      <c r="F18" s="604"/>
      <c r="G18" s="603"/>
      <c r="H18" s="604"/>
      <c r="I18" s="603">
        <f>SUMIF(F49:F50,A18,I49:I50)</f>
        <v>0</v>
      </c>
      <c r="J18" s="605"/>
    </row>
    <row r="19" spans="1:10" ht="23.25" customHeight="1" x14ac:dyDescent="0.25">
      <c r="A19" s="70" t="s">
        <v>33</v>
      </c>
      <c r="B19" s="71" t="s">
        <v>34</v>
      </c>
      <c r="C19" s="72"/>
      <c r="D19" s="73"/>
      <c r="E19" s="603"/>
      <c r="F19" s="604"/>
      <c r="G19" s="603"/>
      <c r="H19" s="604"/>
      <c r="I19" s="603">
        <f>SUMIF(F49:F50,A19,I49:I50)</f>
        <v>0</v>
      </c>
      <c r="J19" s="605"/>
    </row>
    <row r="20" spans="1:10" ht="23.25" customHeight="1" x14ac:dyDescent="0.25">
      <c r="A20" s="70" t="s">
        <v>35</v>
      </c>
      <c r="B20" s="71" t="s">
        <v>36</v>
      </c>
      <c r="C20" s="72"/>
      <c r="D20" s="73"/>
      <c r="E20" s="603"/>
      <c r="F20" s="604"/>
      <c r="G20" s="603"/>
      <c r="H20" s="604"/>
      <c r="I20" s="603">
        <f>SUMIF(F49:F50,A20,I49:I50)</f>
        <v>0</v>
      </c>
      <c r="J20" s="605"/>
    </row>
    <row r="21" spans="1:10" ht="23.25" customHeight="1" x14ac:dyDescent="0.25">
      <c r="A21" s="29"/>
      <c r="B21" s="74" t="s">
        <v>29</v>
      </c>
      <c r="C21" s="75"/>
      <c r="D21" s="76"/>
      <c r="E21" s="607"/>
      <c r="F21" s="608"/>
      <c r="G21" s="607"/>
      <c r="H21" s="608"/>
      <c r="I21" s="607">
        <f>SUM(I16:J20)</f>
        <v>0</v>
      </c>
      <c r="J21" s="609"/>
    </row>
    <row r="22" spans="1:10" ht="33" customHeight="1" x14ac:dyDescent="0.25">
      <c r="A22" s="29"/>
      <c r="B22" s="77" t="s">
        <v>37</v>
      </c>
      <c r="C22" s="72"/>
      <c r="D22" s="73"/>
      <c r="E22" s="78"/>
      <c r="F22" s="79"/>
      <c r="G22" s="80"/>
      <c r="H22" s="80"/>
      <c r="I22" s="80"/>
      <c r="J22" s="81"/>
    </row>
    <row r="23" spans="1:10" ht="23.25" customHeight="1" x14ac:dyDescent="0.25">
      <c r="A23" s="29">
        <f>ZakladDPHSni*SazbaDPH1/100</f>
        <v>0</v>
      </c>
      <c r="B23" s="71" t="s">
        <v>38</v>
      </c>
      <c r="C23" s="72"/>
      <c r="D23" s="73"/>
      <c r="E23" s="82">
        <v>15</v>
      </c>
      <c r="F23" s="79" t="s">
        <v>39</v>
      </c>
      <c r="G23" s="610">
        <f>ZakladDPHSniVypocet</f>
        <v>0</v>
      </c>
      <c r="H23" s="611"/>
      <c r="I23" s="611"/>
      <c r="J23" s="81" t="str">
        <f t="shared" ref="J23:J28" si="0">Mena</f>
        <v>CZK</v>
      </c>
    </row>
    <row r="24" spans="1:10" ht="23.25" customHeight="1" x14ac:dyDescent="0.25">
      <c r="A24" s="29">
        <f>(A23-INT(A23))*100</f>
        <v>0</v>
      </c>
      <c r="B24" s="71" t="s">
        <v>40</v>
      </c>
      <c r="C24" s="72"/>
      <c r="D24" s="73"/>
      <c r="E24" s="82">
        <f>SazbaDPH1</f>
        <v>15</v>
      </c>
      <c r="F24" s="79" t="s">
        <v>39</v>
      </c>
      <c r="G24" s="612">
        <f>IF(A24&gt;50, ROUNDUP(A23, 0), ROUNDDOWN(A23, 0))</f>
        <v>0</v>
      </c>
      <c r="H24" s="613"/>
      <c r="I24" s="613"/>
      <c r="J24" s="81" t="str">
        <f t="shared" si="0"/>
        <v>CZK</v>
      </c>
    </row>
    <row r="25" spans="1:10" ht="23.25" customHeight="1" x14ac:dyDescent="0.25">
      <c r="A25" s="29">
        <f>ZakladDPHZakl*SazbaDPH2/100</f>
        <v>0</v>
      </c>
      <c r="B25" s="71" t="s">
        <v>41</v>
      </c>
      <c r="C25" s="72"/>
      <c r="D25" s="73"/>
      <c r="E25" s="82">
        <v>21</v>
      </c>
      <c r="F25" s="79" t="s">
        <v>39</v>
      </c>
      <c r="G25" s="610">
        <f>ZakladDPHZaklVypocet</f>
        <v>0</v>
      </c>
      <c r="H25" s="611"/>
      <c r="I25" s="611"/>
      <c r="J25" s="81" t="str">
        <f t="shared" si="0"/>
        <v>CZK</v>
      </c>
    </row>
    <row r="26" spans="1:10" ht="23.25" customHeight="1" x14ac:dyDescent="0.25">
      <c r="A26" s="29">
        <f>(A25-INT(A25))*100</f>
        <v>0</v>
      </c>
      <c r="B26" s="83" t="s">
        <v>42</v>
      </c>
      <c r="C26" s="84"/>
      <c r="D26" s="69"/>
      <c r="E26" s="85">
        <f>SazbaDPH2</f>
        <v>21</v>
      </c>
      <c r="F26" s="86" t="s">
        <v>39</v>
      </c>
      <c r="G26" s="614">
        <f>IF(A26&gt;50, ROUNDUP(A25, 0), ROUNDDOWN(A25, 0))</f>
        <v>0</v>
      </c>
      <c r="H26" s="615"/>
      <c r="I26" s="615"/>
      <c r="J26" s="87" t="str">
        <f t="shared" si="0"/>
        <v>CZK</v>
      </c>
    </row>
    <row r="27" spans="1:10" ht="23.25" customHeight="1" thickBot="1" x14ac:dyDescent="0.3">
      <c r="A27" s="29">
        <f>ZakladDPHSni+DPHSni+ZakladDPHZakl+DPHZakl</f>
        <v>0</v>
      </c>
      <c r="B27" s="40" t="s">
        <v>43</v>
      </c>
      <c r="C27" s="88"/>
      <c r="D27" s="89"/>
      <c r="E27" s="88"/>
      <c r="F27" s="90"/>
      <c r="G27" s="616">
        <f>CenaCelkem-(ZakladDPHSni+DPHSni+ZakladDPHZakl+DPHZakl)</f>
        <v>0</v>
      </c>
      <c r="H27" s="616"/>
      <c r="I27" s="616"/>
      <c r="J27" s="91" t="str">
        <f t="shared" si="0"/>
        <v>CZK</v>
      </c>
    </row>
    <row r="28" spans="1:10" ht="27.75" hidden="1" customHeight="1" thickBot="1" x14ac:dyDescent="0.3">
      <c r="A28" s="29"/>
      <c r="B28" s="92" t="s">
        <v>44</v>
      </c>
      <c r="C28" s="93"/>
      <c r="D28" s="93"/>
      <c r="E28" s="94"/>
      <c r="F28" s="95"/>
      <c r="G28" s="606">
        <f>ZakladDPHSniVypocet+ZakladDPHZaklVypocet</f>
        <v>0</v>
      </c>
      <c r="H28" s="606"/>
      <c r="I28" s="606"/>
      <c r="J28" s="96" t="str">
        <f t="shared" si="0"/>
        <v>CZK</v>
      </c>
    </row>
    <row r="29" spans="1:10" ht="27.75" customHeight="1" thickBot="1" x14ac:dyDescent="0.3">
      <c r="A29" s="29">
        <f>(A27-INT(A27))*100</f>
        <v>0</v>
      </c>
      <c r="B29" s="92" t="s">
        <v>45</v>
      </c>
      <c r="C29" s="97"/>
      <c r="D29" s="97"/>
      <c r="E29" s="97"/>
      <c r="F29" s="98"/>
      <c r="G29" s="623">
        <f>IF(A29&gt;50, ROUNDUP(A27, 0), ROUNDDOWN(A27, 0))</f>
        <v>0</v>
      </c>
      <c r="H29" s="623"/>
      <c r="I29" s="623"/>
      <c r="J29" s="99" t="s">
        <v>46</v>
      </c>
    </row>
    <row r="30" spans="1:10" ht="12.75" customHeight="1" x14ac:dyDescent="0.25">
      <c r="A30" s="29"/>
      <c r="B30" s="29"/>
      <c r="J30" s="100"/>
    </row>
    <row r="31" spans="1:10" ht="30" customHeight="1" x14ac:dyDescent="0.25">
      <c r="A31" s="29"/>
      <c r="B31" s="29"/>
      <c r="J31" s="100"/>
    </row>
    <row r="32" spans="1:10" ht="18.75" customHeight="1" x14ac:dyDescent="0.25">
      <c r="A32" s="29"/>
      <c r="B32" s="101"/>
      <c r="C32" s="102" t="s">
        <v>47</v>
      </c>
      <c r="D32" s="103"/>
      <c r="E32" s="103"/>
      <c r="F32" s="104" t="s">
        <v>48</v>
      </c>
      <c r="G32" s="105"/>
      <c r="H32" s="106"/>
      <c r="I32" s="105"/>
      <c r="J32" s="100"/>
    </row>
    <row r="33" spans="1:10" ht="47.25" customHeight="1" x14ac:dyDescent="0.25">
      <c r="A33" s="29"/>
      <c r="B33" s="29"/>
      <c r="J33" s="100"/>
    </row>
    <row r="34" spans="1:10" s="109" customFormat="1" ht="18.75" customHeight="1" x14ac:dyDescent="0.25">
      <c r="A34" s="107"/>
      <c r="B34" s="107"/>
      <c r="C34" s="108"/>
      <c r="D34" s="624"/>
      <c r="E34" s="625"/>
      <c r="G34" s="626"/>
      <c r="H34" s="627"/>
      <c r="I34" s="627"/>
      <c r="J34" s="110"/>
    </row>
    <row r="35" spans="1:10" ht="12.75" customHeight="1" x14ac:dyDescent="0.25">
      <c r="A35" s="29"/>
      <c r="B35" s="29"/>
      <c r="D35" s="628" t="s">
        <v>49</v>
      </c>
      <c r="E35" s="628"/>
      <c r="H35" s="111" t="s">
        <v>50</v>
      </c>
      <c r="J35" s="100"/>
    </row>
    <row r="36" spans="1:10" ht="13.5" customHeight="1" thickBot="1" x14ac:dyDescent="0.3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spans="1:10" ht="27" hidden="1" customHeight="1" x14ac:dyDescent="0.25">
      <c r="B37" s="116" t="s">
        <v>51</v>
      </c>
      <c r="C37" s="117"/>
      <c r="D37" s="117"/>
      <c r="E37" s="117"/>
      <c r="F37" s="118"/>
      <c r="G37" s="118"/>
      <c r="H37" s="118"/>
      <c r="I37" s="118"/>
      <c r="J37" s="119"/>
    </row>
    <row r="38" spans="1:10" ht="25.5" hidden="1" customHeight="1" x14ac:dyDescent="0.25">
      <c r="A38" s="120" t="s">
        <v>52</v>
      </c>
      <c r="B38" s="121" t="s">
        <v>53</v>
      </c>
      <c r="C38" s="122" t="s">
        <v>54</v>
      </c>
      <c r="D38" s="122"/>
      <c r="E38" s="122"/>
      <c r="F38" s="123" t="str">
        <f>B23</f>
        <v>Základ pro sníženou DPH</v>
      </c>
      <c r="G38" s="123" t="str">
        <f>B25</f>
        <v>Základ pro základní DPH</v>
      </c>
      <c r="H38" s="124" t="s">
        <v>7</v>
      </c>
      <c r="I38" s="124" t="s">
        <v>55</v>
      </c>
      <c r="J38" s="125" t="s">
        <v>39</v>
      </c>
    </row>
    <row r="39" spans="1:10" ht="25.5" hidden="1" customHeight="1" x14ac:dyDescent="0.25">
      <c r="A39" s="120">
        <v>1</v>
      </c>
      <c r="B39" s="126" t="s">
        <v>56</v>
      </c>
      <c r="C39" s="617"/>
      <c r="D39" s="617"/>
      <c r="E39" s="617"/>
      <c r="F39" s="127">
        <f>'Položky VRN - Kanalizace'!AE53</f>
        <v>0</v>
      </c>
      <c r="G39" s="128">
        <f>'Položky VRN - Kanalizace'!AF53</f>
        <v>0</v>
      </c>
      <c r="H39" s="129">
        <f>(F39*SazbaDPH1/100)+(G39*SazbaDPH2/100)</f>
        <v>0</v>
      </c>
      <c r="I39" s="129">
        <f>F39+G39+H39</f>
        <v>0</v>
      </c>
      <c r="J39" s="130" t="str">
        <f>IF(CenaCelkemVypocet=0,"",I39/CenaCelkemVypocet*100)</f>
        <v/>
      </c>
    </row>
    <row r="40" spans="1:10" ht="25.5" hidden="1" customHeight="1" x14ac:dyDescent="0.25">
      <c r="A40" s="120">
        <v>2</v>
      </c>
      <c r="B40" s="131"/>
      <c r="C40" s="629" t="s">
        <v>57</v>
      </c>
      <c r="D40" s="629"/>
      <c r="E40" s="629"/>
      <c r="F40" s="132">
        <f>'Položky VRN - Kanalizace'!AE53</f>
        <v>0</v>
      </c>
      <c r="G40" s="133">
        <f>'Položky VRN - Kanalizace'!AF53</f>
        <v>0</v>
      </c>
      <c r="H40" s="133">
        <f>(F40*SazbaDPH1/100)+(G40*SazbaDPH2/100)</f>
        <v>0</v>
      </c>
      <c r="I40" s="133">
        <f>F40+G40+H40</f>
        <v>0</v>
      </c>
      <c r="J40" s="134" t="str">
        <f>IF(CenaCelkemVypocet=0,"",I40/CenaCelkemVypocet*100)</f>
        <v/>
      </c>
    </row>
    <row r="41" spans="1:10" ht="25.5" hidden="1" customHeight="1" x14ac:dyDescent="0.25">
      <c r="A41" s="120">
        <v>3</v>
      </c>
      <c r="B41" s="135" t="s">
        <v>19</v>
      </c>
      <c r="C41" s="617" t="s">
        <v>20</v>
      </c>
      <c r="D41" s="617"/>
      <c r="E41" s="617"/>
      <c r="F41" s="136">
        <f>'Položky VRN - Kanalizace'!AE53</f>
        <v>0</v>
      </c>
      <c r="G41" s="129">
        <f>'Položky VRN - Kanalizace'!AF53</f>
        <v>0</v>
      </c>
      <c r="H41" s="129">
        <f>(F41*SazbaDPH1/100)+(G41*SazbaDPH2/100)</f>
        <v>0</v>
      </c>
      <c r="I41" s="129">
        <f>F41+G41+H41</f>
        <v>0</v>
      </c>
      <c r="J41" s="130" t="str">
        <f>IF(CenaCelkemVypocet=0,"",I41/CenaCelkemVypocet*100)</f>
        <v/>
      </c>
    </row>
    <row r="42" spans="1:10" ht="25.5" hidden="1" customHeight="1" x14ac:dyDescent="0.25">
      <c r="A42" s="120"/>
      <c r="B42" s="618" t="s">
        <v>58</v>
      </c>
      <c r="C42" s="619"/>
      <c r="D42" s="619"/>
      <c r="E42" s="620"/>
      <c r="F42" s="137">
        <f>SUMIF(A39:A41,"=1",F39:F41)</f>
        <v>0</v>
      </c>
      <c r="G42" s="138">
        <f>SUMIF(A39:A41,"=1",G39:G41)</f>
        <v>0</v>
      </c>
      <c r="H42" s="138">
        <f>SUMIF(A39:A41,"=1",H39:H41)</f>
        <v>0</v>
      </c>
      <c r="I42" s="138">
        <f>SUMIF(A39:A41,"=1",I39:I41)</f>
        <v>0</v>
      </c>
      <c r="J42" s="139">
        <f>SUMIF(A39:A41,"=1",J39:J41)</f>
        <v>0</v>
      </c>
    </row>
    <row r="46" spans="1:10" ht="15.6" x14ac:dyDescent="0.3">
      <c r="B46" s="140" t="s">
        <v>59</v>
      </c>
    </row>
    <row r="48" spans="1:10" ht="25.5" customHeight="1" x14ac:dyDescent="0.25">
      <c r="A48" s="141"/>
      <c r="B48" s="142" t="s">
        <v>53</v>
      </c>
      <c r="C48" s="142" t="s">
        <v>54</v>
      </c>
      <c r="D48" s="143"/>
      <c r="E48" s="143"/>
      <c r="F48" s="144" t="s">
        <v>60</v>
      </c>
      <c r="G48" s="144"/>
      <c r="H48" s="144"/>
      <c r="I48" s="144" t="s">
        <v>29</v>
      </c>
      <c r="J48" s="144" t="s">
        <v>39</v>
      </c>
    </row>
    <row r="49" spans="1:10" ht="36.75" customHeight="1" x14ac:dyDescent="0.25">
      <c r="A49" s="145"/>
      <c r="B49" s="146" t="s">
        <v>33</v>
      </c>
      <c r="C49" s="621" t="s">
        <v>34</v>
      </c>
      <c r="D49" s="622"/>
      <c r="E49" s="622"/>
      <c r="F49" s="147" t="s">
        <v>33</v>
      </c>
      <c r="G49" s="148"/>
      <c r="H49" s="148"/>
      <c r="I49" s="148">
        <f>'Položky VRN - Kanalizace'!G8</f>
        <v>0</v>
      </c>
      <c r="J49" s="149" t="str">
        <f>IF(I51=0,"",I49/I51*100)</f>
        <v/>
      </c>
    </row>
    <row r="50" spans="1:10" ht="36.75" customHeight="1" x14ac:dyDescent="0.25">
      <c r="A50" s="145"/>
      <c r="B50" s="146" t="s">
        <v>35</v>
      </c>
      <c r="C50" s="621" t="s">
        <v>36</v>
      </c>
      <c r="D50" s="622"/>
      <c r="E50" s="622"/>
      <c r="F50" s="147" t="s">
        <v>35</v>
      </c>
      <c r="G50" s="148"/>
      <c r="H50" s="148"/>
      <c r="I50" s="148">
        <f>'Položky VRN - Kanalizace'!G37</f>
        <v>0</v>
      </c>
      <c r="J50" s="149" t="str">
        <f>IF(I51=0,"",I50/I51*100)</f>
        <v/>
      </c>
    </row>
    <row r="51" spans="1:10" ht="25.5" customHeight="1" x14ac:dyDescent="0.25">
      <c r="A51" s="150"/>
      <c r="B51" s="151" t="s">
        <v>55</v>
      </c>
      <c r="C51" s="152"/>
      <c r="D51" s="153"/>
      <c r="E51" s="153"/>
      <c r="F51" s="154"/>
      <c r="G51" s="155"/>
      <c r="H51" s="155"/>
      <c r="I51" s="155">
        <f>SUM(I49:I50)</f>
        <v>0</v>
      </c>
      <c r="J51" s="156">
        <f>SUM(J49:J50)</f>
        <v>0</v>
      </c>
    </row>
    <row r="52" spans="1:10" x14ac:dyDescent="0.25">
      <c r="F52" s="157"/>
      <c r="G52" s="157"/>
      <c r="H52" s="157"/>
      <c r="I52" s="157"/>
      <c r="J52" s="158"/>
    </row>
    <row r="53" spans="1:10" x14ac:dyDescent="0.25">
      <c r="F53" s="157"/>
      <c r="G53" s="157"/>
      <c r="H53" s="157"/>
      <c r="I53" s="157"/>
      <c r="J53" s="158"/>
    </row>
    <row r="54" spans="1:10" x14ac:dyDescent="0.25">
      <c r="F54" s="157"/>
      <c r="G54" s="157"/>
      <c r="H54" s="157"/>
      <c r="I54" s="157"/>
      <c r="J54" s="158"/>
    </row>
  </sheetData>
  <sheetProtection password="ED0B" sheet="1"/>
  <mergeCells count="47">
    <mergeCell ref="C41:E41"/>
    <mergeCell ref="B42:E42"/>
    <mergeCell ref="C49:E49"/>
    <mergeCell ref="C50:E50"/>
    <mergeCell ref="G29:I29"/>
    <mergeCell ref="D34:E34"/>
    <mergeCell ref="G34:I34"/>
    <mergeCell ref="D35:E35"/>
    <mergeCell ref="C39:E39"/>
    <mergeCell ref="C40:E40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Header>&amp;R&amp;F</oddHead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/>
  </sheetPr>
  <dimension ref="A1:BH4998"/>
  <sheetViews>
    <sheetView view="pageLayout" zoomScaleNormal="100" workbookViewId="0">
      <selection activeCell="Y9" sqref="Y9"/>
    </sheetView>
  </sheetViews>
  <sheetFormatPr defaultRowHeight="13.2" outlineLevelRow="1" x14ac:dyDescent="0.25"/>
  <cols>
    <col min="1" max="1" width="3.44140625" style="28" customWidth="1"/>
    <col min="2" max="2" width="12.5546875" style="161" customWidth="1"/>
    <col min="3" max="3" width="63.33203125" style="161" customWidth="1"/>
    <col min="4" max="4" width="4.88671875" style="28" customWidth="1"/>
    <col min="5" max="5" width="10.5546875" style="28" customWidth="1"/>
    <col min="6" max="6" width="9.88671875" style="28" customWidth="1"/>
    <col min="7" max="7" width="12.6640625" style="28" customWidth="1"/>
    <col min="8" max="17" width="0" style="28" hidden="1" customWidth="1"/>
    <col min="18" max="18" width="6.88671875" style="28" customWidth="1"/>
    <col min="19" max="19" width="8.88671875" style="28"/>
    <col min="20" max="24" width="0" style="28" hidden="1" customWidth="1"/>
    <col min="25" max="28" width="8.88671875" style="28"/>
    <col min="29" max="29" width="0" style="28" hidden="1" customWidth="1"/>
    <col min="30" max="30" width="8.88671875" style="28"/>
    <col min="31" max="41" width="0" style="28" hidden="1" customWidth="1"/>
    <col min="42" max="52" width="8.88671875" style="28"/>
    <col min="53" max="53" width="98.6640625" style="28" customWidth="1"/>
    <col min="54" max="16384" width="8.88671875" style="28"/>
  </cols>
  <sheetData>
    <row r="1" spans="1:60" ht="15.75" customHeight="1" x14ac:dyDescent="0.3">
      <c r="A1" s="632" t="s">
        <v>61</v>
      </c>
      <c r="B1" s="632"/>
      <c r="C1" s="632"/>
      <c r="D1" s="632"/>
      <c r="E1" s="632"/>
      <c r="F1" s="632"/>
      <c r="G1" s="632"/>
      <c r="AG1" s="28" t="s">
        <v>62</v>
      </c>
    </row>
    <row r="2" spans="1:60" ht="24.9" customHeight="1" x14ac:dyDescent="0.25">
      <c r="A2" s="159" t="s">
        <v>63</v>
      </c>
      <c r="B2" s="160" t="s">
        <v>16</v>
      </c>
      <c r="C2" s="633" t="s">
        <v>17</v>
      </c>
      <c r="D2" s="634"/>
      <c r="E2" s="634"/>
      <c r="F2" s="634"/>
      <c r="G2" s="635"/>
      <c r="AG2" s="28" t="s">
        <v>64</v>
      </c>
    </row>
    <row r="3" spans="1:60" ht="24.9" customHeight="1" x14ac:dyDescent="0.25">
      <c r="A3" s="159" t="s">
        <v>65</v>
      </c>
      <c r="B3" s="160" t="s">
        <v>19</v>
      </c>
      <c r="C3" s="633" t="s">
        <v>20</v>
      </c>
      <c r="D3" s="634"/>
      <c r="E3" s="634"/>
      <c r="F3" s="634"/>
      <c r="G3" s="635"/>
      <c r="AC3" s="161" t="s">
        <v>66</v>
      </c>
      <c r="AG3" s="28" t="s">
        <v>67</v>
      </c>
    </row>
    <row r="4" spans="1:60" ht="24.9" customHeight="1" x14ac:dyDescent="0.25">
      <c r="A4" s="162" t="s">
        <v>68</v>
      </c>
      <c r="B4" s="163" t="s">
        <v>19</v>
      </c>
      <c r="C4" s="636" t="s">
        <v>20</v>
      </c>
      <c r="D4" s="637"/>
      <c r="E4" s="637"/>
      <c r="F4" s="637"/>
      <c r="G4" s="638"/>
      <c r="AG4" s="28" t="s">
        <v>69</v>
      </c>
    </row>
    <row r="5" spans="1:60" x14ac:dyDescent="0.25">
      <c r="D5" s="111"/>
    </row>
    <row r="6" spans="1:60" ht="39.6" x14ac:dyDescent="0.25">
      <c r="A6" s="164" t="s">
        <v>70</v>
      </c>
      <c r="B6" s="165" t="s">
        <v>71</v>
      </c>
      <c r="C6" s="165" t="s">
        <v>72</v>
      </c>
      <c r="D6" s="166" t="s">
        <v>73</v>
      </c>
      <c r="E6" s="164" t="s">
        <v>74</v>
      </c>
      <c r="F6" s="167" t="s">
        <v>75</v>
      </c>
      <c r="G6" s="164" t="s">
        <v>29</v>
      </c>
      <c r="H6" s="168" t="s">
        <v>76</v>
      </c>
      <c r="I6" s="168" t="s">
        <v>77</v>
      </c>
      <c r="J6" s="168" t="s">
        <v>78</v>
      </c>
      <c r="K6" s="168" t="s">
        <v>79</v>
      </c>
      <c r="L6" s="168" t="s">
        <v>1</v>
      </c>
      <c r="M6" s="168" t="s">
        <v>80</v>
      </c>
      <c r="N6" s="168" t="s">
        <v>81</v>
      </c>
      <c r="O6" s="168" t="s">
        <v>82</v>
      </c>
      <c r="P6" s="168" t="s">
        <v>83</v>
      </c>
      <c r="Q6" s="168" t="s">
        <v>84</v>
      </c>
      <c r="R6" s="168" t="s">
        <v>85</v>
      </c>
      <c r="S6" s="168" t="s">
        <v>86</v>
      </c>
      <c r="T6" s="168" t="s">
        <v>87</v>
      </c>
      <c r="U6" s="168" t="s">
        <v>88</v>
      </c>
      <c r="V6" s="168" t="s">
        <v>89</v>
      </c>
      <c r="W6" s="168" t="s">
        <v>90</v>
      </c>
      <c r="X6" s="168" t="s">
        <v>91</v>
      </c>
    </row>
    <row r="7" spans="1:60" hidden="1" x14ac:dyDescent="0.25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60" x14ac:dyDescent="0.25">
      <c r="A8" s="174" t="s">
        <v>92</v>
      </c>
      <c r="B8" s="175" t="s">
        <v>33</v>
      </c>
      <c r="C8" s="176" t="s">
        <v>34</v>
      </c>
      <c r="D8" s="177"/>
      <c r="E8" s="178"/>
      <c r="F8" s="179"/>
      <c r="G8" s="179">
        <f>SUMIF(AG9:AG36,"&lt;&gt;NOR",G9:G36)</f>
        <v>0</v>
      </c>
      <c r="H8" s="179"/>
      <c r="I8" s="179">
        <f>SUM(I9:I36)</f>
        <v>0</v>
      </c>
      <c r="J8" s="179"/>
      <c r="K8" s="179">
        <f>SUM(K9:K36)</f>
        <v>0</v>
      </c>
      <c r="L8" s="179"/>
      <c r="M8" s="179">
        <f>SUM(M9:M36)</f>
        <v>0</v>
      </c>
      <c r="N8" s="179"/>
      <c r="O8" s="179">
        <f>SUM(O9:O36)</f>
        <v>0</v>
      </c>
      <c r="P8" s="179"/>
      <c r="Q8" s="179">
        <f>SUM(Q9:Q36)</f>
        <v>0</v>
      </c>
      <c r="R8" s="179"/>
      <c r="S8" s="179"/>
      <c r="T8" s="180"/>
      <c r="U8" s="181"/>
      <c r="V8" s="181">
        <f>SUM(V9:V36)</f>
        <v>0</v>
      </c>
      <c r="W8" s="181"/>
      <c r="X8" s="181"/>
      <c r="AG8" s="28" t="s">
        <v>93</v>
      </c>
    </row>
    <row r="9" spans="1:60" outlineLevel="1" x14ac:dyDescent="0.25">
      <c r="A9" s="182">
        <v>1</v>
      </c>
      <c r="B9" s="183" t="s">
        <v>94</v>
      </c>
      <c r="C9" s="184" t="s">
        <v>95</v>
      </c>
      <c r="D9" s="185" t="s">
        <v>96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97</v>
      </c>
      <c r="T9" s="189" t="s">
        <v>98</v>
      </c>
      <c r="U9" s="190">
        <v>0</v>
      </c>
      <c r="V9" s="190">
        <f>ROUND(E9*U9,2)</f>
        <v>0</v>
      </c>
      <c r="W9" s="190"/>
      <c r="X9" s="190" t="s">
        <v>99</v>
      </c>
      <c r="Y9" s="191"/>
      <c r="Z9" s="191"/>
      <c r="AA9" s="191"/>
      <c r="AB9" s="191"/>
      <c r="AC9" s="191"/>
      <c r="AD9" s="191"/>
      <c r="AE9" s="191"/>
      <c r="AF9" s="191"/>
      <c r="AG9" s="191" t="s">
        <v>100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ht="31.2" outlineLevel="1" x14ac:dyDescent="0.25">
      <c r="A10" s="192"/>
      <c r="B10" s="193"/>
      <c r="C10" s="639" t="s">
        <v>101</v>
      </c>
      <c r="D10" s="640"/>
      <c r="E10" s="640"/>
      <c r="F10" s="640"/>
      <c r="G10" s="64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1"/>
      <c r="Z10" s="191"/>
      <c r="AA10" s="191"/>
      <c r="AB10" s="191"/>
      <c r="AC10" s="191"/>
      <c r="AD10" s="191"/>
      <c r="AE10" s="191"/>
      <c r="AF10" s="191"/>
      <c r="AG10" s="191" t="s">
        <v>102</v>
      </c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4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91"/>
      <c r="BC10" s="191"/>
      <c r="BD10" s="191"/>
      <c r="BE10" s="191"/>
      <c r="BF10" s="191"/>
      <c r="BG10" s="191"/>
      <c r="BH10" s="191"/>
    </row>
    <row r="11" spans="1:60" outlineLevel="1" x14ac:dyDescent="0.25">
      <c r="A11" s="192"/>
      <c r="B11" s="193"/>
      <c r="C11" s="641"/>
      <c r="D11" s="642"/>
      <c r="E11" s="642"/>
      <c r="F11" s="642"/>
      <c r="G11" s="642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1"/>
      <c r="Z11" s="191"/>
      <c r="AA11" s="191"/>
      <c r="AB11" s="191"/>
      <c r="AC11" s="191"/>
      <c r="AD11" s="191"/>
      <c r="AE11" s="191"/>
      <c r="AF11" s="191"/>
      <c r="AG11" s="191" t="s">
        <v>103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outlineLevel="1" x14ac:dyDescent="0.25">
      <c r="A12" s="182">
        <v>2</v>
      </c>
      <c r="B12" s="183" t="s">
        <v>104</v>
      </c>
      <c r="C12" s="184" t="s">
        <v>105</v>
      </c>
      <c r="D12" s="185" t="s">
        <v>96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97</v>
      </c>
      <c r="T12" s="189" t="s">
        <v>98</v>
      </c>
      <c r="U12" s="190">
        <v>0</v>
      </c>
      <c r="V12" s="190">
        <f>ROUND(E12*U12,2)</f>
        <v>0</v>
      </c>
      <c r="W12" s="190"/>
      <c r="X12" s="190" t="s">
        <v>99</v>
      </c>
      <c r="Y12" s="191"/>
      <c r="Z12" s="191"/>
      <c r="AA12" s="191"/>
      <c r="AB12" s="191"/>
      <c r="AC12" s="191"/>
      <c r="AD12" s="191"/>
      <c r="AE12" s="191"/>
      <c r="AF12" s="191"/>
      <c r="AG12" s="191" t="s">
        <v>100</v>
      </c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ht="31.2" outlineLevel="1" x14ac:dyDescent="0.25">
      <c r="A13" s="192"/>
      <c r="B13" s="193"/>
      <c r="C13" s="639" t="s">
        <v>106</v>
      </c>
      <c r="D13" s="640"/>
      <c r="E13" s="640"/>
      <c r="F13" s="640"/>
      <c r="G13" s="64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191"/>
      <c r="AA13" s="191"/>
      <c r="AB13" s="191"/>
      <c r="AC13" s="191"/>
      <c r="AD13" s="191"/>
      <c r="AE13" s="191"/>
      <c r="AF13" s="191"/>
      <c r="AG13" s="191" t="s">
        <v>102</v>
      </c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4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91"/>
      <c r="BC13" s="191"/>
      <c r="BD13" s="191"/>
      <c r="BE13" s="191"/>
      <c r="BF13" s="191"/>
      <c r="BG13" s="191"/>
      <c r="BH13" s="191"/>
    </row>
    <row r="14" spans="1:60" outlineLevel="1" x14ac:dyDescent="0.25">
      <c r="A14" s="192"/>
      <c r="B14" s="193"/>
      <c r="C14" s="641"/>
      <c r="D14" s="642"/>
      <c r="E14" s="642"/>
      <c r="F14" s="642"/>
      <c r="G14" s="642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1"/>
      <c r="Z14" s="191"/>
      <c r="AA14" s="191"/>
      <c r="AB14" s="191"/>
      <c r="AC14" s="191"/>
      <c r="AD14" s="191"/>
      <c r="AE14" s="191"/>
      <c r="AF14" s="191"/>
      <c r="AG14" s="191" t="s">
        <v>103</v>
      </c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outlineLevel="1" x14ac:dyDescent="0.25">
      <c r="A15" s="182">
        <v>3</v>
      </c>
      <c r="B15" s="183" t="s">
        <v>107</v>
      </c>
      <c r="C15" s="184" t="s">
        <v>108</v>
      </c>
      <c r="D15" s="185" t="s">
        <v>96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97</v>
      </c>
      <c r="T15" s="189" t="s">
        <v>98</v>
      </c>
      <c r="U15" s="190">
        <v>0</v>
      </c>
      <c r="V15" s="190">
        <f>ROUND(E15*U15,2)</f>
        <v>0</v>
      </c>
      <c r="W15" s="190"/>
      <c r="X15" s="190" t="s">
        <v>99</v>
      </c>
      <c r="Y15" s="191"/>
      <c r="Z15" s="191"/>
      <c r="AA15" s="191"/>
      <c r="AB15" s="191"/>
      <c r="AC15" s="191"/>
      <c r="AD15" s="191"/>
      <c r="AE15" s="191"/>
      <c r="AF15" s="191"/>
      <c r="AG15" s="191" t="s">
        <v>100</v>
      </c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ht="21" outlineLevel="1" x14ac:dyDescent="0.25">
      <c r="A16" s="192"/>
      <c r="B16" s="193"/>
      <c r="C16" s="639" t="s">
        <v>109</v>
      </c>
      <c r="D16" s="640"/>
      <c r="E16" s="640"/>
      <c r="F16" s="640"/>
      <c r="G16" s="64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  <c r="Z16" s="191"/>
      <c r="AA16" s="191"/>
      <c r="AB16" s="191"/>
      <c r="AC16" s="191"/>
      <c r="AD16" s="191"/>
      <c r="AE16" s="191"/>
      <c r="AF16" s="191"/>
      <c r="AG16" s="191" t="s">
        <v>102</v>
      </c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4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91"/>
      <c r="BC16" s="191"/>
      <c r="BD16" s="191"/>
      <c r="BE16" s="191"/>
      <c r="BF16" s="191"/>
      <c r="BG16" s="191"/>
      <c r="BH16" s="191"/>
    </row>
    <row r="17" spans="1:60" outlineLevel="1" x14ac:dyDescent="0.25">
      <c r="A17" s="192"/>
      <c r="B17" s="193"/>
      <c r="C17" s="641"/>
      <c r="D17" s="642"/>
      <c r="E17" s="642"/>
      <c r="F17" s="642"/>
      <c r="G17" s="642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  <c r="Z17" s="191"/>
      <c r="AA17" s="191"/>
      <c r="AB17" s="191"/>
      <c r="AC17" s="191"/>
      <c r="AD17" s="191"/>
      <c r="AE17" s="191"/>
      <c r="AF17" s="191"/>
      <c r="AG17" s="191" t="s">
        <v>103</v>
      </c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outlineLevel="1" x14ac:dyDescent="0.25">
      <c r="A18" s="182">
        <v>4</v>
      </c>
      <c r="B18" s="183" t="s">
        <v>110</v>
      </c>
      <c r="C18" s="184" t="s">
        <v>111</v>
      </c>
      <c r="D18" s="185" t="s">
        <v>112</v>
      </c>
      <c r="E18" s="186">
        <v>30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8">
        <v>0</v>
      </c>
      <c r="O18" s="188">
        <f>ROUND(E18*N18,2)</f>
        <v>0</v>
      </c>
      <c r="P18" s="188">
        <v>0</v>
      </c>
      <c r="Q18" s="188">
        <f>ROUND(E18*P18,2)</f>
        <v>0</v>
      </c>
      <c r="R18" s="188"/>
      <c r="S18" s="188" t="s">
        <v>97</v>
      </c>
      <c r="T18" s="189" t="s">
        <v>98</v>
      </c>
      <c r="U18" s="190">
        <v>0</v>
      </c>
      <c r="V18" s="190">
        <f>ROUND(E18*U18,2)</f>
        <v>0</v>
      </c>
      <c r="W18" s="190"/>
      <c r="X18" s="190" t="s">
        <v>99</v>
      </c>
      <c r="Y18" s="191"/>
      <c r="Z18" s="191"/>
      <c r="AA18" s="191"/>
      <c r="AB18" s="191"/>
      <c r="AC18" s="191"/>
      <c r="AD18" s="191"/>
      <c r="AE18" s="191"/>
      <c r="AF18" s="191"/>
      <c r="AG18" s="191" t="s">
        <v>100</v>
      </c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ht="21" outlineLevel="1" x14ac:dyDescent="0.25">
      <c r="A19" s="192"/>
      <c r="B19" s="193"/>
      <c r="C19" s="630" t="s">
        <v>113</v>
      </c>
      <c r="D19" s="631"/>
      <c r="E19" s="631"/>
      <c r="F19" s="631"/>
      <c r="G19" s="631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91"/>
      <c r="AA19" s="191"/>
      <c r="AB19" s="191"/>
      <c r="AC19" s="191"/>
      <c r="AD19" s="191"/>
      <c r="AE19" s="191"/>
      <c r="AF19" s="191"/>
      <c r="AG19" s="191" t="s">
        <v>102</v>
      </c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4" t="str">
        <f>C19</f>
        <v>Součinnost se všemi zúčastněnými stranami - investorem, budoucím uživatelem, projektantem, zástupci,, organizací státní správy, koordinátorem BOZP apod.</v>
      </c>
      <c r="BB19" s="191"/>
      <c r="BC19" s="191"/>
      <c r="BD19" s="191"/>
      <c r="BE19" s="191"/>
      <c r="BF19" s="191"/>
      <c r="BG19" s="191"/>
      <c r="BH19" s="191"/>
    </row>
    <row r="20" spans="1:60" outlineLevel="1" x14ac:dyDescent="0.25">
      <c r="A20" s="192"/>
      <c r="B20" s="193"/>
      <c r="C20" s="630" t="s">
        <v>114</v>
      </c>
      <c r="D20" s="631"/>
      <c r="E20" s="631"/>
      <c r="F20" s="631"/>
      <c r="G20" s="631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  <c r="Z20" s="191"/>
      <c r="AA20" s="191"/>
      <c r="AB20" s="191"/>
      <c r="AC20" s="191"/>
      <c r="AD20" s="191"/>
      <c r="AE20" s="191"/>
      <c r="AF20" s="191"/>
      <c r="AG20" s="191" t="s">
        <v>102</v>
      </c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outlineLevel="1" x14ac:dyDescent="0.25">
      <c r="A21" s="192"/>
      <c r="B21" s="193"/>
      <c r="C21" s="641"/>
      <c r="D21" s="642"/>
      <c r="E21" s="642"/>
      <c r="F21" s="642"/>
      <c r="G21" s="642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1"/>
      <c r="Z21" s="191"/>
      <c r="AA21" s="191"/>
      <c r="AB21" s="191"/>
      <c r="AC21" s="191"/>
      <c r="AD21" s="191"/>
      <c r="AE21" s="191"/>
      <c r="AF21" s="191"/>
      <c r="AG21" s="191" t="s">
        <v>103</v>
      </c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outlineLevel="1" x14ac:dyDescent="0.25">
      <c r="A22" s="182">
        <v>5</v>
      </c>
      <c r="B22" s="183" t="s">
        <v>115</v>
      </c>
      <c r="C22" s="184" t="s">
        <v>116</v>
      </c>
      <c r="D22" s="185" t="s">
        <v>112</v>
      </c>
      <c r="E22" s="186">
        <v>30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8">
        <v>0</v>
      </c>
      <c r="O22" s="188">
        <f>ROUND(E22*N22,2)</f>
        <v>0</v>
      </c>
      <c r="P22" s="188">
        <v>0</v>
      </c>
      <c r="Q22" s="188">
        <f>ROUND(E22*P22,2)</f>
        <v>0</v>
      </c>
      <c r="R22" s="188"/>
      <c r="S22" s="188" t="s">
        <v>117</v>
      </c>
      <c r="T22" s="189" t="s">
        <v>98</v>
      </c>
      <c r="U22" s="190">
        <v>0</v>
      </c>
      <c r="V22" s="190">
        <f>ROUND(E22*U22,2)</f>
        <v>0</v>
      </c>
      <c r="W22" s="190"/>
      <c r="X22" s="190" t="s">
        <v>99</v>
      </c>
      <c r="Y22" s="191"/>
      <c r="Z22" s="191"/>
      <c r="AA22" s="191"/>
      <c r="AB22" s="191"/>
      <c r="AC22" s="191"/>
      <c r="AD22" s="191"/>
      <c r="AE22" s="191"/>
      <c r="AF22" s="191"/>
      <c r="AG22" s="191" t="s">
        <v>100</v>
      </c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outlineLevel="1" x14ac:dyDescent="0.25">
      <c r="A23" s="192"/>
      <c r="B23" s="193"/>
      <c r="C23" s="639" t="s">
        <v>118</v>
      </c>
      <c r="D23" s="640"/>
      <c r="E23" s="640"/>
      <c r="F23" s="640"/>
      <c r="G23" s="64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1"/>
      <c r="Z23" s="191"/>
      <c r="AA23" s="191"/>
      <c r="AB23" s="191"/>
      <c r="AC23" s="191"/>
      <c r="AD23" s="191"/>
      <c r="AE23" s="191"/>
      <c r="AF23" s="191"/>
      <c r="AG23" s="191" t="s">
        <v>102</v>
      </c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4" t="str">
        <f>C23</f>
        <v>Zpracování harmonogramu stavby včetně průběžné aktualizace, projednání s investorem dle požadavků na provoz areálu</v>
      </c>
      <c r="BB23" s="191"/>
      <c r="BC23" s="191"/>
      <c r="BD23" s="191"/>
      <c r="BE23" s="191"/>
      <c r="BF23" s="191"/>
      <c r="BG23" s="191"/>
      <c r="BH23" s="191"/>
    </row>
    <row r="24" spans="1:60" outlineLevel="1" x14ac:dyDescent="0.25">
      <c r="A24" s="192"/>
      <c r="B24" s="193"/>
      <c r="C24" s="630" t="s">
        <v>119</v>
      </c>
      <c r="D24" s="631"/>
      <c r="E24" s="631"/>
      <c r="F24" s="631"/>
      <c r="G24" s="631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1"/>
      <c r="Z24" s="191"/>
      <c r="AA24" s="191"/>
      <c r="AB24" s="191"/>
      <c r="AC24" s="191"/>
      <c r="AD24" s="191"/>
      <c r="AE24" s="191"/>
      <c r="AF24" s="191"/>
      <c r="AG24" s="191" t="s">
        <v>102</v>
      </c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ht="21" outlineLevel="1" x14ac:dyDescent="0.25">
      <c r="A25" s="192"/>
      <c r="B25" s="193"/>
      <c r="C25" s="630" t="s">
        <v>120</v>
      </c>
      <c r="D25" s="631"/>
      <c r="E25" s="631"/>
      <c r="F25" s="631"/>
      <c r="G25" s="631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1"/>
      <c r="Z25" s="191"/>
      <c r="AA25" s="191"/>
      <c r="AB25" s="191"/>
      <c r="AC25" s="191"/>
      <c r="AD25" s="191"/>
      <c r="AE25" s="191"/>
      <c r="AF25" s="191"/>
      <c r="AG25" s="191" t="s">
        <v>102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4" t="str">
        <f>C25</f>
        <v>Pasportizace území stavby a jejího okolí, zejména stavu příjezdových komunikací staveništní dopravy,, předpokládaných dotčených ploch zasažených realizací stavby, požadavků vlastníků a uživatelů</v>
      </c>
      <c r="BB25" s="191"/>
      <c r="BC25" s="191"/>
      <c r="BD25" s="191"/>
      <c r="BE25" s="191"/>
      <c r="BF25" s="191"/>
      <c r="BG25" s="191"/>
      <c r="BH25" s="191"/>
    </row>
    <row r="26" spans="1:60" outlineLevel="1" x14ac:dyDescent="0.25">
      <c r="A26" s="192"/>
      <c r="B26" s="193"/>
      <c r="C26" s="630" t="s">
        <v>121</v>
      </c>
      <c r="D26" s="631"/>
      <c r="E26" s="631"/>
      <c r="F26" s="631"/>
      <c r="G26" s="631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  <c r="Z26" s="191"/>
      <c r="AA26" s="191"/>
      <c r="AB26" s="191"/>
      <c r="AC26" s="191"/>
      <c r="AD26" s="191"/>
      <c r="AE26" s="191"/>
      <c r="AF26" s="191"/>
      <c r="AG26" s="191" t="s">
        <v>102</v>
      </c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</row>
    <row r="27" spans="1:60" outlineLevel="1" x14ac:dyDescent="0.25">
      <c r="A27" s="192"/>
      <c r="B27" s="193"/>
      <c r="C27" s="630" t="s">
        <v>122</v>
      </c>
      <c r="D27" s="631"/>
      <c r="E27" s="631"/>
      <c r="F27" s="631"/>
      <c r="G27" s="63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1"/>
      <c r="Z27" s="191"/>
      <c r="AA27" s="191"/>
      <c r="AB27" s="191"/>
      <c r="AC27" s="191"/>
      <c r="AD27" s="191"/>
      <c r="AE27" s="191"/>
      <c r="AF27" s="191"/>
      <c r="AG27" s="191" t="s">
        <v>102</v>
      </c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</row>
    <row r="28" spans="1:60" ht="21" outlineLevel="1" x14ac:dyDescent="0.25">
      <c r="A28" s="192"/>
      <c r="B28" s="193"/>
      <c r="C28" s="630" t="s">
        <v>123</v>
      </c>
      <c r="D28" s="631"/>
      <c r="E28" s="631"/>
      <c r="F28" s="631"/>
      <c r="G28" s="631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  <c r="Z28" s="191"/>
      <c r="AA28" s="191"/>
      <c r="AB28" s="191"/>
      <c r="AC28" s="191"/>
      <c r="AD28" s="191"/>
      <c r="AE28" s="191"/>
      <c r="AF28" s="191"/>
      <c r="AG28" s="191" t="s">
        <v>102</v>
      </c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4" t="str">
        <f>C28</f>
        <v>Zaškolení obsluhy a investorem pověřených osob, vypracování a odsouhlasení provozních a,, manipulačních řádů, proškolení provozovatele s provozováním a užíváním realizovaného díla dle SoD</v>
      </c>
      <c r="BB28" s="191"/>
      <c r="BC28" s="191"/>
      <c r="BD28" s="191"/>
      <c r="BE28" s="191"/>
      <c r="BF28" s="191"/>
      <c r="BG28" s="191"/>
      <c r="BH28" s="191"/>
    </row>
    <row r="29" spans="1:60" ht="21" outlineLevel="1" x14ac:dyDescent="0.25">
      <c r="A29" s="192"/>
      <c r="B29" s="193"/>
      <c r="C29" s="630" t="s">
        <v>124</v>
      </c>
      <c r="D29" s="631"/>
      <c r="E29" s="631"/>
      <c r="F29" s="631"/>
      <c r="G29" s="631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191"/>
      <c r="AA29" s="191"/>
      <c r="AB29" s="191"/>
      <c r="AC29" s="191"/>
      <c r="AD29" s="191"/>
      <c r="AE29" s="191"/>
      <c r="AF29" s="191"/>
      <c r="AG29" s="191" t="s">
        <v>102</v>
      </c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4" t="str">
        <f>C29</f>
        <v>Technická řešení rozdílů skutečně zjištěného stavu se stavem předpokládaným v PD, technická řešení,, kolizí se skrytými konstrukcemi, které nemohl projektant předvídat</v>
      </c>
      <c r="BB29" s="191"/>
      <c r="BC29" s="191"/>
      <c r="BD29" s="191"/>
      <c r="BE29" s="191"/>
      <c r="BF29" s="191"/>
      <c r="BG29" s="191"/>
      <c r="BH29" s="191"/>
    </row>
    <row r="30" spans="1:60" ht="12.75" customHeight="1" outlineLevel="1" x14ac:dyDescent="0.25">
      <c r="A30" s="192"/>
      <c r="B30" s="193"/>
      <c r="C30" s="630" t="s">
        <v>125</v>
      </c>
      <c r="D30" s="631"/>
      <c r="E30" s="631"/>
      <c r="F30" s="631"/>
      <c r="G30" s="631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1"/>
      <c r="Z30" s="191"/>
      <c r="AA30" s="191"/>
      <c r="AB30" s="191"/>
      <c r="AC30" s="191"/>
      <c r="AD30" s="191"/>
      <c r="AE30" s="191"/>
      <c r="AF30" s="191"/>
      <c r="AG30" s="191" t="s">
        <v>102</v>
      </c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4" t="str">
        <f>C30</f>
        <v>Zajištění průzkumů, zkoušek, atestů, sond, revizí apod. nezbytně nutných k provedení díla</v>
      </c>
      <c r="BB30" s="191"/>
      <c r="BC30" s="191"/>
      <c r="BD30" s="191"/>
      <c r="BE30" s="191"/>
      <c r="BF30" s="191"/>
      <c r="BG30" s="191"/>
      <c r="BH30" s="191"/>
    </row>
    <row r="31" spans="1:60" ht="21" outlineLevel="1" x14ac:dyDescent="0.25">
      <c r="A31" s="192"/>
      <c r="B31" s="193"/>
      <c r="C31" s="630" t="s">
        <v>126</v>
      </c>
      <c r="D31" s="631"/>
      <c r="E31" s="631"/>
      <c r="F31" s="631"/>
      <c r="G31" s="631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1"/>
      <c r="AA31" s="191"/>
      <c r="AB31" s="191"/>
      <c r="AC31" s="191"/>
      <c r="AD31" s="191"/>
      <c r="AE31" s="191"/>
      <c r="AF31" s="191"/>
      <c r="AG31" s="191" t="s">
        <v>102</v>
      </c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4" t="str">
        <f>C31</f>
        <v>Provedení veškerých měření a zkoušek, revizních zpráv apod. dle platné legislativy a dle SoD, např.,, na termovizní měření stavby, revize plynu, revize hromosvodu</v>
      </c>
      <c r="BB31" s="191"/>
      <c r="BC31" s="191"/>
      <c r="BD31" s="191"/>
      <c r="BE31" s="191"/>
      <c r="BF31" s="191"/>
      <c r="BG31" s="191"/>
      <c r="BH31" s="191"/>
    </row>
    <row r="32" spans="1:60" outlineLevel="1" x14ac:dyDescent="0.25">
      <c r="A32" s="192"/>
      <c r="B32" s="193"/>
      <c r="C32" s="630" t="s">
        <v>127</v>
      </c>
      <c r="D32" s="631"/>
      <c r="E32" s="631"/>
      <c r="F32" s="631"/>
      <c r="G32" s="631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191"/>
      <c r="AA32" s="191"/>
      <c r="AB32" s="191"/>
      <c r="AC32" s="191"/>
      <c r="AD32" s="191"/>
      <c r="AE32" s="191"/>
      <c r="AF32" s="191"/>
      <c r="AG32" s="191" t="s">
        <v>102</v>
      </c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outlineLevel="1" x14ac:dyDescent="0.25">
      <c r="A33" s="192"/>
      <c r="B33" s="193"/>
      <c r="C33" s="630" t="s">
        <v>128</v>
      </c>
      <c r="D33" s="631"/>
      <c r="E33" s="631"/>
      <c r="F33" s="631"/>
      <c r="G33" s="631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1"/>
      <c r="Z33" s="191"/>
      <c r="AA33" s="191"/>
      <c r="AB33" s="191"/>
      <c r="AC33" s="191"/>
      <c r="AD33" s="191"/>
      <c r="AE33" s="191"/>
      <c r="AF33" s="191"/>
      <c r="AG33" s="191" t="s">
        <v>102</v>
      </c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5">
      <c r="A34" s="192"/>
      <c r="B34" s="193"/>
      <c r="C34" s="641"/>
      <c r="D34" s="642"/>
      <c r="E34" s="642"/>
      <c r="F34" s="642"/>
      <c r="G34" s="642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  <c r="Z34" s="191"/>
      <c r="AA34" s="191"/>
      <c r="AB34" s="191"/>
      <c r="AC34" s="191"/>
      <c r="AD34" s="191"/>
      <c r="AE34" s="191"/>
      <c r="AF34" s="191"/>
      <c r="AG34" s="191" t="s">
        <v>103</v>
      </c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outlineLevel="1" x14ac:dyDescent="0.25">
      <c r="A35" s="182">
        <v>6</v>
      </c>
      <c r="B35" s="183" t="s">
        <v>129</v>
      </c>
      <c r="C35" s="184" t="s">
        <v>130</v>
      </c>
      <c r="D35" s="185" t="s">
        <v>96</v>
      </c>
      <c r="E35" s="186">
        <v>1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117</v>
      </c>
      <c r="T35" s="189" t="s">
        <v>98</v>
      </c>
      <c r="U35" s="190">
        <v>0</v>
      </c>
      <c r="V35" s="190">
        <f>ROUND(E35*U35,2)</f>
        <v>0</v>
      </c>
      <c r="W35" s="190"/>
      <c r="X35" s="190" t="s">
        <v>99</v>
      </c>
      <c r="Y35" s="191"/>
      <c r="Z35" s="191"/>
      <c r="AA35" s="191"/>
      <c r="AB35" s="191"/>
      <c r="AC35" s="191"/>
      <c r="AD35" s="191"/>
      <c r="AE35" s="191"/>
      <c r="AF35" s="191"/>
      <c r="AG35" s="191" t="s">
        <v>100</v>
      </c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5">
      <c r="A36" s="192"/>
      <c r="B36" s="193"/>
      <c r="C36" s="643"/>
      <c r="D36" s="644"/>
      <c r="E36" s="644"/>
      <c r="F36" s="644"/>
      <c r="G36" s="644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1"/>
      <c r="Z36" s="191"/>
      <c r="AA36" s="191"/>
      <c r="AB36" s="191"/>
      <c r="AC36" s="191"/>
      <c r="AD36" s="191"/>
      <c r="AE36" s="191"/>
      <c r="AF36" s="191"/>
      <c r="AG36" s="191" t="s">
        <v>103</v>
      </c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x14ac:dyDescent="0.25">
      <c r="A37" s="174" t="s">
        <v>92</v>
      </c>
      <c r="B37" s="175" t="s">
        <v>35</v>
      </c>
      <c r="C37" s="176" t="s">
        <v>36</v>
      </c>
      <c r="D37" s="177"/>
      <c r="E37" s="178"/>
      <c r="F37" s="179"/>
      <c r="G37" s="179">
        <f>SUMIF(AG38:AG51,"&lt;&gt;NOR",G38:G51)</f>
        <v>0</v>
      </c>
      <c r="H37" s="179"/>
      <c r="I37" s="179">
        <f>SUM(I38:I51)</f>
        <v>0</v>
      </c>
      <c r="J37" s="179"/>
      <c r="K37" s="179">
        <f>SUM(K38:K51)</f>
        <v>0</v>
      </c>
      <c r="L37" s="179"/>
      <c r="M37" s="179">
        <f>SUM(M38:M51)</f>
        <v>0</v>
      </c>
      <c r="N37" s="179"/>
      <c r="O37" s="179">
        <f>SUM(O38:O51)</f>
        <v>0</v>
      </c>
      <c r="P37" s="179"/>
      <c r="Q37" s="179">
        <f>SUM(Q38:Q51)</f>
        <v>0</v>
      </c>
      <c r="R37" s="179"/>
      <c r="S37" s="179"/>
      <c r="T37" s="180"/>
      <c r="U37" s="181"/>
      <c r="V37" s="181">
        <f>SUM(V38:V51)</f>
        <v>0</v>
      </c>
      <c r="W37" s="181"/>
      <c r="X37" s="181"/>
      <c r="AG37" s="28" t="s">
        <v>93</v>
      </c>
    </row>
    <row r="38" spans="1:60" outlineLevel="1" x14ac:dyDescent="0.25">
      <c r="A38" s="182">
        <v>7</v>
      </c>
      <c r="B38" s="183" t="s">
        <v>131</v>
      </c>
      <c r="C38" s="184" t="s">
        <v>132</v>
      </c>
      <c r="D38" s="185" t="s">
        <v>133</v>
      </c>
      <c r="E38" s="186">
        <v>1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117</v>
      </c>
      <c r="T38" s="189" t="s">
        <v>98</v>
      </c>
      <c r="U38" s="190">
        <v>0</v>
      </c>
      <c r="V38" s="190">
        <f>ROUND(E38*U38,2)</f>
        <v>0</v>
      </c>
      <c r="W38" s="190"/>
      <c r="X38" s="190" t="s">
        <v>134</v>
      </c>
      <c r="Y38" s="191"/>
      <c r="Z38" s="191"/>
      <c r="AA38" s="191"/>
      <c r="AB38" s="191"/>
      <c r="AC38" s="191"/>
      <c r="AD38" s="191"/>
      <c r="AE38" s="191"/>
      <c r="AF38" s="191"/>
      <c r="AG38" s="191" t="s">
        <v>135</v>
      </c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outlineLevel="1" x14ac:dyDescent="0.25">
      <c r="A39" s="192"/>
      <c r="B39" s="193"/>
      <c r="C39" s="643"/>
      <c r="D39" s="644"/>
      <c r="E39" s="644"/>
      <c r="F39" s="644"/>
      <c r="G39" s="644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1"/>
      <c r="Z39" s="191"/>
      <c r="AA39" s="191"/>
      <c r="AB39" s="191"/>
      <c r="AC39" s="191"/>
      <c r="AD39" s="191"/>
      <c r="AE39" s="191"/>
      <c r="AF39" s="191"/>
      <c r="AG39" s="191" t="s">
        <v>103</v>
      </c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outlineLevel="1" x14ac:dyDescent="0.25">
      <c r="A40" s="182">
        <v>8</v>
      </c>
      <c r="B40" s="183" t="s">
        <v>136</v>
      </c>
      <c r="C40" s="184" t="s">
        <v>137</v>
      </c>
      <c r="D40" s="185" t="s">
        <v>96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97</v>
      </c>
      <c r="T40" s="189" t="s">
        <v>98</v>
      </c>
      <c r="U40" s="190">
        <v>0</v>
      </c>
      <c r="V40" s="190">
        <f>ROUND(E40*U40,2)</f>
        <v>0</v>
      </c>
      <c r="W40" s="190"/>
      <c r="X40" s="190" t="s">
        <v>99</v>
      </c>
      <c r="Y40" s="191"/>
      <c r="Z40" s="191"/>
      <c r="AA40" s="191"/>
      <c r="AB40" s="191"/>
      <c r="AC40" s="191"/>
      <c r="AD40" s="191"/>
      <c r="AE40" s="191"/>
      <c r="AF40" s="191"/>
      <c r="AG40" s="191" t="s">
        <v>100</v>
      </c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ht="31.2" outlineLevel="1" x14ac:dyDescent="0.25">
      <c r="A41" s="192"/>
      <c r="B41" s="193"/>
      <c r="C41" s="639" t="s">
        <v>138</v>
      </c>
      <c r="D41" s="640"/>
      <c r="E41" s="640"/>
      <c r="F41" s="640"/>
      <c r="G41" s="64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1"/>
      <c r="Z41" s="191"/>
      <c r="AA41" s="191"/>
      <c r="AB41" s="191"/>
      <c r="AC41" s="191"/>
      <c r="AD41" s="191"/>
      <c r="AE41" s="191"/>
      <c r="AF41" s="191"/>
      <c r="AG41" s="191" t="s">
        <v>102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4" t="str">
        <f>C41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1" s="191"/>
      <c r="BC41" s="191"/>
      <c r="BD41" s="191"/>
      <c r="BE41" s="191"/>
      <c r="BF41" s="191"/>
      <c r="BG41" s="191"/>
      <c r="BH41" s="191"/>
    </row>
    <row r="42" spans="1:60" outlineLevel="1" x14ac:dyDescent="0.25">
      <c r="A42" s="192"/>
      <c r="B42" s="193"/>
      <c r="C42" s="641"/>
      <c r="D42" s="642"/>
      <c r="E42" s="642"/>
      <c r="F42" s="642"/>
      <c r="G42" s="642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  <c r="Z42" s="191"/>
      <c r="AA42" s="191"/>
      <c r="AB42" s="191"/>
      <c r="AC42" s="191"/>
      <c r="AD42" s="191"/>
      <c r="AE42" s="191"/>
      <c r="AF42" s="191"/>
      <c r="AG42" s="191" t="s">
        <v>103</v>
      </c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</row>
    <row r="43" spans="1:60" outlineLevel="1" x14ac:dyDescent="0.25">
      <c r="A43" s="182">
        <v>9</v>
      </c>
      <c r="B43" s="183" t="s">
        <v>139</v>
      </c>
      <c r="C43" s="184" t="s">
        <v>140</v>
      </c>
      <c r="D43" s="185" t="s">
        <v>96</v>
      </c>
      <c r="E43" s="186">
        <v>1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8">
        <v>0</v>
      </c>
      <c r="O43" s="188">
        <f>ROUND(E43*N43,2)</f>
        <v>0</v>
      </c>
      <c r="P43" s="188">
        <v>0</v>
      </c>
      <c r="Q43" s="188">
        <f>ROUND(E43*P43,2)</f>
        <v>0</v>
      </c>
      <c r="R43" s="188"/>
      <c r="S43" s="188" t="s">
        <v>97</v>
      </c>
      <c r="T43" s="189" t="s">
        <v>98</v>
      </c>
      <c r="U43" s="190">
        <v>0</v>
      </c>
      <c r="V43" s="190">
        <f>ROUND(E43*U43,2)</f>
        <v>0</v>
      </c>
      <c r="W43" s="190"/>
      <c r="X43" s="190" t="s">
        <v>99</v>
      </c>
      <c r="Y43" s="191"/>
      <c r="Z43" s="191"/>
      <c r="AA43" s="191"/>
      <c r="AB43" s="191"/>
      <c r="AC43" s="191"/>
      <c r="AD43" s="191"/>
      <c r="AE43" s="191"/>
      <c r="AF43" s="191"/>
      <c r="AG43" s="191" t="s">
        <v>100</v>
      </c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5">
      <c r="A44" s="192"/>
      <c r="B44" s="193"/>
      <c r="C44" s="639" t="s">
        <v>141</v>
      </c>
      <c r="D44" s="640"/>
      <c r="E44" s="640"/>
      <c r="F44" s="640"/>
      <c r="G44" s="64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1"/>
      <c r="Z44" s="191"/>
      <c r="AA44" s="191"/>
      <c r="AB44" s="191"/>
      <c r="AC44" s="191"/>
      <c r="AD44" s="191"/>
      <c r="AE44" s="191"/>
      <c r="AF44" s="191"/>
      <c r="AG44" s="191" t="s">
        <v>102</v>
      </c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4" t="str">
        <f>C44</f>
        <v>Náklady na vyhotovení dokumentace skutečného provedení stavby a její předání objednateli v požadované formě a požadovaném počtu.</v>
      </c>
      <c r="BB44" s="191"/>
      <c r="BC44" s="191"/>
      <c r="BD44" s="191"/>
      <c r="BE44" s="191"/>
      <c r="BF44" s="191"/>
      <c r="BG44" s="191"/>
      <c r="BH44" s="191"/>
    </row>
    <row r="45" spans="1:60" outlineLevel="1" x14ac:dyDescent="0.25">
      <c r="A45" s="192"/>
      <c r="B45" s="193"/>
      <c r="C45" s="195" t="s">
        <v>142</v>
      </c>
      <c r="D45" s="196"/>
      <c r="E45" s="197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1"/>
      <c r="Z45" s="191"/>
      <c r="AA45" s="191"/>
      <c r="AB45" s="191"/>
      <c r="AC45" s="191"/>
      <c r="AD45" s="191"/>
      <c r="AE45" s="191"/>
      <c r="AF45" s="191"/>
      <c r="AG45" s="191" t="s">
        <v>143</v>
      </c>
      <c r="AH45" s="191">
        <v>0</v>
      </c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outlineLevel="1" x14ac:dyDescent="0.25">
      <c r="A46" s="192"/>
      <c r="B46" s="193"/>
      <c r="C46" s="195" t="s">
        <v>144</v>
      </c>
      <c r="D46" s="196"/>
      <c r="E46" s="197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1"/>
      <c r="Z46" s="191"/>
      <c r="AA46" s="191"/>
      <c r="AB46" s="191"/>
      <c r="AC46" s="191"/>
      <c r="AD46" s="191"/>
      <c r="AE46" s="191"/>
      <c r="AF46" s="191"/>
      <c r="AG46" s="191" t="s">
        <v>143</v>
      </c>
      <c r="AH46" s="191">
        <v>0</v>
      </c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outlineLevel="1" x14ac:dyDescent="0.25">
      <c r="A47" s="192"/>
      <c r="B47" s="193"/>
      <c r="C47" s="195" t="s">
        <v>145</v>
      </c>
      <c r="D47" s="196"/>
      <c r="E47" s="197">
        <v>1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1"/>
      <c r="Z47" s="191"/>
      <c r="AA47" s="191"/>
      <c r="AB47" s="191"/>
      <c r="AC47" s="191"/>
      <c r="AD47" s="191"/>
      <c r="AE47" s="191"/>
      <c r="AF47" s="191"/>
      <c r="AG47" s="191" t="s">
        <v>143</v>
      </c>
      <c r="AH47" s="191">
        <v>0</v>
      </c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 x14ac:dyDescent="0.25">
      <c r="A48" s="192"/>
      <c r="B48" s="193"/>
      <c r="C48" s="641"/>
      <c r="D48" s="642"/>
      <c r="E48" s="642"/>
      <c r="F48" s="642"/>
      <c r="G48" s="642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1"/>
      <c r="Z48" s="191"/>
      <c r="AA48" s="191"/>
      <c r="AB48" s="191"/>
      <c r="AC48" s="191"/>
      <c r="AD48" s="191"/>
      <c r="AE48" s="191"/>
      <c r="AF48" s="191"/>
      <c r="AG48" s="191" t="s">
        <v>103</v>
      </c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5">
      <c r="A49" s="182">
        <v>10</v>
      </c>
      <c r="B49" s="183" t="s">
        <v>146</v>
      </c>
      <c r="C49" s="184" t="s">
        <v>147</v>
      </c>
      <c r="D49" s="185" t="s">
        <v>96</v>
      </c>
      <c r="E49" s="186">
        <v>1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97</v>
      </c>
      <c r="T49" s="189" t="s">
        <v>98</v>
      </c>
      <c r="U49" s="190">
        <v>0</v>
      </c>
      <c r="V49" s="190">
        <f>ROUND(E49*U49,2)</f>
        <v>0</v>
      </c>
      <c r="W49" s="190"/>
      <c r="X49" s="190" t="s">
        <v>99</v>
      </c>
      <c r="Y49" s="191"/>
      <c r="Z49" s="191"/>
      <c r="AA49" s="191"/>
      <c r="AB49" s="191"/>
      <c r="AC49" s="191"/>
      <c r="AD49" s="191"/>
      <c r="AE49" s="191"/>
      <c r="AF49" s="191"/>
      <c r="AG49" s="191" t="s">
        <v>100</v>
      </c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5">
      <c r="A50" s="192"/>
      <c r="B50" s="193"/>
      <c r="C50" s="639" t="s">
        <v>148</v>
      </c>
      <c r="D50" s="640"/>
      <c r="E50" s="640"/>
      <c r="F50" s="640"/>
      <c r="G50" s="64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1"/>
      <c r="Z50" s="191"/>
      <c r="AA50" s="191"/>
      <c r="AB50" s="191"/>
      <c r="AC50" s="191"/>
      <c r="AD50" s="191"/>
      <c r="AE50" s="191"/>
      <c r="AF50" s="191"/>
      <c r="AG50" s="191" t="s">
        <v>102</v>
      </c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4" t="str">
        <f>C50</f>
        <v>Náklady spojené s povinným pojištěním dodavatele nebo stavebního díla či jeho části, v rozsahu obchodních podmínek.</v>
      </c>
      <c r="BB50" s="191"/>
      <c r="BC50" s="191"/>
      <c r="BD50" s="191"/>
      <c r="BE50" s="191"/>
      <c r="BF50" s="191"/>
      <c r="BG50" s="191"/>
      <c r="BH50" s="191"/>
    </row>
    <row r="51" spans="1:60" outlineLevel="1" x14ac:dyDescent="0.25">
      <c r="A51" s="192"/>
      <c r="B51" s="193"/>
      <c r="C51" s="641"/>
      <c r="D51" s="642"/>
      <c r="E51" s="642"/>
      <c r="F51" s="642"/>
      <c r="G51" s="642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1"/>
      <c r="Z51" s="191"/>
      <c r="AA51" s="191"/>
      <c r="AB51" s="191"/>
      <c r="AC51" s="191"/>
      <c r="AD51" s="191"/>
      <c r="AE51" s="191"/>
      <c r="AF51" s="191"/>
      <c r="AG51" s="191" t="s">
        <v>103</v>
      </c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x14ac:dyDescent="0.25">
      <c r="A52" s="169"/>
      <c r="B52" s="170"/>
      <c r="C52" s="198"/>
      <c r="D52" s="171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AE52" s="28">
        <v>15</v>
      </c>
      <c r="AF52" s="28">
        <v>21</v>
      </c>
      <c r="AG52" s="28" t="s">
        <v>1</v>
      </c>
    </row>
    <row r="53" spans="1:60" x14ac:dyDescent="0.25">
      <c r="A53" s="199"/>
      <c r="B53" s="200" t="s">
        <v>29</v>
      </c>
      <c r="C53" s="201"/>
      <c r="D53" s="202"/>
      <c r="E53" s="203"/>
      <c r="F53" s="203"/>
      <c r="G53" s="204">
        <f>G8+G37</f>
        <v>0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AE53" s="28">
        <f>SUMIF(L7:L51,AE52,G7:G51)</f>
        <v>0</v>
      </c>
      <c r="AF53" s="28">
        <f>SUMIF(L7:L51,AF52,G7:G51)</f>
        <v>0</v>
      </c>
      <c r="AG53" s="28" t="s">
        <v>149</v>
      </c>
    </row>
    <row r="54" spans="1:60" x14ac:dyDescent="0.25">
      <c r="C54" s="205"/>
      <c r="D54" s="111"/>
      <c r="AG54" s="28" t="s">
        <v>150</v>
      </c>
    </row>
    <row r="55" spans="1:60" x14ac:dyDescent="0.25">
      <c r="D55" s="111"/>
    </row>
    <row r="56" spans="1:60" x14ac:dyDescent="0.25">
      <c r="D56" s="111"/>
    </row>
    <row r="57" spans="1:60" x14ac:dyDescent="0.25">
      <c r="D57" s="111"/>
    </row>
    <row r="58" spans="1:60" x14ac:dyDescent="0.25">
      <c r="D58" s="111"/>
    </row>
    <row r="59" spans="1:60" x14ac:dyDescent="0.25">
      <c r="D59" s="111"/>
    </row>
    <row r="60" spans="1:60" x14ac:dyDescent="0.25">
      <c r="D60" s="111"/>
    </row>
    <row r="61" spans="1:60" x14ac:dyDescent="0.25">
      <c r="D61" s="111"/>
    </row>
    <row r="62" spans="1:60" x14ac:dyDescent="0.25">
      <c r="D62" s="111"/>
    </row>
    <row r="63" spans="1:60" x14ac:dyDescent="0.25">
      <c r="D63" s="111"/>
    </row>
    <row r="64" spans="1:60" x14ac:dyDescent="0.25">
      <c r="D64" s="111"/>
    </row>
    <row r="65" spans="4:4" x14ac:dyDescent="0.25">
      <c r="D65" s="111"/>
    </row>
    <row r="66" spans="4:4" x14ac:dyDescent="0.25">
      <c r="D66" s="111"/>
    </row>
    <row r="67" spans="4:4" x14ac:dyDescent="0.25">
      <c r="D67" s="111"/>
    </row>
    <row r="68" spans="4:4" x14ac:dyDescent="0.25">
      <c r="D68" s="111"/>
    </row>
    <row r="69" spans="4:4" x14ac:dyDescent="0.25">
      <c r="D69" s="111"/>
    </row>
    <row r="70" spans="4:4" x14ac:dyDescent="0.25">
      <c r="D70" s="111"/>
    </row>
    <row r="71" spans="4:4" x14ac:dyDescent="0.25">
      <c r="D71" s="111"/>
    </row>
    <row r="72" spans="4:4" x14ac:dyDescent="0.25">
      <c r="D72" s="111"/>
    </row>
    <row r="73" spans="4:4" x14ac:dyDescent="0.25">
      <c r="D73" s="111"/>
    </row>
    <row r="74" spans="4:4" x14ac:dyDescent="0.25">
      <c r="D74" s="111"/>
    </row>
    <row r="75" spans="4:4" x14ac:dyDescent="0.25">
      <c r="D75" s="111"/>
    </row>
    <row r="76" spans="4:4" x14ac:dyDescent="0.25">
      <c r="D76" s="111"/>
    </row>
    <row r="77" spans="4:4" x14ac:dyDescent="0.25">
      <c r="D77" s="111"/>
    </row>
    <row r="78" spans="4:4" x14ac:dyDescent="0.25">
      <c r="D78" s="111"/>
    </row>
    <row r="79" spans="4:4" x14ac:dyDescent="0.25">
      <c r="D79" s="111"/>
    </row>
    <row r="80" spans="4:4" x14ac:dyDescent="0.25">
      <c r="D80" s="111"/>
    </row>
    <row r="81" spans="4:4" x14ac:dyDescent="0.25">
      <c r="D81" s="111"/>
    </row>
    <row r="82" spans="4:4" x14ac:dyDescent="0.25">
      <c r="D82" s="111"/>
    </row>
    <row r="83" spans="4:4" x14ac:dyDescent="0.25">
      <c r="D83" s="111"/>
    </row>
    <row r="84" spans="4:4" x14ac:dyDescent="0.25">
      <c r="D84" s="111"/>
    </row>
    <row r="85" spans="4:4" x14ac:dyDescent="0.25">
      <c r="D85" s="111"/>
    </row>
    <row r="86" spans="4:4" x14ac:dyDescent="0.25">
      <c r="D86" s="111"/>
    </row>
    <row r="87" spans="4:4" x14ac:dyDescent="0.25">
      <c r="D87" s="111"/>
    </row>
    <row r="88" spans="4:4" x14ac:dyDescent="0.25">
      <c r="D88" s="111"/>
    </row>
    <row r="89" spans="4:4" x14ac:dyDescent="0.25">
      <c r="D89" s="111"/>
    </row>
    <row r="90" spans="4:4" x14ac:dyDescent="0.25">
      <c r="D90" s="111"/>
    </row>
    <row r="91" spans="4:4" x14ac:dyDescent="0.25">
      <c r="D91" s="111"/>
    </row>
    <row r="92" spans="4:4" x14ac:dyDescent="0.25">
      <c r="D92" s="111"/>
    </row>
    <row r="93" spans="4:4" x14ac:dyDescent="0.25">
      <c r="D93" s="111"/>
    </row>
    <row r="94" spans="4:4" x14ac:dyDescent="0.25">
      <c r="D94" s="111"/>
    </row>
    <row r="95" spans="4:4" x14ac:dyDescent="0.25">
      <c r="D95" s="111"/>
    </row>
    <row r="96" spans="4:4" x14ac:dyDescent="0.25">
      <c r="D96" s="111"/>
    </row>
    <row r="97" spans="4:4" x14ac:dyDescent="0.25">
      <c r="D97" s="111"/>
    </row>
    <row r="98" spans="4:4" x14ac:dyDescent="0.25">
      <c r="D98" s="111"/>
    </row>
    <row r="99" spans="4:4" x14ac:dyDescent="0.25">
      <c r="D99" s="111"/>
    </row>
    <row r="100" spans="4:4" x14ac:dyDescent="0.25">
      <c r="D100" s="111"/>
    </row>
    <row r="101" spans="4:4" x14ac:dyDescent="0.25">
      <c r="D101" s="111"/>
    </row>
    <row r="102" spans="4:4" x14ac:dyDescent="0.25">
      <c r="D102" s="111"/>
    </row>
    <row r="103" spans="4:4" x14ac:dyDescent="0.25">
      <c r="D103" s="111"/>
    </row>
    <row r="104" spans="4:4" x14ac:dyDescent="0.25">
      <c r="D104" s="111"/>
    </row>
    <row r="105" spans="4:4" x14ac:dyDescent="0.25">
      <c r="D105" s="111"/>
    </row>
    <row r="106" spans="4:4" x14ac:dyDescent="0.25">
      <c r="D106" s="111"/>
    </row>
    <row r="107" spans="4:4" x14ac:dyDescent="0.25">
      <c r="D107" s="111"/>
    </row>
    <row r="108" spans="4:4" x14ac:dyDescent="0.25">
      <c r="D108" s="111"/>
    </row>
    <row r="109" spans="4:4" x14ac:dyDescent="0.25">
      <c r="D109" s="111"/>
    </row>
    <row r="110" spans="4:4" x14ac:dyDescent="0.25">
      <c r="D110" s="111"/>
    </row>
    <row r="111" spans="4:4" x14ac:dyDescent="0.25">
      <c r="D111" s="111"/>
    </row>
    <row r="112" spans="4:4" x14ac:dyDescent="0.25">
      <c r="D112" s="111"/>
    </row>
    <row r="113" spans="4:4" x14ac:dyDescent="0.25">
      <c r="D113" s="111"/>
    </row>
    <row r="114" spans="4:4" x14ac:dyDescent="0.25">
      <c r="D114" s="111"/>
    </row>
    <row r="115" spans="4:4" x14ac:dyDescent="0.25">
      <c r="D115" s="111"/>
    </row>
    <row r="116" spans="4:4" x14ac:dyDescent="0.25">
      <c r="D116" s="111"/>
    </row>
    <row r="117" spans="4:4" x14ac:dyDescent="0.25">
      <c r="D117" s="111"/>
    </row>
    <row r="118" spans="4:4" x14ac:dyDescent="0.25">
      <c r="D118" s="111"/>
    </row>
    <row r="119" spans="4:4" x14ac:dyDescent="0.25">
      <c r="D119" s="111"/>
    </row>
    <row r="120" spans="4:4" x14ac:dyDescent="0.25">
      <c r="D120" s="111"/>
    </row>
    <row r="121" spans="4:4" x14ac:dyDescent="0.25">
      <c r="D121" s="111"/>
    </row>
    <row r="122" spans="4:4" x14ac:dyDescent="0.25">
      <c r="D122" s="111"/>
    </row>
    <row r="123" spans="4:4" x14ac:dyDescent="0.25">
      <c r="D123" s="111"/>
    </row>
    <row r="124" spans="4:4" x14ac:dyDescent="0.25">
      <c r="D124" s="111"/>
    </row>
    <row r="125" spans="4:4" x14ac:dyDescent="0.25">
      <c r="D125" s="111"/>
    </row>
    <row r="126" spans="4:4" x14ac:dyDescent="0.25">
      <c r="D126" s="111"/>
    </row>
    <row r="127" spans="4:4" x14ac:dyDescent="0.25">
      <c r="D127" s="111"/>
    </row>
    <row r="128" spans="4:4" x14ac:dyDescent="0.25">
      <c r="D128" s="111"/>
    </row>
    <row r="129" spans="4:4" x14ac:dyDescent="0.25">
      <c r="D129" s="111"/>
    </row>
    <row r="130" spans="4:4" x14ac:dyDescent="0.25">
      <c r="D130" s="111"/>
    </row>
    <row r="131" spans="4:4" x14ac:dyDescent="0.25">
      <c r="D131" s="111"/>
    </row>
    <row r="132" spans="4:4" x14ac:dyDescent="0.25">
      <c r="D132" s="111"/>
    </row>
    <row r="133" spans="4:4" x14ac:dyDescent="0.25">
      <c r="D133" s="111"/>
    </row>
    <row r="134" spans="4:4" x14ac:dyDescent="0.25">
      <c r="D134" s="111"/>
    </row>
    <row r="135" spans="4:4" x14ac:dyDescent="0.25">
      <c r="D135" s="111"/>
    </row>
    <row r="136" spans="4:4" x14ac:dyDescent="0.25">
      <c r="D136" s="111"/>
    </row>
    <row r="137" spans="4:4" x14ac:dyDescent="0.25">
      <c r="D137" s="111"/>
    </row>
    <row r="138" spans="4:4" x14ac:dyDescent="0.25">
      <c r="D138" s="111"/>
    </row>
    <row r="139" spans="4:4" x14ac:dyDescent="0.25">
      <c r="D139" s="111"/>
    </row>
    <row r="140" spans="4:4" x14ac:dyDescent="0.25">
      <c r="D140" s="111"/>
    </row>
    <row r="141" spans="4:4" x14ac:dyDescent="0.25">
      <c r="D141" s="111"/>
    </row>
    <row r="142" spans="4:4" x14ac:dyDescent="0.25">
      <c r="D142" s="111"/>
    </row>
    <row r="143" spans="4:4" x14ac:dyDescent="0.25">
      <c r="D143" s="111"/>
    </row>
    <row r="144" spans="4:4" x14ac:dyDescent="0.25">
      <c r="D144" s="111"/>
    </row>
    <row r="145" spans="4:4" x14ac:dyDescent="0.25">
      <c r="D145" s="111"/>
    </row>
    <row r="146" spans="4:4" x14ac:dyDescent="0.25">
      <c r="D146" s="111"/>
    </row>
    <row r="147" spans="4:4" x14ac:dyDescent="0.25">
      <c r="D147" s="111"/>
    </row>
    <row r="148" spans="4:4" x14ac:dyDescent="0.25">
      <c r="D148" s="111"/>
    </row>
    <row r="149" spans="4:4" x14ac:dyDescent="0.25">
      <c r="D149" s="111"/>
    </row>
    <row r="150" spans="4:4" x14ac:dyDescent="0.25">
      <c r="D150" s="111"/>
    </row>
    <row r="151" spans="4:4" x14ac:dyDescent="0.25">
      <c r="D151" s="111"/>
    </row>
    <row r="152" spans="4:4" x14ac:dyDescent="0.25">
      <c r="D152" s="111"/>
    </row>
    <row r="153" spans="4:4" x14ac:dyDescent="0.25">
      <c r="D153" s="111"/>
    </row>
    <row r="154" spans="4:4" x14ac:dyDescent="0.25">
      <c r="D154" s="111"/>
    </row>
    <row r="155" spans="4:4" x14ac:dyDescent="0.25">
      <c r="D155" s="111"/>
    </row>
    <row r="156" spans="4:4" x14ac:dyDescent="0.25">
      <c r="D156" s="111"/>
    </row>
    <row r="157" spans="4:4" x14ac:dyDescent="0.25">
      <c r="D157" s="111"/>
    </row>
    <row r="158" spans="4:4" x14ac:dyDescent="0.25">
      <c r="D158" s="111"/>
    </row>
    <row r="159" spans="4:4" x14ac:dyDescent="0.25">
      <c r="D159" s="111"/>
    </row>
    <row r="160" spans="4:4" x14ac:dyDescent="0.25">
      <c r="D160" s="111"/>
    </row>
    <row r="161" spans="4:4" x14ac:dyDescent="0.25">
      <c r="D161" s="111"/>
    </row>
    <row r="162" spans="4:4" x14ac:dyDescent="0.25">
      <c r="D162" s="111"/>
    </row>
    <row r="163" spans="4:4" x14ac:dyDescent="0.25">
      <c r="D163" s="111"/>
    </row>
    <row r="164" spans="4:4" x14ac:dyDescent="0.25">
      <c r="D164" s="111"/>
    </row>
    <row r="165" spans="4:4" x14ac:dyDescent="0.25">
      <c r="D165" s="111"/>
    </row>
    <row r="166" spans="4:4" x14ac:dyDescent="0.25">
      <c r="D166" s="111"/>
    </row>
    <row r="167" spans="4:4" x14ac:dyDescent="0.25">
      <c r="D167" s="111"/>
    </row>
    <row r="168" spans="4:4" x14ac:dyDescent="0.25">
      <c r="D168" s="111"/>
    </row>
    <row r="169" spans="4:4" x14ac:dyDescent="0.25">
      <c r="D169" s="111"/>
    </row>
    <row r="170" spans="4:4" x14ac:dyDescent="0.25">
      <c r="D170" s="111"/>
    </row>
    <row r="171" spans="4:4" x14ac:dyDescent="0.25">
      <c r="D171" s="111"/>
    </row>
    <row r="172" spans="4:4" x14ac:dyDescent="0.25">
      <c r="D172" s="111"/>
    </row>
    <row r="173" spans="4:4" x14ac:dyDescent="0.25">
      <c r="D173" s="111"/>
    </row>
    <row r="174" spans="4:4" x14ac:dyDescent="0.25">
      <c r="D174" s="111"/>
    </row>
    <row r="175" spans="4:4" x14ac:dyDescent="0.25">
      <c r="D175" s="111"/>
    </row>
    <row r="176" spans="4:4" x14ac:dyDescent="0.25">
      <c r="D176" s="111"/>
    </row>
    <row r="177" spans="4:4" x14ac:dyDescent="0.25">
      <c r="D177" s="111"/>
    </row>
    <row r="178" spans="4:4" x14ac:dyDescent="0.25">
      <c r="D178" s="111"/>
    </row>
    <row r="179" spans="4:4" x14ac:dyDescent="0.25">
      <c r="D179" s="111"/>
    </row>
    <row r="180" spans="4:4" x14ac:dyDescent="0.25">
      <c r="D180" s="111"/>
    </row>
    <row r="181" spans="4:4" x14ac:dyDescent="0.25">
      <c r="D181" s="111"/>
    </row>
    <row r="182" spans="4:4" x14ac:dyDescent="0.25">
      <c r="D182" s="111"/>
    </row>
    <row r="183" spans="4:4" x14ac:dyDescent="0.25">
      <c r="D183" s="111"/>
    </row>
    <row r="184" spans="4:4" x14ac:dyDescent="0.25">
      <c r="D184" s="111"/>
    </row>
    <row r="185" spans="4:4" x14ac:dyDescent="0.25">
      <c r="D185" s="111"/>
    </row>
    <row r="186" spans="4:4" x14ac:dyDescent="0.25">
      <c r="D186" s="111"/>
    </row>
    <row r="187" spans="4:4" x14ac:dyDescent="0.25">
      <c r="D187" s="111"/>
    </row>
    <row r="188" spans="4:4" x14ac:dyDescent="0.25">
      <c r="D188" s="111"/>
    </row>
    <row r="189" spans="4:4" x14ac:dyDescent="0.25">
      <c r="D189" s="111"/>
    </row>
    <row r="190" spans="4:4" x14ac:dyDescent="0.25">
      <c r="D190" s="111"/>
    </row>
    <row r="191" spans="4:4" x14ac:dyDescent="0.25">
      <c r="D191" s="111"/>
    </row>
    <row r="192" spans="4:4" x14ac:dyDescent="0.25">
      <c r="D192" s="111"/>
    </row>
    <row r="193" spans="4:4" x14ac:dyDescent="0.25">
      <c r="D193" s="111"/>
    </row>
    <row r="194" spans="4:4" x14ac:dyDescent="0.25">
      <c r="D194" s="111"/>
    </row>
    <row r="195" spans="4:4" x14ac:dyDescent="0.25">
      <c r="D195" s="111"/>
    </row>
    <row r="196" spans="4:4" x14ac:dyDescent="0.25">
      <c r="D196" s="111"/>
    </row>
    <row r="197" spans="4:4" x14ac:dyDescent="0.25">
      <c r="D197" s="111"/>
    </row>
    <row r="198" spans="4:4" x14ac:dyDescent="0.25">
      <c r="D198" s="111"/>
    </row>
    <row r="199" spans="4:4" x14ac:dyDescent="0.25">
      <c r="D199" s="111"/>
    </row>
    <row r="200" spans="4:4" x14ac:dyDescent="0.25">
      <c r="D200" s="111"/>
    </row>
    <row r="201" spans="4:4" x14ac:dyDescent="0.25">
      <c r="D201" s="111"/>
    </row>
    <row r="202" spans="4:4" x14ac:dyDescent="0.25">
      <c r="D202" s="111"/>
    </row>
    <row r="203" spans="4:4" x14ac:dyDescent="0.25">
      <c r="D203" s="111"/>
    </row>
    <row r="204" spans="4:4" x14ac:dyDescent="0.25">
      <c r="D204" s="111"/>
    </row>
    <row r="205" spans="4:4" x14ac:dyDescent="0.25">
      <c r="D205" s="111"/>
    </row>
    <row r="206" spans="4:4" x14ac:dyDescent="0.25">
      <c r="D206" s="111"/>
    </row>
    <row r="207" spans="4:4" x14ac:dyDescent="0.25">
      <c r="D207" s="111"/>
    </row>
    <row r="208" spans="4:4" x14ac:dyDescent="0.25">
      <c r="D208" s="111"/>
    </row>
    <row r="209" spans="4:4" x14ac:dyDescent="0.25">
      <c r="D209" s="111"/>
    </row>
    <row r="210" spans="4:4" x14ac:dyDescent="0.25">
      <c r="D210" s="111"/>
    </row>
    <row r="211" spans="4:4" x14ac:dyDescent="0.25">
      <c r="D211" s="111"/>
    </row>
    <row r="212" spans="4:4" x14ac:dyDescent="0.25">
      <c r="D212" s="111"/>
    </row>
    <row r="213" spans="4:4" x14ac:dyDescent="0.25">
      <c r="D213" s="111"/>
    </row>
    <row r="214" spans="4:4" x14ac:dyDescent="0.25">
      <c r="D214" s="111"/>
    </row>
    <row r="215" spans="4:4" x14ac:dyDescent="0.25">
      <c r="D215" s="111"/>
    </row>
    <row r="216" spans="4:4" x14ac:dyDescent="0.25">
      <c r="D216" s="111"/>
    </row>
    <row r="217" spans="4:4" x14ac:dyDescent="0.25">
      <c r="D217" s="111"/>
    </row>
    <row r="218" spans="4:4" x14ac:dyDescent="0.25">
      <c r="D218" s="111"/>
    </row>
    <row r="219" spans="4:4" x14ac:dyDescent="0.25">
      <c r="D219" s="111"/>
    </row>
    <row r="220" spans="4:4" x14ac:dyDescent="0.25">
      <c r="D220" s="111"/>
    </row>
    <row r="221" spans="4:4" x14ac:dyDescent="0.25">
      <c r="D221" s="111"/>
    </row>
    <row r="222" spans="4:4" x14ac:dyDescent="0.25">
      <c r="D222" s="111"/>
    </row>
    <row r="223" spans="4:4" x14ac:dyDescent="0.25">
      <c r="D223" s="111"/>
    </row>
    <row r="224" spans="4:4" x14ac:dyDescent="0.25">
      <c r="D224" s="111"/>
    </row>
    <row r="225" spans="4:4" x14ac:dyDescent="0.25">
      <c r="D225" s="111"/>
    </row>
    <row r="226" spans="4:4" x14ac:dyDescent="0.25">
      <c r="D226" s="111"/>
    </row>
    <row r="227" spans="4:4" x14ac:dyDescent="0.25">
      <c r="D227" s="111"/>
    </row>
    <row r="228" spans="4:4" x14ac:dyDescent="0.25">
      <c r="D228" s="111"/>
    </row>
    <row r="229" spans="4:4" x14ac:dyDescent="0.25">
      <c r="D229" s="111"/>
    </row>
    <row r="230" spans="4:4" x14ac:dyDescent="0.25">
      <c r="D230" s="111"/>
    </row>
    <row r="231" spans="4:4" x14ac:dyDescent="0.25">
      <c r="D231" s="111"/>
    </row>
    <row r="232" spans="4:4" x14ac:dyDescent="0.25">
      <c r="D232" s="111"/>
    </row>
    <row r="233" spans="4:4" x14ac:dyDescent="0.25">
      <c r="D233" s="111"/>
    </row>
    <row r="234" spans="4:4" x14ac:dyDescent="0.25">
      <c r="D234" s="111"/>
    </row>
    <row r="235" spans="4:4" x14ac:dyDescent="0.25">
      <c r="D235" s="111"/>
    </row>
    <row r="236" spans="4:4" x14ac:dyDescent="0.25">
      <c r="D236" s="111"/>
    </row>
    <row r="237" spans="4:4" x14ac:dyDescent="0.25">
      <c r="D237" s="111"/>
    </row>
    <row r="238" spans="4:4" x14ac:dyDescent="0.25">
      <c r="D238" s="111"/>
    </row>
    <row r="239" spans="4:4" x14ac:dyDescent="0.25">
      <c r="D239" s="111"/>
    </row>
    <row r="240" spans="4:4" x14ac:dyDescent="0.25">
      <c r="D240" s="111"/>
    </row>
    <row r="241" spans="4:4" x14ac:dyDescent="0.25">
      <c r="D241" s="111"/>
    </row>
    <row r="242" spans="4:4" x14ac:dyDescent="0.25">
      <c r="D242" s="111"/>
    </row>
    <row r="243" spans="4:4" x14ac:dyDescent="0.25">
      <c r="D243" s="111"/>
    </row>
    <row r="244" spans="4:4" x14ac:dyDescent="0.25">
      <c r="D244" s="111"/>
    </row>
    <row r="245" spans="4:4" x14ac:dyDescent="0.25">
      <c r="D245" s="111"/>
    </row>
    <row r="246" spans="4:4" x14ac:dyDescent="0.25">
      <c r="D246" s="111"/>
    </row>
    <row r="247" spans="4:4" x14ac:dyDescent="0.25">
      <c r="D247" s="111"/>
    </row>
    <row r="248" spans="4:4" x14ac:dyDescent="0.25">
      <c r="D248" s="111"/>
    </row>
    <row r="249" spans="4:4" x14ac:dyDescent="0.25">
      <c r="D249" s="111"/>
    </row>
    <row r="250" spans="4:4" x14ac:dyDescent="0.25">
      <c r="D250" s="111"/>
    </row>
    <row r="251" spans="4:4" x14ac:dyDescent="0.25">
      <c r="D251" s="111"/>
    </row>
    <row r="252" spans="4:4" x14ac:dyDescent="0.25">
      <c r="D252" s="111"/>
    </row>
    <row r="253" spans="4:4" x14ac:dyDescent="0.25">
      <c r="D253" s="111"/>
    </row>
    <row r="254" spans="4:4" x14ac:dyDescent="0.25">
      <c r="D254" s="111"/>
    </row>
    <row r="255" spans="4:4" x14ac:dyDescent="0.25">
      <c r="D255" s="111"/>
    </row>
    <row r="256" spans="4:4" x14ac:dyDescent="0.25">
      <c r="D256" s="111"/>
    </row>
    <row r="257" spans="4:4" x14ac:dyDescent="0.25">
      <c r="D257" s="111"/>
    </row>
    <row r="258" spans="4:4" x14ac:dyDescent="0.25">
      <c r="D258" s="111"/>
    </row>
    <row r="259" spans="4:4" x14ac:dyDescent="0.25">
      <c r="D259" s="111"/>
    </row>
    <row r="260" spans="4:4" x14ac:dyDescent="0.25">
      <c r="D260" s="111"/>
    </row>
    <row r="261" spans="4:4" x14ac:dyDescent="0.25">
      <c r="D261" s="111"/>
    </row>
    <row r="262" spans="4:4" x14ac:dyDescent="0.25">
      <c r="D262" s="111"/>
    </row>
    <row r="263" spans="4:4" x14ac:dyDescent="0.25">
      <c r="D263" s="111"/>
    </row>
    <row r="264" spans="4:4" x14ac:dyDescent="0.25">
      <c r="D264" s="111"/>
    </row>
    <row r="265" spans="4:4" x14ac:dyDescent="0.25">
      <c r="D265" s="111"/>
    </row>
    <row r="266" spans="4:4" x14ac:dyDescent="0.25">
      <c r="D266" s="111"/>
    </row>
    <row r="267" spans="4:4" x14ac:dyDescent="0.25">
      <c r="D267" s="111"/>
    </row>
    <row r="268" spans="4:4" x14ac:dyDescent="0.25">
      <c r="D268" s="111"/>
    </row>
    <row r="269" spans="4:4" x14ac:dyDescent="0.25">
      <c r="D269" s="111"/>
    </row>
    <row r="270" spans="4:4" x14ac:dyDescent="0.25">
      <c r="D270" s="111"/>
    </row>
    <row r="271" spans="4:4" x14ac:dyDescent="0.25">
      <c r="D271" s="111"/>
    </row>
    <row r="272" spans="4:4" x14ac:dyDescent="0.25">
      <c r="D272" s="111"/>
    </row>
    <row r="273" spans="4:4" x14ac:dyDescent="0.25">
      <c r="D273" s="111"/>
    </row>
    <row r="274" spans="4:4" x14ac:dyDescent="0.25">
      <c r="D274" s="111"/>
    </row>
    <row r="275" spans="4:4" x14ac:dyDescent="0.25">
      <c r="D275" s="111"/>
    </row>
    <row r="276" spans="4:4" x14ac:dyDescent="0.25">
      <c r="D276" s="111"/>
    </row>
    <row r="277" spans="4:4" x14ac:dyDescent="0.25">
      <c r="D277" s="111"/>
    </row>
    <row r="278" spans="4:4" x14ac:dyDescent="0.25">
      <c r="D278" s="111"/>
    </row>
    <row r="279" spans="4:4" x14ac:dyDescent="0.25">
      <c r="D279" s="111"/>
    </row>
    <row r="280" spans="4:4" x14ac:dyDescent="0.25">
      <c r="D280" s="111"/>
    </row>
    <row r="281" spans="4:4" x14ac:dyDescent="0.25">
      <c r="D281" s="111"/>
    </row>
    <row r="282" spans="4:4" x14ac:dyDescent="0.25">
      <c r="D282" s="111"/>
    </row>
    <row r="283" spans="4:4" x14ac:dyDescent="0.25">
      <c r="D283" s="111"/>
    </row>
    <row r="284" spans="4:4" x14ac:dyDescent="0.25">
      <c r="D284" s="111"/>
    </row>
    <row r="285" spans="4:4" x14ac:dyDescent="0.25">
      <c r="D285" s="111"/>
    </row>
    <row r="286" spans="4:4" x14ac:dyDescent="0.25">
      <c r="D286" s="111"/>
    </row>
    <row r="287" spans="4:4" x14ac:dyDescent="0.25">
      <c r="D287" s="111"/>
    </row>
    <row r="288" spans="4:4" x14ac:dyDescent="0.25">
      <c r="D288" s="111"/>
    </row>
    <row r="289" spans="4:4" x14ac:dyDescent="0.25">
      <c r="D289" s="111"/>
    </row>
    <row r="290" spans="4:4" x14ac:dyDescent="0.25">
      <c r="D290" s="111"/>
    </row>
    <row r="291" spans="4:4" x14ac:dyDescent="0.25">
      <c r="D291" s="111"/>
    </row>
    <row r="292" spans="4:4" x14ac:dyDescent="0.25">
      <c r="D292" s="111"/>
    </row>
    <row r="293" spans="4:4" x14ac:dyDescent="0.25">
      <c r="D293" s="111"/>
    </row>
    <row r="294" spans="4:4" x14ac:dyDescent="0.25">
      <c r="D294" s="111"/>
    </row>
    <row r="295" spans="4:4" x14ac:dyDescent="0.25">
      <c r="D295" s="111"/>
    </row>
    <row r="296" spans="4:4" x14ac:dyDescent="0.25">
      <c r="D296" s="111"/>
    </row>
    <row r="297" spans="4:4" x14ac:dyDescent="0.25">
      <c r="D297" s="111"/>
    </row>
    <row r="298" spans="4:4" x14ac:dyDescent="0.25">
      <c r="D298" s="111"/>
    </row>
    <row r="299" spans="4:4" x14ac:dyDescent="0.25">
      <c r="D299" s="111"/>
    </row>
    <row r="300" spans="4:4" x14ac:dyDescent="0.25">
      <c r="D300" s="111"/>
    </row>
    <row r="301" spans="4:4" x14ac:dyDescent="0.25">
      <c r="D301" s="111"/>
    </row>
    <row r="302" spans="4:4" x14ac:dyDescent="0.25">
      <c r="D302" s="111"/>
    </row>
    <row r="303" spans="4:4" x14ac:dyDescent="0.25">
      <c r="D303" s="111"/>
    </row>
    <row r="304" spans="4:4" x14ac:dyDescent="0.25">
      <c r="D304" s="111"/>
    </row>
    <row r="305" spans="4:4" x14ac:dyDescent="0.25">
      <c r="D305" s="111"/>
    </row>
    <row r="306" spans="4:4" x14ac:dyDescent="0.25">
      <c r="D306" s="111"/>
    </row>
    <row r="307" spans="4:4" x14ac:dyDescent="0.25">
      <c r="D307" s="111"/>
    </row>
    <row r="308" spans="4:4" x14ac:dyDescent="0.25">
      <c r="D308" s="111"/>
    </row>
    <row r="309" spans="4:4" x14ac:dyDescent="0.25">
      <c r="D309" s="111"/>
    </row>
    <row r="310" spans="4:4" x14ac:dyDescent="0.25">
      <c r="D310" s="111"/>
    </row>
    <row r="311" spans="4:4" x14ac:dyDescent="0.25">
      <c r="D311" s="111"/>
    </row>
    <row r="312" spans="4:4" x14ac:dyDescent="0.25">
      <c r="D312" s="111"/>
    </row>
    <row r="313" spans="4:4" x14ac:dyDescent="0.25">
      <c r="D313" s="111"/>
    </row>
    <row r="314" spans="4:4" x14ac:dyDescent="0.25">
      <c r="D314" s="111"/>
    </row>
    <row r="315" spans="4:4" x14ac:dyDescent="0.25">
      <c r="D315" s="111"/>
    </row>
    <row r="316" spans="4:4" x14ac:dyDescent="0.25">
      <c r="D316" s="111"/>
    </row>
    <row r="317" spans="4:4" x14ac:dyDescent="0.25">
      <c r="D317" s="111"/>
    </row>
    <row r="318" spans="4:4" x14ac:dyDescent="0.25">
      <c r="D318" s="111"/>
    </row>
    <row r="319" spans="4:4" x14ac:dyDescent="0.25">
      <c r="D319" s="111"/>
    </row>
    <row r="320" spans="4:4" x14ac:dyDescent="0.25">
      <c r="D320" s="111"/>
    </row>
    <row r="321" spans="4:4" x14ac:dyDescent="0.25">
      <c r="D321" s="111"/>
    </row>
    <row r="322" spans="4:4" x14ac:dyDescent="0.25">
      <c r="D322" s="111"/>
    </row>
    <row r="323" spans="4:4" x14ac:dyDescent="0.25">
      <c r="D323" s="111"/>
    </row>
    <row r="324" spans="4:4" x14ac:dyDescent="0.25">
      <c r="D324" s="111"/>
    </row>
    <row r="325" spans="4:4" x14ac:dyDescent="0.25">
      <c r="D325" s="111"/>
    </row>
    <row r="326" spans="4:4" x14ac:dyDescent="0.25">
      <c r="D326" s="111"/>
    </row>
    <row r="327" spans="4:4" x14ac:dyDescent="0.25">
      <c r="D327" s="111"/>
    </row>
    <row r="328" spans="4:4" x14ac:dyDescent="0.25">
      <c r="D328" s="111"/>
    </row>
    <row r="329" spans="4:4" x14ac:dyDescent="0.25">
      <c r="D329" s="111"/>
    </row>
    <row r="330" spans="4:4" x14ac:dyDescent="0.25">
      <c r="D330" s="111"/>
    </row>
    <row r="331" spans="4:4" x14ac:dyDescent="0.25">
      <c r="D331" s="111"/>
    </row>
    <row r="332" spans="4:4" x14ac:dyDescent="0.25">
      <c r="D332" s="111"/>
    </row>
    <row r="333" spans="4:4" x14ac:dyDescent="0.25">
      <c r="D333" s="111"/>
    </row>
    <row r="334" spans="4:4" x14ac:dyDescent="0.25">
      <c r="D334" s="111"/>
    </row>
    <row r="335" spans="4:4" x14ac:dyDescent="0.25">
      <c r="D335" s="111"/>
    </row>
    <row r="336" spans="4:4" x14ac:dyDescent="0.25">
      <c r="D336" s="111"/>
    </row>
    <row r="337" spans="4:4" x14ac:dyDescent="0.25">
      <c r="D337" s="111"/>
    </row>
    <row r="338" spans="4:4" x14ac:dyDescent="0.25">
      <c r="D338" s="111"/>
    </row>
    <row r="339" spans="4:4" x14ac:dyDescent="0.25">
      <c r="D339" s="111"/>
    </row>
    <row r="340" spans="4:4" x14ac:dyDescent="0.25">
      <c r="D340" s="111"/>
    </row>
    <row r="341" spans="4:4" x14ac:dyDescent="0.25">
      <c r="D341" s="111"/>
    </row>
    <row r="342" spans="4:4" x14ac:dyDescent="0.25">
      <c r="D342" s="111"/>
    </row>
    <row r="343" spans="4:4" x14ac:dyDescent="0.25">
      <c r="D343" s="111"/>
    </row>
    <row r="344" spans="4:4" x14ac:dyDescent="0.25">
      <c r="D344" s="111"/>
    </row>
    <row r="345" spans="4:4" x14ac:dyDescent="0.25">
      <c r="D345" s="111"/>
    </row>
    <row r="346" spans="4:4" x14ac:dyDescent="0.25">
      <c r="D346" s="111"/>
    </row>
    <row r="347" spans="4:4" x14ac:dyDescent="0.25">
      <c r="D347" s="111"/>
    </row>
    <row r="348" spans="4:4" x14ac:dyDescent="0.25">
      <c r="D348" s="111"/>
    </row>
    <row r="349" spans="4:4" x14ac:dyDescent="0.25">
      <c r="D349" s="111"/>
    </row>
    <row r="350" spans="4:4" x14ac:dyDescent="0.25">
      <c r="D350" s="111"/>
    </row>
    <row r="351" spans="4:4" x14ac:dyDescent="0.25">
      <c r="D351" s="111"/>
    </row>
    <row r="352" spans="4:4" x14ac:dyDescent="0.25">
      <c r="D352" s="111"/>
    </row>
    <row r="353" spans="4:4" x14ac:dyDescent="0.25">
      <c r="D353" s="111"/>
    </row>
    <row r="354" spans="4:4" x14ac:dyDescent="0.25">
      <c r="D354" s="111"/>
    </row>
    <row r="355" spans="4:4" x14ac:dyDescent="0.25">
      <c r="D355" s="111"/>
    </row>
    <row r="356" spans="4:4" x14ac:dyDescent="0.25">
      <c r="D356" s="111"/>
    </row>
    <row r="357" spans="4:4" x14ac:dyDescent="0.25">
      <c r="D357" s="111"/>
    </row>
    <row r="358" spans="4:4" x14ac:dyDescent="0.25">
      <c r="D358" s="111"/>
    </row>
    <row r="359" spans="4:4" x14ac:dyDescent="0.25">
      <c r="D359" s="111"/>
    </row>
    <row r="360" spans="4:4" x14ac:dyDescent="0.25">
      <c r="D360" s="111"/>
    </row>
    <row r="361" spans="4:4" x14ac:dyDescent="0.25">
      <c r="D361" s="111"/>
    </row>
    <row r="362" spans="4:4" x14ac:dyDescent="0.25">
      <c r="D362" s="111"/>
    </row>
    <row r="363" spans="4:4" x14ac:dyDescent="0.25">
      <c r="D363" s="111"/>
    </row>
    <row r="364" spans="4:4" x14ac:dyDescent="0.25">
      <c r="D364" s="111"/>
    </row>
    <row r="365" spans="4:4" x14ac:dyDescent="0.25">
      <c r="D365" s="111"/>
    </row>
    <row r="366" spans="4:4" x14ac:dyDescent="0.25">
      <c r="D366" s="111"/>
    </row>
    <row r="367" spans="4:4" x14ac:dyDescent="0.25">
      <c r="D367" s="111"/>
    </row>
    <row r="368" spans="4:4" x14ac:dyDescent="0.25">
      <c r="D368" s="111"/>
    </row>
    <row r="369" spans="4:4" x14ac:dyDescent="0.25">
      <c r="D369" s="111"/>
    </row>
    <row r="370" spans="4:4" x14ac:dyDescent="0.25">
      <c r="D370" s="111"/>
    </row>
    <row r="371" spans="4:4" x14ac:dyDescent="0.25">
      <c r="D371" s="111"/>
    </row>
    <row r="372" spans="4:4" x14ac:dyDescent="0.25">
      <c r="D372" s="111"/>
    </row>
    <row r="373" spans="4:4" x14ac:dyDescent="0.25">
      <c r="D373" s="111"/>
    </row>
    <row r="374" spans="4:4" x14ac:dyDescent="0.25">
      <c r="D374" s="111"/>
    </row>
    <row r="375" spans="4:4" x14ac:dyDescent="0.25">
      <c r="D375" s="111"/>
    </row>
    <row r="376" spans="4:4" x14ac:dyDescent="0.25">
      <c r="D376" s="111"/>
    </row>
    <row r="377" spans="4:4" x14ac:dyDescent="0.25">
      <c r="D377" s="111"/>
    </row>
    <row r="378" spans="4:4" x14ac:dyDescent="0.25">
      <c r="D378" s="111"/>
    </row>
    <row r="379" spans="4:4" x14ac:dyDescent="0.25">
      <c r="D379" s="111"/>
    </row>
    <row r="380" spans="4:4" x14ac:dyDescent="0.25">
      <c r="D380" s="111"/>
    </row>
    <row r="381" spans="4:4" x14ac:dyDescent="0.25">
      <c r="D381" s="111"/>
    </row>
    <row r="382" spans="4:4" x14ac:dyDescent="0.25">
      <c r="D382" s="111"/>
    </row>
    <row r="383" spans="4:4" x14ac:dyDescent="0.25">
      <c r="D383" s="111"/>
    </row>
    <row r="384" spans="4:4" x14ac:dyDescent="0.25">
      <c r="D384" s="111"/>
    </row>
    <row r="385" spans="4:4" x14ac:dyDescent="0.25">
      <c r="D385" s="111"/>
    </row>
    <row r="386" spans="4:4" x14ac:dyDescent="0.25">
      <c r="D386" s="111"/>
    </row>
    <row r="387" spans="4:4" x14ac:dyDescent="0.25">
      <c r="D387" s="111"/>
    </row>
    <row r="388" spans="4:4" x14ac:dyDescent="0.25">
      <c r="D388" s="111"/>
    </row>
    <row r="389" spans="4:4" x14ac:dyDescent="0.25">
      <c r="D389" s="111"/>
    </row>
    <row r="390" spans="4:4" x14ac:dyDescent="0.25">
      <c r="D390" s="111"/>
    </row>
    <row r="391" spans="4:4" x14ac:dyDescent="0.25">
      <c r="D391" s="111"/>
    </row>
    <row r="392" spans="4:4" x14ac:dyDescent="0.25">
      <c r="D392" s="111"/>
    </row>
    <row r="393" spans="4:4" x14ac:dyDescent="0.25">
      <c r="D393" s="111"/>
    </row>
    <row r="394" spans="4:4" x14ac:dyDescent="0.25">
      <c r="D394" s="111"/>
    </row>
    <row r="395" spans="4:4" x14ac:dyDescent="0.25">
      <c r="D395" s="111"/>
    </row>
    <row r="396" spans="4:4" x14ac:dyDescent="0.25">
      <c r="D396" s="111"/>
    </row>
    <row r="397" spans="4:4" x14ac:dyDescent="0.25">
      <c r="D397" s="111"/>
    </row>
    <row r="398" spans="4:4" x14ac:dyDescent="0.25">
      <c r="D398" s="111"/>
    </row>
    <row r="399" spans="4:4" x14ac:dyDescent="0.25">
      <c r="D399" s="111"/>
    </row>
    <row r="400" spans="4:4" x14ac:dyDescent="0.25">
      <c r="D400" s="111"/>
    </row>
    <row r="401" spans="4:4" x14ac:dyDescent="0.25">
      <c r="D401" s="111"/>
    </row>
    <row r="402" spans="4:4" x14ac:dyDescent="0.25">
      <c r="D402" s="111"/>
    </row>
    <row r="403" spans="4:4" x14ac:dyDescent="0.25">
      <c r="D403" s="111"/>
    </row>
    <row r="404" spans="4:4" x14ac:dyDescent="0.25">
      <c r="D404" s="111"/>
    </row>
    <row r="405" spans="4:4" x14ac:dyDescent="0.25">
      <c r="D405" s="111"/>
    </row>
    <row r="406" spans="4:4" x14ac:dyDescent="0.25">
      <c r="D406" s="111"/>
    </row>
    <row r="407" spans="4:4" x14ac:dyDescent="0.25">
      <c r="D407" s="111"/>
    </row>
    <row r="408" spans="4:4" x14ac:dyDescent="0.25">
      <c r="D408" s="111"/>
    </row>
    <row r="409" spans="4:4" x14ac:dyDescent="0.25">
      <c r="D409" s="111"/>
    </row>
    <row r="410" spans="4:4" x14ac:dyDescent="0.25">
      <c r="D410" s="111"/>
    </row>
    <row r="411" spans="4:4" x14ac:dyDescent="0.25">
      <c r="D411" s="111"/>
    </row>
    <row r="412" spans="4:4" x14ac:dyDescent="0.25">
      <c r="D412" s="111"/>
    </row>
    <row r="413" spans="4:4" x14ac:dyDescent="0.25">
      <c r="D413" s="111"/>
    </row>
    <row r="414" spans="4:4" x14ac:dyDescent="0.25">
      <c r="D414" s="111"/>
    </row>
    <row r="415" spans="4:4" x14ac:dyDescent="0.25">
      <c r="D415" s="111"/>
    </row>
    <row r="416" spans="4:4" x14ac:dyDescent="0.25">
      <c r="D416" s="111"/>
    </row>
    <row r="417" spans="4:4" x14ac:dyDescent="0.25">
      <c r="D417" s="111"/>
    </row>
    <row r="418" spans="4:4" x14ac:dyDescent="0.25">
      <c r="D418" s="111"/>
    </row>
    <row r="419" spans="4:4" x14ac:dyDescent="0.25">
      <c r="D419" s="111"/>
    </row>
    <row r="420" spans="4:4" x14ac:dyDescent="0.25">
      <c r="D420" s="111"/>
    </row>
    <row r="421" spans="4:4" x14ac:dyDescent="0.25">
      <c r="D421" s="111"/>
    </row>
    <row r="422" spans="4:4" x14ac:dyDescent="0.25">
      <c r="D422" s="111"/>
    </row>
    <row r="423" spans="4:4" x14ac:dyDescent="0.25">
      <c r="D423" s="111"/>
    </row>
    <row r="424" spans="4:4" x14ac:dyDescent="0.25">
      <c r="D424" s="111"/>
    </row>
    <row r="425" spans="4:4" x14ac:dyDescent="0.25">
      <c r="D425" s="111"/>
    </row>
    <row r="426" spans="4:4" x14ac:dyDescent="0.25">
      <c r="D426" s="111"/>
    </row>
    <row r="427" spans="4:4" x14ac:dyDescent="0.25">
      <c r="D427" s="111"/>
    </row>
    <row r="428" spans="4:4" x14ac:dyDescent="0.25">
      <c r="D428" s="111"/>
    </row>
    <row r="429" spans="4:4" x14ac:dyDescent="0.25">
      <c r="D429" s="111"/>
    </row>
    <row r="430" spans="4:4" x14ac:dyDescent="0.25">
      <c r="D430" s="111"/>
    </row>
    <row r="431" spans="4:4" x14ac:dyDescent="0.25">
      <c r="D431" s="111"/>
    </row>
    <row r="432" spans="4:4" x14ac:dyDescent="0.25">
      <c r="D432" s="111"/>
    </row>
    <row r="433" spans="4:4" x14ac:dyDescent="0.25">
      <c r="D433" s="111"/>
    </row>
    <row r="434" spans="4:4" x14ac:dyDescent="0.25">
      <c r="D434" s="111"/>
    </row>
    <row r="435" spans="4:4" x14ac:dyDescent="0.25">
      <c r="D435" s="111"/>
    </row>
    <row r="436" spans="4:4" x14ac:dyDescent="0.25">
      <c r="D436" s="111"/>
    </row>
    <row r="437" spans="4:4" x14ac:dyDescent="0.25">
      <c r="D437" s="111"/>
    </row>
    <row r="438" spans="4:4" x14ac:dyDescent="0.25">
      <c r="D438" s="111"/>
    </row>
    <row r="439" spans="4:4" x14ac:dyDescent="0.25">
      <c r="D439" s="111"/>
    </row>
    <row r="440" spans="4:4" x14ac:dyDescent="0.25">
      <c r="D440" s="111"/>
    </row>
    <row r="441" spans="4:4" x14ac:dyDescent="0.25">
      <c r="D441" s="111"/>
    </row>
    <row r="442" spans="4:4" x14ac:dyDescent="0.25">
      <c r="D442" s="111"/>
    </row>
    <row r="443" spans="4:4" x14ac:dyDescent="0.25">
      <c r="D443" s="111"/>
    </row>
    <row r="444" spans="4:4" x14ac:dyDescent="0.25">
      <c r="D444" s="111"/>
    </row>
    <row r="445" spans="4:4" x14ac:dyDescent="0.25">
      <c r="D445" s="111"/>
    </row>
    <row r="446" spans="4:4" x14ac:dyDescent="0.25">
      <c r="D446" s="111"/>
    </row>
    <row r="447" spans="4:4" x14ac:dyDescent="0.25">
      <c r="D447" s="111"/>
    </row>
    <row r="448" spans="4:4" x14ac:dyDescent="0.25">
      <c r="D448" s="111"/>
    </row>
    <row r="449" spans="4:4" x14ac:dyDescent="0.25">
      <c r="D449" s="111"/>
    </row>
    <row r="450" spans="4:4" x14ac:dyDescent="0.25">
      <c r="D450" s="111"/>
    </row>
    <row r="451" spans="4:4" x14ac:dyDescent="0.25">
      <c r="D451" s="111"/>
    </row>
    <row r="452" spans="4:4" x14ac:dyDescent="0.25">
      <c r="D452" s="111"/>
    </row>
    <row r="453" spans="4:4" x14ac:dyDescent="0.25">
      <c r="D453" s="111"/>
    </row>
    <row r="454" spans="4:4" x14ac:dyDescent="0.25">
      <c r="D454" s="111"/>
    </row>
    <row r="455" spans="4:4" x14ac:dyDescent="0.25">
      <c r="D455" s="111"/>
    </row>
    <row r="456" spans="4:4" x14ac:dyDescent="0.25">
      <c r="D456" s="111"/>
    </row>
    <row r="457" spans="4:4" x14ac:dyDescent="0.25">
      <c r="D457" s="111"/>
    </row>
    <row r="458" spans="4:4" x14ac:dyDescent="0.25">
      <c r="D458" s="111"/>
    </row>
    <row r="459" spans="4:4" x14ac:dyDescent="0.25">
      <c r="D459" s="111"/>
    </row>
    <row r="460" spans="4:4" x14ac:dyDescent="0.25">
      <c r="D460" s="111"/>
    </row>
    <row r="461" spans="4:4" x14ac:dyDescent="0.25">
      <c r="D461" s="111"/>
    </row>
    <row r="462" spans="4:4" x14ac:dyDescent="0.25">
      <c r="D462" s="111"/>
    </row>
    <row r="463" spans="4:4" x14ac:dyDescent="0.25">
      <c r="D463" s="111"/>
    </row>
    <row r="464" spans="4:4" x14ac:dyDescent="0.25">
      <c r="D464" s="111"/>
    </row>
    <row r="465" spans="4:4" x14ac:dyDescent="0.25">
      <c r="D465" s="111"/>
    </row>
    <row r="466" spans="4:4" x14ac:dyDescent="0.25">
      <c r="D466" s="111"/>
    </row>
    <row r="467" spans="4:4" x14ac:dyDescent="0.25">
      <c r="D467" s="111"/>
    </row>
    <row r="468" spans="4:4" x14ac:dyDescent="0.25">
      <c r="D468" s="111"/>
    </row>
    <row r="469" spans="4:4" x14ac:dyDescent="0.25">
      <c r="D469" s="111"/>
    </row>
    <row r="470" spans="4:4" x14ac:dyDescent="0.25">
      <c r="D470" s="111"/>
    </row>
    <row r="471" spans="4:4" x14ac:dyDescent="0.25">
      <c r="D471" s="111"/>
    </row>
    <row r="472" spans="4:4" x14ac:dyDescent="0.25">
      <c r="D472" s="111"/>
    </row>
    <row r="473" spans="4:4" x14ac:dyDescent="0.25">
      <c r="D473" s="111"/>
    </row>
    <row r="474" spans="4:4" x14ac:dyDescent="0.25">
      <c r="D474" s="111"/>
    </row>
    <row r="475" spans="4:4" x14ac:dyDescent="0.25">
      <c r="D475" s="111"/>
    </row>
    <row r="476" spans="4:4" x14ac:dyDescent="0.25">
      <c r="D476" s="111"/>
    </row>
    <row r="477" spans="4:4" x14ac:dyDescent="0.25">
      <c r="D477" s="111"/>
    </row>
    <row r="478" spans="4:4" x14ac:dyDescent="0.25">
      <c r="D478" s="111"/>
    </row>
    <row r="479" spans="4:4" x14ac:dyDescent="0.25">
      <c r="D479" s="111"/>
    </row>
    <row r="480" spans="4:4" x14ac:dyDescent="0.25">
      <c r="D480" s="111"/>
    </row>
    <row r="481" spans="4:4" x14ac:dyDescent="0.25">
      <c r="D481" s="111"/>
    </row>
    <row r="482" spans="4:4" x14ac:dyDescent="0.25">
      <c r="D482" s="111"/>
    </row>
    <row r="483" spans="4:4" x14ac:dyDescent="0.25">
      <c r="D483" s="111"/>
    </row>
    <row r="484" spans="4:4" x14ac:dyDescent="0.25">
      <c r="D484" s="111"/>
    </row>
    <row r="485" spans="4:4" x14ac:dyDescent="0.25">
      <c r="D485" s="111"/>
    </row>
    <row r="486" spans="4:4" x14ac:dyDescent="0.25">
      <c r="D486" s="111"/>
    </row>
    <row r="487" spans="4:4" x14ac:dyDescent="0.25">
      <c r="D487" s="111"/>
    </row>
    <row r="488" spans="4:4" x14ac:dyDescent="0.25">
      <c r="D488" s="111"/>
    </row>
    <row r="489" spans="4:4" x14ac:dyDescent="0.25">
      <c r="D489" s="111"/>
    </row>
    <row r="490" spans="4:4" x14ac:dyDescent="0.25">
      <c r="D490" s="111"/>
    </row>
    <row r="491" spans="4:4" x14ac:dyDescent="0.25">
      <c r="D491" s="111"/>
    </row>
    <row r="492" spans="4:4" x14ac:dyDescent="0.25">
      <c r="D492" s="111"/>
    </row>
    <row r="493" spans="4:4" x14ac:dyDescent="0.25">
      <c r="D493" s="111"/>
    </row>
    <row r="494" spans="4:4" x14ac:dyDescent="0.25">
      <c r="D494" s="111"/>
    </row>
    <row r="495" spans="4:4" x14ac:dyDescent="0.25">
      <c r="D495" s="111"/>
    </row>
    <row r="496" spans="4:4" x14ac:dyDescent="0.25">
      <c r="D496" s="111"/>
    </row>
    <row r="497" spans="4:4" x14ac:dyDescent="0.25">
      <c r="D497" s="111"/>
    </row>
    <row r="498" spans="4:4" x14ac:dyDescent="0.25">
      <c r="D498" s="111"/>
    </row>
    <row r="499" spans="4:4" x14ac:dyDescent="0.25">
      <c r="D499" s="111"/>
    </row>
    <row r="500" spans="4:4" x14ac:dyDescent="0.25">
      <c r="D500" s="111"/>
    </row>
    <row r="501" spans="4:4" x14ac:dyDescent="0.25">
      <c r="D501" s="111"/>
    </row>
    <row r="502" spans="4:4" x14ac:dyDescent="0.25">
      <c r="D502" s="111"/>
    </row>
    <row r="503" spans="4:4" x14ac:dyDescent="0.25">
      <c r="D503" s="111"/>
    </row>
    <row r="504" spans="4:4" x14ac:dyDescent="0.25">
      <c r="D504" s="111"/>
    </row>
    <row r="505" spans="4:4" x14ac:dyDescent="0.25">
      <c r="D505" s="111"/>
    </row>
    <row r="506" spans="4:4" x14ac:dyDescent="0.25">
      <c r="D506" s="111"/>
    </row>
    <row r="507" spans="4:4" x14ac:dyDescent="0.25">
      <c r="D507" s="111"/>
    </row>
    <row r="508" spans="4:4" x14ac:dyDescent="0.25">
      <c r="D508" s="111"/>
    </row>
    <row r="509" spans="4:4" x14ac:dyDescent="0.25">
      <c r="D509" s="111"/>
    </row>
    <row r="510" spans="4:4" x14ac:dyDescent="0.25">
      <c r="D510" s="111"/>
    </row>
    <row r="511" spans="4:4" x14ac:dyDescent="0.25">
      <c r="D511" s="111"/>
    </row>
    <row r="512" spans="4:4" x14ac:dyDescent="0.25">
      <c r="D512" s="111"/>
    </row>
    <row r="513" spans="4:4" x14ac:dyDescent="0.25">
      <c r="D513" s="111"/>
    </row>
    <row r="514" spans="4:4" x14ac:dyDescent="0.25">
      <c r="D514" s="111"/>
    </row>
    <row r="515" spans="4:4" x14ac:dyDescent="0.25">
      <c r="D515" s="111"/>
    </row>
    <row r="516" spans="4:4" x14ac:dyDescent="0.25">
      <c r="D516" s="111"/>
    </row>
    <row r="517" spans="4:4" x14ac:dyDescent="0.25">
      <c r="D517" s="111"/>
    </row>
    <row r="518" spans="4:4" x14ac:dyDescent="0.25">
      <c r="D518" s="111"/>
    </row>
    <row r="519" spans="4:4" x14ac:dyDescent="0.25">
      <c r="D519" s="111"/>
    </row>
    <row r="520" spans="4:4" x14ac:dyDescent="0.25">
      <c r="D520" s="111"/>
    </row>
    <row r="521" spans="4:4" x14ac:dyDescent="0.25">
      <c r="D521" s="111"/>
    </row>
    <row r="522" spans="4:4" x14ac:dyDescent="0.25">
      <c r="D522" s="111"/>
    </row>
    <row r="523" spans="4:4" x14ac:dyDescent="0.25">
      <c r="D523" s="111"/>
    </row>
    <row r="524" spans="4:4" x14ac:dyDescent="0.25">
      <c r="D524" s="111"/>
    </row>
    <row r="525" spans="4:4" x14ac:dyDescent="0.25">
      <c r="D525" s="111"/>
    </row>
    <row r="526" spans="4:4" x14ac:dyDescent="0.25">
      <c r="D526" s="111"/>
    </row>
    <row r="527" spans="4:4" x14ac:dyDescent="0.25">
      <c r="D527" s="111"/>
    </row>
    <row r="528" spans="4:4" x14ac:dyDescent="0.25">
      <c r="D528" s="111"/>
    </row>
    <row r="529" spans="4:4" x14ac:dyDescent="0.25">
      <c r="D529" s="111"/>
    </row>
    <row r="530" spans="4:4" x14ac:dyDescent="0.25">
      <c r="D530" s="111"/>
    </row>
    <row r="531" spans="4:4" x14ac:dyDescent="0.25">
      <c r="D531" s="111"/>
    </row>
    <row r="532" spans="4:4" x14ac:dyDescent="0.25">
      <c r="D532" s="111"/>
    </row>
    <row r="533" spans="4:4" x14ac:dyDescent="0.25">
      <c r="D533" s="111"/>
    </row>
    <row r="534" spans="4:4" x14ac:dyDescent="0.25">
      <c r="D534" s="111"/>
    </row>
    <row r="535" spans="4:4" x14ac:dyDescent="0.25">
      <c r="D535" s="111"/>
    </row>
    <row r="536" spans="4:4" x14ac:dyDescent="0.25">
      <c r="D536" s="111"/>
    </row>
    <row r="537" spans="4:4" x14ac:dyDescent="0.25">
      <c r="D537" s="111"/>
    </row>
    <row r="538" spans="4:4" x14ac:dyDescent="0.25">
      <c r="D538" s="111"/>
    </row>
    <row r="539" spans="4:4" x14ac:dyDescent="0.25">
      <c r="D539" s="111"/>
    </row>
    <row r="540" spans="4:4" x14ac:dyDescent="0.25">
      <c r="D540" s="111"/>
    </row>
    <row r="541" spans="4:4" x14ac:dyDescent="0.25">
      <c r="D541" s="111"/>
    </row>
    <row r="542" spans="4:4" x14ac:dyDescent="0.25">
      <c r="D542" s="111"/>
    </row>
    <row r="543" spans="4:4" x14ac:dyDescent="0.25">
      <c r="D543" s="111"/>
    </row>
    <row r="544" spans="4:4" x14ac:dyDescent="0.25">
      <c r="D544" s="111"/>
    </row>
    <row r="545" spans="4:4" x14ac:dyDescent="0.25">
      <c r="D545" s="111"/>
    </row>
    <row r="546" spans="4:4" x14ac:dyDescent="0.25">
      <c r="D546" s="111"/>
    </row>
    <row r="547" spans="4:4" x14ac:dyDescent="0.25">
      <c r="D547" s="111"/>
    </row>
    <row r="548" spans="4:4" x14ac:dyDescent="0.25">
      <c r="D548" s="111"/>
    </row>
    <row r="549" spans="4:4" x14ac:dyDescent="0.25">
      <c r="D549" s="111"/>
    </row>
    <row r="550" spans="4:4" x14ac:dyDescent="0.25">
      <c r="D550" s="111"/>
    </row>
    <row r="551" spans="4:4" x14ac:dyDescent="0.25">
      <c r="D551" s="111"/>
    </row>
    <row r="552" spans="4:4" x14ac:dyDescent="0.25">
      <c r="D552" s="111"/>
    </row>
    <row r="553" spans="4:4" x14ac:dyDescent="0.25">
      <c r="D553" s="111"/>
    </row>
    <row r="554" spans="4:4" x14ac:dyDescent="0.25">
      <c r="D554" s="111"/>
    </row>
    <row r="555" spans="4:4" x14ac:dyDescent="0.25">
      <c r="D555" s="111"/>
    </row>
    <row r="556" spans="4:4" x14ac:dyDescent="0.25">
      <c r="D556" s="111"/>
    </row>
    <row r="557" spans="4:4" x14ac:dyDescent="0.25">
      <c r="D557" s="111"/>
    </row>
    <row r="558" spans="4:4" x14ac:dyDescent="0.25">
      <c r="D558" s="111"/>
    </row>
    <row r="559" spans="4:4" x14ac:dyDescent="0.25">
      <c r="D559" s="111"/>
    </row>
    <row r="560" spans="4:4" x14ac:dyDescent="0.25">
      <c r="D560" s="111"/>
    </row>
    <row r="561" spans="4:4" x14ac:dyDescent="0.25">
      <c r="D561" s="111"/>
    </row>
    <row r="562" spans="4:4" x14ac:dyDescent="0.25">
      <c r="D562" s="111"/>
    </row>
    <row r="563" spans="4:4" x14ac:dyDescent="0.25">
      <c r="D563" s="111"/>
    </row>
    <row r="564" spans="4:4" x14ac:dyDescent="0.25">
      <c r="D564" s="111"/>
    </row>
    <row r="565" spans="4:4" x14ac:dyDescent="0.25">
      <c r="D565" s="111"/>
    </row>
    <row r="566" spans="4:4" x14ac:dyDescent="0.25">
      <c r="D566" s="111"/>
    </row>
    <row r="567" spans="4:4" x14ac:dyDescent="0.25">
      <c r="D567" s="111"/>
    </row>
    <row r="568" spans="4:4" x14ac:dyDescent="0.25">
      <c r="D568" s="111"/>
    </row>
    <row r="569" spans="4:4" x14ac:dyDescent="0.25">
      <c r="D569" s="111"/>
    </row>
    <row r="570" spans="4:4" x14ac:dyDescent="0.25">
      <c r="D570" s="111"/>
    </row>
    <row r="571" spans="4:4" x14ac:dyDescent="0.25">
      <c r="D571" s="111"/>
    </row>
    <row r="572" spans="4:4" x14ac:dyDescent="0.25">
      <c r="D572" s="111"/>
    </row>
    <row r="573" spans="4:4" x14ac:dyDescent="0.25">
      <c r="D573" s="111"/>
    </row>
    <row r="574" spans="4:4" x14ac:dyDescent="0.25">
      <c r="D574" s="111"/>
    </row>
    <row r="575" spans="4:4" x14ac:dyDescent="0.25">
      <c r="D575" s="111"/>
    </row>
    <row r="576" spans="4:4" x14ac:dyDescent="0.25">
      <c r="D576" s="111"/>
    </row>
    <row r="577" spans="4:4" x14ac:dyDescent="0.25">
      <c r="D577" s="111"/>
    </row>
    <row r="578" spans="4:4" x14ac:dyDescent="0.25">
      <c r="D578" s="111"/>
    </row>
    <row r="579" spans="4:4" x14ac:dyDescent="0.25">
      <c r="D579" s="111"/>
    </row>
    <row r="580" spans="4:4" x14ac:dyDescent="0.25">
      <c r="D580" s="111"/>
    </row>
    <row r="581" spans="4:4" x14ac:dyDescent="0.25">
      <c r="D581" s="111"/>
    </row>
    <row r="582" spans="4:4" x14ac:dyDescent="0.25">
      <c r="D582" s="111"/>
    </row>
    <row r="583" spans="4:4" x14ac:dyDescent="0.25">
      <c r="D583" s="111"/>
    </row>
    <row r="584" spans="4:4" x14ac:dyDescent="0.25">
      <c r="D584" s="111"/>
    </row>
    <row r="585" spans="4:4" x14ac:dyDescent="0.25">
      <c r="D585" s="111"/>
    </row>
    <row r="586" spans="4:4" x14ac:dyDescent="0.25">
      <c r="D586" s="111"/>
    </row>
    <row r="587" spans="4:4" x14ac:dyDescent="0.25">
      <c r="D587" s="111"/>
    </row>
    <row r="588" spans="4:4" x14ac:dyDescent="0.25">
      <c r="D588" s="111"/>
    </row>
    <row r="589" spans="4:4" x14ac:dyDescent="0.25">
      <c r="D589" s="111"/>
    </row>
    <row r="590" spans="4:4" x14ac:dyDescent="0.25">
      <c r="D590" s="111"/>
    </row>
    <row r="591" spans="4:4" x14ac:dyDescent="0.25">
      <c r="D591" s="111"/>
    </row>
    <row r="592" spans="4:4" x14ac:dyDescent="0.25">
      <c r="D592" s="111"/>
    </row>
    <row r="593" spans="4:4" x14ac:dyDescent="0.25">
      <c r="D593" s="111"/>
    </row>
    <row r="594" spans="4:4" x14ac:dyDescent="0.25">
      <c r="D594" s="111"/>
    </row>
    <row r="595" spans="4:4" x14ac:dyDescent="0.25">
      <c r="D595" s="111"/>
    </row>
    <row r="596" spans="4:4" x14ac:dyDescent="0.25">
      <c r="D596" s="111"/>
    </row>
    <row r="597" spans="4:4" x14ac:dyDescent="0.25">
      <c r="D597" s="111"/>
    </row>
    <row r="598" spans="4:4" x14ac:dyDescent="0.25">
      <c r="D598" s="111"/>
    </row>
    <row r="599" spans="4:4" x14ac:dyDescent="0.25">
      <c r="D599" s="111"/>
    </row>
    <row r="600" spans="4:4" x14ac:dyDescent="0.25">
      <c r="D600" s="111"/>
    </row>
    <row r="601" spans="4:4" x14ac:dyDescent="0.25">
      <c r="D601" s="111"/>
    </row>
    <row r="602" spans="4:4" x14ac:dyDescent="0.25">
      <c r="D602" s="111"/>
    </row>
    <row r="603" spans="4:4" x14ac:dyDescent="0.25">
      <c r="D603" s="111"/>
    </row>
    <row r="604" spans="4:4" x14ac:dyDescent="0.25">
      <c r="D604" s="111"/>
    </row>
    <row r="605" spans="4:4" x14ac:dyDescent="0.25">
      <c r="D605" s="111"/>
    </row>
    <row r="606" spans="4:4" x14ac:dyDescent="0.25">
      <c r="D606" s="111"/>
    </row>
    <row r="607" spans="4:4" x14ac:dyDescent="0.25">
      <c r="D607" s="111"/>
    </row>
    <row r="608" spans="4:4" x14ac:dyDescent="0.25">
      <c r="D608" s="111"/>
    </row>
    <row r="609" spans="4:4" x14ac:dyDescent="0.25">
      <c r="D609" s="111"/>
    </row>
    <row r="610" spans="4:4" x14ac:dyDescent="0.25">
      <c r="D610" s="111"/>
    </row>
    <row r="611" spans="4:4" x14ac:dyDescent="0.25">
      <c r="D611" s="111"/>
    </row>
    <row r="612" spans="4:4" x14ac:dyDescent="0.25">
      <c r="D612" s="111"/>
    </row>
    <row r="613" spans="4:4" x14ac:dyDescent="0.25">
      <c r="D613" s="111"/>
    </row>
    <row r="614" spans="4:4" x14ac:dyDescent="0.25">
      <c r="D614" s="111"/>
    </row>
    <row r="615" spans="4:4" x14ac:dyDescent="0.25">
      <c r="D615" s="111"/>
    </row>
    <row r="616" spans="4:4" x14ac:dyDescent="0.25">
      <c r="D616" s="111"/>
    </row>
    <row r="617" spans="4:4" x14ac:dyDescent="0.25">
      <c r="D617" s="111"/>
    </row>
    <row r="618" spans="4:4" x14ac:dyDescent="0.25">
      <c r="D618" s="111"/>
    </row>
    <row r="619" spans="4:4" x14ac:dyDescent="0.25">
      <c r="D619" s="111"/>
    </row>
    <row r="620" spans="4:4" x14ac:dyDescent="0.25">
      <c r="D620" s="111"/>
    </row>
    <row r="621" spans="4:4" x14ac:dyDescent="0.25">
      <c r="D621" s="111"/>
    </row>
    <row r="622" spans="4:4" x14ac:dyDescent="0.25">
      <c r="D622" s="111"/>
    </row>
    <row r="623" spans="4:4" x14ac:dyDescent="0.25">
      <c r="D623" s="111"/>
    </row>
    <row r="624" spans="4:4" x14ac:dyDescent="0.25">
      <c r="D624" s="111"/>
    </row>
    <row r="625" spans="4:4" x14ac:dyDescent="0.25">
      <c r="D625" s="111"/>
    </row>
    <row r="626" spans="4:4" x14ac:dyDescent="0.25">
      <c r="D626" s="111"/>
    </row>
    <row r="627" spans="4:4" x14ac:dyDescent="0.25">
      <c r="D627" s="111"/>
    </row>
    <row r="628" spans="4:4" x14ac:dyDescent="0.25">
      <c r="D628" s="111"/>
    </row>
    <row r="629" spans="4:4" x14ac:dyDescent="0.25">
      <c r="D629" s="111"/>
    </row>
    <row r="630" spans="4:4" x14ac:dyDescent="0.25">
      <c r="D630" s="111"/>
    </row>
    <row r="631" spans="4:4" x14ac:dyDescent="0.25">
      <c r="D631" s="111"/>
    </row>
    <row r="632" spans="4:4" x14ac:dyDescent="0.25">
      <c r="D632" s="111"/>
    </row>
    <row r="633" spans="4:4" x14ac:dyDescent="0.25">
      <c r="D633" s="111"/>
    </row>
    <row r="634" spans="4:4" x14ac:dyDescent="0.25">
      <c r="D634" s="111"/>
    </row>
    <row r="635" spans="4:4" x14ac:dyDescent="0.25">
      <c r="D635" s="111"/>
    </row>
    <row r="636" spans="4:4" x14ac:dyDescent="0.25">
      <c r="D636" s="111"/>
    </row>
    <row r="637" spans="4:4" x14ac:dyDescent="0.25">
      <c r="D637" s="111"/>
    </row>
    <row r="638" spans="4:4" x14ac:dyDescent="0.25">
      <c r="D638" s="111"/>
    </row>
    <row r="639" spans="4:4" x14ac:dyDescent="0.25">
      <c r="D639" s="111"/>
    </row>
    <row r="640" spans="4:4" x14ac:dyDescent="0.25">
      <c r="D640" s="111"/>
    </row>
    <row r="641" spans="4:4" x14ac:dyDescent="0.25">
      <c r="D641" s="111"/>
    </row>
    <row r="642" spans="4:4" x14ac:dyDescent="0.25">
      <c r="D642" s="111"/>
    </row>
    <row r="643" spans="4:4" x14ac:dyDescent="0.25">
      <c r="D643" s="111"/>
    </row>
    <row r="644" spans="4:4" x14ac:dyDescent="0.25">
      <c r="D644" s="111"/>
    </row>
    <row r="645" spans="4:4" x14ac:dyDescent="0.25">
      <c r="D645" s="111"/>
    </row>
    <row r="646" spans="4:4" x14ac:dyDescent="0.25">
      <c r="D646" s="111"/>
    </row>
    <row r="647" spans="4:4" x14ac:dyDescent="0.25">
      <c r="D647" s="111"/>
    </row>
    <row r="648" spans="4:4" x14ac:dyDescent="0.25">
      <c r="D648" s="111"/>
    </row>
    <row r="649" spans="4:4" x14ac:dyDescent="0.25">
      <c r="D649" s="111"/>
    </row>
    <row r="650" spans="4:4" x14ac:dyDescent="0.25">
      <c r="D650" s="111"/>
    </row>
    <row r="651" spans="4:4" x14ac:dyDescent="0.25">
      <c r="D651" s="111"/>
    </row>
    <row r="652" spans="4:4" x14ac:dyDescent="0.25">
      <c r="D652" s="111"/>
    </row>
    <row r="653" spans="4:4" x14ac:dyDescent="0.25">
      <c r="D653" s="111"/>
    </row>
    <row r="654" spans="4:4" x14ac:dyDescent="0.25">
      <c r="D654" s="111"/>
    </row>
    <row r="655" spans="4:4" x14ac:dyDescent="0.25">
      <c r="D655" s="111"/>
    </row>
    <row r="656" spans="4:4" x14ac:dyDescent="0.25">
      <c r="D656" s="111"/>
    </row>
    <row r="657" spans="4:4" x14ac:dyDescent="0.25">
      <c r="D657" s="111"/>
    </row>
    <row r="658" spans="4:4" x14ac:dyDescent="0.25">
      <c r="D658" s="111"/>
    </row>
    <row r="659" spans="4:4" x14ac:dyDescent="0.25">
      <c r="D659" s="111"/>
    </row>
    <row r="660" spans="4:4" x14ac:dyDescent="0.25">
      <c r="D660" s="111"/>
    </row>
    <row r="661" spans="4:4" x14ac:dyDescent="0.25">
      <c r="D661" s="111"/>
    </row>
    <row r="662" spans="4:4" x14ac:dyDescent="0.25">
      <c r="D662" s="111"/>
    </row>
    <row r="663" spans="4:4" x14ac:dyDescent="0.25">
      <c r="D663" s="111"/>
    </row>
    <row r="664" spans="4:4" x14ac:dyDescent="0.25">
      <c r="D664" s="111"/>
    </row>
    <row r="665" spans="4:4" x14ac:dyDescent="0.25">
      <c r="D665" s="111"/>
    </row>
    <row r="666" spans="4:4" x14ac:dyDescent="0.25">
      <c r="D666" s="111"/>
    </row>
    <row r="667" spans="4:4" x14ac:dyDescent="0.25">
      <c r="D667" s="111"/>
    </row>
    <row r="668" spans="4:4" x14ac:dyDescent="0.25">
      <c r="D668" s="111"/>
    </row>
    <row r="669" spans="4:4" x14ac:dyDescent="0.25">
      <c r="D669" s="111"/>
    </row>
    <row r="670" spans="4:4" x14ac:dyDescent="0.25">
      <c r="D670" s="111"/>
    </row>
    <row r="671" spans="4:4" x14ac:dyDescent="0.25">
      <c r="D671" s="111"/>
    </row>
    <row r="672" spans="4:4" x14ac:dyDescent="0.25">
      <c r="D672" s="111"/>
    </row>
    <row r="673" spans="4:4" x14ac:dyDescent="0.25">
      <c r="D673" s="111"/>
    </row>
    <row r="674" spans="4:4" x14ac:dyDescent="0.25">
      <c r="D674" s="111"/>
    </row>
    <row r="675" spans="4:4" x14ac:dyDescent="0.25">
      <c r="D675" s="111"/>
    </row>
    <row r="676" spans="4:4" x14ac:dyDescent="0.25">
      <c r="D676" s="111"/>
    </row>
    <row r="677" spans="4:4" x14ac:dyDescent="0.25">
      <c r="D677" s="111"/>
    </row>
    <row r="678" spans="4:4" x14ac:dyDescent="0.25">
      <c r="D678" s="111"/>
    </row>
    <row r="679" spans="4:4" x14ac:dyDescent="0.25">
      <c r="D679" s="111"/>
    </row>
    <row r="680" spans="4:4" x14ac:dyDescent="0.25">
      <c r="D680" s="111"/>
    </row>
    <row r="681" spans="4:4" x14ac:dyDescent="0.25">
      <c r="D681" s="111"/>
    </row>
    <row r="682" spans="4:4" x14ac:dyDescent="0.25">
      <c r="D682" s="111"/>
    </row>
    <row r="683" spans="4:4" x14ac:dyDescent="0.25">
      <c r="D683" s="111"/>
    </row>
    <row r="684" spans="4:4" x14ac:dyDescent="0.25">
      <c r="D684" s="111"/>
    </row>
    <row r="685" spans="4:4" x14ac:dyDescent="0.25">
      <c r="D685" s="111"/>
    </row>
    <row r="686" spans="4:4" x14ac:dyDescent="0.25">
      <c r="D686" s="111"/>
    </row>
    <row r="687" spans="4:4" x14ac:dyDescent="0.25">
      <c r="D687" s="111"/>
    </row>
    <row r="688" spans="4:4" x14ac:dyDescent="0.25">
      <c r="D688" s="111"/>
    </row>
    <row r="689" spans="4:4" x14ac:dyDescent="0.25">
      <c r="D689" s="111"/>
    </row>
    <row r="690" spans="4:4" x14ac:dyDescent="0.25">
      <c r="D690" s="111"/>
    </row>
    <row r="691" spans="4:4" x14ac:dyDescent="0.25">
      <c r="D691" s="111"/>
    </row>
    <row r="692" spans="4:4" x14ac:dyDescent="0.25">
      <c r="D692" s="111"/>
    </row>
    <row r="693" spans="4:4" x14ac:dyDescent="0.25">
      <c r="D693" s="111"/>
    </row>
    <row r="694" spans="4:4" x14ac:dyDescent="0.25">
      <c r="D694" s="111"/>
    </row>
    <row r="695" spans="4:4" x14ac:dyDescent="0.25">
      <c r="D695" s="111"/>
    </row>
    <row r="696" spans="4:4" x14ac:dyDescent="0.25">
      <c r="D696" s="111"/>
    </row>
    <row r="697" spans="4:4" x14ac:dyDescent="0.25">
      <c r="D697" s="111"/>
    </row>
    <row r="698" spans="4:4" x14ac:dyDescent="0.25">
      <c r="D698" s="111"/>
    </row>
    <row r="699" spans="4:4" x14ac:dyDescent="0.25">
      <c r="D699" s="111"/>
    </row>
    <row r="700" spans="4:4" x14ac:dyDescent="0.25">
      <c r="D700" s="111"/>
    </row>
    <row r="701" spans="4:4" x14ac:dyDescent="0.25">
      <c r="D701" s="111"/>
    </row>
    <row r="702" spans="4:4" x14ac:dyDescent="0.25">
      <c r="D702" s="111"/>
    </row>
    <row r="703" spans="4:4" x14ac:dyDescent="0.25">
      <c r="D703" s="111"/>
    </row>
    <row r="704" spans="4:4" x14ac:dyDescent="0.25">
      <c r="D704" s="111"/>
    </row>
    <row r="705" spans="4:4" x14ac:dyDescent="0.25">
      <c r="D705" s="111"/>
    </row>
    <row r="706" spans="4:4" x14ac:dyDescent="0.25">
      <c r="D706" s="111"/>
    </row>
    <row r="707" spans="4:4" x14ac:dyDescent="0.25">
      <c r="D707" s="111"/>
    </row>
    <row r="708" spans="4:4" x14ac:dyDescent="0.25">
      <c r="D708" s="111"/>
    </row>
    <row r="709" spans="4:4" x14ac:dyDescent="0.25">
      <c r="D709" s="111"/>
    </row>
    <row r="710" spans="4:4" x14ac:dyDescent="0.25">
      <c r="D710" s="111"/>
    </row>
    <row r="711" spans="4:4" x14ac:dyDescent="0.25">
      <c r="D711" s="111"/>
    </row>
    <row r="712" spans="4:4" x14ac:dyDescent="0.25">
      <c r="D712" s="111"/>
    </row>
    <row r="713" spans="4:4" x14ac:dyDescent="0.25">
      <c r="D713" s="111"/>
    </row>
    <row r="714" spans="4:4" x14ac:dyDescent="0.25">
      <c r="D714" s="111"/>
    </row>
    <row r="715" spans="4:4" x14ac:dyDescent="0.25">
      <c r="D715" s="111"/>
    </row>
    <row r="716" spans="4:4" x14ac:dyDescent="0.25">
      <c r="D716" s="111"/>
    </row>
    <row r="717" spans="4:4" x14ac:dyDescent="0.25">
      <c r="D717" s="111"/>
    </row>
    <row r="718" spans="4:4" x14ac:dyDescent="0.25">
      <c r="D718" s="111"/>
    </row>
    <row r="719" spans="4:4" x14ac:dyDescent="0.25">
      <c r="D719" s="111"/>
    </row>
    <row r="720" spans="4:4" x14ac:dyDescent="0.25">
      <c r="D720" s="111"/>
    </row>
    <row r="721" spans="4:4" x14ac:dyDescent="0.25">
      <c r="D721" s="111"/>
    </row>
    <row r="722" spans="4:4" x14ac:dyDescent="0.25">
      <c r="D722" s="111"/>
    </row>
    <row r="723" spans="4:4" x14ac:dyDescent="0.25">
      <c r="D723" s="111"/>
    </row>
    <row r="724" spans="4:4" x14ac:dyDescent="0.25">
      <c r="D724" s="111"/>
    </row>
    <row r="725" spans="4:4" x14ac:dyDescent="0.25">
      <c r="D725" s="111"/>
    </row>
    <row r="726" spans="4:4" x14ac:dyDescent="0.25">
      <c r="D726" s="111"/>
    </row>
    <row r="727" spans="4:4" x14ac:dyDescent="0.25">
      <c r="D727" s="111"/>
    </row>
    <row r="728" spans="4:4" x14ac:dyDescent="0.25">
      <c r="D728" s="111"/>
    </row>
    <row r="729" spans="4:4" x14ac:dyDescent="0.25">
      <c r="D729" s="111"/>
    </row>
    <row r="730" spans="4:4" x14ac:dyDescent="0.25">
      <c r="D730" s="111"/>
    </row>
    <row r="731" spans="4:4" x14ac:dyDescent="0.25">
      <c r="D731" s="111"/>
    </row>
    <row r="732" spans="4:4" x14ac:dyDescent="0.25">
      <c r="D732" s="111"/>
    </row>
    <row r="733" spans="4:4" x14ac:dyDescent="0.25">
      <c r="D733" s="111"/>
    </row>
    <row r="734" spans="4:4" x14ac:dyDescent="0.25">
      <c r="D734" s="111"/>
    </row>
    <row r="735" spans="4:4" x14ac:dyDescent="0.25">
      <c r="D735" s="111"/>
    </row>
    <row r="736" spans="4:4" x14ac:dyDescent="0.25">
      <c r="D736" s="111"/>
    </row>
    <row r="737" spans="4:4" x14ac:dyDescent="0.25">
      <c r="D737" s="111"/>
    </row>
    <row r="738" spans="4:4" x14ac:dyDescent="0.25">
      <c r="D738" s="111"/>
    </row>
    <row r="739" spans="4:4" x14ac:dyDescent="0.25">
      <c r="D739" s="111"/>
    </row>
    <row r="740" spans="4:4" x14ac:dyDescent="0.25">
      <c r="D740" s="111"/>
    </row>
    <row r="741" spans="4:4" x14ac:dyDescent="0.25">
      <c r="D741" s="111"/>
    </row>
    <row r="742" spans="4:4" x14ac:dyDescent="0.25">
      <c r="D742" s="111"/>
    </row>
    <row r="743" spans="4:4" x14ac:dyDescent="0.25">
      <c r="D743" s="111"/>
    </row>
    <row r="744" spans="4:4" x14ac:dyDescent="0.25">
      <c r="D744" s="111"/>
    </row>
    <row r="745" spans="4:4" x14ac:dyDescent="0.25">
      <c r="D745" s="111"/>
    </row>
    <row r="746" spans="4:4" x14ac:dyDescent="0.25">
      <c r="D746" s="111"/>
    </row>
    <row r="747" spans="4:4" x14ac:dyDescent="0.25">
      <c r="D747" s="111"/>
    </row>
    <row r="748" spans="4:4" x14ac:dyDescent="0.25">
      <c r="D748" s="111"/>
    </row>
    <row r="749" spans="4:4" x14ac:dyDescent="0.25">
      <c r="D749" s="111"/>
    </row>
    <row r="750" spans="4:4" x14ac:dyDescent="0.25">
      <c r="D750" s="111"/>
    </row>
    <row r="751" spans="4:4" x14ac:dyDescent="0.25">
      <c r="D751" s="111"/>
    </row>
    <row r="752" spans="4:4" x14ac:dyDescent="0.25">
      <c r="D752" s="111"/>
    </row>
    <row r="753" spans="4:4" x14ac:dyDescent="0.25">
      <c r="D753" s="111"/>
    </row>
    <row r="754" spans="4:4" x14ac:dyDescent="0.25">
      <c r="D754" s="111"/>
    </row>
    <row r="755" spans="4:4" x14ac:dyDescent="0.25">
      <c r="D755" s="111"/>
    </row>
    <row r="756" spans="4:4" x14ac:dyDescent="0.25">
      <c r="D756" s="111"/>
    </row>
    <row r="757" spans="4:4" x14ac:dyDescent="0.25">
      <c r="D757" s="111"/>
    </row>
    <row r="758" spans="4:4" x14ac:dyDescent="0.25">
      <c r="D758" s="111"/>
    </row>
    <row r="759" spans="4:4" x14ac:dyDescent="0.25">
      <c r="D759" s="111"/>
    </row>
    <row r="760" spans="4:4" x14ac:dyDescent="0.25">
      <c r="D760" s="111"/>
    </row>
    <row r="761" spans="4:4" x14ac:dyDescent="0.25">
      <c r="D761" s="111"/>
    </row>
    <row r="762" spans="4:4" x14ac:dyDescent="0.25">
      <c r="D762" s="111"/>
    </row>
    <row r="763" spans="4:4" x14ac:dyDescent="0.25">
      <c r="D763" s="111"/>
    </row>
    <row r="764" spans="4:4" x14ac:dyDescent="0.25">
      <c r="D764" s="111"/>
    </row>
    <row r="765" spans="4:4" x14ac:dyDescent="0.25">
      <c r="D765" s="111"/>
    </row>
    <row r="766" spans="4:4" x14ac:dyDescent="0.25">
      <c r="D766" s="111"/>
    </row>
    <row r="767" spans="4:4" x14ac:dyDescent="0.25">
      <c r="D767" s="111"/>
    </row>
    <row r="768" spans="4:4" x14ac:dyDescent="0.25">
      <c r="D768" s="111"/>
    </row>
    <row r="769" spans="4:4" x14ac:dyDescent="0.25">
      <c r="D769" s="111"/>
    </row>
    <row r="770" spans="4:4" x14ac:dyDescent="0.25">
      <c r="D770" s="111"/>
    </row>
    <row r="771" spans="4:4" x14ac:dyDescent="0.25">
      <c r="D771" s="111"/>
    </row>
    <row r="772" spans="4:4" x14ac:dyDescent="0.25">
      <c r="D772" s="111"/>
    </row>
    <row r="773" spans="4:4" x14ac:dyDescent="0.25">
      <c r="D773" s="111"/>
    </row>
    <row r="774" spans="4:4" x14ac:dyDescent="0.25">
      <c r="D774" s="111"/>
    </row>
    <row r="775" spans="4:4" x14ac:dyDescent="0.25">
      <c r="D775" s="111"/>
    </row>
    <row r="776" spans="4:4" x14ac:dyDescent="0.25">
      <c r="D776" s="111"/>
    </row>
    <row r="777" spans="4:4" x14ac:dyDescent="0.25">
      <c r="D777" s="111"/>
    </row>
    <row r="778" spans="4:4" x14ac:dyDescent="0.25">
      <c r="D778" s="111"/>
    </row>
    <row r="779" spans="4:4" x14ac:dyDescent="0.25">
      <c r="D779" s="111"/>
    </row>
    <row r="780" spans="4:4" x14ac:dyDescent="0.25">
      <c r="D780" s="111"/>
    </row>
    <row r="781" spans="4:4" x14ac:dyDescent="0.25">
      <c r="D781" s="111"/>
    </row>
    <row r="782" spans="4:4" x14ac:dyDescent="0.25">
      <c r="D782" s="111"/>
    </row>
    <row r="783" spans="4:4" x14ac:dyDescent="0.25">
      <c r="D783" s="111"/>
    </row>
    <row r="784" spans="4:4" x14ac:dyDescent="0.25">
      <c r="D784" s="111"/>
    </row>
    <row r="785" spans="4:4" x14ac:dyDescent="0.25">
      <c r="D785" s="111"/>
    </row>
    <row r="786" spans="4:4" x14ac:dyDescent="0.25">
      <c r="D786" s="111"/>
    </row>
    <row r="787" spans="4:4" x14ac:dyDescent="0.25">
      <c r="D787" s="111"/>
    </row>
    <row r="788" spans="4:4" x14ac:dyDescent="0.25">
      <c r="D788" s="111"/>
    </row>
    <row r="789" spans="4:4" x14ac:dyDescent="0.25">
      <c r="D789" s="111"/>
    </row>
    <row r="790" spans="4:4" x14ac:dyDescent="0.25">
      <c r="D790" s="111"/>
    </row>
    <row r="791" spans="4:4" x14ac:dyDescent="0.25">
      <c r="D791" s="111"/>
    </row>
    <row r="792" spans="4:4" x14ac:dyDescent="0.25">
      <c r="D792" s="111"/>
    </row>
    <row r="793" spans="4:4" x14ac:dyDescent="0.25">
      <c r="D793" s="111"/>
    </row>
    <row r="794" spans="4:4" x14ac:dyDescent="0.25">
      <c r="D794" s="111"/>
    </row>
    <row r="795" spans="4:4" x14ac:dyDescent="0.25">
      <c r="D795" s="111"/>
    </row>
    <row r="796" spans="4:4" x14ac:dyDescent="0.25">
      <c r="D796" s="111"/>
    </row>
    <row r="797" spans="4:4" x14ac:dyDescent="0.25">
      <c r="D797" s="111"/>
    </row>
    <row r="798" spans="4:4" x14ac:dyDescent="0.25">
      <c r="D798" s="111"/>
    </row>
    <row r="799" spans="4:4" x14ac:dyDescent="0.25">
      <c r="D799" s="111"/>
    </row>
    <row r="800" spans="4:4" x14ac:dyDescent="0.25">
      <c r="D800" s="111"/>
    </row>
    <row r="801" spans="4:4" x14ac:dyDescent="0.25">
      <c r="D801" s="111"/>
    </row>
    <row r="802" spans="4:4" x14ac:dyDescent="0.25">
      <c r="D802" s="111"/>
    </row>
    <row r="803" spans="4:4" x14ac:dyDescent="0.25">
      <c r="D803" s="111"/>
    </row>
    <row r="804" spans="4:4" x14ac:dyDescent="0.25">
      <c r="D804" s="111"/>
    </row>
    <row r="805" spans="4:4" x14ac:dyDescent="0.25">
      <c r="D805" s="111"/>
    </row>
    <row r="806" spans="4:4" x14ac:dyDescent="0.25">
      <c r="D806" s="111"/>
    </row>
    <row r="807" spans="4:4" x14ac:dyDescent="0.25">
      <c r="D807" s="111"/>
    </row>
    <row r="808" spans="4:4" x14ac:dyDescent="0.25">
      <c r="D808" s="111"/>
    </row>
    <row r="809" spans="4:4" x14ac:dyDescent="0.25">
      <c r="D809" s="111"/>
    </row>
    <row r="810" spans="4:4" x14ac:dyDescent="0.25">
      <c r="D810" s="111"/>
    </row>
    <row r="811" spans="4:4" x14ac:dyDescent="0.25">
      <c r="D811" s="111"/>
    </row>
    <row r="812" spans="4:4" x14ac:dyDescent="0.25">
      <c r="D812" s="111"/>
    </row>
    <row r="813" spans="4:4" x14ac:dyDescent="0.25">
      <c r="D813" s="111"/>
    </row>
    <row r="814" spans="4:4" x14ac:dyDescent="0.25">
      <c r="D814" s="111"/>
    </row>
    <row r="815" spans="4:4" x14ac:dyDescent="0.25">
      <c r="D815" s="111"/>
    </row>
    <row r="816" spans="4:4" x14ac:dyDescent="0.25">
      <c r="D816" s="111"/>
    </row>
    <row r="817" spans="4:4" x14ac:dyDescent="0.25">
      <c r="D817" s="111"/>
    </row>
    <row r="818" spans="4:4" x14ac:dyDescent="0.25">
      <c r="D818" s="111"/>
    </row>
    <row r="819" spans="4:4" x14ac:dyDescent="0.25">
      <c r="D819" s="111"/>
    </row>
    <row r="820" spans="4:4" x14ac:dyDescent="0.25">
      <c r="D820" s="111"/>
    </row>
    <row r="821" spans="4:4" x14ac:dyDescent="0.25">
      <c r="D821" s="111"/>
    </row>
    <row r="822" spans="4:4" x14ac:dyDescent="0.25">
      <c r="D822" s="111"/>
    </row>
    <row r="823" spans="4:4" x14ac:dyDescent="0.25">
      <c r="D823" s="111"/>
    </row>
    <row r="824" spans="4:4" x14ac:dyDescent="0.25">
      <c r="D824" s="111"/>
    </row>
    <row r="825" spans="4:4" x14ac:dyDescent="0.25">
      <c r="D825" s="111"/>
    </row>
    <row r="826" spans="4:4" x14ac:dyDescent="0.25">
      <c r="D826" s="111"/>
    </row>
    <row r="827" spans="4:4" x14ac:dyDescent="0.25">
      <c r="D827" s="111"/>
    </row>
    <row r="828" spans="4:4" x14ac:dyDescent="0.25">
      <c r="D828" s="111"/>
    </row>
    <row r="829" spans="4:4" x14ac:dyDescent="0.25">
      <c r="D829" s="111"/>
    </row>
    <row r="830" spans="4:4" x14ac:dyDescent="0.25">
      <c r="D830" s="111"/>
    </row>
    <row r="831" spans="4:4" x14ac:dyDescent="0.25">
      <c r="D831" s="111"/>
    </row>
    <row r="832" spans="4:4" x14ac:dyDescent="0.25">
      <c r="D832" s="111"/>
    </row>
    <row r="833" spans="4:4" x14ac:dyDescent="0.25">
      <c r="D833" s="111"/>
    </row>
    <row r="834" spans="4:4" x14ac:dyDescent="0.25">
      <c r="D834" s="111"/>
    </row>
    <row r="835" spans="4:4" x14ac:dyDescent="0.25">
      <c r="D835" s="111"/>
    </row>
    <row r="836" spans="4:4" x14ac:dyDescent="0.25">
      <c r="D836" s="111"/>
    </row>
    <row r="837" spans="4:4" x14ac:dyDescent="0.25">
      <c r="D837" s="111"/>
    </row>
    <row r="838" spans="4:4" x14ac:dyDescent="0.25">
      <c r="D838" s="111"/>
    </row>
    <row r="839" spans="4:4" x14ac:dyDescent="0.25">
      <c r="D839" s="111"/>
    </row>
    <row r="840" spans="4:4" x14ac:dyDescent="0.25">
      <c r="D840" s="111"/>
    </row>
    <row r="841" spans="4:4" x14ac:dyDescent="0.25">
      <c r="D841" s="111"/>
    </row>
    <row r="842" spans="4:4" x14ac:dyDescent="0.25">
      <c r="D842" s="111"/>
    </row>
    <row r="843" spans="4:4" x14ac:dyDescent="0.25">
      <c r="D843" s="111"/>
    </row>
    <row r="844" spans="4:4" x14ac:dyDescent="0.25">
      <c r="D844" s="111"/>
    </row>
    <row r="845" spans="4:4" x14ac:dyDescent="0.25">
      <c r="D845" s="111"/>
    </row>
    <row r="846" spans="4:4" x14ac:dyDescent="0.25">
      <c r="D846" s="111"/>
    </row>
    <row r="847" spans="4:4" x14ac:dyDescent="0.25">
      <c r="D847" s="111"/>
    </row>
    <row r="848" spans="4:4" x14ac:dyDescent="0.25">
      <c r="D848" s="111"/>
    </row>
    <row r="849" spans="4:4" x14ac:dyDescent="0.25">
      <c r="D849" s="111"/>
    </row>
    <row r="850" spans="4:4" x14ac:dyDescent="0.25">
      <c r="D850" s="111"/>
    </row>
    <row r="851" spans="4:4" x14ac:dyDescent="0.25">
      <c r="D851" s="111"/>
    </row>
    <row r="852" spans="4:4" x14ac:dyDescent="0.25">
      <c r="D852" s="111"/>
    </row>
    <row r="853" spans="4:4" x14ac:dyDescent="0.25">
      <c r="D853" s="111"/>
    </row>
    <row r="854" spans="4:4" x14ac:dyDescent="0.25">
      <c r="D854" s="111"/>
    </row>
    <row r="855" spans="4:4" x14ac:dyDescent="0.25">
      <c r="D855" s="111"/>
    </row>
    <row r="856" spans="4:4" x14ac:dyDescent="0.25">
      <c r="D856" s="111"/>
    </row>
    <row r="857" spans="4:4" x14ac:dyDescent="0.25">
      <c r="D857" s="111"/>
    </row>
    <row r="858" spans="4:4" x14ac:dyDescent="0.25">
      <c r="D858" s="111"/>
    </row>
    <row r="859" spans="4:4" x14ac:dyDescent="0.25">
      <c r="D859" s="111"/>
    </row>
    <row r="860" spans="4:4" x14ac:dyDescent="0.25">
      <c r="D860" s="111"/>
    </row>
    <row r="861" spans="4:4" x14ac:dyDescent="0.25">
      <c r="D861" s="111"/>
    </row>
    <row r="862" spans="4:4" x14ac:dyDescent="0.25">
      <c r="D862" s="111"/>
    </row>
    <row r="863" spans="4:4" x14ac:dyDescent="0.25">
      <c r="D863" s="111"/>
    </row>
    <row r="864" spans="4:4" x14ac:dyDescent="0.25">
      <c r="D864" s="111"/>
    </row>
    <row r="865" spans="4:4" x14ac:dyDescent="0.25">
      <c r="D865" s="111"/>
    </row>
    <row r="866" spans="4:4" x14ac:dyDescent="0.25">
      <c r="D866" s="111"/>
    </row>
    <row r="867" spans="4:4" x14ac:dyDescent="0.25">
      <c r="D867" s="111"/>
    </row>
    <row r="868" spans="4:4" x14ac:dyDescent="0.25">
      <c r="D868" s="111"/>
    </row>
    <row r="869" spans="4:4" x14ac:dyDescent="0.25">
      <c r="D869" s="111"/>
    </row>
    <row r="870" spans="4:4" x14ac:dyDescent="0.25">
      <c r="D870" s="111"/>
    </row>
    <row r="871" spans="4:4" x14ac:dyDescent="0.25">
      <c r="D871" s="111"/>
    </row>
    <row r="872" spans="4:4" x14ac:dyDescent="0.25">
      <c r="D872" s="111"/>
    </row>
    <row r="873" spans="4:4" x14ac:dyDescent="0.25">
      <c r="D873" s="111"/>
    </row>
    <row r="874" spans="4:4" x14ac:dyDescent="0.25">
      <c r="D874" s="111"/>
    </row>
    <row r="875" spans="4:4" x14ac:dyDescent="0.25">
      <c r="D875" s="111"/>
    </row>
    <row r="876" spans="4:4" x14ac:dyDescent="0.25">
      <c r="D876" s="111"/>
    </row>
    <row r="877" spans="4:4" x14ac:dyDescent="0.25">
      <c r="D877" s="111"/>
    </row>
    <row r="878" spans="4:4" x14ac:dyDescent="0.25">
      <c r="D878" s="111"/>
    </row>
    <row r="879" spans="4:4" x14ac:dyDescent="0.25">
      <c r="D879" s="111"/>
    </row>
    <row r="880" spans="4:4" x14ac:dyDescent="0.25">
      <c r="D880" s="111"/>
    </row>
    <row r="881" spans="4:4" x14ac:dyDescent="0.25">
      <c r="D881" s="111"/>
    </row>
    <row r="882" spans="4:4" x14ac:dyDescent="0.25">
      <c r="D882" s="111"/>
    </row>
    <row r="883" spans="4:4" x14ac:dyDescent="0.25">
      <c r="D883" s="111"/>
    </row>
    <row r="884" spans="4:4" x14ac:dyDescent="0.25">
      <c r="D884" s="111"/>
    </row>
    <row r="885" spans="4:4" x14ac:dyDescent="0.25">
      <c r="D885" s="111"/>
    </row>
    <row r="886" spans="4:4" x14ac:dyDescent="0.25">
      <c r="D886" s="111"/>
    </row>
    <row r="887" spans="4:4" x14ac:dyDescent="0.25">
      <c r="D887" s="111"/>
    </row>
    <row r="888" spans="4:4" x14ac:dyDescent="0.25">
      <c r="D888" s="111"/>
    </row>
    <row r="889" spans="4:4" x14ac:dyDescent="0.25">
      <c r="D889" s="111"/>
    </row>
    <row r="890" spans="4:4" x14ac:dyDescent="0.25">
      <c r="D890" s="111"/>
    </row>
    <row r="891" spans="4:4" x14ac:dyDescent="0.25">
      <c r="D891" s="111"/>
    </row>
    <row r="892" spans="4:4" x14ac:dyDescent="0.25">
      <c r="D892" s="111"/>
    </row>
    <row r="893" spans="4:4" x14ac:dyDescent="0.25">
      <c r="D893" s="111"/>
    </row>
    <row r="894" spans="4:4" x14ac:dyDescent="0.25">
      <c r="D894" s="111"/>
    </row>
    <row r="895" spans="4:4" x14ac:dyDescent="0.25">
      <c r="D895" s="111"/>
    </row>
    <row r="896" spans="4:4" x14ac:dyDescent="0.25">
      <c r="D896" s="111"/>
    </row>
    <row r="897" spans="4:4" x14ac:dyDescent="0.25">
      <c r="D897" s="111"/>
    </row>
    <row r="898" spans="4:4" x14ac:dyDescent="0.25">
      <c r="D898" s="111"/>
    </row>
    <row r="899" spans="4:4" x14ac:dyDescent="0.25">
      <c r="D899" s="111"/>
    </row>
    <row r="900" spans="4:4" x14ac:dyDescent="0.25">
      <c r="D900" s="111"/>
    </row>
    <row r="901" spans="4:4" x14ac:dyDescent="0.25">
      <c r="D901" s="111"/>
    </row>
    <row r="902" spans="4:4" x14ac:dyDescent="0.25">
      <c r="D902" s="111"/>
    </row>
    <row r="903" spans="4:4" x14ac:dyDescent="0.25">
      <c r="D903" s="111"/>
    </row>
    <row r="904" spans="4:4" x14ac:dyDescent="0.25">
      <c r="D904" s="111"/>
    </row>
    <row r="905" spans="4:4" x14ac:dyDescent="0.25">
      <c r="D905" s="111"/>
    </row>
    <row r="906" spans="4:4" x14ac:dyDescent="0.25">
      <c r="D906" s="111"/>
    </row>
    <row r="907" spans="4:4" x14ac:dyDescent="0.25">
      <c r="D907" s="111"/>
    </row>
    <row r="908" spans="4:4" x14ac:dyDescent="0.25">
      <c r="D908" s="111"/>
    </row>
    <row r="909" spans="4:4" x14ac:dyDescent="0.25">
      <c r="D909" s="111"/>
    </row>
    <row r="910" spans="4:4" x14ac:dyDescent="0.25">
      <c r="D910" s="111"/>
    </row>
    <row r="911" spans="4:4" x14ac:dyDescent="0.25">
      <c r="D911" s="111"/>
    </row>
    <row r="912" spans="4:4" x14ac:dyDescent="0.25">
      <c r="D912" s="111"/>
    </row>
    <row r="913" spans="4:4" x14ac:dyDescent="0.25">
      <c r="D913" s="111"/>
    </row>
    <row r="914" spans="4:4" x14ac:dyDescent="0.25">
      <c r="D914" s="111"/>
    </row>
    <row r="915" spans="4:4" x14ac:dyDescent="0.25">
      <c r="D915" s="111"/>
    </row>
    <row r="916" spans="4:4" x14ac:dyDescent="0.25">
      <c r="D916" s="111"/>
    </row>
    <row r="917" spans="4:4" x14ac:dyDescent="0.25">
      <c r="D917" s="111"/>
    </row>
    <row r="918" spans="4:4" x14ac:dyDescent="0.25">
      <c r="D918" s="111"/>
    </row>
    <row r="919" spans="4:4" x14ac:dyDescent="0.25">
      <c r="D919" s="111"/>
    </row>
    <row r="920" spans="4:4" x14ac:dyDescent="0.25">
      <c r="D920" s="111"/>
    </row>
    <row r="921" spans="4:4" x14ac:dyDescent="0.25">
      <c r="D921" s="111"/>
    </row>
    <row r="922" spans="4:4" x14ac:dyDescent="0.25">
      <c r="D922" s="111"/>
    </row>
    <row r="923" spans="4:4" x14ac:dyDescent="0.25">
      <c r="D923" s="111"/>
    </row>
    <row r="924" spans="4:4" x14ac:dyDescent="0.25">
      <c r="D924" s="111"/>
    </row>
    <row r="925" spans="4:4" x14ac:dyDescent="0.25">
      <c r="D925" s="111"/>
    </row>
    <row r="926" spans="4:4" x14ac:dyDescent="0.25">
      <c r="D926" s="111"/>
    </row>
    <row r="927" spans="4:4" x14ac:dyDescent="0.25">
      <c r="D927" s="111"/>
    </row>
    <row r="928" spans="4:4" x14ac:dyDescent="0.25">
      <c r="D928" s="111"/>
    </row>
    <row r="929" spans="4:4" x14ac:dyDescent="0.25">
      <c r="D929" s="111"/>
    </row>
    <row r="930" spans="4:4" x14ac:dyDescent="0.25">
      <c r="D930" s="111"/>
    </row>
    <row r="931" spans="4:4" x14ac:dyDescent="0.25">
      <c r="D931" s="111"/>
    </row>
    <row r="932" spans="4:4" x14ac:dyDescent="0.25">
      <c r="D932" s="111"/>
    </row>
    <row r="933" spans="4:4" x14ac:dyDescent="0.25">
      <c r="D933" s="111"/>
    </row>
    <row r="934" spans="4:4" x14ac:dyDescent="0.25">
      <c r="D934" s="111"/>
    </row>
    <row r="935" spans="4:4" x14ac:dyDescent="0.25">
      <c r="D935" s="111"/>
    </row>
    <row r="936" spans="4:4" x14ac:dyDescent="0.25">
      <c r="D936" s="111"/>
    </row>
    <row r="937" spans="4:4" x14ac:dyDescent="0.25">
      <c r="D937" s="111"/>
    </row>
    <row r="938" spans="4:4" x14ac:dyDescent="0.25">
      <c r="D938" s="111"/>
    </row>
    <row r="939" spans="4:4" x14ac:dyDescent="0.25">
      <c r="D939" s="111"/>
    </row>
    <row r="940" spans="4:4" x14ac:dyDescent="0.25">
      <c r="D940" s="111"/>
    </row>
    <row r="941" spans="4:4" x14ac:dyDescent="0.25">
      <c r="D941" s="111"/>
    </row>
    <row r="942" spans="4:4" x14ac:dyDescent="0.25">
      <c r="D942" s="111"/>
    </row>
    <row r="943" spans="4:4" x14ac:dyDescent="0.25">
      <c r="D943" s="111"/>
    </row>
    <row r="944" spans="4:4" x14ac:dyDescent="0.25">
      <c r="D944" s="111"/>
    </row>
    <row r="945" spans="4:4" x14ac:dyDescent="0.25">
      <c r="D945" s="111"/>
    </row>
    <row r="946" spans="4:4" x14ac:dyDescent="0.25">
      <c r="D946" s="111"/>
    </row>
    <row r="947" spans="4:4" x14ac:dyDescent="0.25">
      <c r="D947" s="111"/>
    </row>
    <row r="948" spans="4:4" x14ac:dyDescent="0.25">
      <c r="D948" s="111"/>
    </row>
    <row r="949" spans="4:4" x14ac:dyDescent="0.25">
      <c r="D949" s="111"/>
    </row>
    <row r="950" spans="4:4" x14ac:dyDescent="0.25">
      <c r="D950" s="111"/>
    </row>
    <row r="951" spans="4:4" x14ac:dyDescent="0.25">
      <c r="D951" s="111"/>
    </row>
    <row r="952" spans="4:4" x14ac:dyDescent="0.25">
      <c r="D952" s="111"/>
    </row>
    <row r="953" spans="4:4" x14ac:dyDescent="0.25">
      <c r="D953" s="111"/>
    </row>
    <row r="954" spans="4:4" x14ac:dyDescent="0.25">
      <c r="D954" s="111"/>
    </row>
    <row r="955" spans="4:4" x14ac:dyDescent="0.25">
      <c r="D955" s="111"/>
    </row>
    <row r="956" spans="4:4" x14ac:dyDescent="0.25">
      <c r="D956" s="111"/>
    </row>
    <row r="957" spans="4:4" x14ac:dyDescent="0.25">
      <c r="D957" s="111"/>
    </row>
    <row r="958" spans="4:4" x14ac:dyDescent="0.25">
      <c r="D958" s="111"/>
    </row>
    <row r="959" spans="4:4" x14ac:dyDescent="0.25">
      <c r="D959" s="111"/>
    </row>
    <row r="960" spans="4:4" x14ac:dyDescent="0.25">
      <c r="D960" s="111"/>
    </row>
    <row r="961" spans="4:4" x14ac:dyDescent="0.25">
      <c r="D961" s="111"/>
    </row>
    <row r="962" spans="4:4" x14ac:dyDescent="0.25">
      <c r="D962" s="111"/>
    </row>
    <row r="963" spans="4:4" x14ac:dyDescent="0.25">
      <c r="D963" s="111"/>
    </row>
    <row r="964" spans="4:4" x14ac:dyDescent="0.25">
      <c r="D964" s="111"/>
    </row>
    <row r="965" spans="4:4" x14ac:dyDescent="0.25">
      <c r="D965" s="111"/>
    </row>
    <row r="966" spans="4:4" x14ac:dyDescent="0.25">
      <c r="D966" s="111"/>
    </row>
    <row r="967" spans="4:4" x14ac:dyDescent="0.25">
      <c r="D967" s="111"/>
    </row>
    <row r="968" spans="4:4" x14ac:dyDescent="0.25">
      <c r="D968" s="111"/>
    </row>
    <row r="969" spans="4:4" x14ac:dyDescent="0.25">
      <c r="D969" s="111"/>
    </row>
    <row r="970" spans="4:4" x14ac:dyDescent="0.25">
      <c r="D970" s="111"/>
    </row>
    <row r="971" spans="4:4" x14ac:dyDescent="0.25">
      <c r="D971" s="111"/>
    </row>
    <row r="972" spans="4:4" x14ac:dyDescent="0.25">
      <c r="D972" s="111"/>
    </row>
    <row r="973" spans="4:4" x14ac:dyDescent="0.25">
      <c r="D973" s="111"/>
    </row>
    <row r="974" spans="4:4" x14ac:dyDescent="0.25">
      <c r="D974" s="111"/>
    </row>
    <row r="975" spans="4:4" x14ac:dyDescent="0.25">
      <c r="D975" s="111"/>
    </row>
    <row r="976" spans="4:4" x14ac:dyDescent="0.25">
      <c r="D976" s="111"/>
    </row>
    <row r="977" spans="4:4" x14ac:dyDescent="0.25">
      <c r="D977" s="111"/>
    </row>
    <row r="978" spans="4:4" x14ac:dyDescent="0.25">
      <c r="D978" s="111"/>
    </row>
    <row r="979" spans="4:4" x14ac:dyDescent="0.25">
      <c r="D979" s="111"/>
    </row>
    <row r="980" spans="4:4" x14ac:dyDescent="0.25">
      <c r="D980" s="111"/>
    </row>
    <row r="981" spans="4:4" x14ac:dyDescent="0.25">
      <c r="D981" s="111"/>
    </row>
    <row r="982" spans="4:4" x14ac:dyDescent="0.25">
      <c r="D982" s="111"/>
    </row>
    <row r="983" spans="4:4" x14ac:dyDescent="0.25">
      <c r="D983" s="111"/>
    </row>
    <row r="984" spans="4:4" x14ac:dyDescent="0.25">
      <c r="D984" s="111"/>
    </row>
    <row r="985" spans="4:4" x14ac:dyDescent="0.25">
      <c r="D985" s="111"/>
    </row>
    <row r="986" spans="4:4" x14ac:dyDescent="0.25">
      <c r="D986" s="111"/>
    </row>
    <row r="987" spans="4:4" x14ac:dyDescent="0.25">
      <c r="D987" s="111"/>
    </row>
    <row r="988" spans="4:4" x14ac:dyDescent="0.25">
      <c r="D988" s="111"/>
    </row>
    <row r="989" spans="4:4" x14ac:dyDescent="0.25">
      <c r="D989" s="111"/>
    </row>
    <row r="990" spans="4:4" x14ac:dyDescent="0.25">
      <c r="D990" s="111"/>
    </row>
    <row r="991" spans="4:4" x14ac:dyDescent="0.25">
      <c r="D991" s="111"/>
    </row>
    <row r="992" spans="4:4" x14ac:dyDescent="0.25">
      <c r="D992" s="111"/>
    </row>
    <row r="993" spans="4:4" x14ac:dyDescent="0.25">
      <c r="D993" s="111"/>
    </row>
    <row r="994" spans="4:4" x14ac:dyDescent="0.25">
      <c r="D994" s="111"/>
    </row>
    <row r="995" spans="4:4" x14ac:dyDescent="0.25">
      <c r="D995" s="111"/>
    </row>
    <row r="996" spans="4:4" x14ac:dyDescent="0.25">
      <c r="D996" s="111"/>
    </row>
    <row r="997" spans="4:4" x14ac:dyDescent="0.25">
      <c r="D997" s="111"/>
    </row>
    <row r="998" spans="4:4" x14ac:dyDescent="0.25">
      <c r="D998" s="111"/>
    </row>
    <row r="999" spans="4:4" x14ac:dyDescent="0.25">
      <c r="D999" s="111"/>
    </row>
    <row r="1000" spans="4:4" x14ac:dyDescent="0.25">
      <c r="D1000" s="111"/>
    </row>
    <row r="1001" spans="4:4" x14ac:dyDescent="0.25">
      <c r="D1001" s="111"/>
    </row>
    <row r="1002" spans="4:4" x14ac:dyDescent="0.25">
      <c r="D1002" s="111"/>
    </row>
    <row r="1003" spans="4:4" x14ac:dyDescent="0.25">
      <c r="D1003" s="111"/>
    </row>
    <row r="1004" spans="4:4" x14ac:dyDescent="0.25">
      <c r="D1004" s="111"/>
    </row>
    <row r="1005" spans="4:4" x14ac:dyDescent="0.25">
      <c r="D1005" s="111"/>
    </row>
    <row r="1006" spans="4:4" x14ac:dyDescent="0.25">
      <c r="D1006" s="111"/>
    </row>
    <row r="1007" spans="4:4" x14ac:dyDescent="0.25">
      <c r="D1007" s="111"/>
    </row>
    <row r="1008" spans="4:4" x14ac:dyDescent="0.25">
      <c r="D1008" s="111"/>
    </row>
    <row r="1009" spans="4:4" x14ac:dyDescent="0.25">
      <c r="D1009" s="111"/>
    </row>
    <row r="1010" spans="4:4" x14ac:dyDescent="0.25">
      <c r="D1010" s="111"/>
    </row>
    <row r="1011" spans="4:4" x14ac:dyDescent="0.25">
      <c r="D1011" s="111"/>
    </row>
    <row r="1012" spans="4:4" x14ac:dyDescent="0.25">
      <c r="D1012" s="111"/>
    </row>
    <row r="1013" spans="4:4" x14ac:dyDescent="0.25">
      <c r="D1013" s="111"/>
    </row>
    <row r="1014" spans="4:4" x14ac:dyDescent="0.25">
      <c r="D1014" s="111"/>
    </row>
    <row r="1015" spans="4:4" x14ac:dyDescent="0.25">
      <c r="D1015" s="111"/>
    </row>
    <row r="1016" spans="4:4" x14ac:dyDescent="0.25">
      <c r="D1016" s="111"/>
    </row>
    <row r="1017" spans="4:4" x14ac:dyDescent="0.25">
      <c r="D1017" s="111"/>
    </row>
    <row r="1018" spans="4:4" x14ac:dyDescent="0.25">
      <c r="D1018" s="111"/>
    </row>
    <row r="1019" spans="4:4" x14ac:dyDescent="0.25">
      <c r="D1019" s="111"/>
    </row>
    <row r="1020" spans="4:4" x14ac:dyDescent="0.25">
      <c r="D1020" s="111"/>
    </row>
    <row r="1021" spans="4:4" x14ac:dyDescent="0.25">
      <c r="D1021" s="111"/>
    </row>
    <row r="1022" spans="4:4" x14ac:dyDescent="0.25">
      <c r="D1022" s="111"/>
    </row>
    <row r="1023" spans="4:4" x14ac:dyDescent="0.25">
      <c r="D1023" s="111"/>
    </row>
    <row r="1024" spans="4:4" x14ac:dyDescent="0.25">
      <c r="D1024" s="111"/>
    </row>
    <row r="1025" spans="4:4" x14ac:dyDescent="0.25">
      <c r="D1025" s="111"/>
    </row>
    <row r="1026" spans="4:4" x14ac:dyDescent="0.25">
      <c r="D1026" s="111"/>
    </row>
    <row r="1027" spans="4:4" x14ac:dyDescent="0.25">
      <c r="D1027" s="111"/>
    </row>
    <row r="1028" spans="4:4" x14ac:dyDescent="0.25">
      <c r="D1028" s="111"/>
    </row>
    <row r="1029" spans="4:4" x14ac:dyDescent="0.25">
      <c r="D1029" s="111"/>
    </row>
    <row r="1030" spans="4:4" x14ac:dyDescent="0.25">
      <c r="D1030" s="111"/>
    </row>
    <row r="1031" spans="4:4" x14ac:dyDescent="0.25">
      <c r="D1031" s="111"/>
    </row>
    <row r="1032" spans="4:4" x14ac:dyDescent="0.25">
      <c r="D1032" s="111"/>
    </row>
    <row r="1033" spans="4:4" x14ac:dyDescent="0.25">
      <c r="D1033" s="111"/>
    </row>
    <row r="1034" spans="4:4" x14ac:dyDescent="0.25">
      <c r="D1034" s="111"/>
    </row>
    <row r="1035" spans="4:4" x14ac:dyDescent="0.25">
      <c r="D1035" s="111"/>
    </row>
    <row r="1036" spans="4:4" x14ac:dyDescent="0.25">
      <c r="D1036" s="111"/>
    </row>
    <row r="1037" spans="4:4" x14ac:dyDescent="0.25">
      <c r="D1037" s="111"/>
    </row>
    <row r="1038" spans="4:4" x14ac:dyDescent="0.25">
      <c r="D1038" s="111"/>
    </row>
    <row r="1039" spans="4:4" x14ac:dyDescent="0.25">
      <c r="D1039" s="111"/>
    </row>
    <row r="1040" spans="4:4" x14ac:dyDescent="0.25">
      <c r="D1040" s="111"/>
    </row>
    <row r="1041" spans="4:4" x14ac:dyDescent="0.25">
      <c r="D1041" s="111"/>
    </row>
    <row r="1042" spans="4:4" x14ac:dyDescent="0.25">
      <c r="D1042" s="111"/>
    </row>
    <row r="1043" spans="4:4" x14ac:dyDescent="0.25">
      <c r="D1043" s="111"/>
    </row>
    <row r="1044" spans="4:4" x14ac:dyDescent="0.25">
      <c r="D1044" s="111"/>
    </row>
    <row r="1045" spans="4:4" x14ac:dyDescent="0.25">
      <c r="D1045" s="111"/>
    </row>
    <row r="1046" spans="4:4" x14ac:dyDescent="0.25">
      <c r="D1046" s="111"/>
    </row>
    <row r="1047" spans="4:4" x14ac:dyDescent="0.25">
      <c r="D1047" s="111"/>
    </row>
    <row r="1048" spans="4:4" x14ac:dyDescent="0.25">
      <c r="D1048" s="111"/>
    </row>
    <row r="1049" spans="4:4" x14ac:dyDescent="0.25">
      <c r="D1049" s="111"/>
    </row>
    <row r="1050" spans="4:4" x14ac:dyDescent="0.25">
      <c r="D1050" s="111"/>
    </row>
    <row r="1051" spans="4:4" x14ac:dyDescent="0.25">
      <c r="D1051" s="111"/>
    </row>
    <row r="1052" spans="4:4" x14ac:dyDescent="0.25">
      <c r="D1052" s="111"/>
    </row>
    <row r="1053" spans="4:4" x14ac:dyDescent="0.25">
      <c r="D1053" s="111"/>
    </row>
    <row r="1054" spans="4:4" x14ac:dyDescent="0.25">
      <c r="D1054" s="111"/>
    </row>
    <row r="1055" spans="4:4" x14ac:dyDescent="0.25">
      <c r="D1055" s="111"/>
    </row>
    <row r="1056" spans="4:4" x14ac:dyDescent="0.25">
      <c r="D1056" s="111"/>
    </row>
    <row r="1057" spans="4:4" x14ac:dyDescent="0.25">
      <c r="D1057" s="111"/>
    </row>
    <row r="1058" spans="4:4" x14ac:dyDescent="0.25">
      <c r="D1058" s="111"/>
    </row>
    <row r="1059" spans="4:4" x14ac:dyDescent="0.25">
      <c r="D1059" s="111"/>
    </row>
    <row r="1060" spans="4:4" x14ac:dyDescent="0.25">
      <c r="D1060" s="111"/>
    </row>
    <row r="1061" spans="4:4" x14ac:dyDescent="0.25">
      <c r="D1061" s="111"/>
    </row>
    <row r="1062" spans="4:4" x14ac:dyDescent="0.25">
      <c r="D1062" s="111"/>
    </row>
    <row r="1063" spans="4:4" x14ac:dyDescent="0.25">
      <c r="D1063" s="111"/>
    </row>
    <row r="1064" spans="4:4" x14ac:dyDescent="0.25">
      <c r="D1064" s="111"/>
    </row>
    <row r="1065" spans="4:4" x14ac:dyDescent="0.25">
      <c r="D1065" s="111"/>
    </row>
    <row r="1066" spans="4:4" x14ac:dyDescent="0.25">
      <c r="D1066" s="111"/>
    </row>
    <row r="1067" spans="4:4" x14ac:dyDescent="0.25">
      <c r="D1067" s="111"/>
    </row>
    <row r="1068" spans="4:4" x14ac:dyDescent="0.25">
      <c r="D1068" s="111"/>
    </row>
    <row r="1069" spans="4:4" x14ac:dyDescent="0.25">
      <c r="D1069" s="111"/>
    </row>
    <row r="1070" spans="4:4" x14ac:dyDescent="0.25">
      <c r="D1070" s="111"/>
    </row>
    <row r="1071" spans="4:4" x14ac:dyDescent="0.25">
      <c r="D1071" s="111"/>
    </row>
    <row r="1072" spans="4:4" x14ac:dyDescent="0.25">
      <c r="D1072" s="111"/>
    </row>
    <row r="1073" spans="4:4" x14ac:dyDescent="0.25">
      <c r="D1073" s="111"/>
    </row>
    <row r="1074" spans="4:4" x14ac:dyDescent="0.25">
      <c r="D1074" s="111"/>
    </row>
    <row r="1075" spans="4:4" x14ac:dyDescent="0.25">
      <c r="D1075" s="111"/>
    </row>
    <row r="1076" spans="4:4" x14ac:dyDescent="0.25">
      <c r="D1076" s="111"/>
    </row>
    <row r="1077" spans="4:4" x14ac:dyDescent="0.25">
      <c r="D1077" s="111"/>
    </row>
    <row r="1078" spans="4:4" x14ac:dyDescent="0.25">
      <c r="D1078" s="111"/>
    </row>
    <row r="1079" spans="4:4" x14ac:dyDescent="0.25">
      <c r="D1079" s="111"/>
    </row>
    <row r="1080" spans="4:4" x14ac:dyDescent="0.25">
      <c r="D1080" s="111"/>
    </row>
    <row r="1081" spans="4:4" x14ac:dyDescent="0.25">
      <c r="D1081" s="111"/>
    </row>
    <row r="1082" spans="4:4" x14ac:dyDescent="0.25">
      <c r="D1082" s="111"/>
    </row>
    <row r="1083" spans="4:4" x14ac:dyDescent="0.25">
      <c r="D1083" s="111"/>
    </row>
    <row r="1084" spans="4:4" x14ac:dyDescent="0.25">
      <c r="D1084" s="111"/>
    </row>
    <row r="1085" spans="4:4" x14ac:dyDescent="0.25">
      <c r="D1085" s="111"/>
    </row>
    <row r="1086" spans="4:4" x14ac:dyDescent="0.25">
      <c r="D1086" s="111"/>
    </row>
    <row r="1087" spans="4:4" x14ac:dyDescent="0.25">
      <c r="D1087" s="111"/>
    </row>
    <row r="1088" spans="4:4" x14ac:dyDescent="0.25">
      <c r="D1088" s="111"/>
    </row>
    <row r="1089" spans="4:4" x14ac:dyDescent="0.25">
      <c r="D1089" s="111"/>
    </row>
    <row r="1090" spans="4:4" x14ac:dyDescent="0.25">
      <c r="D1090" s="111"/>
    </row>
    <row r="1091" spans="4:4" x14ac:dyDescent="0.25">
      <c r="D1091" s="111"/>
    </row>
    <row r="1092" spans="4:4" x14ac:dyDescent="0.25">
      <c r="D1092" s="111"/>
    </row>
    <row r="1093" spans="4:4" x14ac:dyDescent="0.25">
      <c r="D1093" s="111"/>
    </row>
    <row r="1094" spans="4:4" x14ac:dyDescent="0.25">
      <c r="D1094" s="111"/>
    </row>
    <row r="1095" spans="4:4" x14ac:dyDescent="0.25">
      <c r="D1095" s="111"/>
    </row>
    <row r="1096" spans="4:4" x14ac:dyDescent="0.25">
      <c r="D1096" s="111"/>
    </row>
    <row r="1097" spans="4:4" x14ac:dyDescent="0.25">
      <c r="D1097" s="111"/>
    </row>
    <row r="1098" spans="4:4" x14ac:dyDescent="0.25">
      <c r="D1098" s="111"/>
    </row>
    <row r="1099" spans="4:4" x14ac:dyDescent="0.25">
      <c r="D1099" s="111"/>
    </row>
    <row r="1100" spans="4:4" x14ac:dyDescent="0.25">
      <c r="D1100" s="111"/>
    </row>
    <row r="1101" spans="4:4" x14ac:dyDescent="0.25">
      <c r="D1101" s="111"/>
    </row>
    <row r="1102" spans="4:4" x14ac:dyDescent="0.25">
      <c r="D1102" s="111"/>
    </row>
    <row r="1103" spans="4:4" x14ac:dyDescent="0.25">
      <c r="D1103" s="111"/>
    </row>
    <row r="1104" spans="4:4" x14ac:dyDescent="0.25">
      <c r="D1104" s="111"/>
    </row>
    <row r="1105" spans="4:4" x14ac:dyDescent="0.25">
      <c r="D1105" s="111"/>
    </row>
    <row r="1106" spans="4:4" x14ac:dyDescent="0.25">
      <c r="D1106" s="111"/>
    </row>
    <row r="1107" spans="4:4" x14ac:dyDescent="0.25">
      <c r="D1107" s="111"/>
    </row>
    <row r="1108" spans="4:4" x14ac:dyDescent="0.25">
      <c r="D1108" s="111"/>
    </row>
    <row r="1109" spans="4:4" x14ac:dyDescent="0.25">
      <c r="D1109" s="111"/>
    </row>
    <row r="1110" spans="4:4" x14ac:dyDescent="0.25">
      <c r="D1110" s="111"/>
    </row>
    <row r="1111" spans="4:4" x14ac:dyDescent="0.25">
      <c r="D1111" s="111"/>
    </row>
    <row r="1112" spans="4:4" x14ac:dyDescent="0.25">
      <c r="D1112" s="111"/>
    </row>
    <row r="1113" spans="4:4" x14ac:dyDescent="0.25">
      <c r="D1113" s="111"/>
    </row>
    <row r="1114" spans="4:4" x14ac:dyDescent="0.25">
      <c r="D1114" s="111"/>
    </row>
    <row r="1115" spans="4:4" x14ac:dyDescent="0.25">
      <c r="D1115" s="111"/>
    </row>
    <row r="1116" spans="4:4" x14ac:dyDescent="0.25">
      <c r="D1116" s="111"/>
    </row>
    <row r="1117" spans="4:4" x14ac:dyDescent="0.25">
      <c r="D1117" s="111"/>
    </row>
    <row r="1118" spans="4:4" x14ac:dyDescent="0.25">
      <c r="D1118" s="111"/>
    </row>
    <row r="1119" spans="4:4" x14ac:dyDescent="0.25">
      <c r="D1119" s="111"/>
    </row>
    <row r="1120" spans="4:4" x14ac:dyDescent="0.25">
      <c r="D1120" s="111"/>
    </row>
    <row r="1121" spans="4:4" x14ac:dyDescent="0.25">
      <c r="D1121" s="111"/>
    </row>
    <row r="1122" spans="4:4" x14ac:dyDescent="0.25">
      <c r="D1122" s="111"/>
    </row>
    <row r="1123" spans="4:4" x14ac:dyDescent="0.25">
      <c r="D1123" s="111"/>
    </row>
    <row r="1124" spans="4:4" x14ac:dyDescent="0.25">
      <c r="D1124" s="111"/>
    </row>
    <row r="1125" spans="4:4" x14ac:dyDescent="0.25">
      <c r="D1125" s="111"/>
    </row>
    <row r="1126" spans="4:4" x14ac:dyDescent="0.25">
      <c r="D1126" s="111"/>
    </row>
    <row r="1127" spans="4:4" x14ac:dyDescent="0.25">
      <c r="D1127" s="111"/>
    </row>
    <row r="1128" spans="4:4" x14ac:dyDescent="0.25">
      <c r="D1128" s="111"/>
    </row>
    <row r="1129" spans="4:4" x14ac:dyDescent="0.25">
      <c r="D1129" s="111"/>
    </row>
    <row r="1130" spans="4:4" x14ac:dyDescent="0.25">
      <c r="D1130" s="111"/>
    </row>
    <row r="1131" spans="4:4" x14ac:dyDescent="0.25">
      <c r="D1131" s="111"/>
    </row>
    <row r="1132" spans="4:4" x14ac:dyDescent="0.25">
      <c r="D1132" s="111"/>
    </row>
    <row r="1133" spans="4:4" x14ac:dyDescent="0.25">
      <c r="D1133" s="111"/>
    </row>
    <row r="1134" spans="4:4" x14ac:dyDescent="0.25">
      <c r="D1134" s="111"/>
    </row>
    <row r="1135" spans="4:4" x14ac:dyDescent="0.25">
      <c r="D1135" s="111"/>
    </row>
    <row r="1136" spans="4:4" x14ac:dyDescent="0.25">
      <c r="D1136" s="111"/>
    </row>
    <row r="1137" spans="4:4" x14ac:dyDescent="0.25">
      <c r="D1137" s="111"/>
    </row>
    <row r="1138" spans="4:4" x14ac:dyDescent="0.25">
      <c r="D1138" s="111"/>
    </row>
    <row r="1139" spans="4:4" x14ac:dyDescent="0.25">
      <c r="D1139" s="111"/>
    </row>
    <row r="1140" spans="4:4" x14ac:dyDescent="0.25">
      <c r="D1140" s="111"/>
    </row>
    <row r="1141" spans="4:4" x14ac:dyDescent="0.25">
      <c r="D1141" s="111"/>
    </row>
    <row r="1142" spans="4:4" x14ac:dyDescent="0.25">
      <c r="D1142" s="111"/>
    </row>
    <row r="1143" spans="4:4" x14ac:dyDescent="0.25">
      <c r="D1143" s="111"/>
    </row>
    <row r="1144" spans="4:4" x14ac:dyDescent="0.25">
      <c r="D1144" s="111"/>
    </row>
    <row r="1145" spans="4:4" x14ac:dyDescent="0.25">
      <c r="D1145" s="111"/>
    </row>
    <row r="1146" spans="4:4" x14ac:dyDescent="0.25">
      <c r="D1146" s="111"/>
    </row>
    <row r="1147" spans="4:4" x14ac:dyDescent="0.25">
      <c r="D1147" s="111"/>
    </row>
    <row r="1148" spans="4:4" x14ac:dyDescent="0.25">
      <c r="D1148" s="111"/>
    </row>
    <row r="1149" spans="4:4" x14ac:dyDescent="0.25">
      <c r="D1149" s="111"/>
    </row>
    <row r="1150" spans="4:4" x14ac:dyDescent="0.25">
      <c r="D1150" s="111"/>
    </row>
    <row r="1151" spans="4:4" x14ac:dyDescent="0.25">
      <c r="D1151" s="111"/>
    </row>
    <row r="1152" spans="4:4" x14ac:dyDescent="0.25">
      <c r="D1152" s="111"/>
    </row>
    <row r="1153" spans="4:4" x14ac:dyDescent="0.25">
      <c r="D1153" s="111"/>
    </row>
    <row r="1154" spans="4:4" x14ac:dyDescent="0.25">
      <c r="D1154" s="111"/>
    </row>
    <row r="1155" spans="4:4" x14ac:dyDescent="0.25">
      <c r="D1155" s="111"/>
    </row>
    <row r="1156" spans="4:4" x14ac:dyDescent="0.25">
      <c r="D1156" s="111"/>
    </row>
    <row r="1157" spans="4:4" x14ac:dyDescent="0.25">
      <c r="D1157" s="111"/>
    </row>
    <row r="1158" spans="4:4" x14ac:dyDescent="0.25">
      <c r="D1158" s="111"/>
    </row>
    <row r="1159" spans="4:4" x14ac:dyDescent="0.25">
      <c r="D1159" s="111"/>
    </row>
    <row r="1160" spans="4:4" x14ac:dyDescent="0.25">
      <c r="D1160" s="111"/>
    </row>
    <row r="1161" spans="4:4" x14ac:dyDescent="0.25">
      <c r="D1161" s="111"/>
    </row>
    <row r="1162" spans="4:4" x14ac:dyDescent="0.25">
      <c r="D1162" s="111"/>
    </row>
    <row r="1163" spans="4:4" x14ac:dyDescent="0.25">
      <c r="D1163" s="111"/>
    </row>
    <row r="1164" spans="4:4" x14ac:dyDescent="0.25">
      <c r="D1164" s="111"/>
    </row>
    <row r="1165" spans="4:4" x14ac:dyDescent="0.25">
      <c r="D1165" s="111"/>
    </row>
    <row r="1166" spans="4:4" x14ac:dyDescent="0.25">
      <c r="D1166" s="111"/>
    </row>
    <row r="1167" spans="4:4" x14ac:dyDescent="0.25">
      <c r="D1167" s="111"/>
    </row>
    <row r="1168" spans="4:4" x14ac:dyDescent="0.25">
      <c r="D1168" s="111"/>
    </row>
    <row r="1169" spans="4:4" x14ac:dyDescent="0.25">
      <c r="D1169" s="111"/>
    </row>
    <row r="1170" spans="4:4" x14ac:dyDescent="0.25">
      <c r="D1170" s="111"/>
    </row>
    <row r="1171" spans="4:4" x14ac:dyDescent="0.25">
      <c r="D1171" s="111"/>
    </row>
    <row r="1172" spans="4:4" x14ac:dyDescent="0.25">
      <c r="D1172" s="111"/>
    </row>
    <row r="1173" spans="4:4" x14ac:dyDescent="0.25">
      <c r="D1173" s="111"/>
    </row>
    <row r="1174" spans="4:4" x14ac:dyDescent="0.25">
      <c r="D1174" s="111"/>
    </row>
    <row r="1175" spans="4:4" x14ac:dyDescent="0.25">
      <c r="D1175" s="111"/>
    </row>
    <row r="1176" spans="4:4" x14ac:dyDescent="0.25">
      <c r="D1176" s="111"/>
    </row>
    <row r="1177" spans="4:4" x14ac:dyDescent="0.25">
      <c r="D1177" s="111"/>
    </row>
    <row r="1178" spans="4:4" x14ac:dyDescent="0.25">
      <c r="D1178" s="111"/>
    </row>
    <row r="1179" spans="4:4" x14ac:dyDescent="0.25">
      <c r="D1179" s="111"/>
    </row>
    <row r="1180" spans="4:4" x14ac:dyDescent="0.25">
      <c r="D1180" s="111"/>
    </row>
    <row r="1181" spans="4:4" x14ac:dyDescent="0.25">
      <c r="D1181" s="111"/>
    </row>
    <row r="1182" spans="4:4" x14ac:dyDescent="0.25">
      <c r="D1182" s="111"/>
    </row>
    <row r="1183" spans="4:4" x14ac:dyDescent="0.25">
      <c r="D1183" s="111"/>
    </row>
    <row r="1184" spans="4:4" x14ac:dyDescent="0.25">
      <c r="D1184" s="111"/>
    </row>
    <row r="1185" spans="4:4" x14ac:dyDescent="0.25">
      <c r="D1185" s="111"/>
    </row>
    <row r="1186" spans="4:4" x14ac:dyDescent="0.25">
      <c r="D1186" s="111"/>
    </row>
    <row r="1187" spans="4:4" x14ac:dyDescent="0.25">
      <c r="D1187" s="111"/>
    </row>
    <row r="1188" spans="4:4" x14ac:dyDescent="0.25">
      <c r="D1188" s="111"/>
    </row>
    <row r="1189" spans="4:4" x14ac:dyDescent="0.25">
      <c r="D1189" s="111"/>
    </row>
    <row r="1190" spans="4:4" x14ac:dyDescent="0.25">
      <c r="D1190" s="111"/>
    </row>
    <row r="1191" spans="4:4" x14ac:dyDescent="0.25">
      <c r="D1191" s="111"/>
    </row>
    <row r="1192" spans="4:4" x14ac:dyDescent="0.25">
      <c r="D1192" s="111"/>
    </row>
    <row r="1193" spans="4:4" x14ac:dyDescent="0.25">
      <c r="D1193" s="111"/>
    </row>
    <row r="1194" spans="4:4" x14ac:dyDescent="0.25">
      <c r="D1194" s="111"/>
    </row>
    <row r="1195" spans="4:4" x14ac:dyDescent="0.25">
      <c r="D1195" s="111"/>
    </row>
    <row r="1196" spans="4:4" x14ac:dyDescent="0.25">
      <c r="D1196" s="111"/>
    </row>
    <row r="1197" spans="4:4" x14ac:dyDescent="0.25">
      <c r="D1197" s="111"/>
    </row>
    <row r="1198" spans="4:4" x14ac:dyDescent="0.25">
      <c r="D1198" s="111"/>
    </row>
    <row r="1199" spans="4:4" x14ac:dyDescent="0.25">
      <c r="D1199" s="111"/>
    </row>
    <row r="1200" spans="4:4" x14ac:dyDescent="0.25">
      <c r="D1200" s="111"/>
    </row>
    <row r="1201" spans="4:4" x14ac:dyDescent="0.25">
      <c r="D1201" s="111"/>
    </row>
    <row r="1202" spans="4:4" x14ac:dyDescent="0.25">
      <c r="D1202" s="111"/>
    </row>
    <row r="1203" spans="4:4" x14ac:dyDescent="0.25">
      <c r="D1203" s="111"/>
    </row>
    <row r="1204" spans="4:4" x14ac:dyDescent="0.25">
      <c r="D1204" s="111"/>
    </row>
    <row r="1205" spans="4:4" x14ac:dyDescent="0.25">
      <c r="D1205" s="111"/>
    </row>
    <row r="1206" spans="4:4" x14ac:dyDescent="0.25">
      <c r="D1206" s="111"/>
    </row>
    <row r="1207" spans="4:4" x14ac:dyDescent="0.25">
      <c r="D1207" s="111"/>
    </row>
    <row r="1208" spans="4:4" x14ac:dyDescent="0.25">
      <c r="D1208" s="111"/>
    </row>
    <row r="1209" spans="4:4" x14ac:dyDescent="0.25">
      <c r="D1209" s="111"/>
    </row>
    <row r="1210" spans="4:4" x14ac:dyDescent="0.25">
      <c r="D1210" s="111"/>
    </row>
    <row r="1211" spans="4:4" x14ac:dyDescent="0.25">
      <c r="D1211" s="111"/>
    </row>
    <row r="1212" spans="4:4" x14ac:dyDescent="0.25">
      <c r="D1212" s="111"/>
    </row>
    <row r="1213" spans="4:4" x14ac:dyDescent="0.25">
      <c r="D1213" s="111"/>
    </row>
    <row r="1214" spans="4:4" x14ac:dyDescent="0.25">
      <c r="D1214" s="111"/>
    </row>
    <row r="1215" spans="4:4" x14ac:dyDescent="0.25">
      <c r="D1215" s="111"/>
    </row>
    <row r="1216" spans="4:4" x14ac:dyDescent="0.25">
      <c r="D1216" s="111"/>
    </row>
    <row r="1217" spans="4:4" x14ac:dyDescent="0.25">
      <c r="D1217" s="111"/>
    </row>
    <row r="1218" spans="4:4" x14ac:dyDescent="0.25">
      <c r="D1218" s="111"/>
    </row>
    <row r="1219" spans="4:4" x14ac:dyDescent="0.25">
      <c r="D1219" s="111"/>
    </row>
    <row r="1220" spans="4:4" x14ac:dyDescent="0.25">
      <c r="D1220" s="111"/>
    </row>
    <row r="1221" spans="4:4" x14ac:dyDescent="0.25">
      <c r="D1221" s="111"/>
    </row>
    <row r="1222" spans="4:4" x14ac:dyDescent="0.25">
      <c r="D1222" s="111"/>
    </row>
    <row r="1223" spans="4:4" x14ac:dyDescent="0.25">
      <c r="D1223" s="111"/>
    </row>
    <row r="1224" spans="4:4" x14ac:dyDescent="0.25">
      <c r="D1224" s="111"/>
    </row>
    <row r="1225" spans="4:4" x14ac:dyDescent="0.25">
      <c r="D1225" s="111"/>
    </row>
    <row r="1226" spans="4:4" x14ac:dyDescent="0.25">
      <c r="D1226" s="111"/>
    </row>
    <row r="1227" spans="4:4" x14ac:dyDescent="0.25">
      <c r="D1227" s="111"/>
    </row>
    <row r="1228" spans="4:4" x14ac:dyDescent="0.25">
      <c r="D1228" s="111"/>
    </row>
    <row r="1229" spans="4:4" x14ac:dyDescent="0.25">
      <c r="D1229" s="111"/>
    </row>
    <row r="1230" spans="4:4" x14ac:dyDescent="0.25">
      <c r="D1230" s="111"/>
    </row>
    <row r="1231" spans="4:4" x14ac:dyDescent="0.25">
      <c r="D1231" s="111"/>
    </row>
    <row r="1232" spans="4:4" x14ac:dyDescent="0.25">
      <c r="D1232" s="111"/>
    </row>
    <row r="1233" spans="4:4" x14ac:dyDescent="0.25">
      <c r="D1233" s="111"/>
    </row>
    <row r="1234" spans="4:4" x14ac:dyDescent="0.25">
      <c r="D1234" s="111"/>
    </row>
    <row r="1235" spans="4:4" x14ac:dyDescent="0.25">
      <c r="D1235" s="111"/>
    </row>
    <row r="1236" spans="4:4" x14ac:dyDescent="0.25">
      <c r="D1236" s="111"/>
    </row>
    <row r="1237" spans="4:4" x14ac:dyDescent="0.25">
      <c r="D1237" s="111"/>
    </row>
    <row r="1238" spans="4:4" x14ac:dyDescent="0.25">
      <c r="D1238" s="111"/>
    </row>
    <row r="1239" spans="4:4" x14ac:dyDescent="0.25">
      <c r="D1239" s="111"/>
    </row>
    <row r="1240" spans="4:4" x14ac:dyDescent="0.25">
      <c r="D1240" s="111"/>
    </row>
    <row r="1241" spans="4:4" x14ac:dyDescent="0.25">
      <c r="D1241" s="111"/>
    </row>
    <row r="1242" spans="4:4" x14ac:dyDescent="0.25">
      <c r="D1242" s="111"/>
    </row>
    <row r="1243" spans="4:4" x14ac:dyDescent="0.25">
      <c r="D1243" s="111"/>
    </row>
    <row r="1244" spans="4:4" x14ac:dyDescent="0.25">
      <c r="D1244" s="111"/>
    </row>
    <row r="1245" spans="4:4" x14ac:dyDescent="0.25">
      <c r="D1245" s="111"/>
    </row>
    <row r="1246" spans="4:4" x14ac:dyDescent="0.25">
      <c r="D1246" s="111"/>
    </row>
    <row r="1247" spans="4:4" x14ac:dyDescent="0.25">
      <c r="D1247" s="111"/>
    </row>
    <row r="1248" spans="4:4" x14ac:dyDescent="0.25">
      <c r="D1248" s="111"/>
    </row>
    <row r="1249" spans="4:4" x14ac:dyDescent="0.25">
      <c r="D1249" s="111"/>
    </row>
    <row r="1250" spans="4:4" x14ac:dyDescent="0.25">
      <c r="D1250" s="111"/>
    </row>
    <row r="1251" spans="4:4" x14ac:dyDescent="0.25">
      <c r="D1251" s="111"/>
    </row>
    <row r="1252" spans="4:4" x14ac:dyDescent="0.25">
      <c r="D1252" s="111"/>
    </row>
    <row r="1253" spans="4:4" x14ac:dyDescent="0.25">
      <c r="D1253" s="111"/>
    </row>
    <row r="1254" spans="4:4" x14ac:dyDescent="0.25">
      <c r="D1254" s="111"/>
    </row>
    <row r="1255" spans="4:4" x14ac:dyDescent="0.25">
      <c r="D1255" s="111"/>
    </row>
    <row r="1256" spans="4:4" x14ac:dyDescent="0.25">
      <c r="D1256" s="111"/>
    </row>
    <row r="1257" spans="4:4" x14ac:dyDescent="0.25">
      <c r="D1257" s="111"/>
    </row>
    <row r="1258" spans="4:4" x14ac:dyDescent="0.25">
      <c r="D1258" s="111"/>
    </row>
    <row r="1259" spans="4:4" x14ac:dyDescent="0.25">
      <c r="D1259" s="111"/>
    </row>
    <row r="1260" spans="4:4" x14ac:dyDescent="0.25">
      <c r="D1260" s="111"/>
    </row>
    <row r="1261" spans="4:4" x14ac:dyDescent="0.25">
      <c r="D1261" s="111"/>
    </row>
    <row r="1262" spans="4:4" x14ac:dyDescent="0.25">
      <c r="D1262" s="111"/>
    </row>
    <row r="1263" spans="4:4" x14ac:dyDescent="0.25">
      <c r="D1263" s="111"/>
    </row>
    <row r="1264" spans="4:4" x14ac:dyDescent="0.25">
      <c r="D1264" s="111"/>
    </row>
    <row r="1265" spans="4:4" x14ac:dyDescent="0.25">
      <c r="D1265" s="111"/>
    </row>
    <row r="1266" spans="4:4" x14ac:dyDescent="0.25">
      <c r="D1266" s="111"/>
    </row>
    <row r="1267" spans="4:4" x14ac:dyDescent="0.25">
      <c r="D1267" s="111"/>
    </row>
    <row r="1268" spans="4:4" x14ac:dyDescent="0.25">
      <c r="D1268" s="111"/>
    </row>
    <row r="1269" spans="4:4" x14ac:dyDescent="0.25">
      <c r="D1269" s="111"/>
    </row>
    <row r="1270" spans="4:4" x14ac:dyDescent="0.25">
      <c r="D1270" s="111"/>
    </row>
    <row r="1271" spans="4:4" x14ac:dyDescent="0.25">
      <c r="D1271" s="111"/>
    </row>
    <row r="1272" spans="4:4" x14ac:dyDescent="0.25">
      <c r="D1272" s="111"/>
    </row>
    <row r="1273" spans="4:4" x14ac:dyDescent="0.25">
      <c r="D1273" s="111"/>
    </row>
    <row r="1274" spans="4:4" x14ac:dyDescent="0.25">
      <c r="D1274" s="111"/>
    </row>
    <row r="1275" spans="4:4" x14ac:dyDescent="0.25">
      <c r="D1275" s="111"/>
    </row>
    <row r="1276" spans="4:4" x14ac:dyDescent="0.25">
      <c r="D1276" s="111"/>
    </row>
    <row r="1277" spans="4:4" x14ac:dyDescent="0.25">
      <c r="D1277" s="111"/>
    </row>
    <row r="1278" spans="4:4" x14ac:dyDescent="0.25">
      <c r="D1278" s="111"/>
    </row>
    <row r="1279" spans="4:4" x14ac:dyDescent="0.25">
      <c r="D1279" s="111"/>
    </row>
    <row r="1280" spans="4:4" x14ac:dyDescent="0.25">
      <c r="D1280" s="111"/>
    </row>
    <row r="1281" spans="4:4" x14ac:dyDescent="0.25">
      <c r="D1281" s="111"/>
    </row>
    <row r="1282" spans="4:4" x14ac:dyDescent="0.25">
      <c r="D1282" s="111"/>
    </row>
    <row r="1283" spans="4:4" x14ac:dyDescent="0.25">
      <c r="D1283" s="111"/>
    </row>
    <row r="1284" spans="4:4" x14ac:dyDescent="0.25">
      <c r="D1284" s="111"/>
    </row>
    <row r="1285" spans="4:4" x14ac:dyDescent="0.25">
      <c r="D1285" s="111"/>
    </row>
    <row r="1286" spans="4:4" x14ac:dyDescent="0.25">
      <c r="D1286" s="111"/>
    </row>
    <row r="1287" spans="4:4" x14ac:dyDescent="0.25">
      <c r="D1287" s="111"/>
    </row>
    <row r="1288" spans="4:4" x14ac:dyDescent="0.25">
      <c r="D1288" s="111"/>
    </row>
    <row r="1289" spans="4:4" x14ac:dyDescent="0.25">
      <c r="D1289" s="111"/>
    </row>
    <row r="1290" spans="4:4" x14ac:dyDescent="0.25">
      <c r="D1290" s="111"/>
    </row>
    <row r="1291" spans="4:4" x14ac:dyDescent="0.25">
      <c r="D1291" s="111"/>
    </row>
    <row r="1292" spans="4:4" x14ac:dyDescent="0.25">
      <c r="D1292" s="111"/>
    </row>
    <row r="1293" spans="4:4" x14ac:dyDescent="0.25">
      <c r="D1293" s="111"/>
    </row>
    <row r="1294" spans="4:4" x14ac:dyDescent="0.25">
      <c r="D1294" s="111"/>
    </row>
    <row r="1295" spans="4:4" x14ac:dyDescent="0.25">
      <c r="D1295" s="111"/>
    </row>
    <row r="1296" spans="4:4" x14ac:dyDescent="0.25">
      <c r="D1296" s="111"/>
    </row>
    <row r="1297" spans="4:4" x14ac:dyDescent="0.25">
      <c r="D1297" s="111"/>
    </row>
    <row r="1298" spans="4:4" x14ac:dyDescent="0.25">
      <c r="D1298" s="111"/>
    </row>
    <row r="1299" spans="4:4" x14ac:dyDescent="0.25">
      <c r="D1299" s="111"/>
    </row>
    <row r="1300" spans="4:4" x14ac:dyDescent="0.25">
      <c r="D1300" s="111"/>
    </row>
    <row r="1301" spans="4:4" x14ac:dyDescent="0.25">
      <c r="D1301" s="111"/>
    </row>
    <row r="1302" spans="4:4" x14ac:dyDescent="0.25">
      <c r="D1302" s="111"/>
    </row>
    <row r="1303" spans="4:4" x14ac:dyDescent="0.25">
      <c r="D1303" s="111"/>
    </row>
    <row r="1304" spans="4:4" x14ac:dyDescent="0.25">
      <c r="D1304" s="111"/>
    </row>
    <row r="1305" spans="4:4" x14ac:dyDescent="0.25">
      <c r="D1305" s="111"/>
    </row>
    <row r="1306" spans="4:4" x14ac:dyDescent="0.25">
      <c r="D1306" s="111"/>
    </row>
    <row r="1307" spans="4:4" x14ac:dyDescent="0.25">
      <c r="D1307" s="111"/>
    </row>
    <row r="1308" spans="4:4" x14ac:dyDescent="0.25">
      <c r="D1308" s="111"/>
    </row>
    <row r="1309" spans="4:4" x14ac:dyDescent="0.25">
      <c r="D1309" s="111"/>
    </row>
    <row r="1310" spans="4:4" x14ac:dyDescent="0.25">
      <c r="D1310" s="111"/>
    </row>
    <row r="1311" spans="4:4" x14ac:dyDescent="0.25">
      <c r="D1311" s="111"/>
    </row>
    <row r="1312" spans="4:4" x14ac:dyDescent="0.25">
      <c r="D1312" s="111"/>
    </row>
    <row r="1313" spans="4:4" x14ac:dyDescent="0.25">
      <c r="D1313" s="111"/>
    </row>
    <row r="1314" spans="4:4" x14ac:dyDescent="0.25">
      <c r="D1314" s="111"/>
    </row>
    <row r="1315" spans="4:4" x14ac:dyDescent="0.25">
      <c r="D1315" s="111"/>
    </row>
    <row r="1316" spans="4:4" x14ac:dyDescent="0.25">
      <c r="D1316" s="111"/>
    </row>
    <row r="1317" spans="4:4" x14ac:dyDescent="0.25">
      <c r="D1317" s="111"/>
    </row>
    <row r="1318" spans="4:4" x14ac:dyDescent="0.25">
      <c r="D1318" s="111"/>
    </row>
    <row r="1319" spans="4:4" x14ac:dyDescent="0.25">
      <c r="D1319" s="111"/>
    </row>
    <row r="1320" spans="4:4" x14ac:dyDescent="0.25">
      <c r="D1320" s="111"/>
    </row>
    <row r="1321" spans="4:4" x14ac:dyDescent="0.25">
      <c r="D1321" s="111"/>
    </row>
    <row r="1322" spans="4:4" x14ac:dyDescent="0.25">
      <c r="D1322" s="111"/>
    </row>
    <row r="1323" spans="4:4" x14ac:dyDescent="0.25">
      <c r="D1323" s="111"/>
    </row>
    <row r="1324" spans="4:4" x14ac:dyDescent="0.25">
      <c r="D1324" s="111"/>
    </row>
    <row r="1325" spans="4:4" x14ac:dyDescent="0.25">
      <c r="D1325" s="111"/>
    </row>
    <row r="1326" spans="4:4" x14ac:dyDescent="0.25">
      <c r="D1326" s="111"/>
    </row>
    <row r="1327" spans="4:4" x14ac:dyDescent="0.25">
      <c r="D1327" s="111"/>
    </row>
    <row r="1328" spans="4:4" x14ac:dyDescent="0.25">
      <c r="D1328" s="111"/>
    </row>
    <row r="1329" spans="4:4" x14ac:dyDescent="0.25">
      <c r="D1329" s="111"/>
    </row>
    <row r="1330" spans="4:4" x14ac:dyDescent="0.25">
      <c r="D1330" s="111"/>
    </row>
    <row r="1331" spans="4:4" x14ac:dyDescent="0.25">
      <c r="D1331" s="111"/>
    </row>
    <row r="1332" spans="4:4" x14ac:dyDescent="0.25">
      <c r="D1332" s="111"/>
    </row>
    <row r="1333" spans="4:4" x14ac:dyDescent="0.25">
      <c r="D1333" s="111"/>
    </row>
    <row r="1334" spans="4:4" x14ac:dyDescent="0.25">
      <c r="D1334" s="111"/>
    </row>
    <row r="1335" spans="4:4" x14ac:dyDescent="0.25">
      <c r="D1335" s="111"/>
    </row>
    <row r="1336" spans="4:4" x14ac:dyDescent="0.25">
      <c r="D1336" s="111"/>
    </row>
    <row r="1337" spans="4:4" x14ac:dyDescent="0.25">
      <c r="D1337" s="111"/>
    </row>
    <row r="1338" spans="4:4" x14ac:dyDescent="0.25">
      <c r="D1338" s="111"/>
    </row>
    <row r="1339" spans="4:4" x14ac:dyDescent="0.25">
      <c r="D1339" s="111"/>
    </row>
    <row r="1340" spans="4:4" x14ac:dyDescent="0.25">
      <c r="D1340" s="111"/>
    </row>
    <row r="1341" spans="4:4" x14ac:dyDescent="0.25">
      <c r="D1341" s="111"/>
    </row>
    <row r="1342" spans="4:4" x14ac:dyDescent="0.25">
      <c r="D1342" s="111"/>
    </row>
    <row r="1343" spans="4:4" x14ac:dyDescent="0.25">
      <c r="D1343" s="111"/>
    </row>
    <row r="1344" spans="4:4" x14ac:dyDescent="0.25">
      <c r="D1344" s="111"/>
    </row>
    <row r="1345" spans="4:4" x14ac:dyDescent="0.25">
      <c r="D1345" s="111"/>
    </row>
    <row r="1346" spans="4:4" x14ac:dyDescent="0.25">
      <c r="D1346" s="111"/>
    </row>
    <row r="1347" spans="4:4" x14ac:dyDescent="0.25">
      <c r="D1347" s="111"/>
    </row>
    <row r="1348" spans="4:4" x14ac:dyDescent="0.25">
      <c r="D1348" s="111"/>
    </row>
    <row r="1349" spans="4:4" x14ac:dyDescent="0.25">
      <c r="D1349" s="111"/>
    </row>
    <row r="1350" spans="4:4" x14ac:dyDescent="0.25">
      <c r="D1350" s="111"/>
    </row>
    <row r="1351" spans="4:4" x14ac:dyDescent="0.25">
      <c r="D1351" s="111"/>
    </row>
    <row r="1352" spans="4:4" x14ac:dyDescent="0.25">
      <c r="D1352" s="111"/>
    </row>
    <row r="1353" spans="4:4" x14ac:dyDescent="0.25">
      <c r="D1353" s="111"/>
    </row>
    <row r="1354" spans="4:4" x14ac:dyDescent="0.25">
      <c r="D1354" s="111"/>
    </row>
    <row r="1355" spans="4:4" x14ac:dyDescent="0.25">
      <c r="D1355" s="111"/>
    </row>
    <row r="1356" spans="4:4" x14ac:dyDescent="0.25">
      <c r="D1356" s="111"/>
    </row>
    <row r="1357" spans="4:4" x14ac:dyDescent="0.25">
      <c r="D1357" s="111"/>
    </row>
    <row r="1358" spans="4:4" x14ac:dyDescent="0.25">
      <c r="D1358" s="111"/>
    </row>
    <row r="1359" spans="4:4" x14ac:dyDescent="0.25">
      <c r="D1359" s="111"/>
    </row>
    <row r="1360" spans="4:4" x14ac:dyDescent="0.25">
      <c r="D1360" s="111"/>
    </row>
    <row r="1361" spans="4:4" x14ac:dyDescent="0.25">
      <c r="D1361" s="111"/>
    </row>
    <row r="1362" spans="4:4" x14ac:dyDescent="0.25">
      <c r="D1362" s="111"/>
    </row>
    <row r="1363" spans="4:4" x14ac:dyDescent="0.25">
      <c r="D1363" s="111"/>
    </row>
    <row r="1364" spans="4:4" x14ac:dyDescent="0.25">
      <c r="D1364" s="111"/>
    </row>
    <row r="1365" spans="4:4" x14ac:dyDescent="0.25">
      <c r="D1365" s="111"/>
    </row>
    <row r="1366" spans="4:4" x14ac:dyDescent="0.25">
      <c r="D1366" s="111"/>
    </row>
    <row r="1367" spans="4:4" x14ac:dyDescent="0.25">
      <c r="D1367" s="111"/>
    </row>
    <row r="1368" spans="4:4" x14ac:dyDescent="0.25">
      <c r="D1368" s="111"/>
    </row>
    <row r="1369" spans="4:4" x14ac:dyDescent="0.25">
      <c r="D1369" s="111"/>
    </row>
    <row r="1370" spans="4:4" x14ac:dyDescent="0.25">
      <c r="D1370" s="111"/>
    </row>
    <row r="1371" spans="4:4" x14ac:dyDescent="0.25">
      <c r="D1371" s="111"/>
    </row>
    <row r="1372" spans="4:4" x14ac:dyDescent="0.25">
      <c r="D1372" s="111"/>
    </row>
    <row r="1373" spans="4:4" x14ac:dyDescent="0.25">
      <c r="D1373" s="111"/>
    </row>
    <row r="1374" spans="4:4" x14ac:dyDescent="0.25">
      <c r="D1374" s="111"/>
    </row>
    <row r="1375" spans="4:4" x14ac:dyDescent="0.25">
      <c r="D1375" s="111"/>
    </row>
    <row r="1376" spans="4:4" x14ac:dyDescent="0.25">
      <c r="D1376" s="111"/>
    </row>
    <row r="1377" spans="4:4" x14ac:dyDescent="0.25">
      <c r="D1377" s="111"/>
    </row>
    <row r="1378" spans="4:4" x14ac:dyDescent="0.25">
      <c r="D1378" s="111"/>
    </row>
    <row r="1379" spans="4:4" x14ac:dyDescent="0.25">
      <c r="D1379" s="111"/>
    </row>
    <row r="1380" spans="4:4" x14ac:dyDescent="0.25">
      <c r="D1380" s="111"/>
    </row>
    <row r="1381" spans="4:4" x14ac:dyDescent="0.25">
      <c r="D1381" s="111"/>
    </row>
    <row r="1382" spans="4:4" x14ac:dyDescent="0.25">
      <c r="D1382" s="111"/>
    </row>
    <row r="1383" spans="4:4" x14ac:dyDescent="0.25">
      <c r="D1383" s="111"/>
    </row>
    <row r="1384" spans="4:4" x14ac:dyDescent="0.25">
      <c r="D1384" s="111"/>
    </row>
    <row r="1385" spans="4:4" x14ac:dyDescent="0.25">
      <c r="D1385" s="111"/>
    </row>
    <row r="1386" spans="4:4" x14ac:dyDescent="0.25">
      <c r="D1386" s="111"/>
    </row>
    <row r="1387" spans="4:4" x14ac:dyDescent="0.25">
      <c r="D1387" s="111"/>
    </row>
    <row r="1388" spans="4:4" x14ac:dyDescent="0.25">
      <c r="D1388" s="111"/>
    </row>
    <row r="1389" spans="4:4" x14ac:dyDescent="0.25">
      <c r="D1389" s="111"/>
    </row>
    <row r="1390" spans="4:4" x14ac:dyDescent="0.25">
      <c r="D1390" s="111"/>
    </row>
    <row r="1391" spans="4:4" x14ac:dyDescent="0.25">
      <c r="D1391" s="111"/>
    </row>
    <row r="1392" spans="4:4" x14ac:dyDescent="0.25">
      <c r="D1392" s="111"/>
    </row>
    <row r="1393" spans="4:4" x14ac:dyDescent="0.25">
      <c r="D1393" s="111"/>
    </row>
    <row r="1394" spans="4:4" x14ac:dyDescent="0.25">
      <c r="D1394" s="111"/>
    </row>
    <row r="1395" spans="4:4" x14ac:dyDescent="0.25">
      <c r="D1395" s="111"/>
    </row>
    <row r="1396" spans="4:4" x14ac:dyDescent="0.25">
      <c r="D1396" s="111"/>
    </row>
    <row r="1397" spans="4:4" x14ac:dyDescent="0.25">
      <c r="D1397" s="111"/>
    </row>
    <row r="1398" spans="4:4" x14ac:dyDescent="0.25">
      <c r="D1398" s="111"/>
    </row>
    <row r="1399" spans="4:4" x14ac:dyDescent="0.25">
      <c r="D1399" s="111"/>
    </row>
    <row r="1400" spans="4:4" x14ac:dyDescent="0.25">
      <c r="D1400" s="111"/>
    </row>
    <row r="1401" spans="4:4" x14ac:dyDescent="0.25">
      <c r="D1401" s="111"/>
    </row>
    <row r="1402" spans="4:4" x14ac:dyDescent="0.25">
      <c r="D1402" s="111"/>
    </row>
    <row r="1403" spans="4:4" x14ac:dyDescent="0.25">
      <c r="D1403" s="111"/>
    </row>
    <row r="1404" spans="4:4" x14ac:dyDescent="0.25">
      <c r="D1404" s="111"/>
    </row>
    <row r="1405" spans="4:4" x14ac:dyDescent="0.25">
      <c r="D1405" s="111"/>
    </row>
    <row r="1406" spans="4:4" x14ac:dyDescent="0.25">
      <c r="D1406" s="111"/>
    </row>
    <row r="1407" spans="4:4" x14ac:dyDescent="0.25">
      <c r="D1407" s="111"/>
    </row>
    <row r="1408" spans="4:4" x14ac:dyDescent="0.25">
      <c r="D1408" s="111"/>
    </row>
    <row r="1409" spans="4:4" x14ac:dyDescent="0.25">
      <c r="D1409" s="111"/>
    </row>
    <row r="1410" spans="4:4" x14ac:dyDescent="0.25">
      <c r="D1410" s="111"/>
    </row>
    <row r="1411" spans="4:4" x14ac:dyDescent="0.25">
      <c r="D1411" s="111"/>
    </row>
    <row r="1412" spans="4:4" x14ac:dyDescent="0.25">
      <c r="D1412" s="111"/>
    </row>
    <row r="1413" spans="4:4" x14ac:dyDescent="0.25">
      <c r="D1413" s="111"/>
    </row>
    <row r="1414" spans="4:4" x14ac:dyDescent="0.25">
      <c r="D1414" s="111"/>
    </row>
    <row r="1415" spans="4:4" x14ac:dyDescent="0.25">
      <c r="D1415" s="111"/>
    </row>
    <row r="1416" spans="4:4" x14ac:dyDescent="0.25">
      <c r="D1416" s="111"/>
    </row>
    <row r="1417" spans="4:4" x14ac:dyDescent="0.25">
      <c r="D1417" s="111"/>
    </row>
    <row r="1418" spans="4:4" x14ac:dyDescent="0.25">
      <c r="D1418" s="111"/>
    </row>
    <row r="1419" spans="4:4" x14ac:dyDescent="0.25">
      <c r="D1419" s="111"/>
    </row>
    <row r="1420" spans="4:4" x14ac:dyDescent="0.25">
      <c r="D1420" s="111"/>
    </row>
    <row r="1421" spans="4:4" x14ac:dyDescent="0.25">
      <c r="D1421" s="111"/>
    </row>
    <row r="1422" spans="4:4" x14ac:dyDescent="0.25">
      <c r="D1422" s="111"/>
    </row>
    <row r="1423" spans="4:4" x14ac:dyDescent="0.25">
      <c r="D1423" s="111"/>
    </row>
    <row r="1424" spans="4:4" x14ac:dyDescent="0.25">
      <c r="D1424" s="111"/>
    </row>
    <row r="1425" spans="4:4" x14ac:dyDescent="0.25">
      <c r="D1425" s="111"/>
    </row>
    <row r="1426" spans="4:4" x14ac:dyDescent="0.25">
      <c r="D1426" s="111"/>
    </row>
    <row r="1427" spans="4:4" x14ac:dyDescent="0.25">
      <c r="D1427" s="111"/>
    </row>
    <row r="1428" spans="4:4" x14ac:dyDescent="0.25">
      <c r="D1428" s="111"/>
    </row>
    <row r="1429" spans="4:4" x14ac:dyDescent="0.25">
      <c r="D1429" s="111"/>
    </row>
    <row r="1430" spans="4:4" x14ac:dyDescent="0.25">
      <c r="D1430" s="111"/>
    </row>
    <row r="1431" spans="4:4" x14ac:dyDescent="0.25">
      <c r="D1431" s="111"/>
    </row>
    <row r="1432" spans="4:4" x14ac:dyDescent="0.25">
      <c r="D1432" s="111"/>
    </row>
    <row r="1433" spans="4:4" x14ac:dyDescent="0.25">
      <c r="D1433" s="111"/>
    </row>
    <row r="1434" spans="4:4" x14ac:dyDescent="0.25">
      <c r="D1434" s="111"/>
    </row>
    <row r="1435" spans="4:4" x14ac:dyDescent="0.25">
      <c r="D1435" s="111"/>
    </row>
    <row r="1436" spans="4:4" x14ac:dyDescent="0.25">
      <c r="D1436" s="111"/>
    </row>
    <row r="1437" spans="4:4" x14ac:dyDescent="0.25">
      <c r="D1437" s="111"/>
    </row>
    <row r="1438" spans="4:4" x14ac:dyDescent="0.25">
      <c r="D1438" s="111"/>
    </row>
    <row r="1439" spans="4:4" x14ac:dyDescent="0.25">
      <c r="D1439" s="111"/>
    </row>
    <row r="1440" spans="4:4" x14ac:dyDescent="0.25">
      <c r="D1440" s="111"/>
    </row>
    <row r="1441" spans="4:4" x14ac:dyDescent="0.25">
      <c r="D1441" s="111"/>
    </row>
    <row r="1442" spans="4:4" x14ac:dyDescent="0.25">
      <c r="D1442" s="111"/>
    </row>
    <row r="1443" spans="4:4" x14ac:dyDescent="0.25">
      <c r="D1443" s="111"/>
    </row>
    <row r="1444" spans="4:4" x14ac:dyDescent="0.25">
      <c r="D1444" s="111"/>
    </row>
    <row r="1445" spans="4:4" x14ac:dyDescent="0.25">
      <c r="D1445" s="111"/>
    </row>
    <row r="1446" spans="4:4" x14ac:dyDescent="0.25">
      <c r="D1446" s="111"/>
    </row>
    <row r="1447" spans="4:4" x14ac:dyDescent="0.25">
      <c r="D1447" s="111"/>
    </row>
    <row r="1448" spans="4:4" x14ac:dyDescent="0.25">
      <c r="D1448" s="111"/>
    </row>
    <row r="1449" spans="4:4" x14ac:dyDescent="0.25">
      <c r="D1449" s="111"/>
    </row>
    <row r="1450" spans="4:4" x14ac:dyDescent="0.25">
      <c r="D1450" s="111"/>
    </row>
    <row r="1451" spans="4:4" x14ac:dyDescent="0.25">
      <c r="D1451" s="111"/>
    </row>
    <row r="1452" spans="4:4" x14ac:dyDescent="0.25">
      <c r="D1452" s="111"/>
    </row>
    <row r="1453" spans="4:4" x14ac:dyDescent="0.25">
      <c r="D1453" s="111"/>
    </row>
    <row r="1454" spans="4:4" x14ac:dyDescent="0.25">
      <c r="D1454" s="111"/>
    </row>
    <row r="1455" spans="4:4" x14ac:dyDescent="0.25">
      <c r="D1455" s="111"/>
    </row>
    <row r="1456" spans="4:4" x14ac:dyDescent="0.25">
      <c r="D1456" s="111"/>
    </row>
    <row r="1457" spans="4:4" x14ac:dyDescent="0.25">
      <c r="D1457" s="111"/>
    </row>
    <row r="1458" spans="4:4" x14ac:dyDescent="0.25">
      <c r="D1458" s="111"/>
    </row>
    <row r="1459" spans="4:4" x14ac:dyDescent="0.25">
      <c r="D1459" s="111"/>
    </row>
    <row r="1460" spans="4:4" x14ac:dyDescent="0.25">
      <c r="D1460" s="111"/>
    </row>
    <row r="1461" spans="4:4" x14ac:dyDescent="0.25">
      <c r="D1461" s="111"/>
    </row>
    <row r="1462" spans="4:4" x14ac:dyDescent="0.25">
      <c r="D1462" s="111"/>
    </row>
    <row r="1463" spans="4:4" x14ac:dyDescent="0.25">
      <c r="D1463" s="111"/>
    </row>
    <row r="1464" spans="4:4" x14ac:dyDescent="0.25">
      <c r="D1464" s="111"/>
    </row>
    <row r="1465" spans="4:4" x14ac:dyDescent="0.25">
      <c r="D1465" s="111"/>
    </row>
    <row r="1466" spans="4:4" x14ac:dyDescent="0.25">
      <c r="D1466" s="111"/>
    </row>
    <row r="1467" spans="4:4" x14ac:dyDescent="0.25">
      <c r="D1467" s="111"/>
    </row>
    <row r="1468" spans="4:4" x14ac:dyDescent="0.25">
      <c r="D1468" s="111"/>
    </row>
    <row r="1469" spans="4:4" x14ac:dyDescent="0.25">
      <c r="D1469" s="111"/>
    </row>
    <row r="1470" spans="4:4" x14ac:dyDescent="0.25">
      <c r="D1470" s="111"/>
    </row>
    <row r="1471" spans="4:4" x14ac:dyDescent="0.25">
      <c r="D1471" s="111"/>
    </row>
    <row r="1472" spans="4:4" x14ac:dyDescent="0.25">
      <c r="D1472" s="111"/>
    </row>
    <row r="1473" spans="4:4" x14ac:dyDescent="0.25">
      <c r="D1473" s="111"/>
    </row>
    <row r="1474" spans="4:4" x14ac:dyDescent="0.25">
      <c r="D1474" s="111"/>
    </row>
    <row r="1475" spans="4:4" x14ac:dyDescent="0.25">
      <c r="D1475" s="111"/>
    </row>
    <row r="1476" spans="4:4" x14ac:dyDescent="0.25">
      <c r="D1476" s="111"/>
    </row>
    <row r="1477" spans="4:4" x14ac:dyDescent="0.25">
      <c r="D1477" s="111"/>
    </row>
    <row r="1478" spans="4:4" x14ac:dyDescent="0.25">
      <c r="D1478" s="111"/>
    </row>
    <row r="1479" spans="4:4" x14ac:dyDescent="0.25">
      <c r="D1479" s="111"/>
    </row>
    <row r="1480" spans="4:4" x14ac:dyDescent="0.25">
      <c r="D1480" s="111"/>
    </row>
    <row r="1481" spans="4:4" x14ac:dyDescent="0.25">
      <c r="D1481" s="111"/>
    </row>
    <row r="1482" spans="4:4" x14ac:dyDescent="0.25">
      <c r="D1482" s="111"/>
    </row>
    <row r="1483" spans="4:4" x14ac:dyDescent="0.25">
      <c r="D1483" s="111"/>
    </row>
    <row r="1484" spans="4:4" x14ac:dyDescent="0.25">
      <c r="D1484" s="111"/>
    </row>
    <row r="1485" spans="4:4" x14ac:dyDescent="0.25">
      <c r="D1485" s="111"/>
    </row>
    <row r="1486" spans="4:4" x14ac:dyDescent="0.25">
      <c r="D1486" s="111"/>
    </row>
    <row r="1487" spans="4:4" x14ac:dyDescent="0.25">
      <c r="D1487" s="111"/>
    </row>
    <row r="1488" spans="4:4" x14ac:dyDescent="0.25">
      <c r="D1488" s="111"/>
    </row>
    <row r="1489" spans="4:4" x14ac:dyDescent="0.25">
      <c r="D1489" s="111"/>
    </row>
    <row r="1490" spans="4:4" x14ac:dyDescent="0.25">
      <c r="D1490" s="111"/>
    </row>
    <row r="1491" spans="4:4" x14ac:dyDescent="0.25">
      <c r="D1491" s="111"/>
    </row>
    <row r="1492" spans="4:4" x14ac:dyDescent="0.25">
      <c r="D1492" s="111"/>
    </row>
    <row r="1493" spans="4:4" x14ac:dyDescent="0.25">
      <c r="D1493" s="111"/>
    </row>
    <row r="1494" spans="4:4" x14ac:dyDescent="0.25">
      <c r="D1494" s="111"/>
    </row>
    <row r="1495" spans="4:4" x14ac:dyDescent="0.25">
      <c r="D1495" s="111"/>
    </row>
    <row r="1496" spans="4:4" x14ac:dyDescent="0.25">
      <c r="D1496" s="111"/>
    </row>
    <row r="1497" spans="4:4" x14ac:dyDescent="0.25">
      <c r="D1497" s="111"/>
    </row>
    <row r="1498" spans="4:4" x14ac:dyDescent="0.25">
      <c r="D1498" s="111"/>
    </row>
    <row r="1499" spans="4:4" x14ac:dyDescent="0.25">
      <c r="D1499" s="111"/>
    </row>
    <row r="1500" spans="4:4" x14ac:dyDescent="0.25">
      <c r="D1500" s="111"/>
    </row>
    <row r="1501" spans="4:4" x14ac:dyDescent="0.25">
      <c r="D1501" s="111"/>
    </row>
    <row r="1502" spans="4:4" x14ac:dyDescent="0.25">
      <c r="D1502" s="111"/>
    </row>
    <row r="1503" spans="4:4" x14ac:dyDescent="0.25">
      <c r="D1503" s="111"/>
    </row>
    <row r="1504" spans="4:4" x14ac:dyDescent="0.25">
      <c r="D1504" s="111"/>
    </row>
    <row r="1505" spans="4:4" x14ac:dyDescent="0.25">
      <c r="D1505" s="111"/>
    </row>
    <row r="1506" spans="4:4" x14ac:dyDescent="0.25">
      <c r="D1506" s="111"/>
    </row>
    <row r="1507" spans="4:4" x14ac:dyDescent="0.25">
      <c r="D1507" s="111"/>
    </row>
    <row r="1508" spans="4:4" x14ac:dyDescent="0.25">
      <c r="D1508" s="111"/>
    </row>
    <row r="1509" spans="4:4" x14ac:dyDescent="0.25">
      <c r="D1509" s="111"/>
    </row>
    <row r="1510" spans="4:4" x14ac:dyDescent="0.25">
      <c r="D1510" s="111"/>
    </row>
    <row r="1511" spans="4:4" x14ac:dyDescent="0.25">
      <c r="D1511" s="111"/>
    </row>
    <row r="1512" spans="4:4" x14ac:dyDescent="0.25">
      <c r="D1512" s="111"/>
    </row>
    <row r="1513" spans="4:4" x14ac:dyDescent="0.25">
      <c r="D1513" s="111"/>
    </row>
    <row r="1514" spans="4:4" x14ac:dyDescent="0.25">
      <c r="D1514" s="111"/>
    </row>
    <row r="1515" spans="4:4" x14ac:dyDescent="0.25">
      <c r="D1515" s="111"/>
    </row>
    <row r="1516" spans="4:4" x14ac:dyDescent="0.25">
      <c r="D1516" s="111"/>
    </row>
    <row r="1517" spans="4:4" x14ac:dyDescent="0.25">
      <c r="D1517" s="111"/>
    </row>
    <row r="1518" spans="4:4" x14ac:dyDescent="0.25">
      <c r="D1518" s="111"/>
    </row>
    <row r="1519" spans="4:4" x14ac:dyDescent="0.25">
      <c r="D1519" s="111"/>
    </row>
    <row r="1520" spans="4:4" x14ac:dyDescent="0.25">
      <c r="D1520" s="111"/>
    </row>
    <row r="1521" spans="4:4" x14ac:dyDescent="0.25">
      <c r="D1521" s="111"/>
    </row>
    <row r="1522" spans="4:4" x14ac:dyDescent="0.25">
      <c r="D1522" s="111"/>
    </row>
    <row r="1523" spans="4:4" x14ac:dyDescent="0.25">
      <c r="D1523" s="111"/>
    </row>
    <row r="1524" spans="4:4" x14ac:dyDescent="0.25">
      <c r="D1524" s="111"/>
    </row>
    <row r="1525" spans="4:4" x14ac:dyDescent="0.25">
      <c r="D1525" s="111"/>
    </row>
    <row r="1526" spans="4:4" x14ac:dyDescent="0.25">
      <c r="D1526" s="111"/>
    </row>
    <row r="1527" spans="4:4" x14ac:dyDescent="0.25">
      <c r="D1527" s="111"/>
    </row>
    <row r="1528" spans="4:4" x14ac:dyDescent="0.25">
      <c r="D1528" s="111"/>
    </row>
    <row r="1529" spans="4:4" x14ac:dyDescent="0.25">
      <c r="D1529" s="111"/>
    </row>
    <row r="1530" spans="4:4" x14ac:dyDescent="0.25">
      <c r="D1530" s="111"/>
    </row>
    <row r="1531" spans="4:4" x14ac:dyDescent="0.25">
      <c r="D1531" s="111"/>
    </row>
    <row r="1532" spans="4:4" x14ac:dyDescent="0.25">
      <c r="D1532" s="111"/>
    </row>
    <row r="1533" spans="4:4" x14ac:dyDescent="0.25">
      <c r="D1533" s="111"/>
    </row>
    <row r="1534" spans="4:4" x14ac:dyDescent="0.25">
      <c r="D1534" s="111"/>
    </row>
    <row r="1535" spans="4:4" x14ac:dyDescent="0.25">
      <c r="D1535" s="111"/>
    </row>
    <row r="1536" spans="4:4" x14ac:dyDescent="0.25">
      <c r="D1536" s="111"/>
    </row>
    <row r="1537" spans="4:4" x14ac:dyDescent="0.25">
      <c r="D1537" s="111"/>
    </row>
    <row r="1538" spans="4:4" x14ac:dyDescent="0.25">
      <c r="D1538" s="111"/>
    </row>
    <row r="1539" spans="4:4" x14ac:dyDescent="0.25">
      <c r="D1539" s="111"/>
    </row>
    <row r="1540" spans="4:4" x14ac:dyDescent="0.25">
      <c r="D1540" s="111"/>
    </row>
    <row r="1541" spans="4:4" x14ac:dyDescent="0.25">
      <c r="D1541" s="111"/>
    </row>
    <row r="1542" spans="4:4" x14ac:dyDescent="0.25">
      <c r="D1542" s="111"/>
    </row>
    <row r="1543" spans="4:4" x14ac:dyDescent="0.25">
      <c r="D1543" s="111"/>
    </row>
    <row r="1544" spans="4:4" x14ac:dyDescent="0.25">
      <c r="D1544" s="111"/>
    </row>
    <row r="1545" spans="4:4" x14ac:dyDescent="0.25">
      <c r="D1545" s="111"/>
    </row>
    <row r="1546" spans="4:4" x14ac:dyDescent="0.25">
      <c r="D1546" s="111"/>
    </row>
    <row r="1547" spans="4:4" x14ac:dyDescent="0.25">
      <c r="D1547" s="111"/>
    </row>
    <row r="1548" spans="4:4" x14ac:dyDescent="0.25">
      <c r="D1548" s="111"/>
    </row>
    <row r="1549" spans="4:4" x14ac:dyDescent="0.25">
      <c r="D1549" s="111"/>
    </row>
    <row r="1550" spans="4:4" x14ac:dyDescent="0.25">
      <c r="D1550" s="111"/>
    </row>
    <row r="1551" spans="4:4" x14ac:dyDescent="0.25">
      <c r="D1551" s="111"/>
    </row>
    <row r="1552" spans="4:4" x14ac:dyDescent="0.25">
      <c r="D1552" s="111"/>
    </row>
    <row r="1553" spans="4:4" x14ac:dyDescent="0.25">
      <c r="D1553" s="111"/>
    </row>
    <row r="1554" spans="4:4" x14ac:dyDescent="0.25">
      <c r="D1554" s="111"/>
    </row>
    <row r="1555" spans="4:4" x14ac:dyDescent="0.25">
      <c r="D1555" s="111"/>
    </row>
    <row r="1556" spans="4:4" x14ac:dyDescent="0.25">
      <c r="D1556" s="111"/>
    </row>
    <row r="1557" spans="4:4" x14ac:dyDescent="0.25">
      <c r="D1557" s="111"/>
    </row>
    <row r="1558" spans="4:4" x14ac:dyDescent="0.25">
      <c r="D1558" s="111"/>
    </row>
    <row r="1559" spans="4:4" x14ac:dyDescent="0.25">
      <c r="D1559" s="111"/>
    </row>
    <row r="1560" spans="4:4" x14ac:dyDescent="0.25">
      <c r="D1560" s="111"/>
    </row>
    <row r="1561" spans="4:4" x14ac:dyDescent="0.25">
      <c r="D1561" s="111"/>
    </row>
    <row r="1562" spans="4:4" x14ac:dyDescent="0.25">
      <c r="D1562" s="111"/>
    </row>
    <row r="1563" spans="4:4" x14ac:dyDescent="0.25">
      <c r="D1563" s="111"/>
    </row>
    <row r="1564" spans="4:4" x14ac:dyDescent="0.25">
      <c r="D1564" s="111"/>
    </row>
    <row r="1565" spans="4:4" x14ac:dyDescent="0.25">
      <c r="D1565" s="111"/>
    </row>
    <row r="1566" spans="4:4" x14ac:dyDescent="0.25">
      <c r="D1566" s="111"/>
    </row>
    <row r="1567" spans="4:4" x14ac:dyDescent="0.25">
      <c r="D1567" s="111"/>
    </row>
    <row r="1568" spans="4:4" x14ac:dyDescent="0.25">
      <c r="D1568" s="111"/>
    </row>
    <row r="1569" spans="4:4" x14ac:dyDescent="0.25">
      <c r="D1569" s="111"/>
    </row>
    <row r="1570" spans="4:4" x14ac:dyDescent="0.25">
      <c r="D1570" s="111"/>
    </row>
    <row r="1571" spans="4:4" x14ac:dyDescent="0.25">
      <c r="D1571" s="111"/>
    </row>
    <row r="1572" spans="4:4" x14ac:dyDescent="0.25">
      <c r="D1572" s="111"/>
    </row>
    <row r="1573" spans="4:4" x14ac:dyDescent="0.25">
      <c r="D1573" s="111"/>
    </row>
    <row r="1574" spans="4:4" x14ac:dyDescent="0.25">
      <c r="D1574" s="111"/>
    </row>
    <row r="1575" spans="4:4" x14ac:dyDescent="0.25">
      <c r="D1575" s="111"/>
    </row>
    <row r="1576" spans="4:4" x14ac:dyDescent="0.25">
      <c r="D1576" s="111"/>
    </row>
    <row r="1577" spans="4:4" x14ac:dyDescent="0.25">
      <c r="D1577" s="111"/>
    </row>
    <row r="1578" spans="4:4" x14ac:dyDescent="0.25">
      <c r="D1578" s="111"/>
    </row>
    <row r="1579" spans="4:4" x14ac:dyDescent="0.25">
      <c r="D1579" s="111"/>
    </row>
    <row r="1580" spans="4:4" x14ac:dyDescent="0.25">
      <c r="D1580" s="111"/>
    </row>
    <row r="1581" spans="4:4" x14ac:dyDescent="0.25">
      <c r="D1581" s="111"/>
    </row>
    <row r="1582" spans="4:4" x14ac:dyDescent="0.25">
      <c r="D1582" s="111"/>
    </row>
    <row r="1583" spans="4:4" x14ac:dyDescent="0.25">
      <c r="D1583" s="111"/>
    </row>
    <row r="1584" spans="4:4" x14ac:dyDescent="0.25">
      <c r="D1584" s="111"/>
    </row>
    <row r="1585" spans="4:4" x14ac:dyDescent="0.25">
      <c r="D1585" s="111"/>
    </row>
    <row r="1586" spans="4:4" x14ac:dyDescent="0.25">
      <c r="D1586" s="111"/>
    </row>
    <row r="1587" spans="4:4" x14ac:dyDescent="0.25">
      <c r="D1587" s="111"/>
    </row>
    <row r="1588" spans="4:4" x14ac:dyDescent="0.25">
      <c r="D1588" s="111"/>
    </row>
    <row r="1589" spans="4:4" x14ac:dyDescent="0.25">
      <c r="D1589" s="111"/>
    </row>
    <row r="1590" spans="4:4" x14ac:dyDescent="0.25">
      <c r="D1590" s="111"/>
    </row>
    <row r="1591" spans="4:4" x14ac:dyDescent="0.25">
      <c r="D1591" s="111"/>
    </row>
    <row r="1592" spans="4:4" x14ac:dyDescent="0.25">
      <c r="D1592" s="111"/>
    </row>
    <row r="1593" spans="4:4" x14ac:dyDescent="0.25">
      <c r="D1593" s="111"/>
    </row>
    <row r="1594" spans="4:4" x14ac:dyDescent="0.25">
      <c r="D1594" s="111"/>
    </row>
    <row r="1595" spans="4:4" x14ac:dyDescent="0.25">
      <c r="D1595" s="111"/>
    </row>
    <row r="1596" spans="4:4" x14ac:dyDescent="0.25">
      <c r="D1596" s="111"/>
    </row>
    <row r="1597" spans="4:4" x14ac:dyDescent="0.25">
      <c r="D1597" s="111"/>
    </row>
    <row r="1598" spans="4:4" x14ac:dyDescent="0.25">
      <c r="D1598" s="111"/>
    </row>
    <row r="1599" spans="4:4" x14ac:dyDescent="0.25">
      <c r="D1599" s="111"/>
    </row>
    <row r="1600" spans="4:4" x14ac:dyDescent="0.25">
      <c r="D1600" s="111"/>
    </row>
    <row r="1601" spans="4:4" x14ac:dyDescent="0.25">
      <c r="D1601" s="111"/>
    </row>
    <row r="1602" spans="4:4" x14ac:dyDescent="0.25">
      <c r="D1602" s="111"/>
    </row>
    <row r="1603" spans="4:4" x14ac:dyDescent="0.25">
      <c r="D1603" s="111"/>
    </row>
    <row r="1604" spans="4:4" x14ac:dyDescent="0.25">
      <c r="D1604" s="111"/>
    </row>
    <row r="1605" spans="4:4" x14ac:dyDescent="0.25">
      <c r="D1605" s="111"/>
    </row>
    <row r="1606" spans="4:4" x14ac:dyDescent="0.25">
      <c r="D1606" s="111"/>
    </row>
    <row r="1607" spans="4:4" x14ac:dyDescent="0.25">
      <c r="D1607" s="111"/>
    </row>
    <row r="1608" spans="4:4" x14ac:dyDescent="0.25">
      <c r="D1608" s="111"/>
    </row>
    <row r="1609" spans="4:4" x14ac:dyDescent="0.25">
      <c r="D1609" s="111"/>
    </row>
    <row r="1610" spans="4:4" x14ac:dyDescent="0.25">
      <c r="D1610" s="111"/>
    </row>
    <row r="1611" spans="4:4" x14ac:dyDescent="0.25">
      <c r="D1611" s="111"/>
    </row>
    <row r="1612" spans="4:4" x14ac:dyDescent="0.25">
      <c r="D1612" s="111"/>
    </row>
    <row r="1613" spans="4:4" x14ac:dyDescent="0.25">
      <c r="D1613" s="111"/>
    </row>
    <row r="1614" spans="4:4" x14ac:dyDescent="0.25">
      <c r="D1614" s="111"/>
    </row>
    <row r="1615" spans="4:4" x14ac:dyDescent="0.25">
      <c r="D1615" s="111"/>
    </row>
    <row r="1616" spans="4:4" x14ac:dyDescent="0.25">
      <c r="D1616" s="111"/>
    </row>
    <row r="1617" spans="4:4" x14ac:dyDescent="0.25">
      <c r="D1617" s="111"/>
    </row>
    <row r="1618" spans="4:4" x14ac:dyDescent="0.25">
      <c r="D1618" s="111"/>
    </row>
    <row r="1619" spans="4:4" x14ac:dyDescent="0.25">
      <c r="D1619" s="111"/>
    </row>
    <row r="1620" spans="4:4" x14ac:dyDescent="0.25">
      <c r="D1620" s="111"/>
    </row>
    <row r="1621" spans="4:4" x14ac:dyDescent="0.25">
      <c r="D1621" s="111"/>
    </row>
    <row r="1622" spans="4:4" x14ac:dyDescent="0.25">
      <c r="D1622" s="111"/>
    </row>
    <row r="1623" spans="4:4" x14ac:dyDescent="0.25">
      <c r="D1623" s="111"/>
    </row>
    <row r="1624" spans="4:4" x14ac:dyDescent="0.25">
      <c r="D1624" s="111"/>
    </row>
    <row r="1625" spans="4:4" x14ac:dyDescent="0.25">
      <c r="D1625" s="111"/>
    </row>
    <row r="1626" spans="4:4" x14ac:dyDescent="0.25">
      <c r="D1626" s="111"/>
    </row>
    <row r="1627" spans="4:4" x14ac:dyDescent="0.25">
      <c r="D1627" s="111"/>
    </row>
    <row r="1628" spans="4:4" x14ac:dyDescent="0.25">
      <c r="D1628" s="111"/>
    </row>
    <row r="1629" spans="4:4" x14ac:dyDescent="0.25">
      <c r="D1629" s="111"/>
    </row>
    <row r="1630" spans="4:4" x14ac:dyDescent="0.25">
      <c r="D1630" s="111"/>
    </row>
    <row r="1631" spans="4:4" x14ac:dyDescent="0.25">
      <c r="D1631" s="111"/>
    </row>
    <row r="1632" spans="4:4" x14ac:dyDescent="0.25">
      <c r="D1632" s="111"/>
    </row>
    <row r="1633" spans="4:4" x14ac:dyDescent="0.25">
      <c r="D1633" s="111"/>
    </row>
    <row r="1634" spans="4:4" x14ac:dyDescent="0.25">
      <c r="D1634" s="111"/>
    </row>
    <row r="1635" spans="4:4" x14ac:dyDescent="0.25">
      <c r="D1635" s="111"/>
    </row>
    <row r="1636" spans="4:4" x14ac:dyDescent="0.25">
      <c r="D1636" s="111"/>
    </row>
    <row r="1637" spans="4:4" x14ac:dyDescent="0.25">
      <c r="D1637" s="111"/>
    </row>
    <row r="1638" spans="4:4" x14ac:dyDescent="0.25">
      <c r="D1638" s="111"/>
    </row>
    <row r="1639" spans="4:4" x14ac:dyDescent="0.25">
      <c r="D1639" s="111"/>
    </row>
    <row r="1640" spans="4:4" x14ac:dyDescent="0.25">
      <c r="D1640" s="111"/>
    </row>
    <row r="1641" spans="4:4" x14ac:dyDescent="0.25">
      <c r="D1641" s="111"/>
    </row>
    <row r="1642" spans="4:4" x14ac:dyDescent="0.25">
      <c r="D1642" s="111"/>
    </row>
    <row r="1643" spans="4:4" x14ac:dyDescent="0.25">
      <c r="D1643" s="111"/>
    </row>
    <row r="1644" spans="4:4" x14ac:dyDescent="0.25">
      <c r="D1644" s="111"/>
    </row>
    <row r="1645" spans="4:4" x14ac:dyDescent="0.25">
      <c r="D1645" s="111"/>
    </row>
    <row r="1646" spans="4:4" x14ac:dyDescent="0.25">
      <c r="D1646" s="111"/>
    </row>
    <row r="1647" spans="4:4" x14ac:dyDescent="0.25">
      <c r="D1647" s="111"/>
    </row>
    <row r="1648" spans="4:4" x14ac:dyDescent="0.25">
      <c r="D1648" s="111"/>
    </row>
    <row r="1649" spans="4:4" x14ac:dyDescent="0.25">
      <c r="D1649" s="111"/>
    </row>
    <row r="1650" spans="4:4" x14ac:dyDescent="0.25">
      <c r="D1650" s="111"/>
    </row>
    <row r="1651" spans="4:4" x14ac:dyDescent="0.25">
      <c r="D1651" s="111"/>
    </row>
    <row r="1652" spans="4:4" x14ac:dyDescent="0.25">
      <c r="D1652" s="111"/>
    </row>
    <row r="1653" spans="4:4" x14ac:dyDescent="0.25">
      <c r="D1653" s="111"/>
    </row>
    <row r="1654" spans="4:4" x14ac:dyDescent="0.25">
      <c r="D1654" s="111"/>
    </row>
    <row r="1655" spans="4:4" x14ac:dyDescent="0.25">
      <c r="D1655" s="111"/>
    </row>
    <row r="1656" spans="4:4" x14ac:dyDescent="0.25">
      <c r="D1656" s="111"/>
    </row>
    <row r="1657" spans="4:4" x14ac:dyDescent="0.25">
      <c r="D1657" s="111"/>
    </row>
    <row r="1658" spans="4:4" x14ac:dyDescent="0.25">
      <c r="D1658" s="111"/>
    </row>
    <row r="1659" spans="4:4" x14ac:dyDescent="0.25">
      <c r="D1659" s="111"/>
    </row>
    <row r="1660" spans="4:4" x14ac:dyDescent="0.25">
      <c r="D1660" s="111"/>
    </row>
    <row r="1661" spans="4:4" x14ac:dyDescent="0.25">
      <c r="D1661" s="111"/>
    </row>
    <row r="1662" spans="4:4" x14ac:dyDescent="0.25">
      <c r="D1662" s="111"/>
    </row>
    <row r="1663" spans="4:4" x14ac:dyDescent="0.25">
      <c r="D1663" s="111"/>
    </row>
    <row r="1664" spans="4:4" x14ac:dyDescent="0.25">
      <c r="D1664" s="111"/>
    </row>
    <row r="1665" spans="4:4" x14ac:dyDescent="0.25">
      <c r="D1665" s="111"/>
    </row>
    <row r="1666" spans="4:4" x14ac:dyDescent="0.25">
      <c r="D1666" s="111"/>
    </row>
    <row r="1667" spans="4:4" x14ac:dyDescent="0.25">
      <c r="D1667" s="111"/>
    </row>
    <row r="1668" spans="4:4" x14ac:dyDescent="0.25">
      <c r="D1668" s="111"/>
    </row>
    <row r="1669" spans="4:4" x14ac:dyDescent="0.25">
      <c r="D1669" s="111"/>
    </row>
    <row r="1670" spans="4:4" x14ac:dyDescent="0.25">
      <c r="D1670" s="111"/>
    </row>
    <row r="1671" spans="4:4" x14ac:dyDescent="0.25">
      <c r="D1671" s="111"/>
    </row>
    <row r="1672" spans="4:4" x14ac:dyDescent="0.25">
      <c r="D1672" s="111"/>
    </row>
    <row r="1673" spans="4:4" x14ac:dyDescent="0.25">
      <c r="D1673" s="111"/>
    </row>
    <row r="1674" spans="4:4" x14ac:dyDescent="0.25">
      <c r="D1674" s="111"/>
    </row>
    <row r="1675" spans="4:4" x14ac:dyDescent="0.25">
      <c r="D1675" s="111"/>
    </row>
    <row r="1676" spans="4:4" x14ac:dyDescent="0.25">
      <c r="D1676" s="111"/>
    </row>
    <row r="1677" spans="4:4" x14ac:dyDescent="0.25">
      <c r="D1677" s="111"/>
    </row>
    <row r="1678" spans="4:4" x14ac:dyDescent="0.25">
      <c r="D1678" s="111"/>
    </row>
    <row r="1679" spans="4:4" x14ac:dyDescent="0.25">
      <c r="D1679" s="111"/>
    </row>
    <row r="1680" spans="4:4" x14ac:dyDescent="0.25">
      <c r="D1680" s="111"/>
    </row>
    <row r="1681" spans="4:4" x14ac:dyDescent="0.25">
      <c r="D1681" s="111"/>
    </row>
    <row r="1682" spans="4:4" x14ac:dyDescent="0.25">
      <c r="D1682" s="111"/>
    </row>
    <row r="1683" spans="4:4" x14ac:dyDescent="0.25">
      <c r="D1683" s="111"/>
    </row>
    <row r="1684" spans="4:4" x14ac:dyDescent="0.25">
      <c r="D1684" s="111"/>
    </row>
    <row r="1685" spans="4:4" x14ac:dyDescent="0.25">
      <c r="D1685" s="111"/>
    </row>
    <row r="1686" spans="4:4" x14ac:dyDescent="0.25">
      <c r="D1686" s="111"/>
    </row>
    <row r="1687" spans="4:4" x14ac:dyDescent="0.25">
      <c r="D1687" s="111"/>
    </row>
    <row r="1688" spans="4:4" x14ac:dyDescent="0.25">
      <c r="D1688" s="111"/>
    </row>
    <row r="1689" spans="4:4" x14ac:dyDescent="0.25">
      <c r="D1689" s="111"/>
    </row>
    <row r="1690" spans="4:4" x14ac:dyDescent="0.25">
      <c r="D1690" s="111"/>
    </row>
    <row r="1691" spans="4:4" x14ac:dyDescent="0.25">
      <c r="D1691" s="111"/>
    </row>
    <row r="1692" spans="4:4" x14ac:dyDescent="0.25">
      <c r="D1692" s="111"/>
    </row>
    <row r="1693" spans="4:4" x14ac:dyDescent="0.25">
      <c r="D1693" s="111"/>
    </row>
    <row r="1694" spans="4:4" x14ac:dyDescent="0.25">
      <c r="D1694" s="111"/>
    </row>
    <row r="1695" spans="4:4" x14ac:dyDescent="0.25">
      <c r="D1695" s="111"/>
    </row>
    <row r="1696" spans="4:4" x14ac:dyDescent="0.25">
      <c r="D1696" s="111"/>
    </row>
    <row r="1697" spans="4:4" x14ac:dyDescent="0.25">
      <c r="D1697" s="111"/>
    </row>
    <row r="1698" spans="4:4" x14ac:dyDescent="0.25">
      <c r="D1698" s="111"/>
    </row>
    <row r="1699" spans="4:4" x14ac:dyDescent="0.25">
      <c r="D1699" s="111"/>
    </row>
    <row r="1700" spans="4:4" x14ac:dyDescent="0.25">
      <c r="D1700" s="111"/>
    </row>
    <row r="1701" spans="4:4" x14ac:dyDescent="0.25">
      <c r="D1701" s="111"/>
    </row>
    <row r="1702" spans="4:4" x14ac:dyDescent="0.25">
      <c r="D1702" s="111"/>
    </row>
    <row r="1703" spans="4:4" x14ac:dyDescent="0.25">
      <c r="D1703" s="111"/>
    </row>
    <row r="1704" spans="4:4" x14ac:dyDescent="0.25">
      <c r="D1704" s="111"/>
    </row>
    <row r="1705" spans="4:4" x14ac:dyDescent="0.25">
      <c r="D1705" s="111"/>
    </row>
    <row r="1706" spans="4:4" x14ac:dyDescent="0.25">
      <c r="D1706" s="111"/>
    </row>
    <row r="1707" spans="4:4" x14ac:dyDescent="0.25">
      <c r="D1707" s="111"/>
    </row>
    <row r="1708" spans="4:4" x14ac:dyDescent="0.25">
      <c r="D1708" s="111"/>
    </row>
    <row r="1709" spans="4:4" x14ac:dyDescent="0.25">
      <c r="D1709" s="111"/>
    </row>
    <row r="1710" spans="4:4" x14ac:dyDescent="0.25">
      <c r="D1710" s="111"/>
    </row>
    <row r="1711" spans="4:4" x14ac:dyDescent="0.25">
      <c r="D1711" s="111"/>
    </row>
    <row r="1712" spans="4:4" x14ac:dyDescent="0.25">
      <c r="D1712" s="111"/>
    </row>
    <row r="1713" spans="4:4" x14ac:dyDescent="0.25">
      <c r="D1713" s="111"/>
    </row>
    <row r="1714" spans="4:4" x14ac:dyDescent="0.25">
      <c r="D1714" s="111"/>
    </row>
    <row r="1715" spans="4:4" x14ac:dyDescent="0.25">
      <c r="D1715" s="111"/>
    </row>
    <row r="1716" spans="4:4" x14ac:dyDescent="0.25">
      <c r="D1716" s="111"/>
    </row>
    <row r="1717" spans="4:4" x14ac:dyDescent="0.25">
      <c r="D1717" s="111"/>
    </row>
    <row r="1718" spans="4:4" x14ac:dyDescent="0.25">
      <c r="D1718" s="111"/>
    </row>
    <row r="1719" spans="4:4" x14ac:dyDescent="0.25">
      <c r="D1719" s="111"/>
    </row>
    <row r="1720" spans="4:4" x14ac:dyDescent="0.25">
      <c r="D1720" s="111"/>
    </row>
    <row r="1721" spans="4:4" x14ac:dyDescent="0.25">
      <c r="D1721" s="111"/>
    </row>
    <row r="1722" spans="4:4" x14ac:dyDescent="0.25">
      <c r="D1722" s="111"/>
    </row>
    <row r="1723" spans="4:4" x14ac:dyDescent="0.25">
      <c r="D1723" s="111"/>
    </row>
    <row r="1724" spans="4:4" x14ac:dyDescent="0.25">
      <c r="D1724" s="111"/>
    </row>
    <row r="1725" spans="4:4" x14ac:dyDescent="0.25">
      <c r="D1725" s="111"/>
    </row>
    <row r="1726" spans="4:4" x14ac:dyDescent="0.25">
      <c r="D1726" s="111"/>
    </row>
    <row r="1727" spans="4:4" x14ac:dyDescent="0.25">
      <c r="D1727" s="111"/>
    </row>
    <row r="1728" spans="4:4" x14ac:dyDescent="0.25">
      <c r="D1728" s="111"/>
    </row>
    <row r="1729" spans="4:4" x14ac:dyDescent="0.25">
      <c r="D1729" s="111"/>
    </row>
    <row r="1730" spans="4:4" x14ac:dyDescent="0.25">
      <c r="D1730" s="111"/>
    </row>
    <row r="1731" spans="4:4" x14ac:dyDescent="0.25">
      <c r="D1731" s="111"/>
    </row>
    <row r="1732" spans="4:4" x14ac:dyDescent="0.25">
      <c r="D1732" s="111"/>
    </row>
    <row r="1733" spans="4:4" x14ac:dyDescent="0.25">
      <c r="D1733" s="111"/>
    </row>
    <row r="1734" spans="4:4" x14ac:dyDescent="0.25">
      <c r="D1734" s="111"/>
    </row>
    <row r="1735" spans="4:4" x14ac:dyDescent="0.25">
      <c r="D1735" s="111"/>
    </row>
    <row r="1736" spans="4:4" x14ac:dyDescent="0.25">
      <c r="D1736" s="111"/>
    </row>
    <row r="1737" spans="4:4" x14ac:dyDescent="0.25">
      <c r="D1737" s="111"/>
    </row>
    <row r="1738" spans="4:4" x14ac:dyDescent="0.25">
      <c r="D1738" s="111"/>
    </row>
    <row r="1739" spans="4:4" x14ac:dyDescent="0.25">
      <c r="D1739" s="111"/>
    </row>
    <row r="1740" spans="4:4" x14ac:dyDescent="0.25">
      <c r="D1740" s="111"/>
    </row>
    <row r="1741" spans="4:4" x14ac:dyDescent="0.25">
      <c r="D1741" s="111"/>
    </row>
    <row r="1742" spans="4:4" x14ac:dyDescent="0.25">
      <c r="D1742" s="111"/>
    </row>
    <row r="1743" spans="4:4" x14ac:dyDescent="0.25">
      <c r="D1743" s="111"/>
    </row>
    <row r="1744" spans="4:4" x14ac:dyDescent="0.25">
      <c r="D1744" s="111"/>
    </row>
    <row r="1745" spans="4:4" x14ac:dyDescent="0.25">
      <c r="D1745" s="111"/>
    </row>
    <row r="1746" spans="4:4" x14ac:dyDescent="0.25">
      <c r="D1746" s="111"/>
    </row>
    <row r="1747" spans="4:4" x14ac:dyDescent="0.25">
      <c r="D1747" s="111"/>
    </row>
    <row r="1748" spans="4:4" x14ac:dyDescent="0.25">
      <c r="D1748" s="111"/>
    </row>
    <row r="1749" spans="4:4" x14ac:dyDescent="0.25">
      <c r="D1749" s="111"/>
    </row>
    <row r="1750" spans="4:4" x14ac:dyDescent="0.25">
      <c r="D1750" s="111"/>
    </row>
    <row r="1751" spans="4:4" x14ac:dyDescent="0.25">
      <c r="D1751" s="111"/>
    </row>
    <row r="1752" spans="4:4" x14ac:dyDescent="0.25">
      <c r="D1752" s="111"/>
    </row>
    <row r="1753" spans="4:4" x14ac:dyDescent="0.25">
      <c r="D1753" s="111"/>
    </row>
    <row r="1754" spans="4:4" x14ac:dyDescent="0.25">
      <c r="D1754" s="111"/>
    </row>
    <row r="1755" spans="4:4" x14ac:dyDescent="0.25">
      <c r="D1755" s="111"/>
    </row>
    <row r="1756" spans="4:4" x14ac:dyDescent="0.25">
      <c r="D1756" s="111"/>
    </row>
    <row r="1757" spans="4:4" x14ac:dyDescent="0.25">
      <c r="D1757" s="111"/>
    </row>
    <row r="1758" spans="4:4" x14ac:dyDescent="0.25">
      <c r="D1758" s="111"/>
    </row>
    <row r="1759" spans="4:4" x14ac:dyDescent="0.25">
      <c r="D1759" s="111"/>
    </row>
    <row r="1760" spans="4:4" x14ac:dyDescent="0.25">
      <c r="D1760" s="111"/>
    </row>
    <row r="1761" spans="4:4" x14ac:dyDescent="0.25">
      <c r="D1761" s="111"/>
    </row>
    <row r="1762" spans="4:4" x14ac:dyDescent="0.25">
      <c r="D1762" s="111"/>
    </row>
    <row r="1763" spans="4:4" x14ac:dyDescent="0.25">
      <c r="D1763" s="111"/>
    </row>
    <row r="1764" spans="4:4" x14ac:dyDescent="0.25">
      <c r="D1764" s="111"/>
    </row>
    <row r="1765" spans="4:4" x14ac:dyDescent="0.25">
      <c r="D1765" s="111"/>
    </row>
    <row r="1766" spans="4:4" x14ac:dyDescent="0.25">
      <c r="D1766" s="111"/>
    </row>
    <row r="1767" spans="4:4" x14ac:dyDescent="0.25">
      <c r="D1767" s="111"/>
    </row>
    <row r="1768" spans="4:4" x14ac:dyDescent="0.25">
      <c r="D1768" s="111"/>
    </row>
    <row r="1769" spans="4:4" x14ac:dyDescent="0.25">
      <c r="D1769" s="111"/>
    </row>
    <row r="1770" spans="4:4" x14ac:dyDescent="0.25">
      <c r="D1770" s="111"/>
    </row>
    <row r="1771" spans="4:4" x14ac:dyDescent="0.25">
      <c r="D1771" s="111"/>
    </row>
    <row r="1772" spans="4:4" x14ac:dyDescent="0.25">
      <c r="D1772" s="111"/>
    </row>
    <row r="1773" spans="4:4" x14ac:dyDescent="0.25">
      <c r="D1773" s="111"/>
    </row>
    <row r="1774" spans="4:4" x14ac:dyDescent="0.25">
      <c r="D1774" s="111"/>
    </row>
    <row r="1775" spans="4:4" x14ac:dyDescent="0.25">
      <c r="D1775" s="111"/>
    </row>
    <row r="1776" spans="4:4" x14ac:dyDescent="0.25">
      <c r="D1776" s="111"/>
    </row>
    <row r="1777" spans="4:4" x14ac:dyDescent="0.25">
      <c r="D1777" s="111"/>
    </row>
    <row r="1778" spans="4:4" x14ac:dyDescent="0.25">
      <c r="D1778" s="111"/>
    </row>
    <row r="1779" spans="4:4" x14ac:dyDescent="0.25">
      <c r="D1779" s="111"/>
    </row>
    <row r="1780" spans="4:4" x14ac:dyDescent="0.25">
      <c r="D1780" s="111"/>
    </row>
    <row r="1781" spans="4:4" x14ac:dyDescent="0.25">
      <c r="D1781" s="111"/>
    </row>
    <row r="1782" spans="4:4" x14ac:dyDescent="0.25">
      <c r="D1782" s="111"/>
    </row>
    <row r="1783" spans="4:4" x14ac:dyDescent="0.25">
      <c r="D1783" s="111"/>
    </row>
    <row r="1784" spans="4:4" x14ac:dyDescent="0.25">
      <c r="D1784" s="111"/>
    </row>
    <row r="1785" spans="4:4" x14ac:dyDescent="0.25">
      <c r="D1785" s="111"/>
    </row>
    <row r="1786" spans="4:4" x14ac:dyDescent="0.25">
      <c r="D1786" s="111"/>
    </row>
    <row r="1787" spans="4:4" x14ac:dyDescent="0.25">
      <c r="D1787" s="111"/>
    </row>
    <row r="1788" spans="4:4" x14ac:dyDescent="0.25">
      <c r="D1788" s="111"/>
    </row>
    <row r="1789" spans="4:4" x14ac:dyDescent="0.25">
      <c r="D1789" s="111"/>
    </row>
    <row r="1790" spans="4:4" x14ac:dyDescent="0.25">
      <c r="D1790" s="111"/>
    </row>
    <row r="1791" spans="4:4" x14ac:dyDescent="0.25">
      <c r="D1791" s="111"/>
    </row>
    <row r="1792" spans="4:4" x14ac:dyDescent="0.25">
      <c r="D1792" s="111"/>
    </row>
    <row r="1793" spans="4:4" x14ac:dyDescent="0.25">
      <c r="D1793" s="111"/>
    </row>
    <row r="1794" spans="4:4" x14ac:dyDescent="0.25">
      <c r="D1794" s="111"/>
    </row>
    <row r="1795" spans="4:4" x14ac:dyDescent="0.25">
      <c r="D1795" s="111"/>
    </row>
    <row r="1796" spans="4:4" x14ac:dyDescent="0.25">
      <c r="D1796" s="111"/>
    </row>
    <row r="1797" spans="4:4" x14ac:dyDescent="0.25">
      <c r="D1797" s="111"/>
    </row>
    <row r="1798" spans="4:4" x14ac:dyDescent="0.25">
      <c r="D1798" s="111"/>
    </row>
    <row r="1799" spans="4:4" x14ac:dyDescent="0.25">
      <c r="D1799" s="111"/>
    </row>
    <row r="1800" spans="4:4" x14ac:dyDescent="0.25">
      <c r="D1800" s="111"/>
    </row>
    <row r="1801" spans="4:4" x14ac:dyDescent="0.25">
      <c r="D1801" s="111"/>
    </row>
    <row r="1802" spans="4:4" x14ac:dyDescent="0.25">
      <c r="D1802" s="111"/>
    </row>
    <row r="1803" spans="4:4" x14ac:dyDescent="0.25">
      <c r="D1803" s="111"/>
    </row>
    <row r="1804" spans="4:4" x14ac:dyDescent="0.25">
      <c r="D1804" s="111"/>
    </row>
    <row r="1805" spans="4:4" x14ac:dyDescent="0.25">
      <c r="D1805" s="111"/>
    </row>
    <row r="1806" spans="4:4" x14ac:dyDescent="0.25">
      <c r="D1806" s="111"/>
    </row>
    <row r="1807" spans="4:4" x14ac:dyDescent="0.25">
      <c r="D1807" s="111"/>
    </row>
    <row r="1808" spans="4:4" x14ac:dyDescent="0.25">
      <c r="D1808" s="111"/>
    </row>
    <row r="1809" spans="4:4" x14ac:dyDescent="0.25">
      <c r="D1809" s="111"/>
    </row>
    <row r="1810" spans="4:4" x14ac:dyDescent="0.25">
      <c r="D1810" s="111"/>
    </row>
    <row r="1811" spans="4:4" x14ac:dyDescent="0.25">
      <c r="D1811" s="111"/>
    </row>
    <row r="1812" spans="4:4" x14ac:dyDescent="0.25">
      <c r="D1812" s="111"/>
    </row>
    <row r="1813" spans="4:4" x14ac:dyDescent="0.25">
      <c r="D1813" s="111"/>
    </row>
    <row r="1814" spans="4:4" x14ac:dyDescent="0.25">
      <c r="D1814" s="111"/>
    </row>
    <row r="1815" spans="4:4" x14ac:dyDescent="0.25">
      <c r="D1815" s="111"/>
    </row>
    <row r="1816" spans="4:4" x14ac:dyDescent="0.25">
      <c r="D1816" s="111"/>
    </row>
    <row r="1817" spans="4:4" x14ac:dyDescent="0.25">
      <c r="D1817" s="111"/>
    </row>
    <row r="1818" spans="4:4" x14ac:dyDescent="0.25">
      <c r="D1818" s="111"/>
    </row>
    <row r="1819" spans="4:4" x14ac:dyDescent="0.25">
      <c r="D1819" s="111"/>
    </row>
    <row r="1820" spans="4:4" x14ac:dyDescent="0.25">
      <c r="D1820" s="111"/>
    </row>
    <row r="1821" spans="4:4" x14ac:dyDescent="0.25">
      <c r="D1821" s="111"/>
    </row>
    <row r="1822" spans="4:4" x14ac:dyDescent="0.25">
      <c r="D1822" s="111"/>
    </row>
    <row r="1823" spans="4:4" x14ac:dyDescent="0.25">
      <c r="D1823" s="111"/>
    </row>
    <row r="1824" spans="4:4" x14ac:dyDescent="0.25">
      <c r="D1824" s="111"/>
    </row>
    <row r="1825" spans="4:4" x14ac:dyDescent="0.25">
      <c r="D1825" s="111"/>
    </row>
    <row r="1826" spans="4:4" x14ac:dyDescent="0.25">
      <c r="D1826" s="111"/>
    </row>
    <row r="1827" spans="4:4" x14ac:dyDescent="0.25">
      <c r="D1827" s="111"/>
    </row>
    <row r="1828" spans="4:4" x14ac:dyDescent="0.25">
      <c r="D1828" s="111"/>
    </row>
    <row r="1829" spans="4:4" x14ac:dyDescent="0.25">
      <c r="D1829" s="111"/>
    </row>
    <row r="1830" spans="4:4" x14ac:dyDescent="0.25">
      <c r="D1830" s="111"/>
    </row>
    <row r="1831" spans="4:4" x14ac:dyDescent="0.25">
      <c r="D1831" s="111"/>
    </row>
    <row r="1832" spans="4:4" x14ac:dyDescent="0.25">
      <c r="D1832" s="111"/>
    </row>
    <row r="1833" spans="4:4" x14ac:dyDescent="0.25">
      <c r="D1833" s="111"/>
    </row>
    <row r="1834" spans="4:4" x14ac:dyDescent="0.25">
      <c r="D1834" s="111"/>
    </row>
    <row r="1835" spans="4:4" x14ac:dyDescent="0.25">
      <c r="D1835" s="111"/>
    </row>
    <row r="1836" spans="4:4" x14ac:dyDescent="0.25">
      <c r="D1836" s="111"/>
    </row>
    <row r="1837" spans="4:4" x14ac:dyDescent="0.25">
      <c r="D1837" s="111"/>
    </row>
    <row r="1838" spans="4:4" x14ac:dyDescent="0.25">
      <c r="D1838" s="111"/>
    </row>
    <row r="1839" spans="4:4" x14ac:dyDescent="0.25">
      <c r="D1839" s="111"/>
    </row>
    <row r="1840" spans="4:4" x14ac:dyDescent="0.25">
      <c r="D1840" s="111"/>
    </row>
    <row r="1841" spans="4:4" x14ac:dyDescent="0.25">
      <c r="D1841" s="111"/>
    </row>
    <row r="1842" spans="4:4" x14ac:dyDescent="0.25">
      <c r="D1842" s="111"/>
    </row>
    <row r="1843" spans="4:4" x14ac:dyDescent="0.25">
      <c r="D1843" s="111"/>
    </row>
    <row r="1844" spans="4:4" x14ac:dyDescent="0.25">
      <c r="D1844" s="111"/>
    </row>
    <row r="1845" spans="4:4" x14ac:dyDescent="0.25">
      <c r="D1845" s="111"/>
    </row>
    <row r="1846" spans="4:4" x14ac:dyDescent="0.25">
      <c r="D1846" s="111"/>
    </row>
    <row r="1847" spans="4:4" x14ac:dyDescent="0.25">
      <c r="D1847" s="111"/>
    </row>
    <row r="1848" spans="4:4" x14ac:dyDescent="0.25">
      <c r="D1848" s="111"/>
    </row>
    <row r="1849" spans="4:4" x14ac:dyDescent="0.25">
      <c r="D1849" s="111"/>
    </row>
    <row r="1850" spans="4:4" x14ac:dyDescent="0.25">
      <c r="D1850" s="111"/>
    </row>
    <row r="1851" spans="4:4" x14ac:dyDescent="0.25">
      <c r="D1851" s="111"/>
    </row>
    <row r="1852" spans="4:4" x14ac:dyDescent="0.25">
      <c r="D1852" s="111"/>
    </row>
    <row r="1853" spans="4:4" x14ac:dyDescent="0.25">
      <c r="D1853" s="111"/>
    </row>
    <row r="1854" spans="4:4" x14ac:dyDescent="0.25">
      <c r="D1854" s="111"/>
    </row>
    <row r="1855" spans="4:4" x14ac:dyDescent="0.25">
      <c r="D1855" s="111"/>
    </row>
    <row r="1856" spans="4:4" x14ac:dyDescent="0.25">
      <c r="D1856" s="111"/>
    </row>
    <row r="1857" spans="4:4" x14ac:dyDescent="0.25">
      <c r="D1857" s="111"/>
    </row>
    <row r="1858" spans="4:4" x14ac:dyDescent="0.25">
      <c r="D1858" s="111"/>
    </row>
    <row r="1859" spans="4:4" x14ac:dyDescent="0.25">
      <c r="D1859" s="111"/>
    </row>
    <row r="1860" spans="4:4" x14ac:dyDescent="0.25">
      <c r="D1860" s="111"/>
    </row>
    <row r="1861" spans="4:4" x14ac:dyDescent="0.25">
      <c r="D1861" s="111"/>
    </row>
    <row r="1862" spans="4:4" x14ac:dyDescent="0.25">
      <c r="D1862" s="111"/>
    </row>
    <row r="1863" spans="4:4" x14ac:dyDescent="0.25">
      <c r="D1863" s="111"/>
    </row>
    <row r="1864" spans="4:4" x14ac:dyDescent="0.25">
      <c r="D1864" s="111"/>
    </row>
    <row r="1865" spans="4:4" x14ac:dyDescent="0.25">
      <c r="D1865" s="111"/>
    </row>
    <row r="1866" spans="4:4" x14ac:dyDescent="0.25">
      <c r="D1866" s="111"/>
    </row>
    <row r="1867" spans="4:4" x14ac:dyDescent="0.25">
      <c r="D1867" s="111"/>
    </row>
    <row r="1868" spans="4:4" x14ac:dyDescent="0.25">
      <c r="D1868" s="111"/>
    </row>
    <row r="1869" spans="4:4" x14ac:dyDescent="0.25">
      <c r="D1869" s="111"/>
    </row>
    <row r="1870" spans="4:4" x14ac:dyDescent="0.25">
      <c r="D1870" s="111"/>
    </row>
    <row r="1871" spans="4:4" x14ac:dyDescent="0.25">
      <c r="D1871" s="111"/>
    </row>
    <row r="1872" spans="4:4" x14ac:dyDescent="0.25">
      <c r="D1872" s="111"/>
    </row>
    <row r="1873" spans="4:4" x14ac:dyDescent="0.25">
      <c r="D1873" s="111"/>
    </row>
    <row r="1874" spans="4:4" x14ac:dyDescent="0.25">
      <c r="D1874" s="111"/>
    </row>
    <row r="1875" spans="4:4" x14ac:dyDescent="0.25">
      <c r="D1875" s="111"/>
    </row>
    <row r="1876" spans="4:4" x14ac:dyDescent="0.25">
      <c r="D1876" s="111"/>
    </row>
    <row r="1877" spans="4:4" x14ac:dyDescent="0.25">
      <c r="D1877" s="111"/>
    </row>
    <row r="1878" spans="4:4" x14ac:dyDescent="0.25">
      <c r="D1878" s="111"/>
    </row>
    <row r="1879" spans="4:4" x14ac:dyDescent="0.25">
      <c r="D1879" s="111"/>
    </row>
    <row r="1880" spans="4:4" x14ac:dyDescent="0.25">
      <c r="D1880" s="111"/>
    </row>
    <row r="1881" spans="4:4" x14ac:dyDescent="0.25">
      <c r="D1881" s="111"/>
    </row>
    <row r="1882" spans="4:4" x14ac:dyDescent="0.25">
      <c r="D1882" s="111"/>
    </row>
    <row r="1883" spans="4:4" x14ac:dyDescent="0.25">
      <c r="D1883" s="111"/>
    </row>
    <row r="1884" spans="4:4" x14ac:dyDescent="0.25">
      <c r="D1884" s="111"/>
    </row>
    <row r="1885" spans="4:4" x14ac:dyDescent="0.25">
      <c r="D1885" s="111"/>
    </row>
    <row r="1886" spans="4:4" x14ac:dyDescent="0.25">
      <c r="D1886" s="111"/>
    </row>
    <row r="1887" spans="4:4" x14ac:dyDescent="0.25">
      <c r="D1887" s="111"/>
    </row>
    <row r="1888" spans="4:4" x14ac:dyDescent="0.25">
      <c r="D1888" s="111"/>
    </row>
    <row r="1889" spans="4:4" x14ac:dyDescent="0.25">
      <c r="D1889" s="111"/>
    </row>
    <row r="1890" spans="4:4" x14ac:dyDescent="0.25">
      <c r="D1890" s="111"/>
    </row>
    <row r="1891" spans="4:4" x14ac:dyDescent="0.25">
      <c r="D1891" s="111"/>
    </row>
    <row r="1892" spans="4:4" x14ac:dyDescent="0.25">
      <c r="D1892" s="111"/>
    </row>
    <row r="1893" spans="4:4" x14ac:dyDescent="0.25">
      <c r="D1893" s="111"/>
    </row>
    <row r="1894" spans="4:4" x14ac:dyDescent="0.25">
      <c r="D1894" s="111"/>
    </row>
    <row r="1895" spans="4:4" x14ac:dyDescent="0.25">
      <c r="D1895" s="111"/>
    </row>
    <row r="1896" spans="4:4" x14ac:dyDescent="0.25">
      <c r="D1896" s="111"/>
    </row>
    <row r="1897" spans="4:4" x14ac:dyDescent="0.25">
      <c r="D1897" s="111"/>
    </row>
    <row r="1898" spans="4:4" x14ac:dyDescent="0.25">
      <c r="D1898" s="111"/>
    </row>
    <row r="1899" spans="4:4" x14ac:dyDescent="0.25">
      <c r="D1899" s="111"/>
    </row>
    <row r="1900" spans="4:4" x14ac:dyDescent="0.25">
      <c r="D1900" s="111"/>
    </row>
    <row r="1901" spans="4:4" x14ac:dyDescent="0.25">
      <c r="D1901" s="111"/>
    </row>
    <row r="1902" spans="4:4" x14ac:dyDescent="0.25">
      <c r="D1902" s="111"/>
    </row>
    <row r="1903" spans="4:4" x14ac:dyDescent="0.25">
      <c r="D1903" s="111"/>
    </row>
    <row r="1904" spans="4:4" x14ac:dyDescent="0.25">
      <c r="D1904" s="111"/>
    </row>
    <row r="1905" spans="4:4" x14ac:dyDescent="0.25">
      <c r="D1905" s="111"/>
    </row>
    <row r="1906" spans="4:4" x14ac:dyDescent="0.25">
      <c r="D1906" s="111"/>
    </row>
    <row r="1907" spans="4:4" x14ac:dyDescent="0.25">
      <c r="D1907" s="111"/>
    </row>
    <row r="1908" spans="4:4" x14ac:dyDescent="0.25">
      <c r="D1908" s="111"/>
    </row>
    <row r="1909" spans="4:4" x14ac:dyDescent="0.25">
      <c r="D1909" s="111"/>
    </row>
    <row r="1910" spans="4:4" x14ac:dyDescent="0.25">
      <c r="D1910" s="111"/>
    </row>
    <row r="1911" spans="4:4" x14ac:dyDescent="0.25">
      <c r="D1911" s="111"/>
    </row>
    <row r="1912" spans="4:4" x14ac:dyDescent="0.25">
      <c r="D1912" s="111"/>
    </row>
    <row r="1913" spans="4:4" x14ac:dyDescent="0.25">
      <c r="D1913" s="111"/>
    </row>
    <row r="1914" spans="4:4" x14ac:dyDescent="0.25">
      <c r="D1914" s="111"/>
    </row>
    <row r="1915" spans="4:4" x14ac:dyDescent="0.25">
      <c r="D1915" s="111"/>
    </row>
    <row r="1916" spans="4:4" x14ac:dyDescent="0.25">
      <c r="D1916" s="111"/>
    </row>
    <row r="1917" spans="4:4" x14ac:dyDescent="0.25">
      <c r="D1917" s="111"/>
    </row>
    <row r="1918" spans="4:4" x14ac:dyDescent="0.25">
      <c r="D1918" s="111"/>
    </row>
    <row r="1919" spans="4:4" x14ac:dyDescent="0.25">
      <c r="D1919" s="111"/>
    </row>
    <row r="1920" spans="4:4" x14ac:dyDescent="0.25">
      <c r="D1920" s="111"/>
    </row>
    <row r="1921" spans="4:4" x14ac:dyDescent="0.25">
      <c r="D1921" s="111"/>
    </row>
    <row r="1922" spans="4:4" x14ac:dyDescent="0.25">
      <c r="D1922" s="111"/>
    </row>
    <row r="1923" spans="4:4" x14ac:dyDescent="0.25">
      <c r="D1923" s="111"/>
    </row>
    <row r="1924" spans="4:4" x14ac:dyDescent="0.25">
      <c r="D1924" s="111"/>
    </row>
    <row r="1925" spans="4:4" x14ac:dyDescent="0.25">
      <c r="D1925" s="111"/>
    </row>
    <row r="1926" spans="4:4" x14ac:dyDescent="0.25">
      <c r="D1926" s="111"/>
    </row>
    <row r="1927" spans="4:4" x14ac:dyDescent="0.25">
      <c r="D1927" s="111"/>
    </row>
    <row r="1928" spans="4:4" x14ac:dyDescent="0.25">
      <c r="D1928" s="111"/>
    </row>
    <row r="1929" spans="4:4" x14ac:dyDescent="0.25">
      <c r="D1929" s="111"/>
    </row>
    <row r="1930" spans="4:4" x14ac:dyDescent="0.25">
      <c r="D1930" s="111"/>
    </row>
    <row r="1931" spans="4:4" x14ac:dyDescent="0.25">
      <c r="D1931" s="111"/>
    </row>
    <row r="1932" spans="4:4" x14ac:dyDescent="0.25">
      <c r="D1932" s="111"/>
    </row>
    <row r="1933" spans="4:4" x14ac:dyDescent="0.25">
      <c r="D1933" s="111"/>
    </row>
    <row r="1934" spans="4:4" x14ac:dyDescent="0.25">
      <c r="D1934" s="111"/>
    </row>
    <row r="1935" spans="4:4" x14ac:dyDescent="0.25">
      <c r="D1935" s="111"/>
    </row>
    <row r="1936" spans="4:4" x14ac:dyDescent="0.25">
      <c r="D1936" s="111"/>
    </row>
    <row r="1937" spans="4:4" x14ac:dyDescent="0.25">
      <c r="D1937" s="111"/>
    </row>
    <row r="1938" spans="4:4" x14ac:dyDescent="0.25">
      <c r="D1938" s="111"/>
    </row>
    <row r="1939" spans="4:4" x14ac:dyDescent="0.25">
      <c r="D1939" s="111"/>
    </row>
    <row r="1940" spans="4:4" x14ac:dyDescent="0.25">
      <c r="D1940" s="111"/>
    </row>
    <row r="1941" spans="4:4" x14ac:dyDescent="0.25">
      <c r="D1941" s="111"/>
    </row>
    <row r="1942" spans="4:4" x14ac:dyDescent="0.25">
      <c r="D1942" s="111"/>
    </row>
    <row r="1943" spans="4:4" x14ac:dyDescent="0.25">
      <c r="D1943" s="111"/>
    </row>
    <row r="1944" spans="4:4" x14ac:dyDescent="0.25">
      <c r="D1944" s="111"/>
    </row>
    <row r="1945" spans="4:4" x14ac:dyDescent="0.25">
      <c r="D1945" s="111"/>
    </row>
    <row r="1946" spans="4:4" x14ac:dyDescent="0.25">
      <c r="D1946" s="111"/>
    </row>
    <row r="1947" spans="4:4" x14ac:dyDescent="0.25">
      <c r="D1947" s="111"/>
    </row>
    <row r="1948" spans="4:4" x14ac:dyDescent="0.25">
      <c r="D1948" s="111"/>
    </row>
    <row r="1949" spans="4:4" x14ac:dyDescent="0.25">
      <c r="D1949" s="111"/>
    </row>
    <row r="1950" spans="4:4" x14ac:dyDescent="0.25">
      <c r="D1950" s="111"/>
    </row>
    <row r="1951" spans="4:4" x14ac:dyDescent="0.25">
      <c r="D1951" s="111"/>
    </row>
    <row r="1952" spans="4:4" x14ac:dyDescent="0.25">
      <c r="D1952" s="111"/>
    </row>
    <row r="1953" spans="4:4" x14ac:dyDescent="0.25">
      <c r="D1953" s="111"/>
    </row>
    <row r="1954" spans="4:4" x14ac:dyDescent="0.25">
      <c r="D1954" s="111"/>
    </row>
    <row r="1955" spans="4:4" x14ac:dyDescent="0.25">
      <c r="D1955" s="111"/>
    </row>
    <row r="1956" spans="4:4" x14ac:dyDescent="0.25">
      <c r="D1956" s="111"/>
    </row>
    <row r="1957" spans="4:4" x14ac:dyDescent="0.25">
      <c r="D1957" s="111"/>
    </row>
    <row r="1958" spans="4:4" x14ac:dyDescent="0.25">
      <c r="D1958" s="111"/>
    </row>
    <row r="1959" spans="4:4" x14ac:dyDescent="0.25">
      <c r="D1959" s="111"/>
    </row>
    <row r="1960" spans="4:4" x14ac:dyDescent="0.25">
      <c r="D1960" s="111"/>
    </row>
    <row r="1961" spans="4:4" x14ac:dyDescent="0.25">
      <c r="D1961" s="111"/>
    </row>
    <row r="1962" spans="4:4" x14ac:dyDescent="0.25">
      <c r="D1962" s="111"/>
    </row>
    <row r="1963" spans="4:4" x14ac:dyDescent="0.25">
      <c r="D1963" s="111"/>
    </row>
    <row r="1964" spans="4:4" x14ac:dyDescent="0.25">
      <c r="D1964" s="111"/>
    </row>
    <row r="1965" spans="4:4" x14ac:dyDescent="0.25">
      <c r="D1965" s="111"/>
    </row>
    <row r="1966" spans="4:4" x14ac:dyDescent="0.25">
      <c r="D1966" s="111"/>
    </row>
    <row r="1967" spans="4:4" x14ac:dyDescent="0.25">
      <c r="D1967" s="111"/>
    </row>
    <row r="1968" spans="4:4" x14ac:dyDescent="0.25">
      <c r="D1968" s="111"/>
    </row>
    <row r="1969" spans="4:4" x14ac:dyDescent="0.25">
      <c r="D1969" s="111"/>
    </row>
    <row r="1970" spans="4:4" x14ac:dyDescent="0.25">
      <c r="D1970" s="111"/>
    </row>
    <row r="1971" spans="4:4" x14ac:dyDescent="0.25">
      <c r="D1971" s="111"/>
    </row>
    <row r="1972" spans="4:4" x14ac:dyDescent="0.25">
      <c r="D1972" s="111"/>
    </row>
    <row r="1973" spans="4:4" x14ac:dyDescent="0.25">
      <c r="D1973" s="111"/>
    </row>
    <row r="1974" spans="4:4" x14ac:dyDescent="0.25">
      <c r="D1974" s="111"/>
    </row>
    <row r="1975" spans="4:4" x14ac:dyDescent="0.25">
      <c r="D1975" s="111"/>
    </row>
    <row r="1976" spans="4:4" x14ac:dyDescent="0.25">
      <c r="D1976" s="111"/>
    </row>
    <row r="1977" spans="4:4" x14ac:dyDescent="0.25">
      <c r="D1977" s="111"/>
    </row>
    <row r="1978" spans="4:4" x14ac:dyDescent="0.25">
      <c r="D1978" s="111"/>
    </row>
    <row r="1979" spans="4:4" x14ac:dyDescent="0.25">
      <c r="D1979" s="111"/>
    </row>
    <row r="1980" spans="4:4" x14ac:dyDescent="0.25">
      <c r="D1980" s="111"/>
    </row>
    <row r="1981" spans="4:4" x14ac:dyDescent="0.25">
      <c r="D1981" s="111"/>
    </row>
    <row r="1982" spans="4:4" x14ac:dyDescent="0.25">
      <c r="D1982" s="111"/>
    </row>
    <row r="1983" spans="4:4" x14ac:dyDescent="0.25">
      <c r="D1983" s="111"/>
    </row>
    <row r="1984" spans="4:4" x14ac:dyDescent="0.25">
      <c r="D1984" s="111"/>
    </row>
    <row r="1985" spans="4:4" x14ac:dyDescent="0.25">
      <c r="D1985" s="111"/>
    </row>
    <row r="1986" spans="4:4" x14ac:dyDescent="0.25">
      <c r="D1986" s="111"/>
    </row>
    <row r="1987" spans="4:4" x14ac:dyDescent="0.25">
      <c r="D1987" s="111"/>
    </row>
    <row r="1988" spans="4:4" x14ac:dyDescent="0.25">
      <c r="D1988" s="111"/>
    </row>
    <row r="1989" spans="4:4" x14ac:dyDescent="0.25">
      <c r="D1989" s="111"/>
    </row>
    <row r="1990" spans="4:4" x14ac:dyDescent="0.25">
      <c r="D1990" s="111"/>
    </row>
    <row r="1991" spans="4:4" x14ac:dyDescent="0.25">
      <c r="D1991" s="111"/>
    </row>
    <row r="1992" spans="4:4" x14ac:dyDescent="0.25">
      <c r="D1992" s="111"/>
    </row>
    <row r="1993" spans="4:4" x14ac:dyDescent="0.25">
      <c r="D1993" s="111"/>
    </row>
    <row r="1994" spans="4:4" x14ac:dyDescent="0.25">
      <c r="D1994" s="111"/>
    </row>
    <row r="1995" spans="4:4" x14ac:dyDescent="0.25">
      <c r="D1995" s="111"/>
    </row>
    <row r="1996" spans="4:4" x14ac:dyDescent="0.25">
      <c r="D1996" s="111"/>
    </row>
    <row r="1997" spans="4:4" x14ac:dyDescent="0.25">
      <c r="D1997" s="111"/>
    </row>
    <row r="1998" spans="4:4" x14ac:dyDescent="0.25">
      <c r="D1998" s="111"/>
    </row>
    <row r="1999" spans="4:4" x14ac:dyDescent="0.25">
      <c r="D1999" s="111"/>
    </row>
    <row r="2000" spans="4:4" x14ac:dyDescent="0.25">
      <c r="D2000" s="111"/>
    </row>
    <row r="2001" spans="4:4" x14ac:dyDescent="0.25">
      <c r="D2001" s="111"/>
    </row>
    <row r="2002" spans="4:4" x14ac:dyDescent="0.25">
      <c r="D2002" s="111"/>
    </row>
    <row r="2003" spans="4:4" x14ac:dyDescent="0.25">
      <c r="D2003" s="111"/>
    </row>
    <row r="2004" spans="4:4" x14ac:dyDescent="0.25">
      <c r="D2004" s="111"/>
    </row>
    <row r="2005" spans="4:4" x14ac:dyDescent="0.25">
      <c r="D2005" s="111"/>
    </row>
    <row r="2006" spans="4:4" x14ac:dyDescent="0.25">
      <c r="D2006" s="111"/>
    </row>
    <row r="2007" spans="4:4" x14ac:dyDescent="0.25">
      <c r="D2007" s="111"/>
    </row>
    <row r="2008" spans="4:4" x14ac:dyDescent="0.25">
      <c r="D2008" s="111"/>
    </row>
    <row r="2009" spans="4:4" x14ac:dyDescent="0.25">
      <c r="D2009" s="111"/>
    </row>
    <row r="2010" spans="4:4" x14ac:dyDescent="0.25">
      <c r="D2010" s="111"/>
    </row>
    <row r="2011" spans="4:4" x14ac:dyDescent="0.25">
      <c r="D2011" s="111"/>
    </row>
    <row r="2012" spans="4:4" x14ac:dyDescent="0.25">
      <c r="D2012" s="111"/>
    </row>
    <row r="2013" spans="4:4" x14ac:dyDescent="0.25">
      <c r="D2013" s="111"/>
    </row>
    <row r="2014" spans="4:4" x14ac:dyDescent="0.25">
      <c r="D2014" s="111"/>
    </row>
    <row r="2015" spans="4:4" x14ac:dyDescent="0.25">
      <c r="D2015" s="111"/>
    </row>
    <row r="2016" spans="4:4" x14ac:dyDescent="0.25">
      <c r="D2016" s="111"/>
    </row>
    <row r="2017" spans="4:4" x14ac:dyDescent="0.25">
      <c r="D2017" s="111"/>
    </row>
    <row r="2018" spans="4:4" x14ac:dyDescent="0.25">
      <c r="D2018" s="111"/>
    </row>
    <row r="2019" spans="4:4" x14ac:dyDescent="0.25">
      <c r="D2019" s="111"/>
    </row>
    <row r="2020" spans="4:4" x14ac:dyDescent="0.25">
      <c r="D2020" s="111"/>
    </row>
    <row r="2021" spans="4:4" x14ac:dyDescent="0.25">
      <c r="D2021" s="111"/>
    </row>
    <row r="2022" spans="4:4" x14ac:dyDescent="0.25">
      <c r="D2022" s="111"/>
    </row>
    <row r="2023" spans="4:4" x14ac:dyDescent="0.25">
      <c r="D2023" s="111"/>
    </row>
    <row r="2024" spans="4:4" x14ac:dyDescent="0.25">
      <c r="D2024" s="111"/>
    </row>
    <row r="2025" spans="4:4" x14ac:dyDescent="0.25">
      <c r="D2025" s="111"/>
    </row>
    <row r="2026" spans="4:4" x14ac:dyDescent="0.25">
      <c r="D2026" s="111"/>
    </row>
    <row r="2027" spans="4:4" x14ac:dyDescent="0.25">
      <c r="D2027" s="111"/>
    </row>
    <row r="2028" spans="4:4" x14ac:dyDescent="0.25">
      <c r="D2028" s="111"/>
    </row>
    <row r="2029" spans="4:4" x14ac:dyDescent="0.25">
      <c r="D2029" s="111"/>
    </row>
    <row r="2030" spans="4:4" x14ac:dyDescent="0.25">
      <c r="D2030" s="111"/>
    </row>
    <row r="2031" spans="4:4" x14ac:dyDescent="0.25">
      <c r="D2031" s="111"/>
    </row>
    <row r="2032" spans="4:4" x14ac:dyDescent="0.25">
      <c r="D2032" s="111"/>
    </row>
    <row r="2033" spans="4:4" x14ac:dyDescent="0.25">
      <c r="D2033" s="111"/>
    </row>
    <row r="2034" spans="4:4" x14ac:dyDescent="0.25">
      <c r="D2034" s="111"/>
    </row>
    <row r="2035" spans="4:4" x14ac:dyDescent="0.25">
      <c r="D2035" s="111"/>
    </row>
    <row r="2036" spans="4:4" x14ac:dyDescent="0.25">
      <c r="D2036" s="111"/>
    </row>
    <row r="2037" spans="4:4" x14ac:dyDescent="0.25">
      <c r="D2037" s="111"/>
    </row>
    <row r="2038" spans="4:4" x14ac:dyDescent="0.25">
      <c r="D2038" s="111"/>
    </row>
    <row r="2039" spans="4:4" x14ac:dyDescent="0.25">
      <c r="D2039" s="111"/>
    </row>
    <row r="2040" spans="4:4" x14ac:dyDescent="0.25">
      <c r="D2040" s="111"/>
    </row>
    <row r="2041" spans="4:4" x14ac:dyDescent="0.25">
      <c r="D2041" s="111"/>
    </row>
    <row r="2042" spans="4:4" x14ac:dyDescent="0.25">
      <c r="D2042" s="111"/>
    </row>
    <row r="2043" spans="4:4" x14ac:dyDescent="0.25">
      <c r="D2043" s="111"/>
    </row>
    <row r="2044" spans="4:4" x14ac:dyDescent="0.25">
      <c r="D2044" s="111"/>
    </row>
    <row r="2045" spans="4:4" x14ac:dyDescent="0.25">
      <c r="D2045" s="111"/>
    </row>
    <row r="2046" spans="4:4" x14ac:dyDescent="0.25">
      <c r="D2046" s="111"/>
    </row>
    <row r="2047" spans="4:4" x14ac:dyDescent="0.25">
      <c r="D2047" s="111"/>
    </row>
    <row r="2048" spans="4:4" x14ac:dyDescent="0.25">
      <c r="D2048" s="111"/>
    </row>
    <row r="2049" spans="4:4" x14ac:dyDescent="0.25">
      <c r="D2049" s="111"/>
    </row>
    <row r="2050" spans="4:4" x14ac:dyDescent="0.25">
      <c r="D2050" s="111"/>
    </row>
    <row r="2051" spans="4:4" x14ac:dyDescent="0.25">
      <c r="D2051" s="111"/>
    </row>
    <row r="2052" spans="4:4" x14ac:dyDescent="0.25">
      <c r="D2052" s="111"/>
    </row>
    <row r="2053" spans="4:4" x14ac:dyDescent="0.25">
      <c r="D2053" s="111"/>
    </row>
    <row r="2054" spans="4:4" x14ac:dyDescent="0.25">
      <c r="D2054" s="111"/>
    </row>
    <row r="2055" spans="4:4" x14ac:dyDescent="0.25">
      <c r="D2055" s="111"/>
    </row>
    <row r="2056" spans="4:4" x14ac:dyDescent="0.25">
      <c r="D2056" s="111"/>
    </row>
    <row r="2057" spans="4:4" x14ac:dyDescent="0.25">
      <c r="D2057" s="111"/>
    </row>
    <row r="2058" spans="4:4" x14ac:dyDescent="0.25">
      <c r="D2058" s="111"/>
    </row>
    <row r="2059" spans="4:4" x14ac:dyDescent="0.25">
      <c r="D2059" s="111"/>
    </row>
    <row r="2060" spans="4:4" x14ac:dyDescent="0.25">
      <c r="D2060" s="111"/>
    </row>
    <row r="2061" spans="4:4" x14ac:dyDescent="0.25">
      <c r="D2061" s="111"/>
    </row>
    <row r="2062" spans="4:4" x14ac:dyDescent="0.25">
      <c r="D2062" s="111"/>
    </row>
    <row r="2063" spans="4:4" x14ac:dyDescent="0.25">
      <c r="D2063" s="111"/>
    </row>
    <row r="2064" spans="4:4" x14ac:dyDescent="0.25">
      <c r="D2064" s="111"/>
    </row>
    <row r="2065" spans="4:4" x14ac:dyDescent="0.25">
      <c r="D2065" s="111"/>
    </row>
    <row r="2066" spans="4:4" x14ac:dyDescent="0.25">
      <c r="D2066" s="111"/>
    </row>
    <row r="2067" spans="4:4" x14ac:dyDescent="0.25">
      <c r="D2067" s="111"/>
    </row>
    <row r="2068" spans="4:4" x14ac:dyDescent="0.25">
      <c r="D2068" s="111"/>
    </row>
    <row r="2069" spans="4:4" x14ac:dyDescent="0.25">
      <c r="D2069" s="111"/>
    </row>
    <row r="2070" spans="4:4" x14ac:dyDescent="0.25">
      <c r="D2070" s="111"/>
    </row>
    <row r="2071" spans="4:4" x14ac:dyDescent="0.25">
      <c r="D2071" s="111"/>
    </row>
    <row r="2072" spans="4:4" x14ac:dyDescent="0.25">
      <c r="D2072" s="111"/>
    </row>
    <row r="2073" spans="4:4" x14ac:dyDescent="0.25">
      <c r="D2073" s="111"/>
    </row>
    <row r="2074" spans="4:4" x14ac:dyDescent="0.25">
      <c r="D2074" s="111"/>
    </row>
    <row r="2075" spans="4:4" x14ac:dyDescent="0.25">
      <c r="D2075" s="111"/>
    </row>
    <row r="2076" spans="4:4" x14ac:dyDescent="0.25">
      <c r="D2076" s="111"/>
    </row>
    <row r="2077" spans="4:4" x14ac:dyDescent="0.25">
      <c r="D2077" s="111"/>
    </row>
    <row r="2078" spans="4:4" x14ac:dyDescent="0.25">
      <c r="D2078" s="111"/>
    </row>
    <row r="2079" spans="4:4" x14ac:dyDescent="0.25">
      <c r="D2079" s="111"/>
    </row>
    <row r="2080" spans="4:4" x14ac:dyDescent="0.25">
      <c r="D2080" s="111"/>
    </row>
    <row r="2081" spans="4:4" x14ac:dyDescent="0.25">
      <c r="D2081" s="111"/>
    </row>
    <row r="2082" spans="4:4" x14ac:dyDescent="0.25">
      <c r="D2082" s="111"/>
    </row>
    <row r="2083" spans="4:4" x14ac:dyDescent="0.25">
      <c r="D2083" s="111"/>
    </row>
    <row r="2084" spans="4:4" x14ac:dyDescent="0.25">
      <c r="D2084" s="111"/>
    </row>
    <row r="2085" spans="4:4" x14ac:dyDescent="0.25">
      <c r="D2085" s="111"/>
    </row>
    <row r="2086" spans="4:4" x14ac:dyDescent="0.25">
      <c r="D2086" s="111"/>
    </row>
    <row r="2087" spans="4:4" x14ac:dyDescent="0.25">
      <c r="D2087" s="111"/>
    </row>
    <row r="2088" spans="4:4" x14ac:dyDescent="0.25">
      <c r="D2088" s="111"/>
    </row>
    <row r="2089" spans="4:4" x14ac:dyDescent="0.25">
      <c r="D2089" s="111"/>
    </row>
    <row r="2090" spans="4:4" x14ac:dyDescent="0.25">
      <c r="D2090" s="111"/>
    </row>
    <row r="2091" spans="4:4" x14ac:dyDescent="0.25">
      <c r="D2091" s="111"/>
    </row>
    <row r="2092" spans="4:4" x14ac:dyDescent="0.25">
      <c r="D2092" s="111"/>
    </row>
    <row r="2093" spans="4:4" x14ac:dyDescent="0.25">
      <c r="D2093" s="111"/>
    </row>
    <row r="2094" spans="4:4" x14ac:dyDescent="0.25">
      <c r="D2094" s="111"/>
    </row>
    <row r="2095" spans="4:4" x14ac:dyDescent="0.25">
      <c r="D2095" s="111"/>
    </row>
    <row r="2096" spans="4:4" x14ac:dyDescent="0.25">
      <c r="D2096" s="111"/>
    </row>
    <row r="2097" spans="4:4" x14ac:dyDescent="0.25">
      <c r="D2097" s="111"/>
    </row>
    <row r="2098" spans="4:4" x14ac:dyDescent="0.25">
      <c r="D2098" s="111"/>
    </row>
    <row r="2099" spans="4:4" x14ac:dyDescent="0.25">
      <c r="D2099" s="111"/>
    </row>
    <row r="2100" spans="4:4" x14ac:dyDescent="0.25">
      <c r="D2100" s="111"/>
    </row>
    <row r="2101" spans="4:4" x14ac:dyDescent="0.25">
      <c r="D2101" s="111"/>
    </row>
    <row r="2102" spans="4:4" x14ac:dyDescent="0.25">
      <c r="D2102" s="111"/>
    </row>
    <row r="2103" spans="4:4" x14ac:dyDescent="0.25">
      <c r="D2103" s="111"/>
    </row>
    <row r="2104" spans="4:4" x14ac:dyDescent="0.25">
      <c r="D2104" s="111"/>
    </row>
    <row r="2105" spans="4:4" x14ac:dyDescent="0.25">
      <c r="D2105" s="111"/>
    </row>
    <row r="2106" spans="4:4" x14ac:dyDescent="0.25">
      <c r="D2106" s="111"/>
    </row>
    <row r="2107" spans="4:4" x14ac:dyDescent="0.25">
      <c r="D2107" s="111"/>
    </row>
    <row r="2108" spans="4:4" x14ac:dyDescent="0.25">
      <c r="D2108" s="111"/>
    </row>
    <row r="2109" spans="4:4" x14ac:dyDescent="0.25">
      <c r="D2109" s="111"/>
    </row>
    <row r="2110" spans="4:4" x14ac:dyDescent="0.25">
      <c r="D2110" s="111"/>
    </row>
    <row r="2111" spans="4:4" x14ac:dyDescent="0.25">
      <c r="D2111" s="111"/>
    </row>
    <row r="2112" spans="4:4" x14ac:dyDescent="0.25">
      <c r="D2112" s="111"/>
    </row>
    <row r="2113" spans="4:4" x14ac:dyDescent="0.25">
      <c r="D2113" s="111"/>
    </row>
    <row r="2114" spans="4:4" x14ac:dyDescent="0.25">
      <c r="D2114" s="111"/>
    </row>
    <row r="2115" spans="4:4" x14ac:dyDescent="0.25">
      <c r="D2115" s="111"/>
    </row>
    <row r="2116" spans="4:4" x14ac:dyDescent="0.25">
      <c r="D2116" s="111"/>
    </row>
    <row r="2117" spans="4:4" x14ac:dyDescent="0.25">
      <c r="D2117" s="111"/>
    </row>
    <row r="2118" spans="4:4" x14ac:dyDescent="0.25">
      <c r="D2118" s="111"/>
    </row>
    <row r="2119" spans="4:4" x14ac:dyDescent="0.25">
      <c r="D2119" s="111"/>
    </row>
    <row r="2120" spans="4:4" x14ac:dyDescent="0.25">
      <c r="D2120" s="111"/>
    </row>
    <row r="2121" spans="4:4" x14ac:dyDescent="0.25">
      <c r="D2121" s="111"/>
    </row>
    <row r="2122" spans="4:4" x14ac:dyDescent="0.25">
      <c r="D2122" s="111"/>
    </row>
    <row r="2123" spans="4:4" x14ac:dyDescent="0.25">
      <c r="D2123" s="111"/>
    </row>
    <row r="2124" spans="4:4" x14ac:dyDescent="0.25">
      <c r="D2124" s="111"/>
    </row>
    <row r="2125" spans="4:4" x14ac:dyDescent="0.25">
      <c r="D2125" s="111"/>
    </row>
    <row r="2126" spans="4:4" x14ac:dyDescent="0.25">
      <c r="D2126" s="111"/>
    </row>
    <row r="2127" spans="4:4" x14ac:dyDescent="0.25">
      <c r="D2127" s="111"/>
    </row>
    <row r="2128" spans="4:4" x14ac:dyDescent="0.25">
      <c r="D2128" s="111"/>
    </row>
    <row r="2129" spans="4:4" x14ac:dyDescent="0.25">
      <c r="D2129" s="111"/>
    </row>
    <row r="2130" spans="4:4" x14ac:dyDescent="0.25">
      <c r="D2130" s="111"/>
    </row>
    <row r="2131" spans="4:4" x14ac:dyDescent="0.25">
      <c r="D2131" s="111"/>
    </row>
    <row r="2132" spans="4:4" x14ac:dyDescent="0.25">
      <c r="D2132" s="111"/>
    </row>
    <row r="2133" spans="4:4" x14ac:dyDescent="0.25">
      <c r="D2133" s="111"/>
    </row>
    <row r="2134" spans="4:4" x14ac:dyDescent="0.25">
      <c r="D2134" s="111"/>
    </row>
    <row r="2135" spans="4:4" x14ac:dyDescent="0.25">
      <c r="D2135" s="111"/>
    </row>
    <row r="2136" spans="4:4" x14ac:dyDescent="0.25">
      <c r="D2136" s="111"/>
    </row>
    <row r="2137" spans="4:4" x14ac:dyDescent="0.25">
      <c r="D2137" s="111"/>
    </row>
    <row r="2138" spans="4:4" x14ac:dyDescent="0.25">
      <c r="D2138" s="111"/>
    </row>
    <row r="2139" spans="4:4" x14ac:dyDescent="0.25">
      <c r="D2139" s="111"/>
    </row>
    <row r="2140" spans="4:4" x14ac:dyDescent="0.25">
      <c r="D2140" s="111"/>
    </row>
    <row r="2141" spans="4:4" x14ac:dyDescent="0.25">
      <c r="D2141" s="111"/>
    </row>
    <row r="2142" spans="4:4" x14ac:dyDescent="0.25">
      <c r="D2142" s="111"/>
    </row>
    <row r="2143" spans="4:4" x14ac:dyDescent="0.25">
      <c r="D2143" s="111"/>
    </row>
    <row r="2144" spans="4:4" x14ac:dyDescent="0.25">
      <c r="D2144" s="111"/>
    </row>
    <row r="2145" spans="4:4" x14ac:dyDescent="0.25">
      <c r="D2145" s="111"/>
    </row>
    <row r="2146" spans="4:4" x14ac:dyDescent="0.25">
      <c r="D2146" s="111"/>
    </row>
    <row r="2147" spans="4:4" x14ac:dyDescent="0.25">
      <c r="D2147" s="111"/>
    </row>
    <row r="2148" spans="4:4" x14ac:dyDescent="0.25">
      <c r="D2148" s="111"/>
    </row>
    <row r="2149" spans="4:4" x14ac:dyDescent="0.25">
      <c r="D2149" s="111"/>
    </row>
    <row r="2150" spans="4:4" x14ac:dyDescent="0.25">
      <c r="D2150" s="111"/>
    </row>
    <row r="2151" spans="4:4" x14ac:dyDescent="0.25">
      <c r="D2151" s="111"/>
    </row>
    <row r="2152" spans="4:4" x14ac:dyDescent="0.25">
      <c r="D2152" s="111"/>
    </row>
    <row r="2153" spans="4:4" x14ac:dyDescent="0.25">
      <c r="D2153" s="111"/>
    </row>
    <row r="2154" spans="4:4" x14ac:dyDescent="0.25">
      <c r="D2154" s="111"/>
    </row>
    <row r="2155" spans="4:4" x14ac:dyDescent="0.25">
      <c r="D2155" s="111"/>
    </row>
    <row r="2156" spans="4:4" x14ac:dyDescent="0.25">
      <c r="D2156" s="111"/>
    </row>
    <row r="2157" spans="4:4" x14ac:dyDescent="0.25">
      <c r="D2157" s="111"/>
    </row>
    <row r="2158" spans="4:4" x14ac:dyDescent="0.25">
      <c r="D2158" s="111"/>
    </row>
    <row r="2159" spans="4:4" x14ac:dyDescent="0.25">
      <c r="D2159" s="111"/>
    </row>
    <row r="2160" spans="4:4" x14ac:dyDescent="0.25">
      <c r="D2160" s="111"/>
    </row>
    <row r="2161" spans="4:4" x14ac:dyDescent="0.25">
      <c r="D2161" s="111"/>
    </row>
    <row r="2162" spans="4:4" x14ac:dyDescent="0.25">
      <c r="D2162" s="111"/>
    </row>
    <row r="2163" spans="4:4" x14ac:dyDescent="0.25">
      <c r="D2163" s="111"/>
    </row>
    <row r="2164" spans="4:4" x14ac:dyDescent="0.25">
      <c r="D2164" s="111"/>
    </row>
    <row r="2165" spans="4:4" x14ac:dyDescent="0.25">
      <c r="D2165" s="111"/>
    </row>
    <row r="2166" spans="4:4" x14ac:dyDescent="0.25">
      <c r="D2166" s="111"/>
    </row>
    <row r="2167" spans="4:4" x14ac:dyDescent="0.25">
      <c r="D2167" s="111"/>
    </row>
    <row r="2168" spans="4:4" x14ac:dyDescent="0.25">
      <c r="D2168" s="111"/>
    </row>
    <row r="2169" spans="4:4" x14ac:dyDescent="0.25">
      <c r="D2169" s="111"/>
    </row>
    <row r="2170" spans="4:4" x14ac:dyDescent="0.25">
      <c r="D2170" s="111"/>
    </row>
    <row r="2171" spans="4:4" x14ac:dyDescent="0.25">
      <c r="D2171" s="111"/>
    </row>
    <row r="2172" spans="4:4" x14ac:dyDescent="0.25">
      <c r="D2172" s="111"/>
    </row>
    <row r="2173" spans="4:4" x14ac:dyDescent="0.25">
      <c r="D2173" s="111"/>
    </row>
    <row r="2174" spans="4:4" x14ac:dyDescent="0.25">
      <c r="D2174" s="111"/>
    </row>
    <row r="2175" spans="4:4" x14ac:dyDescent="0.25">
      <c r="D2175" s="111"/>
    </row>
    <row r="2176" spans="4:4" x14ac:dyDescent="0.25">
      <c r="D2176" s="111"/>
    </row>
    <row r="2177" spans="4:4" x14ac:dyDescent="0.25">
      <c r="D2177" s="111"/>
    </row>
    <row r="2178" spans="4:4" x14ac:dyDescent="0.25">
      <c r="D2178" s="111"/>
    </row>
    <row r="2179" spans="4:4" x14ac:dyDescent="0.25">
      <c r="D2179" s="111"/>
    </row>
    <row r="2180" spans="4:4" x14ac:dyDescent="0.25">
      <c r="D2180" s="111"/>
    </row>
    <row r="2181" spans="4:4" x14ac:dyDescent="0.25">
      <c r="D2181" s="111"/>
    </row>
    <row r="2182" spans="4:4" x14ac:dyDescent="0.25">
      <c r="D2182" s="111"/>
    </row>
    <row r="2183" spans="4:4" x14ac:dyDescent="0.25">
      <c r="D2183" s="111"/>
    </row>
    <row r="2184" spans="4:4" x14ac:dyDescent="0.25">
      <c r="D2184" s="111"/>
    </row>
    <row r="2185" spans="4:4" x14ac:dyDescent="0.25">
      <c r="D2185" s="111"/>
    </row>
    <row r="2186" spans="4:4" x14ac:dyDescent="0.25">
      <c r="D2186" s="111"/>
    </row>
    <row r="2187" spans="4:4" x14ac:dyDescent="0.25">
      <c r="D2187" s="111"/>
    </row>
    <row r="2188" spans="4:4" x14ac:dyDescent="0.25">
      <c r="D2188" s="111"/>
    </row>
    <row r="2189" spans="4:4" x14ac:dyDescent="0.25">
      <c r="D2189" s="111"/>
    </row>
    <row r="2190" spans="4:4" x14ac:dyDescent="0.25">
      <c r="D2190" s="111"/>
    </row>
    <row r="2191" spans="4:4" x14ac:dyDescent="0.25">
      <c r="D2191" s="111"/>
    </row>
    <row r="2192" spans="4:4" x14ac:dyDescent="0.25">
      <c r="D2192" s="111"/>
    </row>
    <row r="2193" spans="4:4" x14ac:dyDescent="0.25">
      <c r="D2193" s="111"/>
    </row>
    <row r="2194" spans="4:4" x14ac:dyDescent="0.25">
      <c r="D2194" s="111"/>
    </row>
    <row r="2195" spans="4:4" x14ac:dyDescent="0.25">
      <c r="D2195" s="111"/>
    </row>
    <row r="2196" spans="4:4" x14ac:dyDescent="0.25">
      <c r="D2196" s="111"/>
    </row>
    <row r="2197" spans="4:4" x14ac:dyDescent="0.25">
      <c r="D2197" s="111"/>
    </row>
    <row r="2198" spans="4:4" x14ac:dyDescent="0.25">
      <c r="D2198" s="111"/>
    </row>
    <row r="2199" spans="4:4" x14ac:dyDescent="0.25">
      <c r="D2199" s="111"/>
    </row>
    <row r="2200" spans="4:4" x14ac:dyDescent="0.25">
      <c r="D2200" s="111"/>
    </row>
    <row r="2201" spans="4:4" x14ac:dyDescent="0.25">
      <c r="D2201" s="111"/>
    </row>
    <row r="2202" spans="4:4" x14ac:dyDescent="0.25">
      <c r="D2202" s="111"/>
    </row>
    <row r="2203" spans="4:4" x14ac:dyDescent="0.25">
      <c r="D2203" s="111"/>
    </row>
    <row r="2204" spans="4:4" x14ac:dyDescent="0.25">
      <c r="D2204" s="111"/>
    </row>
    <row r="2205" spans="4:4" x14ac:dyDescent="0.25">
      <c r="D2205" s="111"/>
    </row>
    <row r="2206" spans="4:4" x14ac:dyDescent="0.25">
      <c r="D2206" s="111"/>
    </row>
    <row r="2207" spans="4:4" x14ac:dyDescent="0.25">
      <c r="D2207" s="111"/>
    </row>
    <row r="2208" spans="4:4" x14ac:dyDescent="0.25">
      <c r="D2208" s="111"/>
    </row>
    <row r="2209" spans="4:4" x14ac:dyDescent="0.25">
      <c r="D2209" s="111"/>
    </row>
    <row r="2210" spans="4:4" x14ac:dyDescent="0.25">
      <c r="D2210" s="111"/>
    </row>
    <row r="2211" spans="4:4" x14ac:dyDescent="0.25">
      <c r="D2211" s="111"/>
    </row>
    <row r="2212" spans="4:4" x14ac:dyDescent="0.25">
      <c r="D2212" s="111"/>
    </row>
    <row r="2213" spans="4:4" x14ac:dyDescent="0.25">
      <c r="D2213" s="111"/>
    </row>
    <row r="2214" spans="4:4" x14ac:dyDescent="0.25">
      <c r="D2214" s="111"/>
    </row>
    <row r="2215" spans="4:4" x14ac:dyDescent="0.25">
      <c r="D2215" s="111"/>
    </row>
    <row r="2216" spans="4:4" x14ac:dyDescent="0.25">
      <c r="D2216" s="111"/>
    </row>
    <row r="2217" spans="4:4" x14ac:dyDescent="0.25">
      <c r="D2217" s="111"/>
    </row>
    <row r="2218" spans="4:4" x14ac:dyDescent="0.25">
      <c r="D2218" s="111"/>
    </row>
    <row r="2219" spans="4:4" x14ac:dyDescent="0.25">
      <c r="D2219" s="111"/>
    </row>
    <row r="2220" spans="4:4" x14ac:dyDescent="0.25">
      <c r="D2220" s="111"/>
    </row>
    <row r="2221" spans="4:4" x14ac:dyDescent="0.25">
      <c r="D2221" s="111"/>
    </row>
    <row r="2222" spans="4:4" x14ac:dyDescent="0.25">
      <c r="D2222" s="111"/>
    </row>
    <row r="2223" spans="4:4" x14ac:dyDescent="0.25">
      <c r="D2223" s="111"/>
    </row>
    <row r="2224" spans="4:4" x14ac:dyDescent="0.25">
      <c r="D2224" s="111"/>
    </row>
    <row r="2225" spans="4:4" x14ac:dyDescent="0.25">
      <c r="D2225" s="111"/>
    </row>
    <row r="2226" spans="4:4" x14ac:dyDescent="0.25">
      <c r="D2226" s="111"/>
    </row>
    <row r="2227" spans="4:4" x14ac:dyDescent="0.25">
      <c r="D2227" s="111"/>
    </row>
    <row r="2228" spans="4:4" x14ac:dyDescent="0.25">
      <c r="D2228" s="111"/>
    </row>
    <row r="2229" spans="4:4" x14ac:dyDescent="0.25">
      <c r="D2229" s="111"/>
    </row>
    <row r="2230" spans="4:4" x14ac:dyDescent="0.25">
      <c r="D2230" s="111"/>
    </row>
    <row r="2231" spans="4:4" x14ac:dyDescent="0.25">
      <c r="D2231" s="111"/>
    </row>
    <row r="2232" spans="4:4" x14ac:dyDescent="0.25">
      <c r="D2232" s="111"/>
    </row>
    <row r="2233" spans="4:4" x14ac:dyDescent="0.25">
      <c r="D2233" s="111"/>
    </row>
    <row r="2234" spans="4:4" x14ac:dyDescent="0.25">
      <c r="D2234" s="111"/>
    </row>
    <row r="2235" spans="4:4" x14ac:dyDescent="0.25">
      <c r="D2235" s="111"/>
    </row>
    <row r="2236" spans="4:4" x14ac:dyDescent="0.25">
      <c r="D2236" s="111"/>
    </row>
    <row r="2237" spans="4:4" x14ac:dyDescent="0.25">
      <c r="D2237" s="111"/>
    </row>
    <row r="2238" spans="4:4" x14ac:dyDescent="0.25">
      <c r="D2238" s="111"/>
    </row>
    <row r="2239" spans="4:4" x14ac:dyDescent="0.25">
      <c r="D2239" s="111"/>
    </row>
    <row r="2240" spans="4:4" x14ac:dyDescent="0.25">
      <c r="D2240" s="111"/>
    </row>
    <row r="2241" spans="4:4" x14ac:dyDescent="0.25">
      <c r="D2241" s="111"/>
    </row>
    <row r="2242" spans="4:4" x14ac:dyDescent="0.25">
      <c r="D2242" s="111"/>
    </row>
    <row r="2243" spans="4:4" x14ac:dyDescent="0.25">
      <c r="D2243" s="111"/>
    </row>
    <row r="2244" spans="4:4" x14ac:dyDescent="0.25">
      <c r="D2244" s="111"/>
    </row>
    <row r="2245" spans="4:4" x14ac:dyDescent="0.25">
      <c r="D2245" s="111"/>
    </row>
    <row r="2246" spans="4:4" x14ac:dyDescent="0.25">
      <c r="D2246" s="111"/>
    </row>
    <row r="2247" spans="4:4" x14ac:dyDescent="0.25">
      <c r="D2247" s="111"/>
    </row>
    <row r="2248" spans="4:4" x14ac:dyDescent="0.25">
      <c r="D2248" s="111"/>
    </row>
    <row r="2249" spans="4:4" x14ac:dyDescent="0.25">
      <c r="D2249" s="111"/>
    </row>
    <row r="2250" spans="4:4" x14ac:dyDescent="0.25">
      <c r="D2250" s="111"/>
    </row>
    <row r="2251" spans="4:4" x14ac:dyDescent="0.25">
      <c r="D2251" s="111"/>
    </row>
    <row r="2252" spans="4:4" x14ac:dyDescent="0.25">
      <c r="D2252" s="111"/>
    </row>
    <row r="2253" spans="4:4" x14ac:dyDescent="0.25">
      <c r="D2253" s="111"/>
    </row>
    <row r="2254" spans="4:4" x14ac:dyDescent="0.25">
      <c r="D2254" s="111"/>
    </row>
    <row r="2255" spans="4:4" x14ac:dyDescent="0.25">
      <c r="D2255" s="111"/>
    </row>
    <row r="2256" spans="4:4" x14ac:dyDescent="0.25">
      <c r="D2256" s="111"/>
    </row>
    <row r="2257" spans="4:4" x14ac:dyDescent="0.25">
      <c r="D2257" s="111"/>
    </row>
    <row r="2258" spans="4:4" x14ac:dyDescent="0.25">
      <c r="D2258" s="111"/>
    </row>
    <row r="2259" spans="4:4" x14ac:dyDescent="0.25">
      <c r="D2259" s="111"/>
    </row>
    <row r="2260" spans="4:4" x14ac:dyDescent="0.25">
      <c r="D2260" s="111"/>
    </row>
    <row r="2261" spans="4:4" x14ac:dyDescent="0.25">
      <c r="D2261" s="111"/>
    </row>
    <row r="2262" spans="4:4" x14ac:dyDescent="0.25">
      <c r="D2262" s="111"/>
    </row>
    <row r="2263" spans="4:4" x14ac:dyDescent="0.25">
      <c r="D2263" s="111"/>
    </row>
    <row r="2264" spans="4:4" x14ac:dyDescent="0.25">
      <c r="D2264" s="111"/>
    </row>
    <row r="2265" spans="4:4" x14ac:dyDescent="0.25">
      <c r="D2265" s="111"/>
    </row>
    <row r="2266" spans="4:4" x14ac:dyDescent="0.25">
      <c r="D2266" s="111"/>
    </row>
    <row r="2267" spans="4:4" x14ac:dyDescent="0.25">
      <c r="D2267" s="111"/>
    </row>
    <row r="2268" spans="4:4" x14ac:dyDescent="0.25">
      <c r="D2268" s="111"/>
    </row>
    <row r="2269" spans="4:4" x14ac:dyDescent="0.25">
      <c r="D2269" s="111"/>
    </row>
    <row r="2270" spans="4:4" x14ac:dyDescent="0.25">
      <c r="D2270" s="111"/>
    </row>
    <row r="2271" spans="4:4" x14ac:dyDescent="0.25">
      <c r="D2271" s="111"/>
    </row>
    <row r="2272" spans="4:4" x14ac:dyDescent="0.25">
      <c r="D2272" s="111"/>
    </row>
    <row r="2273" spans="4:4" x14ac:dyDescent="0.25">
      <c r="D2273" s="111"/>
    </row>
    <row r="2274" spans="4:4" x14ac:dyDescent="0.25">
      <c r="D2274" s="111"/>
    </row>
    <row r="2275" spans="4:4" x14ac:dyDescent="0.25">
      <c r="D2275" s="111"/>
    </row>
    <row r="2276" spans="4:4" x14ac:dyDescent="0.25">
      <c r="D2276" s="111"/>
    </row>
    <row r="2277" spans="4:4" x14ac:dyDescent="0.25">
      <c r="D2277" s="111"/>
    </row>
    <row r="2278" spans="4:4" x14ac:dyDescent="0.25">
      <c r="D2278" s="111"/>
    </row>
    <row r="2279" spans="4:4" x14ac:dyDescent="0.25">
      <c r="D2279" s="111"/>
    </row>
    <row r="2280" spans="4:4" x14ac:dyDescent="0.25">
      <c r="D2280" s="111"/>
    </row>
    <row r="2281" spans="4:4" x14ac:dyDescent="0.25">
      <c r="D2281" s="111"/>
    </row>
    <row r="2282" spans="4:4" x14ac:dyDescent="0.25">
      <c r="D2282" s="111"/>
    </row>
    <row r="2283" spans="4:4" x14ac:dyDescent="0.25">
      <c r="D2283" s="111"/>
    </row>
    <row r="2284" spans="4:4" x14ac:dyDescent="0.25">
      <c r="D2284" s="111"/>
    </row>
    <row r="2285" spans="4:4" x14ac:dyDescent="0.25">
      <c r="D2285" s="111"/>
    </row>
    <row r="2286" spans="4:4" x14ac:dyDescent="0.25">
      <c r="D2286" s="111"/>
    </row>
    <row r="2287" spans="4:4" x14ac:dyDescent="0.25">
      <c r="D2287" s="111"/>
    </row>
    <row r="2288" spans="4:4" x14ac:dyDescent="0.25">
      <c r="D2288" s="111"/>
    </row>
    <row r="2289" spans="4:4" x14ac:dyDescent="0.25">
      <c r="D2289" s="111"/>
    </row>
    <row r="2290" spans="4:4" x14ac:dyDescent="0.25">
      <c r="D2290" s="111"/>
    </row>
    <row r="2291" spans="4:4" x14ac:dyDescent="0.25">
      <c r="D2291" s="111"/>
    </row>
    <row r="2292" spans="4:4" x14ac:dyDescent="0.25">
      <c r="D2292" s="111"/>
    </row>
    <row r="2293" spans="4:4" x14ac:dyDescent="0.25">
      <c r="D2293" s="111"/>
    </row>
    <row r="2294" spans="4:4" x14ac:dyDescent="0.25">
      <c r="D2294" s="111"/>
    </row>
    <row r="2295" spans="4:4" x14ac:dyDescent="0.25">
      <c r="D2295" s="111"/>
    </row>
    <row r="2296" spans="4:4" x14ac:dyDescent="0.25">
      <c r="D2296" s="111"/>
    </row>
    <row r="2297" spans="4:4" x14ac:dyDescent="0.25">
      <c r="D2297" s="111"/>
    </row>
    <row r="2298" spans="4:4" x14ac:dyDescent="0.25">
      <c r="D2298" s="111"/>
    </row>
    <row r="2299" spans="4:4" x14ac:dyDescent="0.25">
      <c r="D2299" s="111"/>
    </row>
    <row r="2300" spans="4:4" x14ac:dyDescent="0.25">
      <c r="D2300" s="111"/>
    </row>
    <row r="2301" spans="4:4" x14ac:dyDescent="0.25">
      <c r="D2301" s="111"/>
    </row>
    <row r="2302" spans="4:4" x14ac:dyDescent="0.25">
      <c r="D2302" s="111"/>
    </row>
    <row r="2303" spans="4:4" x14ac:dyDescent="0.25">
      <c r="D2303" s="111"/>
    </row>
    <row r="2304" spans="4:4" x14ac:dyDescent="0.25">
      <c r="D2304" s="111"/>
    </row>
    <row r="2305" spans="4:4" x14ac:dyDescent="0.25">
      <c r="D2305" s="111"/>
    </row>
    <row r="2306" spans="4:4" x14ac:dyDescent="0.25">
      <c r="D2306" s="111"/>
    </row>
    <row r="2307" spans="4:4" x14ac:dyDescent="0.25">
      <c r="D2307" s="111"/>
    </row>
    <row r="2308" spans="4:4" x14ac:dyDescent="0.25">
      <c r="D2308" s="111"/>
    </row>
    <row r="2309" spans="4:4" x14ac:dyDescent="0.25">
      <c r="D2309" s="111"/>
    </row>
    <row r="2310" spans="4:4" x14ac:dyDescent="0.25">
      <c r="D2310" s="111"/>
    </row>
    <row r="2311" spans="4:4" x14ac:dyDescent="0.25">
      <c r="D2311" s="111"/>
    </row>
    <row r="2312" spans="4:4" x14ac:dyDescent="0.25">
      <c r="D2312" s="111"/>
    </row>
    <row r="2313" spans="4:4" x14ac:dyDescent="0.25">
      <c r="D2313" s="111"/>
    </row>
    <row r="2314" spans="4:4" x14ac:dyDescent="0.25">
      <c r="D2314" s="111"/>
    </row>
    <row r="2315" spans="4:4" x14ac:dyDescent="0.25">
      <c r="D2315" s="111"/>
    </row>
    <row r="2316" spans="4:4" x14ac:dyDescent="0.25">
      <c r="D2316" s="111"/>
    </row>
    <row r="2317" spans="4:4" x14ac:dyDescent="0.25">
      <c r="D2317" s="111"/>
    </row>
    <row r="2318" spans="4:4" x14ac:dyDescent="0.25">
      <c r="D2318" s="111"/>
    </row>
    <row r="2319" spans="4:4" x14ac:dyDescent="0.25">
      <c r="D2319" s="111"/>
    </row>
    <row r="2320" spans="4:4" x14ac:dyDescent="0.25">
      <c r="D2320" s="111"/>
    </row>
    <row r="2321" spans="4:4" x14ac:dyDescent="0.25">
      <c r="D2321" s="111"/>
    </row>
    <row r="2322" spans="4:4" x14ac:dyDescent="0.25">
      <c r="D2322" s="111"/>
    </row>
    <row r="2323" spans="4:4" x14ac:dyDescent="0.25">
      <c r="D2323" s="111"/>
    </row>
    <row r="2324" spans="4:4" x14ac:dyDescent="0.25">
      <c r="D2324" s="111"/>
    </row>
    <row r="2325" spans="4:4" x14ac:dyDescent="0.25">
      <c r="D2325" s="111"/>
    </row>
    <row r="2326" spans="4:4" x14ac:dyDescent="0.25">
      <c r="D2326" s="111"/>
    </row>
    <row r="2327" spans="4:4" x14ac:dyDescent="0.25">
      <c r="D2327" s="111"/>
    </row>
    <row r="2328" spans="4:4" x14ac:dyDescent="0.25">
      <c r="D2328" s="111"/>
    </row>
    <row r="2329" spans="4:4" x14ac:dyDescent="0.25">
      <c r="D2329" s="111"/>
    </row>
    <row r="2330" spans="4:4" x14ac:dyDescent="0.25">
      <c r="D2330" s="111"/>
    </row>
    <row r="2331" spans="4:4" x14ac:dyDescent="0.25">
      <c r="D2331" s="111"/>
    </row>
    <row r="2332" spans="4:4" x14ac:dyDescent="0.25">
      <c r="D2332" s="111"/>
    </row>
    <row r="2333" spans="4:4" x14ac:dyDescent="0.25">
      <c r="D2333" s="111"/>
    </row>
    <row r="2334" spans="4:4" x14ac:dyDescent="0.25">
      <c r="D2334" s="111"/>
    </row>
    <row r="2335" spans="4:4" x14ac:dyDescent="0.25">
      <c r="D2335" s="111"/>
    </row>
    <row r="2336" spans="4:4" x14ac:dyDescent="0.25">
      <c r="D2336" s="111"/>
    </row>
    <row r="2337" spans="4:4" x14ac:dyDescent="0.25">
      <c r="D2337" s="111"/>
    </row>
    <row r="2338" spans="4:4" x14ac:dyDescent="0.25">
      <c r="D2338" s="111"/>
    </row>
    <row r="2339" spans="4:4" x14ac:dyDescent="0.25">
      <c r="D2339" s="111"/>
    </row>
    <row r="2340" spans="4:4" x14ac:dyDescent="0.25">
      <c r="D2340" s="111"/>
    </row>
    <row r="2341" spans="4:4" x14ac:dyDescent="0.25">
      <c r="D2341" s="111"/>
    </row>
    <row r="2342" spans="4:4" x14ac:dyDescent="0.25">
      <c r="D2342" s="111"/>
    </row>
    <row r="2343" spans="4:4" x14ac:dyDescent="0.25">
      <c r="D2343" s="111"/>
    </row>
    <row r="2344" spans="4:4" x14ac:dyDescent="0.25">
      <c r="D2344" s="111"/>
    </row>
    <row r="2345" spans="4:4" x14ac:dyDescent="0.25">
      <c r="D2345" s="111"/>
    </row>
    <row r="2346" spans="4:4" x14ac:dyDescent="0.25">
      <c r="D2346" s="111"/>
    </row>
    <row r="2347" spans="4:4" x14ac:dyDescent="0.25">
      <c r="D2347" s="111"/>
    </row>
    <row r="2348" spans="4:4" x14ac:dyDescent="0.25">
      <c r="D2348" s="111"/>
    </row>
    <row r="2349" spans="4:4" x14ac:dyDescent="0.25">
      <c r="D2349" s="111"/>
    </row>
    <row r="2350" spans="4:4" x14ac:dyDescent="0.25">
      <c r="D2350" s="111"/>
    </row>
    <row r="2351" spans="4:4" x14ac:dyDescent="0.25">
      <c r="D2351" s="111"/>
    </row>
    <row r="2352" spans="4:4" x14ac:dyDescent="0.25">
      <c r="D2352" s="111"/>
    </row>
    <row r="2353" spans="4:4" x14ac:dyDescent="0.25">
      <c r="D2353" s="111"/>
    </row>
    <row r="2354" spans="4:4" x14ac:dyDescent="0.25">
      <c r="D2354" s="111"/>
    </row>
    <row r="2355" spans="4:4" x14ac:dyDescent="0.25">
      <c r="D2355" s="111"/>
    </row>
    <row r="2356" spans="4:4" x14ac:dyDescent="0.25">
      <c r="D2356" s="111"/>
    </row>
    <row r="2357" spans="4:4" x14ac:dyDescent="0.25">
      <c r="D2357" s="111"/>
    </row>
    <row r="2358" spans="4:4" x14ac:dyDescent="0.25">
      <c r="D2358" s="111"/>
    </row>
    <row r="2359" spans="4:4" x14ac:dyDescent="0.25">
      <c r="D2359" s="111"/>
    </row>
    <row r="2360" spans="4:4" x14ac:dyDescent="0.25">
      <c r="D2360" s="111"/>
    </row>
    <row r="2361" spans="4:4" x14ac:dyDescent="0.25">
      <c r="D2361" s="111"/>
    </row>
    <row r="2362" spans="4:4" x14ac:dyDescent="0.25">
      <c r="D2362" s="111"/>
    </row>
    <row r="2363" spans="4:4" x14ac:dyDescent="0.25">
      <c r="D2363" s="111"/>
    </row>
    <row r="2364" spans="4:4" x14ac:dyDescent="0.25">
      <c r="D2364" s="111"/>
    </row>
    <row r="2365" spans="4:4" x14ac:dyDescent="0.25">
      <c r="D2365" s="111"/>
    </row>
    <row r="2366" spans="4:4" x14ac:dyDescent="0.25">
      <c r="D2366" s="111"/>
    </row>
    <row r="2367" spans="4:4" x14ac:dyDescent="0.25">
      <c r="D2367" s="111"/>
    </row>
    <row r="2368" spans="4:4" x14ac:dyDescent="0.25">
      <c r="D2368" s="111"/>
    </row>
    <row r="2369" spans="4:4" x14ac:dyDescent="0.25">
      <c r="D2369" s="111"/>
    </row>
    <row r="2370" spans="4:4" x14ac:dyDescent="0.25">
      <c r="D2370" s="111"/>
    </row>
    <row r="2371" spans="4:4" x14ac:dyDescent="0.25">
      <c r="D2371" s="111"/>
    </row>
    <row r="2372" spans="4:4" x14ac:dyDescent="0.25">
      <c r="D2372" s="111"/>
    </row>
    <row r="2373" spans="4:4" x14ac:dyDescent="0.25">
      <c r="D2373" s="111"/>
    </row>
    <row r="2374" spans="4:4" x14ac:dyDescent="0.25">
      <c r="D2374" s="111"/>
    </row>
    <row r="2375" spans="4:4" x14ac:dyDescent="0.25">
      <c r="D2375" s="111"/>
    </row>
    <row r="2376" spans="4:4" x14ac:dyDescent="0.25">
      <c r="D2376" s="111"/>
    </row>
    <row r="2377" spans="4:4" x14ac:dyDescent="0.25">
      <c r="D2377" s="111"/>
    </row>
    <row r="2378" spans="4:4" x14ac:dyDescent="0.25">
      <c r="D2378" s="111"/>
    </row>
    <row r="2379" spans="4:4" x14ac:dyDescent="0.25">
      <c r="D2379" s="111"/>
    </row>
    <row r="2380" spans="4:4" x14ac:dyDescent="0.25">
      <c r="D2380" s="111"/>
    </row>
    <row r="2381" spans="4:4" x14ac:dyDescent="0.25">
      <c r="D2381" s="111"/>
    </row>
    <row r="2382" spans="4:4" x14ac:dyDescent="0.25">
      <c r="D2382" s="111"/>
    </row>
    <row r="2383" spans="4:4" x14ac:dyDescent="0.25">
      <c r="D2383" s="111"/>
    </row>
    <row r="2384" spans="4:4" x14ac:dyDescent="0.25">
      <c r="D2384" s="111"/>
    </row>
    <row r="2385" spans="4:4" x14ac:dyDescent="0.25">
      <c r="D2385" s="111"/>
    </row>
    <row r="2386" spans="4:4" x14ac:dyDescent="0.25">
      <c r="D2386" s="111"/>
    </row>
    <row r="2387" spans="4:4" x14ac:dyDescent="0.25">
      <c r="D2387" s="111"/>
    </row>
    <row r="2388" spans="4:4" x14ac:dyDescent="0.25">
      <c r="D2388" s="111"/>
    </row>
    <row r="2389" spans="4:4" x14ac:dyDescent="0.25">
      <c r="D2389" s="111"/>
    </row>
    <row r="2390" spans="4:4" x14ac:dyDescent="0.25">
      <c r="D2390" s="111"/>
    </row>
    <row r="2391" spans="4:4" x14ac:dyDescent="0.25">
      <c r="D2391" s="111"/>
    </row>
    <row r="2392" spans="4:4" x14ac:dyDescent="0.25">
      <c r="D2392" s="111"/>
    </row>
    <row r="2393" spans="4:4" x14ac:dyDescent="0.25">
      <c r="D2393" s="111"/>
    </row>
    <row r="2394" spans="4:4" x14ac:dyDescent="0.25">
      <c r="D2394" s="111"/>
    </row>
    <row r="2395" spans="4:4" x14ac:dyDescent="0.25">
      <c r="D2395" s="111"/>
    </row>
    <row r="2396" spans="4:4" x14ac:dyDescent="0.25">
      <c r="D2396" s="111"/>
    </row>
    <row r="2397" spans="4:4" x14ac:dyDescent="0.25">
      <c r="D2397" s="111"/>
    </row>
    <row r="2398" spans="4:4" x14ac:dyDescent="0.25">
      <c r="D2398" s="111"/>
    </row>
    <row r="2399" spans="4:4" x14ac:dyDescent="0.25">
      <c r="D2399" s="111"/>
    </row>
    <row r="2400" spans="4:4" x14ac:dyDescent="0.25">
      <c r="D2400" s="111"/>
    </row>
    <row r="2401" spans="4:4" x14ac:dyDescent="0.25">
      <c r="D2401" s="111"/>
    </row>
    <row r="2402" spans="4:4" x14ac:dyDescent="0.25">
      <c r="D2402" s="111"/>
    </row>
    <row r="2403" spans="4:4" x14ac:dyDescent="0.25">
      <c r="D2403" s="111"/>
    </row>
    <row r="2404" spans="4:4" x14ac:dyDescent="0.25">
      <c r="D2404" s="111"/>
    </row>
    <row r="2405" spans="4:4" x14ac:dyDescent="0.25">
      <c r="D2405" s="111"/>
    </row>
    <row r="2406" spans="4:4" x14ac:dyDescent="0.25">
      <c r="D2406" s="111"/>
    </row>
    <row r="2407" spans="4:4" x14ac:dyDescent="0.25">
      <c r="D2407" s="111"/>
    </row>
    <row r="2408" spans="4:4" x14ac:dyDescent="0.25">
      <c r="D2408" s="111"/>
    </row>
    <row r="2409" spans="4:4" x14ac:dyDescent="0.25">
      <c r="D2409" s="111"/>
    </row>
    <row r="2410" spans="4:4" x14ac:dyDescent="0.25">
      <c r="D2410" s="111"/>
    </row>
    <row r="2411" spans="4:4" x14ac:dyDescent="0.25">
      <c r="D2411" s="111"/>
    </row>
    <row r="2412" spans="4:4" x14ac:dyDescent="0.25">
      <c r="D2412" s="111"/>
    </row>
    <row r="2413" spans="4:4" x14ac:dyDescent="0.25">
      <c r="D2413" s="111"/>
    </row>
    <row r="2414" spans="4:4" x14ac:dyDescent="0.25">
      <c r="D2414" s="111"/>
    </row>
    <row r="2415" spans="4:4" x14ac:dyDescent="0.25">
      <c r="D2415" s="111"/>
    </row>
    <row r="2416" spans="4:4" x14ac:dyDescent="0.25">
      <c r="D2416" s="111"/>
    </row>
    <row r="2417" spans="4:4" x14ac:dyDescent="0.25">
      <c r="D2417" s="111"/>
    </row>
    <row r="2418" spans="4:4" x14ac:dyDescent="0.25">
      <c r="D2418" s="111"/>
    </row>
    <row r="2419" spans="4:4" x14ac:dyDescent="0.25">
      <c r="D2419" s="111"/>
    </row>
    <row r="2420" spans="4:4" x14ac:dyDescent="0.25">
      <c r="D2420" s="111"/>
    </row>
    <row r="2421" spans="4:4" x14ac:dyDescent="0.25">
      <c r="D2421" s="111"/>
    </row>
    <row r="2422" spans="4:4" x14ac:dyDescent="0.25">
      <c r="D2422" s="111"/>
    </row>
    <row r="2423" spans="4:4" x14ac:dyDescent="0.25">
      <c r="D2423" s="111"/>
    </row>
    <row r="2424" spans="4:4" x14ac:dyDescent="0.25">
      <c r="D2424" s="111"/>
    </row>
    <row r="2425" spans="4:4" x14ac:dyDescent="0.25">
      <c r="D2425" s="111"/>
    </row>
    <row r="2426" spans="4:4" x14ac:dyDescent="0.25">
      <c r="D2426" s="111"/>
    </row>
    <row r="2427" spans="4:4" x14ac:dyDescent="0.25">
      <c r="D2427" s="111"/>
    </row>
    <row r="2428" spans="4:4" x14ac:dyDescent="0.25">
      <c r="D2428" s="111"/>
    </row>
    <row r="2429" spans="4:4" x14ac:dyDescent="0.25">
      <c r="D2429" s="111"/>
    </row>
    <row r="2430" spans="4:4" x14ac:dyDescent="0.25">
      <c r="D2430" s="111"/>
    </row>
    <row r="2431" spans="4:4" x14ac:dyDescent="0.25">
      <c r="D2431" s="111"/>
    </row>
    <row r="2432" spans="4:4" x14ac:dyDescent="0.25">
      <c r="D2432" s="111"/>
    </row>
    <row r="2433" spans="4:4" x14ac:dyDescent="0.25">
      <c r="D2433" s="111"/>
    </row>
    <row r="2434" spans="4:4" x14ac:dyDescent="0.25">
      <c r="D2434" s="111"/>
    </row>
    <row r="2435" spans="4:4" x14ac:dyDescent="0.25">
      <c r="D2435" s="111"/>
    </row>
    <row r="2436" spans="4:4" x14ac:dyDescent="0.25">
      <c r="D2436" s="111"/>
    </row>
    <row r="2437" spans="4:4" x14ac:dyDescent="0.25">
      <c r="D2437" s="111"/>
    </row>
    <row r="2438" spans="4:4" x14ac:dyDescent="0.25">
      <c r="D2438" s="111"/>
    </row>
    <row r="2439" spans="4:4" x14ac:dyDescent="0.25">
      <c r="D2439" s="111"/>
    </row>
    <row r="2440" spans="4:4" x14ac:dyDescent="0.25">
      <c r="D2440" s="111"/>
    </row>
    <row r="2441" spans="4:4" x14ac:dyDescent="0.25">
      <c r="D2441" s="111"/>
    </row>
    <row r="2442" spans="4:4" x14ac:dyDescent="0.25">
      <c r="D2442" s="111"/>
    </row>
    <row r="2443" spans="4:4" x14ac:dyDescent="0.25">
      <c r="D2443" s="111"/>
    </row>
    <row r="2444" spans="4:4" x14ac:dyDescent="0.25">
      <c r="D2444" s="111"/>
    </row>
    <row r="2445" spans="4:4" x14ac:dyDescent="0.25">
      <c r="D2445" s="111"/>
    </row>
    <row r="2446" spans="4:4" x14ac:dyDescent="0.25">
      <c r="D2446" s="111"/>
    </row>
    <row r="2447" spans="4:4" x14ac:dyDescent="0.25">
      <c r="D2447" s="111"/>
    </row>
    <row r="2448" spans="4:4" x14ac:dyDescent="0.25">
      <c r="D2448" s="111"/>
    </row>
    <row r="2449" spans="4:4" x14ac:dyDescent="0.25">
      <c r="D2449" s="111"/>
    </row>
    <row r="2450" spans="4:4" x14ac:dyDescent="0.25">
      <c r="D2450" s="111"/>
    </row>
    <row r="2451" spans="4:4" x14ac:dyDescent="0.25">
      <c r="D2451" s="111"/>
    </row>
    <row r="2452" spans="4:4" x14ac:dyDescent="0.25">
      <c r="D2452" s="111"/>
    </row>
    <row r="2453" spans="4:4" x14ac:dyDescent="0.25">
      <c r="D2453" s="111"/>
    </row>
    <row r="2454" spans="4:4" x14ac:dyDescent="0.25">
      <c r="D2454" s="111"/>
    </row>
    <row r="2455" spans="4:4" x14ac:dyDescent="0.25">
      <c r="D2455" s="111"/>
    </row>
    <row r="2456" spans="4:4" x14ac:dyDescent="0.25">
      <c r="D2456" s="111"/>
    </row>
    <row r="2457" spans="4:4" x14ac:dyDescent="0.25">
      <c r="D2457" s="111"/>
    </row>
    <row r="2458" spans="4:4" x14ac:dyDescent="0.25">
      <c r="D2458" s="111"/>
    </row>
    <row r="2459" spans="4:4" x14ac:dyDescent="0.25">
      <c r="D2459" s="111"/>
    </row>
    <row r="2460" spans="4:4" x14ac:dyDescent="0.25">
      <c r="D2460" s="111"/>
    </row>
    <row r="2461" spans="4:4" x14ac:dyDescent="0.25">
      <c r="D2461" s="111"/>
    </row>
    <row r="2462" spans="4:4" x14ac:dyDescent="0.25">
      <c r="D2462" s="111"/>
    </row>
    <row r="2463" spans="4:4" x14ac:dyDescent="0.25">
      <c r="D2463" s="111"/>
    </row>
    <row r="2464" spans="4:4" x14ac:dyDescent="0.25">
      <c r="D2464" s="111"/>
    </row>
    <row r="2465" spans="4:4" x14ac:dyDescent="0.25">
      <c r="D2465" s="111"/>
    </row>
    <row r="2466" spans="4:4" x14ac:dyDescent="0.25">
      <c r="D2466" s="111"/>
    </row>
    <row r="2467" spans="4:4" x14ac:dyDescent="0.25">
      <c r="D2467" s="111"/>
    </row>
    <row r="2468" spans="4:4" x14ac:dyDescent="0.25">
      <c r="D2468" s="111"/>
    </row>
    <row r="2469" spans="4:4" x14ac:dyDescent="0.25">
      <c r="D2469" s="111"/>
    </row>
    <row r="2470" spans="4:4" x14ac:dyDescent="0.25">
      <c r="D2470" s="111"/>
    </row>
    <row r="2471" spans="4:4" x14ac:dyDescent="0.25">
      <c r="D2471" s="111"/>
    </row>
    <row r="2472" spans="4:4" x14ac:dyDescent="0.25">
      <c r="D2472" s="111"/>
    </row>
    <row r="2473" spans="4:4" x14ac:dyDescent="0.25">
      <c r="D2473" s="111"/>
    </row>
    <row r="2474" spans="4:4" x14ac:dyDescent="0.25">
      <c r="D2474" s="111"/>
    </row>
    <row r="2475" spans="4:4" x14ac:dyDescent="0.25">
      <c r="D2475" s="111"/>
    </row>
    <row r="2476" spans="4:4" x14ac:dyDescent="0.25">
      <c r="D2476" s="111"/>
    </row>
    <row r="2477" spans="4:4" x14ac:dyDescent="0.25">
      <c r="D2477" s="111"/>
    </row>
    <row r="2478" spans="4:4" x14ac:dyDescent="0.25">
      <c r="D2478" s="111"/>
    </row>
    <row r="2479" spans="4:4" x14ac:dyDescent="0.25">
      <c r="D2479" s="111"/>
    </row>
    <row r="2480" spans="4:4" x14ac:dyDescent="0.25">
      <c r="D2480" s="111"/>
    </row>
    <row r="2481" spans="4:4" x14ac:dyDescent="0.25">
      <c r="D2481" s="111"/>
    </row>
    <row r="2482" spans="4:4" x14ac:dyDescent="0.25">
      <c r="D2482" s="111"/>
    </row>
    <row r="2483" spans="4:4" x14ac:dyDescent="0.25">
      <c r="D2483" s="111"/>
    </row>
    <row r="2484" spans="4:4" x14ac:dyDescent="0.25">
      <c r="D2484" s="111"/>
    </row>
    <row r="2485" spans="4:4" x14ac:dyDescent="0.25">
      <c r="D2485" s="111"/>
    </row>
    <row r="2486" spans="4:4" x14ac:dyDescent="0.25">
      <c r="D2486" s="111"/>
    </row>
    <row r="2487" spans="4:4" x14ac:dyDescent="0.25">
      <c r="D2487" s="111"/>
    </row>
    <row r="2488" spans="4:4" x14ac:dyDescent="0.25">
      <c r="D2488" s="111"/>
    </row>
    <row r="2489" spans="4:4" x14ac:dyDescent="0.25">
      <c r="D2489" s="111"/>
    </row>
    <row r="2490" spans="4:4" x14ac:dyDescent="0.25">
      <c r="D2490" s="111"/>
    </row>
    <row r="2491" spans="4:4" x14ac:dyDescent="0.25">
      <c r="D2491" s="111"/>
    </row>
    <row r="2492" spans="4:4" x14ac:dyDescent="0.25">
      <c r="D2492" s="111"/>
    </row>
    <row r="2493" spans="4:4" x14ac:dyDescent="0.25">
      <c r="D2493" s="111"/>
    </row>
    <row r="2494" spans="4:4" x14ac:dyDescent="0.25">
      <c r="D2494" s="111"/>
    </row>
    <row r="2495" spans="4:4" x14ac:dyDescent="0.25">
      <c r="D2495" s="111"/>
    </row>
    <row r="2496" spans="4:4" x14ac:dyDescent="0.25">
      <c r="D2496" s="111"/>
    </row>
    <row r="2497" spans="4:4" x14ac:dyDescent="0.25">
      <c r="D2497" s="111"/>
    </row>
    <row r="2498" spans="4:4" x14ac:dyDescent="0.25">
      <c r="D2498" s="111"/>
    </row>
    <row r="2499" spans="4:4" x14ac:dyDescent="0.25">
      <c r="D2499" s="111"/>
    </row>
    <row r="2500" spans="4:4" x14ac:dyDescent="0.25">
      <c r="D2500" s="111"/>
    </row>
    <row r="2501" spans="4:4" x14ac:dyDescent="0.25">
      <c r="D2501" s="111"/>
    </row>
    <row r="2502" spans="4:4" x14ac:dyDescent="0.25">
      <c r="D2502" s="111"/>
    </row>
    <row r="2503" spans="4:4" x14ac:dyDescent="0.25">
      <c r="D2503" s="111"/>
    </row>
    <row r="2504" spans="4:4" x14ac:dyDescent="0.25">
      <c r="D2504" s="111"/>
    </row>
    <row r="2505" spans="4:4" x14ac:dyDescent="0.25">
      <c r="D2505" s="111"/>
    </row>
    <row r="2506" spans="4:4" x14ac:dyDescent="0.25">
      <c r="D2506" s="111"/>
    </row>
    <row r="2507" spans="4:4" x14ac:dyDescent="0.25">
      <c r="D2507" s="111"/>
    </row>
    <row r="2508" spans="4:4" x14ac:dyDescent="0.25">
      <c r="D2508" s="111"/>
    </row>
    <row r="2509" spans="4:4" x14ac:dyDescent="0.25">
      <c r="D2509" s="111"/>
    </row>
    <row r="2510" spans="4:4" x14ac:dyDescent="0.25">
      <c r="D2510" s="111"/>
    </row>
    <row r="2511" spans="4:4" x14ac:dyDescent="0.25">
      <c r="D2511" s="111"/>
    </row>
    <row r="2512" spans="4:4" x14ac:dyDescent="0.25">
      <c r="D2512" s="111"/>
    </row>
    <row r="2513" spans="4:4" x14ac:dyDescent="0.25">
      <c r="D2513" s="111"/>
    </row>
    <row r="2514" spans="4:4" x14ac:dyDescent="0.25">
      <c r="D2514" s="111"/>
    </row>
    <row r="2515" spans="4:4" x14ac:dyDescent="0.25">
      <c r="D2515" s="111"/>
    </row>
    <row r="2516" spans="4:4" x14ac:dyDescent="0.25">
      <c r="D2516" s="111"/>
    </row>
    <row r="2517" spans="4:4" x14ac:dyDescent="0.25">
      <c r="D2517" s="111"/>
    </row>
    <row r="2518" spans="4:4" x14ac:dyDescent="0.25">
      <c r="D2518" s="111"/>
    </row>
    <row r="2519" spans="4:4" x14ac:dyDescent="0.25">
      <c r="D2519" s="111"/>
    </row>
    <row r="2520" spans="4:4" x14ac:dyDescent="0.25">
      <c r="D2520" s="111"/>
    </row>
    <row r="2521" spans="4:4" x14ac:dyDescent="0.25">
      <c r="D2521" s="111"/>
    </row>
    <row r="2522" spans="4:4" x14ac:dyDescent="0.25">
      <c r="D2522" s="111"/>
    </row>
    <row r="2523" spans="4:4" x14ac:dyDescent="0.25">
      <c r="D2523" s="111"/>
    </row>
    <row r="2524" spans="4:4" x14ac:dyDescent="0.25">
      <c r="D2524" s="111"/>
    </row>
    <row r="2525" spans="4:4" x14ac:dyDescent="0.25">
      <c r="D2525" s="111"/>
    </row>
    <row r="2526" spans="4:4" x14ac:dyDescent="0.25">
      <c r="D2526" s="111"/>
    </row>
    <row r="2527" spans="4:4" x14ac:dyDescent="0.25">
      <c r="D2527" s="111"/>
    </row>
    <row r="2528" spans="4:4" x14ac:dyDescent="0.25">
      <c r="D2528" s="111"/>
    </row>
    <row r="2529" spans="4:4" x14ac:dyDescent="0.25">
      <c r="D2529" s="111"/>
    </row>
    <row r="2530" spans="4:4" x14ac:dyDescent="0.25">
      <c r="D2530" s="111"/>
    </row>
    <row r="2531" spans="4:4" x14ac:dyDescent="0.25">
      <c r="D2531" s="111"/>
    </row>
    <row r="2532" spans="4:4" x14ac:dyDescent="0.25">
      <c r="D2532" s="111"/>
    </row>
    <row r="2533" spans="4:4" x14ac:dyDescent="0.25">
      <c r="D2533" s="111"/>
    </row>
    <row r="2534" spans="4:4" x14ac:dyDescent="0.25">
      <c r="D2534" s="111"/>
    </row>
    <row r="2535" spans="4:4" x14ac:dyDescent="0.25">
      <c r="D2535" s="111"/>
    </row>
    <row r="2536" spans="4:4" x14ac:dyDescent="0.25">
      <c r="D2536" s="111"/>
    </row>
    <row r="2537" spans="4:4" x14ac:dyDescent="0.25">
      <c r="D2537" s="111"/>
    </row>
    <row r="2538" spans="4:4" x14ac:dyDescent="0.25">
      <c r="D2538" s="111"/>
    </row>
    <row r="2539" spans="4:4" x14ac:dyDescent="0.25">
      <c r="D2539" s="111"/>
    </row>
    <row r="2540" spans="4:4" x14ac:dyDescent="0.25">
      <c r="D2540" s="111"/>
    </row>
    <row r="2541" spans="4:4" x14ac:dyDescent="0.25">
      <c r="D2541" s="111"/>
    </row>
    <row r="2542" spans="4:4" x14ac:dyDescent="0.25">
      <c r="D2542" s="111"/>
    </row>
    <row r="2543" spans="4:4" x14ac:dyDescent="0.25">
      <c r="D2543" s="111"/>
    </row>
    <row r="2544" spans="4:4" x14ac:dyDescent="0.25">
      <c r="D2544" s="111"/>
    </row>
    <row r="2545" spans="4:4" x14ac:dyDescent="0.25">
      <c r="D2545" s="111"/>
    </row>
    <row r="2546" spans="4:4" x14ac:dyDescent="0.25">
      <c r="D2546" s="111"/>
    </row>
    <row r="2547" spans="4:4" x14ac:dyDescent="0.25">
      <c r="D2547" s="111"/>
    </row>
    <row r="2548" spans="4:4" x14ac:dyDescent="0.25">
      <c r="D2548" s="111"/>
    </row>
    <row r="2549" spans="4:4" x14ac:dyDescent="0.25">
      <c r="D2549" s="111"/>
    </row>
    <row r="2550" spans="4:4" x14ac:dyDescent="0.25">
      <c r="D2550" s="111"/>
    </row>
    <row r="2551" spans="4:4" x14ac:dyDescent="0.25">
      <c r="D2551" s="111"/>
    </row>
    <row r="2552" spans="4:4" x14ac:dyDescent="0.25">
      <c r="D2552" s="111"/>
    </row>
    <row r="2553" spans="4:4" x14ac:dyDescent="0.25">
      <c r="D2553" s="111"/>
    </row>
    <row r="2554" spans="4:4" x14ac:dyDescent="0.25">
      <c r="D2554" s="111"/>
    </row>
    <row r="2555" spans="4:4" x14ac:dyDescent="0.25">
      <c r="D2555" s="111"/>
    </row>
    <row r="2556" spans="4:4" x14ac:dyDescent="0.25">
      <c r="D2556" s="111"/>
    </row>
    <row r="2557" spans="4:4" x14ac:dyDescent="0.25">
      <c r="D2557" s="111"/>
    </row>
    <row r="2558" spans="4:4" x14ac:dyDescent="0.25">
      <c r="D2558" s="111"/>
    </row>
    <row r="2559" spans="4:4" x14ac:dyDescent="0.25">
      <c r="D2559" s="111"/>
    </row>
    <row r="2560" spans="4:4" x14ac:dyDescent="0.25">
      <c r="D2560" s="111"/>
    </row>
    <row r="2561" spans="4:4" x14ac:dyDescent="0.25">
      <c r="D2561" s="111"/>
    </row>
    <row r="2562" spans="4:4" x14ac:dyDescent="0.25">
      <c r="D2562" s="111"/>
    </row>
    <row r="2563" spans="4:4" x14ac:dyDescent="0.25">
      <c r="D2563" s="111"/>
    </row>
    <row r="2564" spans="4:4" x14ac:dyDescent="0.25">
      <c r="D2564" s="111"/>
    </row>
    <row r="2565" spans="4:4" x14ac:dyDescent="0.25">
      <c r="D2565" s="111"/>
    </row>
    <row r="2566" spans="4:4" x14ac:dyDescent="0.25">
      <c r="D2566" s="111"/>
    </row>
    <row r="2567" spans="4:4" x14ac:dyDescent="0.25">
      <c r="D2567" s="111"/>
    </row>
    <row r="2568" spans="4:4" x14ac:dyDescent="0.25">
      <c r="D2568" s="111"/>
    </row>
    <row r="2569" spans="4:4" x14ac:dyDescent="0.25">
      <c r="D2569" s="111"/>
    </row>
    <row r="2570" spans="4:4" x14ac:dyDescent="0.25">
      <c r="D2570" s="111"/>
    </row>
    <row r="2571" spans="4:4" x14ac:dyDescent="0.25">
      <c r="D2571" s="111"/>
    </row>
    <row r="2572" spans="4:4" x14ac:dyDescent="0.25">
      <c r="D2572" s="111"/>
    </row>
    <row r="2573" spans="4:4" x14ac:dyDescent="0.25">
      <c r="D2573" s="111"/>
    </row>
    <row r="2574" spans="4:4" x14ac:dyDescent="0.25">
      <c r="D2574" s="111"/>
    </row>
    <row r="2575" spans="4:4" x14ac:dyDescent="0.25">
      <c r="D2575" s="111"/>
    </row>
    <row r="2576" spans="4:4" x14ac:dyDescent="0.25">
      <c r="D2576" s="111"/>
    </row>
    <row r="2577" spans="4:4" x14ac:dyDescent="0.25">
      <c r="D2577" s="111"/>
    </row>
    <row r="2578" spans="4:4" x14ac:dyDescent="0.25">
      <c r="D2578" s="111"/>
    </row>
    <row r="2579" spans="4:4" x14ac:dyDescent="0.25">
      <c r="D2579" s="111"/>
    </row>
    <row r="2580" spans="4:4" x14ac:dyDescent="0.25">
      <c r="D2580" s="111"/>
    </row>
    <row r="2581" spans="4:4" x14ac:dyDescent="0.25">
      <c r="D2581" s="111"/>
    </row>
    <row r="2582" spans="4:4" x14ac:dyDescent="0.25">
      <c r="D2582" s="111"/>
    </row>
    <row r="2583" spans="4:4" x14ac:dyDescent="0.25">
      <c r="D2583" s="111"/>
    </row>
    <row r="2584" spans="4:4" x14ac:dyDescent="0.25">
      <c r="D2584" s="111"/>
    </row>
    <row r="2585" spans="4:4" x14ac:dyDescent="0.25">
      <c r="D2585" s="111"/>
    </row>
    <row r="2586" spans="4:4" x14ac:dyDescent="0.25">
      <c r="D2586" s="111"/>
    </row>
    <row r="2587" spans="4:4" x14ac:dyDescent="0.25">
      <c r="D2587" s="111"/>
    </row>
    <row r="2588" spans="4:4" x14ac:dyDescent="0.25">
      <c r="D2588" s="111"/>
    </row>
    <row r="2589" spans="4:4" x14ac:dyDescent="0.25">
      <c r="D2589" s="111"/>
    </row>
    <row r="2590" spans="4:4" x14ac:dyDescent="0.25">
      <c r="D2590" s="111"/>
    </row>
    <row r="2591" spans="4:4" x14ac:dyDescent="0.25">
      <c r="D2591" s="111"/>
    </row>
    <row r="2592" spans="4:4" x14ac:dyDescent="0.25">
      <c r="D2592" s="111"/>
    </row>
    <row r="2593" spans="4:4" x14ac:dyDescent="0.25">
      <c r="D2593" s="111"/>
    </row>
    <row r="2594" spans="4:4" x14ac:dyDescent="0.25">
      <c r="D2594" s="111"/>
    </row>
    <row r="2595" spans="4:4" x14ac:dyDescent="0.25">
      <c r="D2595" s="111"/>
    </row>
    <row r="2596" spans="4:4" x14ac:dyDescent="0.25">
      <c r="D2596" s="111"/>
    </row>
    <row r="2597" spans="4:4" x14ac:dyDescent="0.25">
      <c r="D2597" s="111"/>
    </row>
    <row r="2598" spans="4:4" x14ac:dyDescent="0.25">
      <c r="D2598" s="111"/>
    </row>
    <row r="2599" spans="4:4" x14ac:dyDescent="0.25">
      <c r="D2599" s="111"/>
    </row>
    <row r="2600" spans="4:4" x14ac:dyDescent="0.25">
      <c r="D2600" s="111"/>
    </row>
    <row r="2601" spans="4:4" x14ac:dyDescent="0.25">
      <c r="D2601" s="111"/>
    </row>
    <row r="2602" spans="4:4" x14ac:dyDescent="0.25">
      <c r="D2602" s="111"/>
    </row>
    <row r="2603" spans="4:4" x14ac:dyDescent="0.25">
      <c r="D2603" s="111"/>
    </row>
    <row r="2604" spans="4:4" x14ac:dyDescent="0.25">
      <c r="D2604" s="111"/>
    </row>
    <row r="2605" spans="4:4" x14ac:dyDescent="0.25">
      <c r="D2605" s="111"/>
    </row>
    <row r="2606" spans="4:4" x14ac:dyDescent="0.25">
      <c r="D2606" s="111"/>
    </row>
    <row r="2607" spans="4:4" x14ac:dyDescent="0.25">
      <c r="D2607" s="111"/>
    </row>
    <row r="2608" spans="4:4" x14ac:dyDescent="0.25">
      <c r="D2608" s="111"/>
    </row>
    <row r="2609" spans="4:4" x14ac:dyDescent="0.25">
      <c r="D2609" s="111"/>
    </row>
    <row r="2610" spans="4:4" x14ac:dyDescent="0.25">
      <c r="D2610" s="111"/>
    </row>
    <row r="2611" spans="4:4" x14ac:dyDescent="0.25">
      <c r="D2611" s="111"/>
    </row>
    <row r="2612" spans="4:4" x14ac:dyDescent="0.25">
      <c r="D2612" s="111"/>
    </row>
    <row r="2613" spans="4:4" x14ac:dyDescent="0.25">
      <c r="D2613" s="111"/>
    </row>
    <row r="2614" spans="4:4" x14ac:dyDescent="0.25">
      <c r="D2614" s="111"/>
    </row>
    <row r="2615" spans="4:4" x14ac:dyDescent="0.25">
      <c r="D2615" s="111"/>
    </row>
    <row r="2616" spans="4:4" x14ac:dyDescent="0.25">
      <c r="D2616" s="111"/>
    </row>
    <row r="2617" spans="4:4" x14ac:dyDescent="0.25">
      <c r="D2617" s="111"/>
    </row>
    <row r="2618" spans="4:4" x14ac:dyDescent="0.25">
      <c r="D2618" s="111"/>
    </row>
    <row r="2619" spans="4:4" x14ac:dyDescent="0.25">
      <c r="D2619" s="111"/>
    </row>
    <row r="2620" spans="4:4" x14ac:dyDescent="0.25">
      <c r="D2620" s="111"/>
    </row>
    <row r="2621" spans="4:4" x14ac:dyDescent="0.25">
      <c r="D2621" s="111"/>
    </row>
    <row r="2622" spans="4:4" x14ac:dyDescent="0.25">
      <c r="D2622" s="111"/>
    </row>
    <row r="2623" spans="4:4" x14ac:dyDescent="0.25">
      <c r="D2623" s="111"/>
    </row>
    <row r="2624" spans="4:4" x14ac:dyDescent="0.25">
      <c r="D2624" s="111"/>
    </row>
    <row r="2625" spans="4:4" x14ac:dyDescent="0.25">
      <c r="D2625" s="111"/>
    </row>
    <row r="2626" spans="4:4" x14ac:dyDescent="0.25">
      <c r="D2626" s="111"/>
    </row>
    <row r="2627" spans="4:4" x14ac:dyDescent="0.25">
      <c r="D2627" s="111"/>
    </row>
    <row r="2628" spans="4:4" x14ac:dyDescent="0.25">
      <c r="D2628" s="111"/>
    </row>
    <row r="2629" spans="4:4" x14ac:dyDescent="0.25">
      <c r="D2629" s="111"/>
    </row>
    <row r="2630" spans="4:4" x14ac:dyDescent="0.25">
      <c r="D2630" s="111"/>
    </row>
    <row r="2631" spans="4:4" x14ac:dyDescent="0.25">
      <c r="D2631" s="111"/>
    </row>
    <row r="2632" spans="4:4" x14ac:dyDescent="0.25">
      <c r="D2632" s="111"/>
    </row>
    <row r="2633" spans="4:4" x14ac:dyDescent="0.25">
      <c r="D2633" s="111"/>
    </row>
    <row r="2634" spans="4:4" x14ac:dyDescent="0.25">
      <c r="D2634" s="111"/>
    </row>
    <row r="2635" spans="4:4" x14ac:dyDescent="0.25">
      <c r="D2635" s="111"/>
    </row>
    <row r="2636" spans="4:4" x14ac:dyDescent="0.25">
      <c r="D2636" s="111"/>
    </row>
    <row r="2637" spans="4:4" x14ac:dyDescent="0.25">
      <c r="D2637" s="111"/>
    </row>
    <row r="2638" spans="4:4" x14ac:dyDescent="0.25">
      <c r="D2638" s="111"/>
    </row>
    <row r="2639" spans="4:4" x14ac:dyDescent="0.25">
      <c r="D2639" s="111"/>
    </row>
    <row r="2640" spans="4:4" x14ac:dyDescent="0.25">
      <c r="D2640" s="111"/>
    </row>
    <row r="2641" spans="4:4" x14ac:dyDescent="0.25">
      <c r="D2641" s="111"/>
    </row>
    <row r="2642" spans="4:4" x14ac:dyDescent="0.25">
      <c r="D2642" s="111"/>
    </row>
    <row r="2643" spans="4:4" x14ac:dyDescent="0.25">
      <c r="D2643" s="111"/>
    </row>
    <row r="2644" spans="4:4" x14ac:dyDescent="0.25">
      <c r="D2644" s="111"/>
    </row>
    <row r="2645" spans="4:4" x14ac:dyDescent="0.25">
      <c r="D2645" s="111"/>
    </row>
    <row r="2646" spans="4:4" x14ac:dyDescent="0.25">
      <c r="D2646" s="111"/>
    </row>
    <row r="2647" spans="4:4" x14ac:dyDescent="0.25">
      <c r="D2647" s="111"/>
    </row>
    <row r="2648" spans="4:4" x14ac:dyDescent="0.25">
      <c r="D2648" s="111"/>
    </row>
    <row r="2649" spans="4:4" x14ac:dyDescent="0.25">
      <c r="D2649" s="111"/>
    </row>
    <row r="2650" spans="4:4" x14ac:dyDescent="0.25">
      <c r="D2650" s="111"/>
    </row>
    <row r="2651" spans="4:4" x14ac:dyDescent="0.25">
      <c r="D2651" s="111"/>
    </row>
    <row r="2652" spans="4:4" x14ac:dyDescent="0.25">
      <c r="D2652" s="111"/>
    </row>
    <row r="2653" spans="4:4" x14ac:dyDescent="0.25">
      <c r="D2653" s="111"/>
    </row>
    <row r="2654" spans="4:4" x14ac:dyDescent="0.25">
      <c r="D2654" s="111"/>
    </row>
    <row r="2655" spans="4:4" x14ac:dyDescent="0.25">
      <c r="D2655" s="111"/>
    </row>
    <row r="2656" spans="4:4" x14ac:dyDescent="0.25">
      <c r="D2656" s="111"/>
    </row>
    <row r="2657" spans="4:4" x14ac:dyDescent="0.25">
      <c r="D2657" s="111"/>
    </row>
    <row r="2658" spans="4:4" x14ac:dyDescent="0.25">
      <c r="D2658" s="111"/>
    </row>
    <row r="2659" spans="4:4" x14ac:dyDescent="0.25">
      <c r="D2659" s="111"/>
    </row>
    <row r="2660" spans="4:4" x14ac:dyDescent="0.25">
      <c r="D2660" s="111"/>
    </row>
    <row r="2661" spans="4:4" x14ac:dyDescent="0.25">
      <c r="D2661" s="111"/>
    </row>
    <row r="2662" spans="4:4" x14ac:dyDescent="0.25">
      <c r="D2662" s="111"/>
    </row>
    <row r="2663" spans="4:4" x14ac:dyDescent="0.25">
      <c r="D2663" s="111"/>
    </row>
    <row r="2664" spans="4:4" x14ac:dyDescent="0.25">
      <c r="D2664" s="111"/>
    </row>
    <row r="2665" spans="4:4" x14ac:dyDescent="0.25">
      <c r="D2665" s="111"/>
    </row>
    <row r="2666" spans="4:4" x14ac:dyDescent="0.25">
      <c r="D2666" s="111"/>
    </row>
    <row r="2667" spans="4:4" x14ac:dyDescent="0.25">
      <c r="D2667" s="111"/>
    </row>
    <row r="2668" spans="4:4" x14ac:dyDescent="0.25">
      <c r="D2668" s="111"/>
    </row>
    <row r="2669" spans="4:4" x14ac:dyDescent="0.25">
      <c r="D2669" s="111"/>
    </row>
    <row r="2670" spans="4:4" x14ac:dyDescent="0.25">
      <c r="D2670" s="111"/>
    </row>
    <row r="2671" spans="4:4" x14ac:dyDescent="0.25">
      <c r="D2671" s="111"/>
    </row>
    <row r="2672" spans="4:4" x14ac:dyDescent="0.25">
      <c r="D2672" s="111"/>
    </row>
    <row r="2673" spans="4:4" x14ac:dyDescent="0.25">
      <c r="D2673" s="111"/>
    </row>
    <row r="2674" spans="4:4" x14ac:dyDescent="0.25">
      <c r="D2674" s="111"/>
    </row>
    <row r="2675" spans="4:4" x14ac:dyDescent="0.25">
      <c r="D2675" s="111"/>
    </row>
    <row r="2676" spans="4:4" x14ac:dyDescent="0.25">
      <c r="D2676" s="111"/>
    </row>
    <row r="2677" spans="4:4" x14ac:dyDescent="0.25">
      <c r="D2677" s="111"/>
    </row>
    <row r="2678" spans="4:4" x14ac:dyDescent="0.25">
      <c r="D2678" s="111"/>
    </row>
    <row r="2679" spans="4:4" x14ac:dyDescent="0.25">
      <c r="D2679" s="111"/>
    </row>
    <row r="2680" spans="4:4" x14ac:dyDescent="0.25">
      <c r="D2680" s="111"/>
    </row>
    <row r="2681" spans="4:4" x14ac:dyDescent="0.25">
      <c r="D2681" s="111"/>
    </row>
    <row r="2682" spans="4:4" x14ac:dyDescent="0.25">
      <c r="D2682" s="111"/>
    </row>
    <row r="2683" spans="4:4" x14ac:dyDescent="0.25">
      <c r="D2683" s="111"/>
    </row>
    <row r="2684" spans="4:4" x14ac:dyDescent="0.25">
      <c r="D2684" s="111"/>
    </row>
    <row r="2685" spans="4:4" x14ac:dyDescent="0.25">
      <c r="D2685" s="111"/>
    </row>
    <row r="2686" spans="4:4" x14ac:dyDescent="0.25">
      <c r="D2686" s="111"/>
    </row>
    <row r="2687" spans="4:4" x14ac:dyDescent="0.25">
      <c r="D2687" s="111"/>
    </row>
    <row r="2688" spans="4:4" x14ac:dyDescent="0.25">
      <c r="D2688" s="111"/>
    </row>
    <row r="2689" spans="4:4" x14ac:dyDescent="0.25">
      <c r="D2689" s="111"/>
    </row>
    <row r="2690" spans="4:4" x14ac:dyDescent="0.25">
      <c r="D2690" s="111"/>
    </row>
    <row r="2691" spans="4:4" x14ac:dyDescent="0.25">
      <c r="D2691" s="111"/>
    </row>
    <row r="2692" spans="4:4" x14ac:dyDescent="0.25">
      <c r="D2692" s="111"/>
    </row>
    <row r="2693" spans="4:4" x14ac:dyDescent="0.25">
      <c r="D2693" s="111"/>
    </row>
    <row r="2694" spans="4:4" x14ac:dyDescent="0.25">
      <c r="D2694" s="111"/>
    </row>
    <row r="2695" spans="4:4" x14ac:dyDescent="0.25">
      <c r="D2695" s="111"/>
    </row>
    <row r="2696" spans="4:4" x14ac:dyDescent="0.25">
      <c r="D2696" s="111"/>
    </row>
    <row r="2697" spans="4:4" x14ac:dyDescent="0.25">
      <c r="D2697" s="111"/>
    </row>
    <row r="2698" spans="4:4" x14ac:dyDescent="0.25">
      <c r="D2698" s="111"/>
    </row>
    <row r="2699" spans="4:4" x14ac:dyDescent="0.25">
      <c r="D2699" s="111"/>
    </row>
    <row r="2700" spans="4:4" x14ac:dyDescent="0.25">
      <c r="D2700" s="111"/>
    </row>
    <row r="2701" spans="4:4" x14ac:dyDescent="0.25">
      <c r="D2701" s="111"/>
    </row>
    <row r="2702" spans="4:4" x14ac:dyDescent="0.25">
      <c r="D2702" s="111"/>
    </row>
    <row r="2703" spans="4:4" x14ac:dyDescent="0.25">
      <c r="D2703" s="111"/>
    </row>
    <row r="2704" spans="4:4" x14ac:dyDescent="0.25">
      <c r="D2704" s="111"/>
    </row>
    <row r="2705" spans="4:4" x14ac:dyDescent="0.25">
      <c r="D2705" s="111"/>
    </row>
    <row r="2706" spans="4:4" x14ac:dyDescent="0.25">
      <c r="D2706" s="111"/>
    </row>
    <row r="2707" spans="4:4" x14ac:dyDescent="0.25">
      <c r="D2707" s="111"/>
    </row>
    <row r="2708" spans="4:4" x14ac:dyDescent="0.25">
      <c r="D2708" s="111"/>
    </row>
    <row r="2709" spans="4:4" x14ac:dyDescent="0.25">
      <c r="D2709" s="111"/>
    </row>
    <row r="2710" spans="4:4" x14ac:dyDescent="0.25">
      <c r="D2710" s="111"/>
    </row>
    <row r="2711" spans="4:4" x14ac:dyDescent="0.25">
      <c r="D2711" s="111"/>
    </row>
    <row r="2712" spans="4:4" x14ac:dyDescent="0.25">
      <c r="D2712" s="111"/>
    </row>
    <row r="2713" spans="4:4" x14ac:dyDescent="0.25">
      <c r="D2713" s="111"/>
    </row>
    <row r="2714" spans="4:4" x14ac:dyDescent="0.25">
      <c r="D2714" s="111"/>
    </row>
    <row r="2715" spans="4:4" x14ac:dyDescent="0.25">
      <c r="D2715" s="111"/>
    </row>
    <row r="2716" spans="4:4" x14ac:dyDescent="0.25">
      <c r="D2716" s="111"/>
    </row>
    <row r="2717" spans="4:4" x14ac:dyDescent="0.25">
      <c r="D2717" s="111"/>
    </row>
    <row r="2718" spans="4:4" x14ac:dyDescent="0.25">
      <c r="D2718" s="111"/>
    </row>
    <row r="2719" spans="4:4" x14ac:dyDescent="0.25">
      <c r="D2719" s="111"/>
    </row>
    <row r="2720" spans="4:4" x14ac:dyDescent="0.25">
      <c r="D2720" s="111"/>
    </row>
    <row r="2721" spans="4:4" x14ac:dyDescent="0.25">
      <c r="D2721" s="111"/>
    </row>
    <row r="2722" spans="4:4" x14ac:dyDescent="0.25">
      <c r="D2722" s="111"/>
    </row>
    <row r="2723" spans="4:4" x14ac:dyDescent="0.25">
      <c r="D2723" s="111"/>
    </row>
    <row r="2724" spans="4:4" x14ac:dyDescent="0.25">
      <c r="D2724" s="111"/>
    </row>
    <row r="2725" spans="4:4" x14ac:dyDescent="0.25">
      <c r="D2725" s="111"/>
    </row>
    <row r="2726" spans="4:4" x14ac:dyDescent="0.25">
      <c r="D2726" s="111"/>
    </row>
    <row r="2727" spans="4:4" x14ac:dyDescent="0.25">
      <c r="D2727" s="111"/>
    </row>
    <row r="2728" spans="4:4" x14ac:dyDescent="0.25">
      <c r="D2728" s="111"/>
    </row>
    <row r="2729" spans="4:4" x14ac:dyDescent="0.25">
      <c r="D2729" s="111"/>
    </row>
    <row r="2730" spans="4:4" x14ac:dyDescent="0.25">
      <c r="D2730" s="111"/>
    </row>
    <row r="2731" spans="4:4" x14ac:dyDescent="0.25">
      <c r="D2731" s="111"/>
    </row>
    <row r="2732" spans="4:4" x14ac:dyDescent="0.25">
      <c r="D2732" s="111"/>
    </row>
    <row r="2733" spans="4:4" x14ac:dyDescent="0.25">
      <c r="D2733" s="111"/>
    </row>
    <row r="2734" spans="4:4" x14ac:dyDescent="0.25">
      <c r="D2734" s="111"/>
    </row>
    <row r="2735" spans="4:4" x14ac:dyDescent="0.25">
      <c r="D2735" s="111"/>
    </row>
    <row r="2736" spans="4:4" x14ac:dyDescent="0.25">
      <c r="D2736" s="111"/>
    </row>
    <row r="2737" spans="4:4" x14ac:dyDescent="0.25">
      <c r="D2737" s="111"/>
    </row>
    <row r="2738" spans="4:4" x14ac:dyDescent="0.25">
      <c r="D2738" s="111"/>
    </row>
    <row r="2739" spans="4:4" x14ac:dyDescent="0.25">
      <c r="D2739" s="111"/>
    </row>
    <row r="2740" spans="4:4" x14ac:dyDescent="0.25">
      <c r="D2740" s="111"/>
    </row>
    <row r="2741" spans="4:4" x14ac:dyDescent="0.25">
      <c r="D2741" s="111"/>
    </row>
    <row r="2742" spans="4:4" x14ac:dyDescent="0.25">
      <c r="D2742" s="111"/>
    </row>
    <row r="2743" spans="4:4" x14ac:dyDescent="0.25">
      <c r="D2743" s="111"/>
    </row>
    <row r="2744" spans="4:4" x14ac:dyDescent="0.25">
      <c r="D2744" s="111"/>
    </row>
    <row r="2745" spans="4:4" x14ac:dyDescent="0.25">
      <c r="D2745" s="111"/>
    </row>
    <row r="2746" spans="4:4" x14ac:dyDescent="0.25">
      <c r="D2746" s="111"/>
    </row>
    <row r="2747" spans="4:4" x14ac:dyDescent="0.25">
      <c r="D2747" s="111"/>
    </row>
    <row r="2748" spans="4:4" x14ac:dyDescent="0.25">
      <c r="D2748" s="111"/>
    </row>
    <row r="2749" spans="4:4" x14ac:dyDescent="0.25">
      <c r="D2749" s="111"/>
    </row>
    <row r="2750" spans="4:4" x14ac:dyDescent="0.25">
      <c r="D2750" s="111"/>
    </row>
    <row r="2751" spans="4:4" x14ac:dyDescent="0.25">
      <c r="D2751" s="111"/>
    </row>
    <row r="2752" spans="4:4" x14ac:dyDescent="0.25">
      <c r="D2752" s="111"/>
    </row>
    <row r="2753" spans="4:4" x14ac:dyDescent="0.25">
      <c r="D2753" s="111"/>
    </row>
    <row r="2754" spans="4:4" x14ac:dyDescent="0.25">
      <c r="D2754" s="111"/>
    </row>
    <row r="2755" spans="4:4" x14ac:dyDescent="0.25">
      <c r="D2755" s="111"/>
    </row>
    <row r="2756" spans="4:4" x14ac:dyDescent="0.25">
      <c r="D2756" s="111"/>
    </row>
    <row r="2757" spans="4:4" x14ac:dyDescent="0.25">
      <c r="D2757" s="111"/>
    </row>
    <row r="2758" spans="4:4" x14ac:dyDescent="0.25">
      <c r="D2758" s="111"/>
    </row>
    <row r="2759" spans="4:4" x14ac:dyDescent="0.25">
      <c r="D2759" s="111"/>
    </row>
    <row r="2760" spans="4:4" x14ac:dyDescent="0.25">
      <c r="D2760" s="111"/>
    </row>
    <row r="2761" spans="4:4" x14ac:dyDescent="0.25">
      <c r="D2761" s="111"/>
    </row>
    <row r="2762" spans="4:4" x14ac:dyDescent="0.25">
      <c r="D2762" s="111"/>
    </row>
    <row r="2763" spans="4:4" x14ac:dyDescent="0.25">
      <c r="D2763" s="111"/>
    </row>
    <row r="2764" spans="4:4" x14ac:dyDescent="0.25">
      <c r="D2764" s="111"/>
    </row>
    <row r="2765" spans="4:4" x14ac:dyDescent="0.25">
      <c r="D2765" s="111"/>
    </row>
    <row r="2766" spans="4:4" x14ac:dyDescent="0.25">
      <c r="D2766" s="111"/>
    </row>
    <row r="2767" spans="4:4" x14ac:dyDescent="0.25">
      <c r="D2767" s="111"/>
    </row>
    <row r="2768" spans="4:4" x14ac:dyDescent="0.25">
      <c r="D2768" s="111"/>
    </row>
    <row r="2769" spans="4:4" x14ac:dyDescent="0.25">
      <c r="D2769" s="111"/>
    </row>
    <row r="2770" spans="4:4" x14ac:dyDescent="0.25">
      <c r="D2770" s="111"/>
    </row>
    <row r="2771" spans="4:4" x14ac:dyDescent="0.25">
      <c r="D2771" s="111"/>
    </row>
    <row r="2772" spans="4:4" x14ac:dyDescent="0.25">
      <c r="D2772" s="111"/>
    </row>
    <row r="2773" spans="4:4" x14ac:dyDescent="0.25">
      <c r="D2773" s="111"/>
    </row>
    <row r="2774" spans="4:4" x14ac:dyDescent="0.25">
      <c r="D2774" s="111"/>
    </row>
    <row r="2775" spans="4:4" x14ac:dyDescent="0.25">
      <c r="D2775" s="111"/>
    </row>
    <row r="2776" spans="4:4" x14ac:dyDescent="0.25">
      <c r="D2776" s="111"/>
    </row>
    <row r="2777" spans="4:4" x14ac:dyDescent="0.25">
      <c r="D2777" s="111"/>
    </row>
    <row r="2778" spans="4:4" x14ac:dyDescent="0.25">
      <c r="D2778" s="111"/>
    </row>
    <row r="2779" spans="4:4" x14ac:dyDescent="0.25">
      <c r="D2779" s="111"/>
    </row>
    <row r="2780" spans="4:4" x14ac:dyDescent="0.25">
      <c r="D2780" s="111"/>
    </row>
    <row r="2781" spans="4:4" x14ac:dyDescent="0.25">
      <c r="D2781" s="111"/>
    </row>
    <row r="2782" spans="4:4" x14ac:dyDescent="0.25">
      <c r="D2782" s="111"/>
    </row>
    <row r="2783" spans="4:4" x14ac:dyDescent="0.25">
      <c r="D2783" s="111"/>
    </row>
    <row r="2784" spans="4:4" x14ac:dyDescent="0.25">
      <c r="D2784" s="111"/>
    </row>
    <row r="2785" spans="4:4" x14ac:dyDescent="0.25">
      <c r="D2785" s="111"/>
    </row>
    <row r="2786" spans="4:4" x14ac:dyDescent="0.25">
      <c r="D2786" s="111"/>
    </row>
    <row r="2787" spans="4:4" x14ac:dyDescent="0.25">
      <c r="D2787" s="111"/>
    </row>
    <row r="2788" spans="4:4" x14ac:dyDescent="0.25">
      <c r="D2788" s="111"/>
    </row>
    <row r="2789" spans="4:4" x14ac:dyDescent="0.25">
      <c r="D2789" s="111"/>
    </row>
    <row r="2790" spans="4:4" x14ac:dyDescent="0.25">
      <c r="D2790" s="111"/>
    </row>
    <row r="2791" spans="4:4" x14ac:dyDescent="0.25">
      <c r="D2791" s="111"/>
    </row>
    <row r="2792" spans="4:4" x14ac:dyDescent="0.25">
      <c r="D2792" s="111"/>
    </row>
    <row r="2793" spans="4:4" x14ac:dyDescent="0.25">
      <c r="D2793" s="111"/>
    </row>
    <row r="2794" spans="4:4" x14ac:dyDescent="0.25">
      <c r="D2794" s="111"/>
    </row>
    <row r="2795" spans="4:4" x14ac:dyDescent="0.25">
      <c r="D2795" s="111"/>
    </row>
    <row r="2796" spans="4:4" x14ac:dyDescent="0.25">
      <c r="D2796" s="111"/>
    </row>
    <row r="2797" spans="4:4" x14ac:dyDescent="0.25">
      <c r="D2797" s="111"/>
    </row>
    <row r="2798" spans="4:4" x14ac:dyDescent="0.25">
      <c r="D2798" s="111"/>
    </row>
    <row r="2799" spans="4:4" x14ac:dyDescent="0.25">
      <c r="D2799" s="111"/>
    </row>
    <row r="2800" spans="4:4" x14ac:dyDescent="0.25">
      <c r="D2800" s="111"/>
    </row>
    <row r="2801" spans="4:4" x14ac:dyDescent="0.25">
      <c r="D2801" s="111"/>
    </row>
    <row r="2802" spans="4:4" x14ac:dyDescent="0.25">
      <c r="D2802" s="111"/>
    </row>
    <row r="2803" spans="4:4" x14ac:dyDescent="0.25">
      <c r="D2803" s="111"/>
    </row>
    <row r="2804" spans="4:4" x14ac:dyDescent="0.25">
      <c r="D2804" s="111"/>
    </row>
    <row r="2805" spans="4:4" x14ac:dyDescent="0.25">
      <c r="D2805" s="111"/>
    </row>
    <row r="2806" spans="4:4" x14ac:dyDescent="0.25">
      <c r="D2806" s="111"/>
    </row>
    <row r="2807" spans="4:4" x14ac:dyDescent="0.25">
      <c r="D2807" s="111"/>
    </row>
    <row r="2808" spans="4:4" x14ac:dyDescent="0.25">
      <c r="D2808" s="111"/>
    </row>
    <row r="2809" spans="4:4" x14ac:dyDescent="0.25">
      <c r="D2809" s="111"/>
    </row>
    <row r="2810" spans="4:4" x14ac:dyDescent="0.25">
      <c r="D2810" s="111"/>
    </row>
    <row r="2811" spans="4:4" x14ac:dyDescent="0.25">
      <c r="D2811" s="111"/>
    </row>
    <row r="2812" spans="4:4" x14ac:dyDescent="0.25">
      <c r="D2812" s="111"/>
    </row>
    <row r="2813" spans="4:4" x14ac:dyDescent="0.25">
      <c r="D2813" s="111"/>
    </row>
    <row r="2814" spans="4:4" x14ac:dyDescent="0.25">
      <c r="D2814" s="111"/>
    </row>
    <row r="2815" spans="4:4" x14ac:dyDescent="0.25">
      <c r="D2815" s="111"/>
    </row>
    <row r="2816" spans="4:4" x14ac:dyDescent="0.25">
      <c r="D2816" s="111"/>
    </row>
    <row r="2817" spans="4:4" x14ac:dyDescent="0.25">
      <c r="D2817" s="111"/>
    </row>
    <row r="2818" spans="4:4" x14ac:dyDescent="0.25">
      <c r="D2818" s="111"/>
    </row>
    <row r="2819" spans="4:4" x14ac:dyDescent="0.25">
      <c r="D2819" s="111"/>
    </row>
    <row r="2820" spans="4:4" x14ac:dyDescent="0.25">
      <c r="D2820" s="111"/>
    </row>
    <row r="2821" spans="4:4" x14ac:dyDescent="0.25">
      <c r="D2821" s="111"/>
    </row>
    <row r="2822" spans="4:4" x14ac:dyDescent="0.25">
      <c r="D2822" s="111"/>
    </row>
    <row r="2823" spans="4:4" x14ac:dyDescent="0.25">
      <c r="D2823" s="111"/>
    </row>
    <row r="2824" spans="4:4" x14ac:dyDescent="0.25">
      <c r="D2824" s="111"/>
    </row>
    <row r="2825" spans="4:4" x14ac:dyDescent="0.25">
      <c r="D2825" s="111"/>
    </row>
    <row r="2826" spans="4:4" x14ac:dyDescent="0.25">
      <c r="D2826" s="111"/>
    </row>
    <row r="2827" spans="4:4" x14ac:dyDescent="0.25">
      <c r="D2827" s="111"/>
    </row>
    <row r="2828" spans="4:4" x14ac:dyDescent="0.25">
      <c r="D2828" s="111"/>
    </row>
    <row r="2829" spans="4:4" x14ac:dyDescent="0.25">
      <c r="D2829" s="111"/>
    </row>
    <row r="2830" spans="4:4" x14ac:dyDescent="0.25">
      <c r="D2830" s="111"/>
    </row>
    <row r="2831" spans="4:4" x14ac:dyDescent="0.25">
      <c r="D2831" s="111"/>
    </row>
    <row r="2832" spans="4:4" x14ac:dyDescent="0.25">
      <c r="D2832" s="111"/>
    </row>
    <row r="2833" spans="4:4" x14ac:dyDescent="0.25">
      <c r="D2833" s="111"/>
    </row>
    <row r="2834" spans="4:4" x14ac:dyDescent="0.25">
      <c r="D2834" s="111"/>
    </row>
    <row r="2835" spans="4:4" x14ac:dyDescent="0.25">
      <c r="D2835" s="111"/>
    </row>
    <row r="2836" spans="4:4" x14ac:dyDescent="0.25">
      <c r="D2836" s="111"/>
    </row>
    <row r="2837" spans="4:4" x14ac:dyDescent="0.25">
      <c r="D2837" s="111"/>
    </row>
    <row r="2838" spans="4:4" x14ac:dyDescent="0.25">
      <c r="D2838" s="111"/>
    </row>
    <row r="2839" spans="4:4" x14ac:dyDescent="0.25">
      <c r="D2839" s="111"/>
    </row>
    <row r="2840" spans="4:4" x14ac:dyDescent="0.25">
      <c r="D2840" s="111"/>
    </row>
    <row r="2841" spans="4:4" x14ac:dyDescent="0.25">
      <c r="D2841" s="111"/>
    </row>
    <row r="2842" spans="4:4" x14ac:dyDescent="0.25">
      <c r="D2842" s="111"/>
    </row>
    <row r="2843" spans="4:4" x14ac:dyDescent="0.25">
      <c r="D2843" s="111"/>
    </row>
    <row r="2844" spans="4:4" x14ac:dyDescent="0.25">
      <c r="D2844" s="111"/>
    </row>
    <row r="2845" spans="4:4" x14ac:dyDescent="0.25">
      <c r="D2845" s="111"/>
    </row>
    <row r="2846" spans="4:4" x14ac:dyDescent="0.25">
      <c r="D2846" s="111"/>
    </row>
    <row r="2847" spans="4:4" x14ac:dyDescent="0.25">
      <c r="D2847" s="111"/>
    </row>
    <row r="2848" spans="4:4" x14ac:dyDescent="0.25">
      <c r="D2848" s="111"/>
    </row>
    <row r="2849" spans="4:4" x14ac:dyDescent="0.25">
      <c r="D2849" s="111"/>
    </row>
    <row r="2850" spans="4:4" x14ac:dyDescent="0.25">
      <c r="D2850" s="111"/>
    </row>
    <row r="2851" spans="4:4" x14ac:dyDescent="0.25">
      <c r="D2851" s="111"/>
    </row>
    <row r="2852" spans="4:4" x14ac:dyDescent="0.25">
      <c r="D2852" s="111"/>
    </row>
    <row r="2853" spans="4:4" x14ac:dyDescent="0.25">
      <c r="D2853" s="111"/>
    </row>
    <row r="2854" spans="4:4" x14ac:dyDescent="0.25">
      <c r="D2854" s="111"/>
    </row>
    <row r="2855" spans="4:4" x14ac:dyDescent="0.25">
      <c r="D2855" s="111"/>
    </row>
    <row r="2856" spans="4:4" x14ac:dyDescent="0.25">
      <c r="D2856" s="111"/>
    </row>
    <row r="2857" spans="4:4" x14ac:dyDescent="0.25">
      <c r="D2857" s="111"/>
    </row>
    <row r="2858" spans="4:4" x14ac:dyDescent="0.25">
      <c r="D2858" s="111"/>
    </row>
    <row r="2859" spans="4:4" x14ac:dyDescent="0.25">
      <c r="D2859" s="111"/>
    </row>
    <row r="2860" spans="4:4" x14ac:dyDescent="0.25">
      <c r="D2860" s="111"/>
    </row>
    <row r="2861" spans="4:4" x14ac:dyDescent="0.25">
      <c r="D2861" s="111"/>
    </row>
    <row r="2862" spans="4:4" x14ac:dyDescent="0.25">
      <c r="D2862" s="111"/>
    </row>
    <row r="2863" spans="4:4" x14ac:dyDescent="0.25">
      <c r="D2863" s="111"/>
    </row>
    <row r="2864" spans="4:4" x14ac:dyDescent="0.25">
      <c r="D2864" s="111"/>
    </row>
    <row r="2865" spans="4:4" x14ac:dyDescent="0.25">
      <c r="D2865" s="111"/>
    </row>
    <row r="2866" spans="4:4" x14ac:dyDescent="0.25">
      <c r="D2866" s="111"/>
    </row>
    <row r="2867" spans="4:4" x14ac:dyDescent="0.25">
      <c r="D2867" s="111"/>
    </row>
    <row r="2868" spans="4:4" x14ac:dyDescent="0.25">
      <c r="D2868" s="111"/>
    </row>
    <row r="2869" spans="4:4" x14ac:dyDescent="0.25">
      <c r="D2869" s="111"/>
    </row>
    <row r="2870" spans="4:4" x14ac:dyDescent="0.25">
      <c r="D2870" s="111"/>
    </row>
    <row r="2871" spans="4:4" x14ac:dyDescent="0.25">
      <c r="D2871" s="111"/>
    </row>
    <row r="2872" spans="4:4" x14ac:dyDescent="0.25">
      <c r="D2872" s="111"/>
    </row>
    <row r="2873" spans="4:4" x14ac:dyDescent="0.25">
      <c r="D2873" s="111"/>
    </row>
    <row r="2874" spans="4:4" x14ac:dyDescent="0.25">
      <c r="D2874" s="111"/>
    </row>
    <row r="2875" spans="4:4" x14ac:dyDescent="0.25">
      <c r="D2875" s="111"/>
    </row>
    <row r="2876" spans="4:4" x14ac:dyDescent="0.25">
      <c r="D2876" s="111"/>
    </row>
    <row r="2877" spans="4:4" x14ac:dyDescent="0.25">
      <c r="D2877" s="111"/>
    </row>
    <row r="2878" spans="4:4" x14ac:dyDescent="0.25">
      <c r="D2878" s="111"/>
    </row>
    <row r="2879" spans="4:4" x14ac:dyDescent="0.25">
      <c r="D2879" s="111"/>
    </row>
    <row r="2880" spans="4:4" x14ac:dyDescent="0.25">
      <c r="D2880" s="111"/>
    </row>
    <row r="2881" spans="4:4" x14ac:dyDescent="0.25">
      <c r="D2881" s="111"/>
    </row>
    <row r="2882" spans="4:4" x14ac:dyDescent="0.25">
      <c r="D2882" s="111"/>
    </row>
    <row r="2883" spans="4:4" x14ac:dyDescent="0.25">
      <c r="D2883" s="111"/>
    </row>
    <row r="2884" spans="4:4" x14ac:dyDescent="0.25">
      <c r="D2884" s="111"/>
    </row>
    <row r="2885" spans="4:4" x14ac:dyDescent="0.25">
      <c r="D2885" s="111"/>
    </row>
    <row r="2886" spans="4:4" x14ac:dyDescent="0.25">
      <c r="D2886" s="111"/>
    </row>
    <row r="2887" spans="4:4" x14ac:dyDescent="0.25">
      <c r="D2887" s="111"/>
    </row>
    <row r="2888" spans="4:4" x14ac:dyDescent="0.25">
      <c r="D2888" s="111"/>
    </row>
    <row r="2889" spans="4:4" x14ac:dyDescent="0.25">
      <c r="D2889" s="111"/>
    </row>
    <row r="2890" spans="4:4" x14ac:dyDescent="0.25">
      <c r="D2890" s="111"/>
    </row>
    <row r="2891" spans="4:4" x14ac:dyDescent="0.25">
      <c r="D2891" s="111"/>
    </row>
    <row r="2892" spans="4:4" x14ac:dyDescent="0.25">
      <c r="D2892" s="111"/>
    </row>
    <row r="2893" spans="4:4" x14ac:dyDescent="0.25">
      <c r="D2893" s="111"/>
    </row>
    <row r="2894" spans="4:4" x14ac:dyDescent="0.25">
      <c r="D2894" s="111"/>
    </row>
    <row r="2895" spans="4:4" x14ac:dyDescent="0.25">
      <c r="D2895" s="111"/>
    </row>
    <row r="2896" spans="4:4" x14ac:dyDescent="0.25">
      <c r="D2896" s="111"/>
    </row>
    <row r="2897" spans="4:4" x14ac:dyDescent="0.25">
      <c r="D2897" s="111"/>
    </row>
    <row r="2898" spans="4:4" x14ac:dyDescent="0.25">
      <c r="D2898" s="111"/>
    </row>
    <row r="2899" spans="4:4" x14ac:dyDescent="0.25">
      <c r="D2899" s="111"/>
    </row>
    <row r="2900" spans="4:4" x14ac:dyDescent="0.25">
      <c r="D2900" s="111"/>
    </row>
    <row r="2901" spans="4:4" x14ac:dyDescent="0.25">
      <c r="D2901" s="111"/>
    </row>
    <row r="2902" spans="4:4" x14ac:dyDescent="0.25">
      <c r="D2902" s="111"/>
    </row>
    <row r="2903" spans="4:4" x14ac:dyDescent="0.25">
      <c r="D2903" s="111"/>
    </row>
    <row r="2904" spans="4:4" x14ac:dyDescent="0.25">
      <c r="D2904" s="111"/>
    </row>
    <row r="2905" spans="4:4" x14ac:dyDescent="0.25">
      <c r="D2905" s="111"/>
    </row>
    <row r="2906" spans="4:4" x14ac:dyDescent="0.25">
      <c r="D2906" s="111"/>
    </row>
    <row r="2907" spans="4:4" x14ac:dyDescent="0.25">
      <c r="D2907" s="111"/>
    </row>
    <row r="2908" spans="4:4" x14ac:dyDescent="0.25">
      <c r="D2908" s="111"/>
    </row>
    <row r="2909" spans="4:4" x14ac:dyDescent="0.25">
      <c r="D2909" s="111"/>
    </row>
    <row r="2910" spans="4:4" x14ac:dyDescent="0.25">
      <c r="D2910" s="111"/>
    </row>
    <row r="2911" spans="4:4" x14ac:dyDescent="0.25">
      <c r="D2911" s="111"/>
    </row>
    <row r="2912" spans="4:4" x14ac:dyDescent="0.25">
      <c r="D2912" s="111"/>
    </row>
    <row r="2913" spans="4:4" x14ac:dyDescent="0.25">
      <c r="D2913" s="111"/>
    </row>
    <row r="2914" spans="4:4" x14ac:dyDescent="0.25">
      <c r="D2914" s="111"/>
    </row>
    <row r="2915" spans="4:4" x14ac:dyDescent="0.25">
      <c r="D2915" s="111"/>
    </row>
    <row r="2916" spans="4:4" x14ac:dyDescent="0.25">
      <c r="D2916" s="111"/>
    </row>
    <row r="2917" spans="4:4" x14ac:dyDescent="0.25">
      <c r="D2917" s="111"/>
    </row>
    <row r="2918" spans="4:4" x14ac:dyDescent="0.25">
      <c r="D2918" s="111"/>
    </row>
    <row r="2919" spans="4:4" x14ac:dyDescent="0.25">
      <c r="D2919" s="111"/>
    </row>
    <row r="2920" spans="4:4" x14ac:dyDescent="0.25">
      <c r="D2920" s="111"/>
    </row>
    <row r="2921" spans="4:4" x14ac:dyDescent="0.25">
      <c r="D2921" s="111"/>
    </row>
    <row r="2922" spans="4:4" x14ac:dyDescent="0.25">
      <c r="D2922" s="111"/>
    </row>
    <row r="2923" spans="4:4" x14ac:dyDescent="0.25">
      <c r="D2923" s="111"/>
    </row>
    <row r="2924" spans="4:4" x14ac:dyDescent="0.25">
      <c r="D2924" s="111"/>
    </row>
    <row r="2925" spans="4:4" x14ac:dyDescent="0.25">
      <c r="D2925" s="111"/>
    </row>
    <row r="2926" spans="4:4" x14ac:dyDescent="0.25">
      <c r="D2926" s="111"/>
    </row>
    <row r="2927" spans="4:4" x14ac:dyDescent="0.25">
      <c r="D2927" s="111"/>
    </row>
    <row r="2928" spans="4:4" x14ac:dyDescent="0.25">
      <c r="D2928" s="111"/>
    </row>
    <row r="2929" spans="4:4" x14ac:dyDescent="0.25">
      <c r="D2929" s="111"/>
    </row>
    <row r="2930" spans="4:4" x14ac:dyDescent="0.25">
      <c r="D2930" s="111"/>
    </row>
    <row r="2931" spans="4:4" x14ac:dyDescent="0.25">
      <c r="D2931" s="111"/>
    </row>
    <row r="2932" spans="4:4" x14ac:dyDescent="0.25">
      <c r="D2932" s="111"/>
    </row>
    <row r="2933" spans="4:4" x14ac:dyDescent="0.25">
      <c r="D2933" s="111"/>
    </row>
    <row r="2934" spans="4:4" x14ac:dyDescent="0.25">
      <c r="D2934" s="111"/>
    </row>
    <row r="2935" spans="4:4" x14ac:dyDescent="0.25">
      <c r="D2935" s="111"/>
    </row>
    <row r="2936" spans="4:4" x14ac:dyDescent="0.25">
      <c r="D2936" s="111"/>
    </row>
    <row r="2937" spans="4:4" x14ac:dyDescent="0.25">
      <c r="D2937" s="111"/>
    </row>
    <row r="2938" spans="4:4" x14ac:dyDescent="0.25">
      <c r="D2938" s="111"/>
    </row>
    <row r="2939" spans="4:4" x14ac:dyDescent="0.25">
      <c r="D2939" s="111"/>
    </row>
    <row r="2940" spans="4:4" x14ac:dyDescent="0.25">
      <c r="D2940" s="111"/>
    </row>
    <row r="2941" spans="4:4" x14ac:dyDescent="0.25">
      <c r="D2941" s="111"/>
    </row>
    <row r="2942" spans="4:4" x14ac:dyDescent="0.25">
      <c r="D2942" s="111"/>
    </row>
    <row r="2943" spans="4:4" x14ac:dyDescent="0.25">
      <c r="D2943" s="111"/>
    </row>
    <row r="2944" spans="4:4" x14ac:dyDescent="0.25">
      <c r="D2944" s="111"/>
    </row>
    <row r="2945" spans="4:4" x14ac:dyDescent="0.25">
      <c r="D2945" s="111"/>
    </row>
    <row r="2946" spans="4:4" x14ac:dyDescent="0.25">
      <c r="D2946" s="111"/>
    </row>
    <row r="2947" spans="4:4" x14ac:dyDescent="0.25">
      <c r="D2947" s="111"/>
    </row>
    <row r="2948" spans="4:4" x14ac:dyDescent="0.25">
      <c r="D2948" s="111"/>
    </row>
    <row r="2949" spans="4:4" x14ac:dyDescent="0.25">
      <c r="D2949" s="111"/>
    </row>
    <row r="2950" spans="4:4" x14ac:dyDescent="0.25">
      <c r="D2950" s="111"/>
    </row>
    <row r="2951" spans="4:4" x14ac:dyDescent="0.25">
      <c r="D2951" s="111"/>
    </row>
    <row r="2952" spans="4:4" x14ac:dyDescent="0.25">
      <c r="D2952" s="111"/>
    </row>
    <row r="2953" spans="4:4" x14ac:dyDescent="0.25">
      <c r="D2953" s="111"/>
    </row>
    <row r="2954" spans="4:4" x14ac:dyDescent="0.25">
      <c r="D2954" s="111"/>
    </row>
    <row r="2955" spans="4:4" x14ac:dyDescent="0.25">
      <c r="D2955" s="111"/>
    </row>
    <row r="2956" spans="4:4" x14ac:dyDescent="0.25">
      <c r="D2956" s="111"/>
    </row>
    <row r="2957" spans="4:4" x14ac:dyDescent="0.25">
      <c r="D2957" s="111"/>
    </row>
    <row r="2958" spans="4:4" x14ac:dyDescent="0.25">
      <c r="D2958" s="111"/>
    </row>
    <row r="2959" spans="4:4" x14ac:dyDescent="0.25">
      <c r="D2959" s="111"/>
    </row>
    <row r="2960" spans="4:4" x14ac:dyDescent="0.25">
      <c r="D2960" s="111"/>
    </row>
    <row r="2961" spans="4:4" x14ac:dyDescent="0.25">
      <c r="D2961" s="111"/>
    </row>
    <row r="2962" spans="4:4" x14ac:dyDescent="0.25">
      <c r="D2962" s="111"/>
    </row>
    <row r="2963" spans="4:4" x14ac:dyDescent="0.25">
      <c r="D2963" s="111"/>
    </row>
    <row r="2964" spans="4:4" x14ac:dyDescent="0.25">
      <c r="D2964" s="111"/>
    </row>
    <row r="2965" spans="4:4" x14ac:dyDescent="0.25">
      <c r="D2965" s="111"/>
    </row>
    <row r="2966" spans="4:4" x14ac:dyDescent="0.25">
      <c r="D2966" s="111"/>
    </row>
    <row r="2967" spans="4:4" x14ac:dyDescent="0.25">
      <c r="D2967" s="111"/>
    </row>
    <row r="2968" spans="4:4" x14ac:dyDescent="0.25">
      <c r="D2968" s="111"/>
    </row>
    <row r="2969" spans="4:4" x14ac:dyDescent="0.25">
      <c r="D2969" s="111"/>
    </row>
    <row r="2970" spans="4:4" x14ac:dyDescent="0.25">
      <c r="D2970" s="111"/>
    </row>
    <row r="2971" spans="4:4" x14ac:dyDescent="0.25">
      <c r="D2971" s="111"/>
    </row>
    <row r="2972" spans="4:4" x14ac:dyDescent="0.25">
      <c r="D2972" s="111"/>
    </row>
    <row r="2973" spans="4:4" x14ac:dyDescent="0.25">
      <c r="D2973" s="111"/>
    </row>
    <row r="2974" spans="4:4" x14ac:dyDescent="0.25">
      <c r="D2974" s="111"/>
    </row>
    <row r="2975" spans="4:4" x14ac:dyDescent="0.25">
      <c r="D2975" s="111"/>
    </row>
    <row r="2976" spans="4:4" x14ac:dyDescent="0.25">
      <c r="D2976" s="111"/>
    </row>
    <row r="2977" spans="4:4" x14ac:dyDescent="0.25">
      <c r="D2977" s="111"/>
    </row>
    <row r="2978" spans="4:4" x14ac:dyDescent="0.25">
      <c r="D2978" s="111"/>
    </row>
    <row r="2979" spans="4:4" x14ac:dyDescent="0.25">
      <c r="D2979" s="111"/>
    </row>
    <row r="2980" spans="4:4" x14ac:dyDescent="0.25">
      <c r="D2980" s="111"/>
    </row>
    <row r="2981" spans="4:4" x14ac:dyDescent="0.25">
      <c r="D2981" s="111"/>
    </row>
    <row r="2982" spans="4:4" x14ac:dyDescent="0.25">
      <c r="D2982" s="111"/>
    </row>
    <row r="2983" spans="4:4" x14ac:dyDescent="0.25">
      <c r="D2983" s="111"/>
    </row>
    <row r="2984" spans="4:4" x14ac:dyDescent="0.25">
      <c r="D2984" s="111"/>
    </row>
    <row r="2985" spans="4:4" x14ac:dyDescent="0.25">
      <c r="D2985" s="111"/>
    </row>
    <row r="2986" spans="4:4" x14ac:dyDescent="0.25">
      <c r="D2986" s="111"/>
    </row>
    <row r="2987" spans="4:4" x14ac:dyDescent="0.25">
      <c r="D2987" s="111"/>
    </row>
    <row r="2988" spans="4:4" x14ac:dyDescent="0.25">
      <c r="D2988" s="111"/>
    </row>
    <row r="2989" spans="4:4" x14ac:dyDescent="0.25">
      <c r="D2989" s="111"/>
    </row>
    <row r="2990" spans="4:4" x14ac:dyDescent="0.25">
      <c r="D2990" s="111"/>
    </row>
    <row r="2991" spans="4:4" x14ac:dyDescent="0.25">
      <c r="D2991" s="111"/>
    </row>
    <row r="2992" spans="4:4" x14ac:dyDescent="0.25">
      <c r="D2992" s="111"/>
    </row>
    <row r="2993" spans="4:4" x14ac:dyDescent="0.25">
      <c r="D2993" s="111"/>
    </row>
    <row r="2994" spans="4:4" x14ac:dyDescent="0.25">
      <c r="D2994" s="111"/>
    </row>
    <row r="2995" spans="4:4" x14ac:dyDescent="0.25">
      <c r="D2995" s="111"/>
    </row>
    <row r="2996" spans="4:4" x14ac:dyDescent="0.25">
      <c r="D2996" s="111"/>
    </row>
    <row r="2997" spans="4:4" x14ac:dyDescent="0.25">
      <c r="D2997" s="111"/>
    </row>
    <row r="2998" spans="4:4" x14ac:dyDescent="0.25">
      <c r="D2998" s="111"/>
    </row>
    <row r="2999" spans="4:4" x14ac:dyDescent="0.25">
      <c r="D2999" s="111"/>
    </row>
    <row r="3000" spans="4:4" x14ac:dyDescent="0.25">
      <c r="D3000" s="111"/>
    </row>
    <row r="3001" spans="4:4" x14ac:dyDescent="0.25">
      <c r="D3001" s="111"/>
    </row>
    <row r="3002" spans="4:4" x14ac:dyDescent="0.25">
      <c r="D3002" s="111"/>
    </row>
    <row r="3003" spans="4:4" x14ac:dyDescent="0.25">
      <c r="D3003" s="111"/>
    </row>
    <row r="3004" spans="4:4" x14ac:dyDescent="0.25">
      <c r="D3004" s="111"/>
    </row>
    <row r="3005" spans="4:4" x14ac:dyDescent="0.25">
      <c r="D3005" s="111"/>
    </row>
    <row r="3006" spans="4:4" x14ac:dyDescent="0.25">
      <c r="D3006" s="111"/>
    </row>
    <row r="3007" spans="4:4" x14ac:dyDescent="0.25">
      <c r="D3007" s="111"/>
    </row>
    <row r="3008" spans="4:4" x14ac:dyDescent="0.25">
      <c r="D3008" s="111"/>
    </row>
    <row r="3009" spans="4:4" x14ac:dyDescent="0.25">
      <c r="D3009" s="111"/>
    </row>
    <row r="3010" spans="4:4" x14ac:dyDescent="0.25">
      <c r="D3010" s="111"/>
    </row>
    <row r="3011" spans="4:4" x14ac:dyDescent="0.25">
      <c r="D3011" s="111"/>
    </row>
    <row r="3012" spans="4:4" x14ac:dyDescent="0.25">
      <c r="D3012" s="111"/>
    </row>
    <row r="3013" spans="4:4" x14ac:dyDescent="0.25">
      <c r="D3013" s="111"/>
    </row>
    <row r="3014" spans="4:4" x14ac:dyDescent="0.25">
      <c r="D3014" s="111"/>
    </row>
    <row r="3015" spans="4:4" x14ac:dyDescent="0.25">
      <c r="D3015" s="111"/>
    </row>
    <row r="3016" spans="4:4" x14ac:dyDescent="0.25">
      <c r="D3016" s="111"/>
    </row>
    <row r="3017" spans="4:4" x14ac:dyDescent="0.25">
      <c r="D3017" s="111"/>
    </row>
    <row r="3018" spans="4:4" x14ac:dyDescent="0.25">
      <c r="D3018" s="111"/>
    </row>
    <row r="3019" spans="4:4" x14ac:dyDescent="0.25">
      <c r="D3019" s="111"/>
    </row>
    <row r="3020" spans="4:4" x14ac:dyDescent="0.25">
      <c r="D3020" s="111"/>
    </row>
    <row r="3021" spans="4:4" x14ac:dyDescent="0.25">
      <c r="D3021" s="111"/>
    </row>
    <row r="3022" spans="4:4" x14ac:dyDescent="0.25">
      <c r="D3022" s="111"/>
    </row>
    <row r="3023" spans="4:4" x14ac:dyDescent="0.25">
      <c r="D3023" s="111"/>
    </row>
    <row r="3024" spans="4:4" x14ac:dyDescent="0.25">
      <c r="D3024" s="111"/>
    </row>
    <row r="3025" spans="4:4" x14ac:dyDescent="0.25">
      <c r="D3025" s="111"/>
    </row>
    <row r="3026" spans="4:4" x14ac:dyDescent="0.25">
      <c r="D3026" s="111"/>
    </row>
    <row r="3027" spans="4:4" x14ac:dyDescent="0.25">
      <c r="D3027" s="111"/>
    </row>
    <row r="3028" spans="4:4" x14ac:dyDescent="0.25">
      <c r="D3028" s="111"/>
    </row>
    <row r="3029" spans="4:4" x14ac:dyDescent="0.25">
      <c r="D3029" s="111"/>
    </row>
    <row r="3030" spans="4:4" x14ac:dyDescent="0.25">
      <c r="D3030" s="111"/>
    </row>
    <row r="3031" spans="4:4" x14ac:dyDescent="0.25">
      <c r="D3031" s="111"/>
    </row>
    <row r="3032" spans="4:4" x14ac:dyDescent="0.25">
      <c r="D3032" s="111"/>
    </row>
    <row r="3033" spans="4:4" x14ac:dyDescent="0.25">
      <c r="D3033" s="111"/>
    </row>
    <row r="3034" spans="4:4" x14ac:dyDescent="0.25">
      <c r="D3034" s="111"/>
    </row>
    <row r="3035" spans="4:4" x14ac:dyDescent="0.25">
      <c r="D3035" s="111"/>
    </row>
    <row r="3036" spans="4:4" x14ac:dyDescent="0.25">
      <c r="D3036" s="111"/>
    </row>
    <row r="3037" spans="4:4" x14ac:dyDescent="0.25">
      <c r="D3037" s="111"/>
    </row>
    <row r="3038" spans="4:4" x14ac:dyDescent="0.25">
      <c r="D3038" s="111"/>
    </row>
    <row r="3039" spans="4:4" x14ac:dyDescent="0.25">
      <c r="D3039" s="111"/>
    </row>
    <row r="3040" spans="4:4" x14ac:dyDescent="0.25">
      <c r="D3040" s="111"/>
    </row>
    <row r="3041" spans="4:4" x14ac:dyDescent="0.25">
      <c r="D3041" s="111"/>
    </row>
    <row r="3042" spans="4:4" x14ac:dyDescent="0.25">
      <c r="D3042" s="111"/>
    </row>
    <row r="3043" spans="4:4" x14ac:dyDescent="0.25">
      <c r="D3043" s="111"/>
    </row>
    <row r="3044" spans="4:4" x14ac:dyDescent="0.25">
      <c r="D3044" s="111"/>
    </row>
    <row r="3045" spans="4:4" x14ac:dyDescent="0.25">
      <c r="D3045" s="111"/>
    </row>
    <row r="3046" spans="4:4" x14ac:dyDescent="0.25">
      <c r="D3046" s="111"/>
    </row>
    <row r="3047" spans="4:4" x14ac:dyDescent="0.25">
      <c r="D3047" s="111"/>
    </row>
    <row r="3048" spans="4:4" x14ac:dyDescent="0.25">
      <c r="D3048" s="111"/>
    </row>
    <row r="3049" spans="4:4" x14ac:dyDescent="0.25">
      <c r="D3049" s="111"/>
    </row>
    <row r="3050" spans="4:4" x14ac:dyDescent="0.25">
      <c r="D3050" s="111"/>
    </row>
    <row r="3051" spans="4:4" x14ac:dyDescent="0.25">
      <c r="D3051" s="111"/>
    </row>
    <row r="3052" spans="4:4" x14ac:dyDescent="0.25">
      <c r="D3052" s="111"/>
    </row>
    <row r="3053" spans="4:4" x14ac:dyDescent="0.25">
      <c r="D3053" s="111"/>
    </row>
    <row r="3054" spans="4:4" x14ac:dyDescent="0.25">
      <c r="D3054" s="111"/>
    </row>
    <row r="3055" spans="4:4" x14ac:dyDescent="0.25">
      <c r="D3055" s="111"/>
    </row>
    <row r="3056" spans="4:4" x14ac:dyDescent="0.25">
      <c r="D3056" s="111"/>
    </row>
    <row r="3057" spans="4:4" x14ac:dyDescent="0.25">
      <c r="D3057" s="111"/>
    </row>
    <row r="3058" spans="4:4" x14ac:dyDescent="0.25">
      <c r="D3058" s="111"/>
    </row>
    <row r="3059" spans="4:4" x14ac:dyDescent="0.25">
      <c r="D3059" s="111"/>
    </row>
    <row r="3060" spans="4:4" x14ac:dyDescent="0.25">
      <c r="D3060" s="111"/>
    </row>
    <row r="3061" spans="4:4" x14ac:dyDescent="0.25">
      <c r="D3061" s="111"/>
    </row>
    <row r="3062" spans="4:4" x14ac:dyDescent="0.25">
      <c r="D3062" s="111"/>
    </row>
    <row r="3063" spans="4:4" x14ac:dyDescent="0.25">
      <c r="D3063" s="111"/>
    </row>
    <row r="3064" spans="4:4" x14ac:dyDescent="0.25">
      <c r="D3064" s="111"/>
    </row>
    <row r="3065" spans="4:4" x14ac:dyDescent="0.25">
      <c r="D3065" s="111"/>
    </row>
    <row r="3066" spans="4:4" x14ac:dyDescent="0.25">
      <c r="D3066" s="111"/>
    </row>
    <row r="3067" spans="4:4" x14ac:dyDescent="0.25">
      <c r="D3067" s="111"/>
    </row>
    <row r="3068" spans="4:4" x14ac:dyDescent="0.25">
      <c r="D3068" s="111"/>
    </row>
    <row r="3069" spans="4:4" x14ac:dyDescent="0.25">
      <c r="D3069" s="111"/>
    </row>
    <row r="3070" spans="4:4" x14ac:dyDescent="0.25">
      <c r="D3070" s="111"/>
    </row>
    <row r="3071" spans="4:4" x14ac:dyDescent="0.25">
      <c r="D3071" s="111"/>
    </row>
    <row r="3072" spans="4:4" x14ac:dyDescent="0.25">
      <c r="D3072" s="111"/>
    </row>
    <row r="3073" spans="4:4" x14ac:dyDescent="0.25">
      <c r="D3073" s="111"/>
    </row>
    <row r="3074" spans="4:4" x14ac:dyDescent="0.25">
      <c r="D3074" s="111"/>
    </row>
    <row r="3075" spans="4:4" x14ac:dyDescent="0.25">
      <c r="D3075" s="111"/>
    </row>
    <row r="3076" spans="4:4" x14ac:dyDescent="0.25">
      <c r="D3076" s="111"/>
    </row>
    <row r="3077" spans="4:4" x14ac:dyDescent="0.25">
      <c r="D3077" s="111"/>
    </row>
    <row r="3078" spans="4:4" x14ac:dyDescent="0.25">
      <c r="D3078" s="111"/>
    </row>
    <row r="3079" spans="4:4" x14ac:dyDescent="0.25">
      <c r="D3079" s="111"/>
    </row>
    <row r="3080" spans="4:4" x14ac:dyDescent="0.25">
      <c r="D3080" s="111"/>
    </row>
    <row r="3081" spans="4:4" x14ac:dyDescent="0.25">
      <c r="D3081" s="111"/>
    </row>
    <row r="3082" spans="4:4" x14ac:dyDescent="0.25">
      <c r="D3082" s="111"/>
    </row>
    <row r="3083" spans="4:4" x14ac:dyDescent="0.25">
      <c r="D3083" s="111"/>
    </row>
    <row r="3084" spans="4:4" x14ac:dyDescent="0.25">
      <c r="D3084" s="111"/>
    </row>
    <row r="3085" spans="4:4" x14ac:dyDescent="0.25">
      <c r="D3085" s="111"/>
    </row>
    <row r="3086" spans="4:4" x14ac:dyDescent="0.25">
      <c r="D3086" s="111"/>
    </row>
    <row r="3087" spans="4:4" x14ac:dyDescent="0.25">
      <c r="D3087" s="111"/>
    </row>
    <row r="3088" spans="4:4" x14ac:dyDescent="0.25">
      <c r="D3088" s="111"/>
    </row>
    <row r="3089" spans="4:4" x14ac:dyDescent="0.25">
      <c r="D3089" s="111"/>
    </row>
    <row r="3090" spans="4:4" x14ac:dyDescent="0.25">
      <c r="D3090" s="111"/>
    </row>
    <row r="3091" spans="4:4" x14ac:dyDescent="0.25">
      <c r="D3091" s="111"/>
    </row>
    <row r="3092" spans="4:4" x14ac:dyDescent="0.25">
      <c r="D3092" s="111"/>
    </row>
    <row r="3093" spans="4:4" x14ac:dyDescent="0.25">
      <c r="D3093" s="111"/>
    </row>
    <row r="3094" spans="4:4" x14ac:dyDescent="0.25">
      <c r="D3094" s="111"/>
    </row>
    <row r="3095" spans="4:4" x14ac:dyDescent="0.25">
      <c r="D3095" s="111"/>
    </row>
    <row r="3096" spans="4:4" x14ac:dyDescent="0.25">
      <c r="D3096" s="111"/>
    </row>
    <row r="3097" spans="4:4" x14ac:dyDescent="0.25">
      <c r="D3097" s="111"/>
    </row>
    <row r="3098" spans="4:4" x14ac:dyDescent="0.25">
      <c r="D3098" s="111"/>
    </row>
    <row r="3099" spans="4:4" x14ac:dyDescent="0.25">
      <c r="D3099" s="111"/>
    </row>
    <row r="3100" spans="4:4" x14ac:dyDescent="0.25">
      <c r="D3100" s="111"/>
    </row>
    <row r="3101" spans="4:4" x14ac:dyDescent="0.25">
      <c r="D3101" s="111"/>
    </row>
    <row r="3102" spans="4:4" x14ac:dyDescent="0.25">
      <c r="D3102" s="111"/>
    </row>
    <row r="3103" spans="4:4" x14ac:dyDescent="0.25">
      <c r="D3103" s="111"/>
    </row>
    <row r="3104" spans="4:4" x14ac:dyDescent="0.25">
      <c r="D3104" s="111"/>
    </row>
    <row r="3105" spans="4:4" x14ac:dyDescent="0.25">
      <c r="D3105" s="111"/>
    </row>
    <row r="3106" spans="4:4" x14ac:dyDescent="0.25">
      <c r="D3106" s="111"/>
    </row>
    <row r="3107" spans="4:4" x14ac:dyDescent="0.25">
      <c r="D3107" s="111"/>
    </row>
    <row r="3108" spans="4:4" x14ac:dyDescent="0.25">
      <c r="D3108" s="111"/>
    </row>
    <row r="3109" spans="4:4" x14ac:dyDescent="0.25">
      <c r="D3109" s="111"/>
    </row>
    <row r="3110" spans="4:4" x14ac:dyDescent="0.25">
      <c r="D3110" s="111"/>
    </row>
    <row r="3111" spans="4:4" x14ac:dyDescent="0.25">
      <c r="D3111" s="111"/>
    </row>
    <row r="3112" spans="4:4" x14ac:dyDescent="0.25">
      <c r="D3112" s="111"/>
    </row>
    <row r="3113" spans="4:4" x14ac:dyDescent="0.25">
      <c r="D3113" s="111"/>
    </row>
    <row r="3114" spans="4:4" x14ac:dyDescent="0.25">
      <c r="D3114" s="111"/>
    </row>
    <row r="3115" spans="4:4" x14ac:dyDescent="0.25">
      <c r="D3115" s="111"/>
    </row>
    <row r="3116" spans="4:4" x14ac:dyDescent="0.25">
      <c r="D3116" s="111"/>
    </row>
    <row r="3117" spans="4:4" x14ac:dyDescent="0.25">
      <c r="D3117" s="111"/>
    </row>
    <row r="3118" spans="4:4" x14ac:dyDescent="0.25">
      <c r="D3118" s="111"/>
    </row>
    <row r="3119" spans="4:4" x14ac:dyDescent="0.25">
      <c r="D3119" s="111"/>
    </row>
    <row r="3120" spans="4:4" x14ac:dyDescent="0.25">
      <c r="D3120" s="111"/>
    </row>
    <row r="3121" spans="4:4" x14ac:dyDescent="0.25">
      <c r="D3121" s="111"/>
    </row>
    <row r="3122" spans="4:4" x14ac:dyDescent="0.25">
      <c r="D3122" s="111"/>
    </row>
    <row r="3123" spans="4:4" x14ac:dyDescent="0.25">
      <c r="D3123" s="111"/>
    </row>
    <row r="3124" spans="4:4" x14ac:dyDescent="0.25">
      <c r="D3124" s="111"/>
    </row>
    <row r="3125" spans="4:4" x14ac:dyDescent="0.25">
      <c r="D3125" s="111"/>
    </row>
    <row r="3126" spans="4:4" x14ac:dyDescent="0.25">
      <c r="D3126" s="111"/>
    </row>
    <row r="3127" spans="4:4" x14ac:dyDescent="0.25">
      <c r="D3127" s="111"/>
    </row>
    <row r="3128" spans="4:4" x14ac:dyDescent="0.25">
      <c r="D3128" s="111"/>
    </row>
    <row r="3129" spans="4:4" x14ac:dyDescent="0.25">
      <c r="D3129" s="111"/>
    </row>
    <row r="3130" spans="4:4" x14ac:dyDescent="0.25">
      <c r="D3130" s="111"/>
    </row>
    <row r="3131" spans="4:4" x14ac:dyDescent="0.25">
      <c r="D3131" s="111"/>
    </row>
    <row r="3132" spans="4:4" x14ac:dyDescent="0.25">
      <c r="D3132" s="111"/>
    </row>
    <row r="3133" spans="4:4" x14ac:dyDescent="0.25">
      <c r="D3133" s="111"/>
    </row>
    <row r="3134" spans="4:4" x14ac:dyDescent="0.25">
      <c r="D3134" s="111"/>
    </row>
    <row r="3135" spans="4:4" x14ac:dyDescent="0.25">
      <c r="D3135" s="111"/>
    </row>
    <row r="3136" spans="4:4" x14ac:dyDescent="0.25">
      <c r="D3136" s="111"/>
    </row>
    <row r="3137" spans="4:4" x14ac:dyDescent="0.25">
      <c r="D3137" s="111"/>
    </row>
    <row r="3138" spans="4:4" x14ac:dyDescent="0.25">
      <c r="D3138" s="111"/>
    </row>
    <row r="3139" spans="4:4" x14ac:dyDescent="0.25">
      <c r="D3139" s="111"/>
    </row>
    <row r="3140" spans="4:4" x14ac:dyDescent="0.25">
      <c r="D3140" s="111"/>
    </row>
    <row r="3141" spans="4:4" x14ac:dyDescent="0.25">
      <c r="D3141" s="111"/>
    </row>
    <row r="3142" spans="4:4" x14ac:dyDescent="0.25">
      <c r="D3142" s="111"/>
    </row>
    <row r="3143" spans="4:4" x14ac:dyDescent="0.25">
      <c r="D3143" s="111"/>
    </row>
    <row r="3144" spans="4:4" x14ac:dyDescent="0.25">
      <c r="D3144" s="111"/>
    </row>
    <row r="3145" spans="4:4" x14ac:dyDescent="0.25">
      <c r="D3145" s="111"/>
    </row>
    <row r="3146" spans="4:4" x14ac:dyDescent="0.25">
      <c r="D3146" s="111"/>
    </row>
    <row r="3147" spans="4:4" x14ac:dyDescent="0.25">
      <c r="D3147" s="111"/>
    </row>
    <row r="3148" spans="4:4" x14ac:dyDescent="0.25">
      <c r="D3148" s="111"/>
    </row>
    <row r="3149" spans="4:4" x14ac:dyDescent="0.25">
      <c r="D3149" s="111"/>
    </row>
    <row r="3150" spans="4:4" x14ac:dyDescent="0.25">
      <c r="D3150" s="111"/>
    </row>
    <row r="3151" spans="4:4" x14ac:dyDescent="0.25">
      <c r="D3151" s="111"/>
    </row>
    <row r="3152" spans="4:4" x14ac:dyDescent="0.25">
      <c r="D3152" s="111"/>
    </row>
    <row r="3153" spans="4:4" x14ac:dyDescent="0.25">
      <c r="D3153" s="111"/>
    </row>
    <row r="3154" spans="4:4" x14ac:dyDescent="0.25">
      <c r="D3154" s="111"/>
    </row>
    <row r="3155" spans="4:4" x14ac:dyDescent="0.25">
      <c r="D3155" s="111"/>
    </row>
    <row r="3156" spans="4:4" x14ac:dyDescent="0.25">
      <c r="D3156" s="111"/>
    </row>
    <row r="3157" spans="4:4" x14ac:dyDescent="0.25">
      <c r="D3157" s="111"/>
    </row>
    <row r="3158" spans="4:4" x14ac:dyDescent="0.25">
      <c r="D3158" s="111"/>
    </row>
    <row r="3159" spans="4:4" x14ac:dyDescent="0.25">
      <c r="D3159" s="111"/>
    </row>
    <row r="3160" spans="4:4" x14ac:dyDescent="0.25">
      <c r="D3160" s="111"/>
    </row>
    <row r="3161" spans="4:4" x14ac:dyDescent="0.25">
      <c r="D3161" s="111"/>
    </row>
    <row r="3162" spans="4:4" x14ac:dyDescent="0.25">
      <c r="D3162" s="111"/>
    </row>
    <row r="3163" spans="4:4" x14ac:dyDescent="0.25">
      <c r="D3163" s="111"/>
    </row>
    <row r="3164" spans="4:4" x14ac:dyDescent="0.25">
      <c r="D3164" s="111"/>
    </row>
    <row r="3165" spans="4:4" x14ac:dyDescent="0.25">
      <c r="D3165" s="111"/>
    </row>
    <row r="3166" spans="4:4" x14ac:dyDescent="0.25">
      <c r="D3166" s="111"/>
    </row>
    <row r="3167" spans="4:4" x14ac:dyDescent="0.25">
      <c r="D3167" s="111"/>
    </row>
    <row r="3168" spans="4:4" x14ac:dyDescent="0.25">
      <c r="D3168" s="111"/>
    </row>
    <row r="3169" spans="4:4" x14ac:dyDescent="0.25">
      <c r="D3169" s="111"/>
    </row>
    <row r="3170" spans="4:4" x14ac:dyDescent="0.25">
      <c r="D3170" s="111"/>
    </row>
    <row r="3171" spans="4:4" x14ac:dyDescent="0.25">
      <c r="D3171" s="111"/>
    </row>
    <row r="3172" spans="4:4" x14ac:dyDescent="0.25">
      <c r="D3172" s="111"/>
    </row>
    <row r="3173" spans="4:4" x14ac:dyDescent="0.25">
      <c r="D3173" s="111"/>
    </row>
    <row r="3174" spans="4:4" x14ac:dyDescent="0.25">
      <c r="D3174" s="111"/>
    </row>
    <row r="3175" spans="4:4" x14ac:dyDescent="0.25">
      <c r="D3175" s="111"/>
    </row>
    <row r="3176" spans="4:4" x14ac:dyDescent="0.25">
      <c r="D3176" s="111"/>
    </row>
    <row r="3177" spans="4:4" x14ac:dyDescent="0.25">
      <c r="D3177" s="111"/>
    </row>
    <row r="3178" spans="4:4" x14ac:dyDescent="0.25">
      <c r="D3178" s="111"/>
    </row>
    <row r="3179" spans="4:4" x14ac:dyDescent="0.25">
      <c r="D3179" s="111"/>
    </row>
    <row r="3180" spans="4:4" x14ac:dyDescent="0.25">
      <c r="D3180" s="111"/>
    </row>
    <row r="3181" spans="4:4" x14ac:dyDescent="0.25">
      <c r="D3181" s="111"/>
    </row>
    <row r="3182" spans="4:4" x14ac:dyDescent="0.25">
      <c r="D3182" s="111"/>
    </row>
    <row r="3183" spans="4:4" x14ac:dyDescent="0.25">
      <c r="D3183" s="111"/>
    </row>
    <row r="3184" spans="4:4" x14ac:dyDescent="0.25">
      <c r="D3184" s="111"/>
    </row>
    <row r="3185" spans="4:4" x14ac:dyDescent="0.25">
      <c r="D3185" s="111"/>
    </row>
    <row r="3186" spans="4:4" x14ac:dyDescent="0.25">
      <c r="D3186" s="111"/>
    </row>
    <row r="3187" spans="4:4" x14ac:dyDescent="0.25">
      <c r="D3187" s="111"/>
    </row>
    <row r="3188" spans="4:4" x14ac:dyDescent="0.25">
      <c r="D3188" s="111"/>
    </row>
    <row r="3189" spans="4:4" x14ac:dyDescent="0.25">
      <c r="D3189" s="111"/>
    </row>
    <row r="3190" spans="4:4" x14ac:dyDescent="0.25">
      <c r="D3190" s="111"/>
    </row>
    <row r="3191" spans="4:4" x14ac:dyDescent="0.25">
      <c r="D3191" s="111"/>
    </row>
    <row r="3192" spans="4:4" x14ac:dyDescent="0.25">
      <c r="D3192" s="111"/>
    </row>
    <row r="3193" spans="4:4" x14ac:dyDescent="0.25">
      <c r="D3193" s="111"/>
    </row>
    <row r="3194" spans="4:4" x14ac:dyDescent="0.25">
      <c r="D3194" s="111"/>
    </row>
    <row r="3195" spans="4:4" x14ac:dyDescent="0.25">
      <c r="D3195" s="111"/>
    </row>
    <row r="3196" spans="4:4" x14ac:dyDescent="0.25">
      <c r="D3196" s="111"/>
    </row>
    <row r="3197" spans="4:4" x14ac:dyDescent="0.25">
      <c r="D3197" s="111"/>
    </row>
    <row r="3198" spans="4:4" x14ac:dyDescent="0.25">
      <c r="D3198" s="111"/>
    </row>
    <row r="3199" spans="4:4" x14ac:dyDescent="0.25">
      <c r="D3199" s="111"/>
    </row>
    <row r="3200" spans="4:4" x14ac:dyDescent="0.25">
      <c r="D3200" s="111"/>
    </row>
    <row r="3201" spans="4:4" x14ac:dyDescent="0.25">
      <c r="D3201" s="111"/>
    </row>
    <row r="3202" spans="4:4" x14ac:dyDescent="0.25">
      <c r="D3202" s="111"/>
    </row>
    <row r="3203" spans="4:4" x14ac:dyDescent="0.25">
      <c r="D3203" s="111"/>
    </row>
    <row r="3204" spans="4:4" x14ac:dyDescent="0.25">
      <c r="D3204" s="111"/>
    </row>
    <row r="3205" spans="4:4" x14ac:dyDescent="0.25">
      <c r="D3205" s="111"/>
    </row>
    <row r="3206" spans="4:4" x14ac:dyDescent="0.25">
      <c r="D3206" s="111"/>
    </row>
    <row r="3207" spans="4:4" x14ac:dyDescent="0.25">
      <c r="D3207" s="111"/>
    </row>
    <row r="3208" spans="4:4" x14ac:dyDescent="0.25">
      <c r="D3208" s="111"/>
    </row>
    <row r="3209" spans="4:4" x14ac:dyDescent="0.25">
      <c r="D3209" s="111"/>
    </row>
    <row r="3210" spans="4:4" x14ac:dyDescent="0.25">
      <c r="D3210" s="111"/>
    </row>
    <row r="3211" spans="4:4" x14ac:dyDescent="0.25">
      <c r="D3211" s="111"/>
    </row>
    <row r="3212" spans="4:4" x14ac:dyDescent="0.25">
      <c r="D3212" s="111"/>
    </row>
    <row r="3213" spans="4:4" x14ac:dyDescent="0.25">
      <c r="D3213" s="111"/>
    </row>
    <row r="3214" spans="4:4" x14ac:dyDescent="0.25">
      <c r="D3214" s="111"/>
    </row>
    <row r="3215" spans="4:4" x14ac:dyDescent="0.25">
      <c r="D3215" s="111"/>
    </row>
    <row r="3216" spans="4:4" x14ac:dyDescent="0.25">
      <c r="D3216" s="111"/>
    </row>
    <row r="3217" spans="4:4" x14ac:dyDescent="0.25">
      <c r="D3217" s="111"/>
    </row>
    <row r="3218" spans="4:4" x14ac:dyDescent="0.25">
      <c r="D3218" s="111"/>
    </row>
    <row r="3219" spans="4:4" x14ac:dyDescent="0.25">
      <c r="D3219" s="111"/>
    </row>
    <row r="3220" spans="4:4" x14ac:dyDescent="0.25">
      <c r="D3220" s="111"/>
    </row>
    <row r="3221" spans="4:4" x14ac:dyDescent="0.25">
      <c r="D3221" s="111"/>
    </row>
    <row r="3222" spans="4:4" x14ac:dyDescent="0.25">
      <c r="D3222" s="111"/>
    </row>
    <row r="3223" spans="4:4" x14ac:dyDescent="0.25">
      <c r="D3223" s="111"/>
    </row>
    <row r="3224" spans="4:4" x14ac:dyDescent="0.25">
      <c r="D3224" s="111"/>
    </row>
    <row r="3225" spans="4:4" x14ac:dyDescent="0.25">
      <c r="D3225" s="111"/>
    </row>
    <row r="3226" spans="4:4" x14ac:dyDescent="0.25">
      <c r="D3226" s="111"/>
    </row>
    <row r="3227" spans="4:4" x14ac:dyDescent="0.25">
      <c r="D3227" s="111"/>
    </row>
    <row r="3228" spans="4:4" x14ac:dyDescent="0.25">
      <c r="D3228" s="111"/>
    </row>
    <row r="3229" spans="4:4" x14ac:dyDescent="0.25">
      <c r="D3229" s="111"/>
    </row>
    <row r="3230" spans="4:4" x14ac:dyDescent="0.25">
      <c r="D3230" s="111"/>
    </row>
    <row r="3231" spans="4:4" x14ac:dyDescent="0.25">
      <c r="D3231" s="111"/>
    </row>
    <row r="3232" spans="4:4" x14ac:dyDescent="0.25">
      <c r="D3232" s="111"/>
    </row>
    <row r="3233" spans="4:4" x14ac:dyDescent="0.25">
      <c r="D3233" s="111"/>
    </row>
    <row r="3234" spans="4:4" x14ac:dyDescent="0.25">
      <c r="D3234" s="111"/>
    </row>
    <row r="3235" spans="4:4" x14ac:dyDescent="0.25">
      <c r="D3235" s="111"/>
    </row>
    <row r="3236" spans="4:4" x14ac:dyDescent="0.25">
      <c r="D3236" s="111"/>
    </row>
    <row r="3237" spans="4:4" x14ac:dyDescent="0.25">
      <c r="D3237" s="111"/>
    </row>
    <row r="3238" spans="4:4" x14ac:dyDescent="0.25">
      <c r="D3238" s="111"/>
    </row>
    <row r="3239" spans="4:4" x14ac:dyDescent="0.25">
      <c r="D3239" s="111"/>
    </row>
    <row r="3240" spans="4:4" x14ac:dyDescent="0.25">
      <c r="D3240" s="111"/>
    </row>
    <row r="3241" spans="4:4" x14ac:dyDescent="0.25">
      <c r="D3241" s="111"/>
    </row>
    <row r="3242" spans="4:4" x14ac:dyDescent="0.25">
      <c r="D3242" s="111"/>
    </row>
    <row r="3243" spans="4:4" x14ac:dyDescent="0.25">
      <c r="D3243" s="111"/>
    </row>
    <row r="3244" spans="4:4" x14ac:dyDescent="0.25">
      <c r="D3244" s="111"/>
    </row>
    <row r="3245" spans="4:4" x14ac:dyDescent="0.25">
      <c r="D3245" s="111"/>
    </row>
    <row r="3246" spans="4:4" x14ac:dyDescent="0.25">
      <c r="D3246" s="111"/>
    </row>
    <row r="3247" spans="4:4" x14ac:dyDescent="0.25">
      <c r="D3247" s="111"/>
    </row>
    <row r="3248" spans="4:4" x14ac:dyDescent="0.25">
      <c r="D3248" s="111"/>
    </row>
    <row r="3249" spans="4:4" x14ac:dyDescent="0.25">
      <c r="D3249" s="111"/>
    </row>
    <row r="3250" spans="4:4" x14ac:dyDescent="0.25">
      <c r="D3250" s="111"/>
    </row>
    <row r="3251" spans="4:4" x14ac:dyDescent="0.25">
      <c r="D3251" s="111"/>
    </row>
    <row r="3252" spans="4:4" x14ac:dyDescent="0.25">
      <c r="D3252" s="111"/>
    </row>
    <row r="3253" spans="4:4" x14ac:dyDescent="0.25">
      <c r="D3253" s="111"/>
    </row>
    <row r="3254" spans="4:4" x14ac:dyDescent="0.25">
      <c r="D3254" s="111"/>
    </row>
    <row r="3255" spans="4:4" x14ac:dyDescent="0.25">
      <c r="D3255" s="111"/>
    </row>
    <row r="3256" spans="4:4" x14ac:dyDescent="0.25">
      <c r="D3256" s="111"/>
    </row>
    <row r="3257" spans="4:4" x14ac:dyDescent="0.25">
      <c r="D3257" s="111"/>
    </row>
    <row r="3258" spans="4:4" x14ac:dyDescent="0.25">
      <c r="D3258" s="111"/>
    </row>
    <row r="3259" spans="4:4" x14ac:dyDescent="0.25">
      <c r="D3259" s="111"/>
    </row>
    <row r="3260" spans="4:4" x14ac:dyDescent="0.25">
      <c r="D3260" s="111"/>
    </row>
    <row r="3261" spans="4:4" x14ac:dyDescent="0.25">
      <c r="D3261" s="111"/>
    </row>
    <row r="3262" spans="4:4" x14ac:dyDescent="0.25">
      <c r="D3262" s="111"/>
    </row>
    <row r="3263" spans="4:4" x14ac:dyDescent="0.25">
      <c r="D3263" s="111"/>
    </row>
    <row r="3264" spans="4:4" x14ac:dyDescent="0.25">
      <c r="D3264" s="111"/>
    </row>
    <row r="3265" spans="4:4" x14ac:dyDescent="0.25">
      <c r="D3265" s="111"/>
    </row>
    <row r="3266" spans="4:4" x14ac:dyDescent="0.25">
      <c r="D3266" s="111"/>
    </row>
    <row r="3267" spans="4:4" x14ac:dyDescent="0.25">
      <c r="D3267" s="111"/>
    </row>
    <row r="3268" spans="4:4" x14ac:dyDescent="0.25">
      <c r="D3268" s="111"/>
    </row>
    <row r="3269" spans="4:4" x14ac:dyDescent="0.25">
      <c r="D3269" s="111"/>
    </row>
    <row r="3270" spans="4:4" x14ac:dyDescent="0.25">
      <c r="D3270" s="111"/>
    </row>
    <row r="3271" spans="4:4" x14ac:dyDescent="0.25">
      <c r="D3271" s="111"/>
    </row>
    <row r="3272" spans="4:4" x14ac:dyDescent="0.25">
      <c r="D3272" s="111"/>
    </row>
    <row r="3273" spans="4:4" x14ac:dyDescent="0.25">
      <c r="D3273" s="111"/>
    </row>
    <row r="3274" spans="4:4" x14ac:dyDescent="0.25">
      <c r="D3274" s="111"/>
    </row>
    <row r="3275" spans="4:4" x14ac:dyDescent="0.25">
      <c r="D3275" s="111"/>
    </row>
    <row r="3276" spans="4:4" x14ac:dyDescent="0.25">
      <c r="D3276" s="111"/>
    </row>
    <row r="3277" spans="4:4" x14ac:dyDescent="0.25">
      <c r="D3277" s="111"/>
    </row>
    <row r="3278" spans="4:4" x14ac:dyDescent="0.25">
      <c r="D3278" s="111"/>
    </row>
    <row r="3279" spans="4:4" x14ac:dyDescent="0.25">
      <c r="D3279" s="111"/>
    </row>
    <row r="3280" spans="4:4" x14ac:dyDescent="0.25">
      <c r="D3280" s="111"/>
    </row>
    <row r="3281" spans="4:4" x14ac:dyDescent="0.25">
      <c r="D3281" s="111"/>
    </row>
    <row r="3282" spans="4:4" x14ac:dyDescent="0.25">
      <c r="D3282" s="111"/>
    </row>
    <row r="3283" spans="4:4" x14ac:dyDescent="0.25">
      <c r="D3283" s="111"/>
    </row>
    <row r="3284" spans="4:4" x14ac:dyDescent="0.25">
      <c r="D3284" s="111"/>
    </row>
    <row r="3285" spans="4:4" x14ac:dyDescent="0.25">
      <c r="D3285" s="111"/>
    </row>
    <row r="3286" spans="4:4" x14ac:dyDescent="0.25">
      <c r="D3286" s="111"/>
    </row>
    <row r="3287" spans="4:4" x14ac:dyDescent="0.25">
      <c r="D3287" s="111"/>
    </row>
    <row r="3288" spans="4:4" x14ac:dyDescent="0.25">
      <c r="D3288" s="111"/>
    </row>
    <row r="3289" spans="4:4" x14ac:dyDescent="0.25">
      <c r="D3289" s="111"/>
    </row>
    <row r="3290" spans="4:4" x14ac:dyDescent="0.25">
      <c r="D3290" s="111"/>
    </row>
    <row r="3291" spans="4:4" x14ac:dyDescent="0.25">
      <c r="D3291" s="111"/>
    </row>
    <row r="3292" spans="4:4" x14ac:dyDescent="0.25">
      <c r="D3292" s="111"/>
    </row>
    <row r="3293" spans="4:4" x14ac:dyDescent="0.25">
      <c r="D3293" s="111"/>
    </row>
    <row r="3294" spans="4:4" x14ac:dyDescent="0.25">
      <c r="D3294" s="111"/>
    </row>
    <row r="3295" spans="4:4" x14ac:dyDescent="0.25">
      <c r="D3295" s="111"/>
    </row>
    <row r="3296" spans="4:4" x14ac:dyDescent="0.25">
      <c r="D3296" s="111"/>
    </row>
    <row r="3297" spans="4:4" x14ac:dyDescent="0.25">
      <c r="D3297" s="111"/>
    </row>
    <row r="3298" spans="4:4" x14ac:dyDescent="0.25">
      <c r="D3298" s="111"/>
    </row>
    <row r="3299" spans="4:4" x14ac:dyDescent="0.25">
      <c r="D3299" s="111"/>
    </row>
    <row r="3300" spans="4:4" x14ac:dyDescent="0.25">
      <c r="D3300" s="111"/>
    </row>
    <row r="3301" spans="4:4" x14ac:dyDescent="0.25">
      <c r="D3301" s="111"/>
    </row>
    <row r="3302" spans="4:4" x14ac:dyDescent="0.25">
      <c r="D3302" s="111"/>
    </row>
    <row r="3303" spans="4:4" x14ac:dyDescent="0.25">
      <c r="D3303" s="111"/>
    </row>
    <row r="3304" spans="4:4" x14ac:dyDescent="0.25">
      <c r="D3304" s="111"/>
    </row>
    <row r="3305" spans="4:4" x14ac:dyDescent="0.25">
      <c r="D3305" s="111"/>
    </row>
    <row r="3306" spans="4:4" x14ac:dyDescent="0.25">
      <c r="D3306" s="111"/>
    </row>
    <row r="3307" spans="4:4" x14ac:dyDescent="0.25">
      <c r="D3307" s="111"/>
    </row>
    <row r="3308" spans="4:4" x14ac:dyDescent="0.25">
      <c r="D3308" s="111"/>
    </row>
    <row r="3309" spans="4:4" x14ac:dyDescent="0.25">
      <c r="D3309" s="111"/>
    </row>
    <row r="3310" spans="4:4" x14ac:dyDescent="0.25">
      <c r="D3310" s="111"/>
    </row>
    <row r="3311" spans="4:4" x14ac:dyDescent="0.25">
      <c r="D3311" s="111"/>
    </row>
    <row r="3312" spans="4:4" x14ac:dyDescent="0.25">
      <c r="D3312" s="111"/>
    </row>
    <row r="3313" spans="4:4" x14ac:dyDescent="0.25">
      <c r="D3313" s="111"/>
    </row>
    <row r="3314" spans="4:4" x14ac:dyDescent="0.25">
      <c r="D3314" s="111"/>
    </row>
    <row r="3315" spans="4:4" x14ac:dyDescent="0.25">
      <c r="D3315" s="111"/>
    </row>
    <row r="3316" spans="4:4" x14ac:dyDescent="0.25">
      <c r="D3316" s="111"/>
    </row>
    <row r="3317" spans="4:4" x14ac:dyDescent="0.25">
      <c r="D3317" s="111"/>
    </row>
    <row r="3318" spans="4:4" x14ac:dyDescent="0.25">
      <c r="D3318" s="111"/>
    </row>
    <row r="3319" spans="4:4" x14ac:dyDescent="0.25">
      <c r="D3319" s="111"/>
    </row>
    <row r="3320" spans="4:4" x14ac:dyDescent="0.25">
      <c r="D3320" s="111"/>
    </row>
    <row r="3321" spans="4:4" x14ac:dyDescent="0.25">
      <c r="D3321" s="111"/>
    </row>
    <row r="3322" spans="4:4" x14ac:dyDescent="0.25">
      <c r="D3322" s="111"/>
    </row>
    <row r="3323" spans="4:4" x14ac:dyDescent="0.25">
      <c r="D3323" s="111"/>
    </row>
    <row r="3324" spans="4:4" x14ac:dyDescent="0.25">
      <c r="D3324" s="111"/>
    </row>
    <row r="3325" spans="4:4" x14ac:dyDescent="0.25">
      <c r="D3325" s="111"/>
    </row>
    <row r="3326" spans="4:4" x14ac:dyDescent="0.25">
      <c r="D3326" s="111"/>
    </row>
    <row r="3327" spans="4:4" x14ac:dyDescent="0.25">
      <c r="D3327" s="111"/>
    </row>
    <row r="3328" spans="4:4" x14ac:dyDescent="0.25">
      <c r="D3328" s="111"/>
    </row>
    <row r="3329" spans="4:4" x14ac:dyDescent="0.25">
      <c r="D3329" s="111"/>
    </row>
    <row r="3330" spans="4:4" x14ac:dyDescent="0.25">
      <c r="D3330" s="111"/>
    </row>
    <row r="3331" spans="4:4" x14ac:dyDescent="0.25">
      <c r="D3331" s="111"/>
    </row>
    <row r="3332" spans="4:4" x14ac:dyDescent="0.25">
      <c r="D3332" s="111"/>
    </row>
    <row r="3333" spans="4:4" x14ac:dyDescent="0.25">
      <c r="D3333" s="111"/>
    </row>
    <row r="3334" spans="4:4" x14ac:dyDescent="0.25">
      <c r="D3334" s="111"/>
    </row>
    <row r="3335" spans="4:4" x14ac:dyDescent="0.25">
      <c r="D3335" s="111"/>
    </row>
    <row r="3336" spans="4:4" x14ac:dyDescent="0.25">
      <c r="D3336" s="111"/>
    </row>
    <row r="3337" spans="4:4" x14ac:dyDescent="0.25">
      <c r="D3337" s="111"/>
    </row>
    <row r="3338" spans="4:4" x14ac:dyDescent="0.25">
      <c r="D3338" s="111"/>
    </row>
    <row r="3339" spans="4:4" x14ac:dyDescent="0.25">
      <c r="D3339" s="111"/>
    </row>
    <row r="3340" spans="4:4" x14ac:dyDescent="0.25">
      <c r="D3340" s="111"/>
    </row>
    <row r="3341" spans="4:4" x14ac:dyDescent="0.25">
      <c r="D3341" s="111"/>
    </row>
    <row r="3342" spans="4:4" x14ac:dyDescent="0.25">
      <c r="D3342" s="111"/>
    </row>
    <row r="3343" spans="4:4" x14ac:dyDescent="0.25">
      <c r="D3343" s="111"/>
    </row>
    <row r="3344" spans="4:4" x14ac:dyDescent="0.25">
      <c r="D3344" s="111"/>
    </row>
    <row r="3345" spans="4:4" x14ac:dyDescent="0.25">
      <c r="D3345" s="111"/>
    </row>
    <row r="3346" spans="4:4" x14ac:dyDescent="0.25">
      <c r="D3346" s="111"/>
    </row>
    <row r="3347" spans="4:4" x14ac:dyDescent="0.25">
      <c r="D3347" s="111"/>
    </row>
    <row r="3348" spans="4:4" x14ac:dyDescent="0.25">
      <c r="D3348" s="111"/>
    </row>
    <row r="3349" spans="4:4" x14ac:dyDescent="0.25">
      <c r="D3349" s="111"/>
    </row>
    <row r="3350" spans="4:4" x14ac:dyDescent="0.25">
      <c r="D3350" s="111"/>
    </row>
    <row r="3351" spans="4:4" x14ac:dyDescent="0.25">
      <c r="D3351" s="111"/>
    </row>
    <row r="3352" spans="4:4" x14ac:dyDescent="0.25">
      <c r="D3352" s="111"/>
    </row>
    <row r="3353" spans="4:4" x14ac:dyDescent="0.25">
      <c r="D3353" s="111"/>
    </row>
    <row r="3354" spans="4:4" x14ac:dyDescent="0.25">
      <c r="D3354" s="111"/>
    </row>
    <row r="3355" spans="4:4" x14ac:dyDescent="0.25">
      <c r="D3355" s="111"/>
    </row>
    <row r="3356" spans="4:4" x14ac:dyDescent="0.25">
      <c r="D3356" s="111"/>
    </row>
    <row r="3357" spans="4:4" x14ac:dyDescent="0.25">
      <c r="D3357" s="111"/>
    </row>
    <row r="3358" spans="4:4" x14ac:dyDescent="0.25">
      <c r="D3358" s="111"/>
    </row>
    <row r="3359" spans="4:4" x14ac:dyDescent="0.25">
      <c r="D3359" s="111"/>
    </row>
    <row r="3360" spans="4:4" x14ac:dyDescent="0.25">
      <c r="D3360" s="111"/>
    </row>
    <row r="3361" spans="4:4" x14ac:dyDescent="0.25">
      <c r="D3361" s="111"/>
    </row>
    <row r="3362" spans="4:4" x14ac:dyDescent="0.25">
      <c r="D3362" s="111"/>
    </row>
    <row r="3363" spans="4:4" x14ac:dyDescent="0.25">
      <c r="D3363" s="111"/>
    </row>
    <row r="3364" spans="4:4" x14ac:dyDescent="0.25">
      <c r="D3364" s="111"/>
    </row>
    <row r="3365" spans="4:4" x14ac:dyDescent="0.25">
      <c r="D3365" s="111"/>
    </row>
    <row r="3366" spans="4:4" x14ac:dyDescent="0.25">
      <c r="D3366" s="111"/>
    </row>
    <row r="3367" spans="4:4" x14ac:dyDescent="0.25">
      <c r="D3367" s="111"/>
    </row>
    <row r="3368" spans="4:4" x14ac:dyDescent="0.25">
      <c r="D3368" s="111"/>
    </row>
    <row r="3369" spans="4:4" x14ac:dyDescent="0.25">
      <c r="D3369" s="111"/>
    </row>
    <row r="3370" spans="4:4" x14ac:dyDescent="0.25">
      <c r="D3370" s="111"/>
    </row>
    <row r="3371" spans="4:4" x14ac:dyDescent="0.25">
      <c r="D3371" s="111"/>
    </row>
    <row r="3372" spans="4:4" x14ac:dyDescent="0.25">
      <c r="D3372" s="111"/>
    </row>
    <row r="3373" spans="4:4" x14ac:dyDescent="0.25">
      <c r="D3373" s="111"/>
    </row>
    <row r="3374" spans="4:4" x14ac:dyDescent="0.25">
      <c r="D3374" s="111"/>
    </row>
    <row r="3375" spans="4:4" x14ac:dyDescent="0.25">
      <c r="D3375" s="111"/>
    </row>
    <row r="3376" spans="4:4" x14ac:dyDescent="0.25">
      <c r="D3376" s="111"/>
    </row>
    <row r="3377" spans="4:4" x14ac:dyDescent="0.25">
      <c r="D3377" s="111"/>
    </row>
    <row r="3378" spans="4:4" x14ac:dyDescent="0.25">
      <c r="D3378" s="111"/>
    </row>
    <row r="3379" spans="4:4" x14ac:dyDescent="0.25">
      <c r="D3379" s="111"/>
    </row>
    <row r="3380" spans="4:4" x14ac:dyDescent="0.25">
      <c r="D3380" s="111"/>
    </row>
    <row r="3381" spans="4:4" x14ac:dyDescent="0.25">
      <c r="D3381" s="111"/>
    </row>
    <row r="3382" spans="4:4" x14ac:dyDescent="0.25">
      <c r="D3382" s="111"/>
    </row>
    <row r="3383" spans="4:4" x14ac:dyDescent="0.25">
      <c r="D3383" s="111"/>
    </row>
    <row r="3384" spans="4:4" x14ac:dyDescent="0.25">
      <c r="D3384" s="111"/>
    </row>
    <row r="3385" spans="4:4" x14ac:dyDescent="0.25">
      <c r="D3385" s="111"/>
    </row>
    <row r="3386" spans="4:4" x14ac:dyDescent="0.25">
      <c r="D3386" s="111"/>
    </row>
    <row r="3387" spans="4:4" x14ac:dyDescent="0.25">
      <c r="D3387" s="111"/>
    </row>
    <row r="3388" spans="4:4" x14ac:dyDescent="0.25">
      <c r="D3388" s="111"/>
    </row>
    <row r="3389" spans="4:4" x14ac:dyDescent="0.25">
      <c r="D3389" s="111"/>
    </row>
    <row r="3390" spans="4:4" x14ac:dyDescent="0.25">
      <c r="D3390" s="111"/>
    </row>
    <row r="3391" spans="4:4" x14ac:dyDescent="0.25">
      <c r="D3391" s="111"/>
    </row>
    <row r="3392" spans="4:4" x14ac:dyDescent="0.25">
      <c r="D3392" s="111"/>
    </row>
    <row r="3393" spans="4:4" x14ac:dyDescent="0.25">
      <c r="D3393" s="111"/>
    </row>
    <row r="3394" spans="4:4" x14ac:dyDescent="0.25">
      <c r="D3394" s="111"/>
    </row>
    <row r="3395" spans="4:4" x14ac:dyDescent="0.25">
      <c r="D3395" s="111"/>
    </row>
    <row r="3396" spans="4:4" x14ac:dyDescent="0.25">
      <c r="D3396" s="111"/>
    </row>
    <row r="3397" spans="4:4" x14ac:dyDescent="0.25">
      <c r="D3397" s="111"/>
    </row>
    <row r="3398" spans="4:4" x14ac:dyDescent="0.25">
      <c r="D3398" s="111"/>
    </row>
    <row r="3399" spans="4:4" x14ac:dyDescent="0.25">
      <c r="D3399" s="111"/>
    </row>
    <row r="3400" spans="4:4" x14ac:dyDescent="0.25">
      <c r="D3400" s="111"/>
    </row>
    <row r="3401" spans="4:4" x14ac:dyDescent="0.25">
      <c r="D3401" s="111"/>
    </row>
    <row r="3402" spans="4:4" x14ac:dyDescent="0.25">
      <c r="D3402" s="111"/>
    </row>
    <row r="3403" spans="4:4" x14ac:dyDescent="0.25">
      <c r="D3403" s="111"/>
    </row>
    <row r="3404" spans="4:4" x14ac:dyDescent="0.25">
      <c r="D3404" s="111"/>
    </row>
    <row r="3405" spans="4:4" x14ac:dyDescent="0.25">
      <c r="D3405" s="111"/>
    </row>
    <row r="3406" spans="4:4" x14ac:dyDescent="0.25">
      <c r="D3406" s="111"/>
    </row>
    <row r="3407" spans="4:4" x14ac:dyDescent="0.25">
      <c r="D3407" s="111"/>
    </row>
    <row r="3408" spans="4:4" x14ac:dyDescent="0.25">
      <c r="D3408" s="111"/>
    </row>
    <row r="3409" spans="4:4" x14ac:dyDescent="0.25">
      <c r="D3409" s="111"/>
    </row>
    <row r="3410" spans="4:4" x14ac:dyDescent="0.25">
      <c r="D3410" s="111"/>
    </row>
    <row r="3411" spans="4:4" x14ac:dyDescent="0.25">
      <c r="D3411" s="111"/>
    </row>
    <row r="3412" spans="4:4" x14ac:dyDescent="0.25">
      <c r="D3412" s="111"/>
    </row>
    <row r="3413" spans="4:4" x14ac:dyDescent="0.25">
      <c r="D3413" s="111"/>
    </row>
    <row r="3414" spans="4:4" x14ac:dyDescent="0.25">
      <c r="D3414" s="111"/>
    </row>
    <row r="3415" spans="4:4" x14ac:dyDescent="0.25">
      <c r="D3415" s="111"/>
    </row>
    <row r="3416" spans="4:4" x14ac:dyDescent="0.25">
      <c r="D3416" s="111"/>
    </row>
    <row r="3417" spans="4:4" x14ac:dyDescent="0.25">
      <c r="D3417" s="111"/>
    </row>
    <row r="3418" spans="4:4" x14ac:dyDescent="0.25">
      <c r="D3418" s="111"/>
    </row>
    <row r="3419" spans="4:4" x14ac:dyDescent="0.25">
      <c r="D3419" s="111"/>
    </row>
    <row r="3420" spans="4:4" x14ac:dyDescent="0.25">
      <c r="D3420" s="111"/>
    </row>
    <row r="3421" spans="4:4" x14ac:dyDescent="0.25">
      <c r="D3421" s="111"/>
    </row>
    <row r="3422" spans="4:4" x14ac:dyDescent="0.25">
      <c r="D3422" s="111"/>
    </row>
    <row r="3423" spans="4:4" x14ac:dyDescent="0.25">
      <c r="D3423" s="111"/>
    </row>
    <row r="3424" spans="4:4" x14ac:dyDescent="0.25">
      <c r="D3424" s="111"/>
    </row>
    <row r="3425" spans="4:4" x14ac:dyDescent="0.25">
      <c r="D3425" s="111"/>
    </row>
    <row r="3426" spans="4:4" x14ac:dyDescent="0.25">
      <c r="D3426" s="111"/>
    </row>
    <row r="3427" spans="4:4" x14ac:dyDescent="0.25">
      <c r="D3427" s="111"/>
    </row>
    <row r="3428" spans="4:4" x14ac:dyDescent="0.25">
      <c r="D3428" s="111"/>
    </row>
    <row r="3429" spans="4:4" x14ac:dyDescent="0.25">
      <c r="D3429" s="111"/>
    </row>
    <row r="3430" spans="4:4" x14ac:dyDescent="0.25">
      <c r="D3430" s="111"/>
    </row>
    <row r="3431" spans="4:4" x14ac:dyDescent="0.25">
      <c r="D3431" s="111"/>
    </row>
    <row r="3432" spans="4:4" x14ac:dyDescent="0.25">
      <c r="D3432" s="111"/>
    </row>
    <row r="3433" spans="4:4" x14ac:dyDescent="0.25">
      <c r="D3433" s="111"/>
    </row>
    <row r="3434" spans="4:4" x14ac:dyDescent="0.25">
      <c r="D3434" s="111"/>
    </row>
    <row r="3435" spans="4:4" x14ac:dyDescent="0.25">
      <c r="D3435" s="111"/>
    </row>
    <row r="3436" spans="4:4" x14ac:dyDescent="0.25">
      <c r="D3436" s="111"/>
    </row>
    <row r="3437" spans="4:4" x14ac:dyDescent="0.25">
      <c r="D3437" s="111"/>
    </row>
    <row r="3438" spans="4:4" x14ac:dyDescent="0.25">
      <c r="D3438" s="111"/>
    </row>
    <row r="3439" spans="4:4" x14ac:dyDescent="0.25">
      <c r="D3439" s="111"/>
    </row>
    <row r="3440" spans="4:4" x14ac:dyDescent="0.25">
      <c r="D3440" s="111"/>
    </row>
    <row r="3441" spans="4:4" x14ac:dyDescent="0.25">
      <c r="D3441" s="111"/>
    </row>
    <row r="3442" spans="4:4" x14ac:dyDescent="0.25">
      <c r="D3442" s="111"/>
    </row>
    <row r="3443" spans="4:4" x14ac:dyDescent="0.25">
      <c r="D3443" s="111"/>
    </row>
    <row r="3444" spans="4:4" x14ac:dyDescent="0.25">
      <c r="D3444" s="111"/>
    </row>
    <row r="3445" spans="4:4" x14ac:dyDescent="0.25">
      <c r="D3445" s="111"/>
    </row>
    <row r="3446" spans="4:4" x14ac:dyDescent="0.25">
      <c r="D3446" s="111"/>
    </row>
    <row r="3447" spans="4:4" x14ac:dyDescent="0.25">
      <c r="D3447" s="111"/>
    </row>
    <row r="3448" spans="4:4" x14ac:dyDescent="0.25">
      <c r="D3448" s="111"/>
    </row>
    <row r="3449" spans="4:4" x14ac:dyDescent="0.25">
      <c r="D3449" s="111"/>
    </row>
    <row r="3450" spans="4:4" x14ac:dyDescent="0.25">
      <c r="D3450" s="111"/>
    </row>
    <row r="3451" spans="4:4" x14ac:dyDescent="0.25">
      <c r="D3451" s="111"/>
    </row>
    <row r="3452" spans="4:4" x14ac:dyDescent="0.25">
      <c r="D3452" s="111"/>
    </row>
    <row r="3453" spans="4:4" x14ac:dyDescent="0.25">
      <c r="D3453" s="111"/>
    </row>
    <row r="3454" spans="4:4" x14ac:dyDescent="0.25">
      <c r="D3454" s="111"/>
    </row>
    <row r="3455" spans="4:4" x14ac:dyDescent="0.25">
      <c r="D3455" s="111"/>
    </row>
    <row r="3456" spans="4:4" x14ac:dyDescent="0.25">
      <c r="D3456" s="111"/>
    </row>
    <row r="3457" spans="4:4" x14ac:dyDescent="0.25">
      <c r="D3457" s="111"/>
    </row>
    <row r="3458" spans="4:4" x14ac:dyDescent="0.25">
      <c r="D3458" s="111"/>
    </row>
    <row r="3459" spans="4:4" x14ac:dyDescent="0.25">
      <c r="D3459" s="111"/>
    </row>
    <row r="3460" spans="4:4" x14ac:dyDescent="0.25">
      <c r="D3460" s="111"/>
    </row>
    <row r="3461" spans="4:4" x14ac:dyDescent="0.25">
      <c r="D3461" s="111"/>
    </row>
    <row r="3462" spans="4:4" x14ac:dyDescent="0.25">
      <c r="D3462" s="111"/>
    </row>
    <row r="3463" spans="4:4" x14ac:dyDescent="0.25">
      <c r="D3463" s="111"/>
    </row>
    <row r="3464" spans="4:4" x14ac:dyDescent="0.25">
      <c r="D3464" s="111"/>
    </row>
    <row r="3465" spans="4:4" x14ac:dyDescent="0.25">
      <c r="D3465" s="111"/>
    </row>
    <row r="3466" spans="4:4" x14ac:dyDescent="0.25">
      <c r="D3466" s="111"/>
    </row>
    <row r="3467" spans="4:4" x14ac:dyDescent="0.25">
      <c r="D3467" s="111"/>
    </row>
    <row r="3468" spans="4:4" x14ac:dyDescent="0.25">
      <c r="D3468" s="111"/>
    </row>
    <row r="3469" spans="4:4" x14ac:dyDescent="0.25">
      <c r="D3469" s="111"/>
    </row>
    <row r="3470" spans="4:4" x14ac:dyDescent="0.25">
      <c r="D3470" s="111"/>
    </row>
    <row r="3471" spans="4:4" x14ac:dyDescent="0.25">
      <c r="D3471" s="111"/>
    </row>
    <row r="3472" spans="4:4" x14ac:dyDescent="0.25">
      <c r="D3472" s="111"/>
    </row>
    <row r="3473" spans="4:4" x14ac:dyDescent="0.25">
      <c r="D3473" s="111"/>
    </row>
    <row r="3474" spans="4:4" x14ac:dyDescent="0.25">
      <c r="D3474" s="111"/>
    </row>
    <row r="3475" spans="4:4" x14ac:dyDescent="0.25">
      <c r="D3475" s="111"/>
    </row>
    <row r="3476" spans="4:4" x14ac:dyDescent="0.25">
      <c r="D3476" s="111"/>
    </row>
    <row r="3477" spans="4:4" x14ac:dyDescent="0.25">
      <c r="D3477" s="111"/>
    </row>
    <row r="3478" spans="4:4" x14ac:dyDescent="0.25">
      <c r="D3478" s="111"/>
    </row>
    <row r="3479" spans="4:4" x14ac:dyDescent="0.25">
      <c r="D3479" s="111"/>
    </row>
    <row r="3480" spans="4:4" x14ac:dyDescent="0.25">
      <c r="D3480" s="111"/>
    </row>
    <row r="3481" spans="4:4" x14ac:dyDescent="0.25">
      <c r="D3481" s="111"/>
    </row>
    <row r="3482" spans="4:4" x14ac:dyDescent="0.25">
      <c r="D3482" s="111"/>
    </row>
    <row r="3483" spans="4:4" x14ac:dyDescent="0.25">
      <c r="D3483" s="111"/>
    </row>
    <row r="3484" spans="4:4" x14ac:dyDescent="0.25">
      <c r="D3484" s="111"/>
    </row>
    <row r="3485" spans="4:4" x14ac:dyDescent="0.25">
      <c r="D3485" s="111"/>
    </row>
    <row r="3486" spans="4:4" x14ac:dyDescent="0.25">
      <c r="D3486" s="111"/>
    </row>
    <row r="3487" spans="4:4" x14ac:dyDescent="0.25">
      <c r="D3487" s="111"/>
    </row>
    <row r="3488" spans="4:4" x14ac:dyDescent="0.25">
      <c r="D3488" s="111"/>
    </row>
    <row r="3489" spans="4:4" x14ac:dyDescent="0.25">
      <c r="D3489" s="111"/>
    </row>
    <row r="3490" spans="4:4" x14ac:dyDescent="0.25">
      <c r="D3490" s="111"/>
    </row>
    <row r="3491" spans="4:4" x14ac:dyDescent="0.25">
      <c r="D3491" s="111"/>
    </row>
    <row r="3492" spans="4:4" x14ac:dyDescent="0.25">
      <c r="D3492" s="111"/>
    </row>
    <row r="3493" spans="4:4" x14ac:dyDescent="0.25">
      <c r="D3493" s="111"/>
    </row>
    <row r="3494" spans="4:4" x14ac:dyDescent="0.25">
      <c r="D3494" s="111"/>
    </row>
    <row r="3495" spans="4:4" x14ac:dyDescent="0.25">
      <c r="D3495" s="111"/>
    </row>
    <row r="3496" spans="4:4" x14ac:dyDescent="0.25">
      <c r="D3496" s="111"/>
    </row>
    <row r="3497" spans="4:4" x14ac:dyDescent="0.25">
      <c r="D3497" s="111"/>
    </row>
    <row r="3498" spans="4:4" x14ac:dyDescent="0.25">
      <c r="D3498" s="111"/>
    </row>
    <row r="3499" spans="4:4" x14ac:dyDescent="0.25">
      <c r="D3499" s="111"/>
    </row>
    <row r="3500" spans="4:4" x14ac:dyDescent="0.25">
      <c r="D3500" s="111"/>
    </row>
    <row r="3501" spans="4:4" x14ac:dyDescent="0.25">
      <c r="D3501" s="111"/>
    </row>
    <row r="3502" spans="4:4" x14ac:dyDescent="0.25">
      <c r="D3502" s="111"/>
    </row>
    <row r="3503" spans="4:4" x14ac:dyDescent="0.25">
      <c r="D3503" s="111"/>
    </row>
    <row r="3504" spans="4:4" x14ac:dyDescent="0.25">
      <c r="D3504" s="111"/>
    </row>
    <row r="3505" spans="4:4" x14ac:dyDescent="0.25">
      <c r="D3505" s="111"/>
    </row>
    <row r="3506" spans="4:4" x14ac:dyDescent="0.25">
      <c r="D3506" s="111"/>
    </row>
    <row r="3507" spans="4:4" x14ac:dyDescent="0.25">
      <c r="D3507" s="111"/>
    </row>
    <row r="3508" spans="4:4" x14ac:dyDescent="0.25">
      <c r="D3508" s="111"/>
    </row>
    <row r="3509" spans="4:4" x14ac:dyDescent="0.25">
      <c r="D3509" s="111"/>
    </row>
    <row r="3510" spans="4:4" x14ac:dyDescent="0.25">
      <c r="D3510" s="111"/>
    </row>
    <row r="3511" spans="4:4" x14ac:dyDescent="0.25">
      <c r="D3511" s="111"/>
    </row>
    <row r="3512" spans="4:4" x14ac:dyDescent="0.25">
      <c r="D3512" s="111"/>
    </row>
    <row r="3513" spans="4:4" x14ac:dyDescent="0.25">
      <c r="D3513" s="111"/>
    </row>
    <row r="3514" spans="4:4" x14ac:dyDescent="0.25">
      <c r="D3514" s="111"/>
    </row>
    <row r="3515" spans="4:4" x14ac:dyDescent="0.25">
      <c r="D3515" s="111"/>
    </row>
    <row r="3516" spans="4:4" x14ac:dyDescent="0.25">
      <c r="D3516" s="111"/>
    </row>
    <row r="3517" spans="4:4" x14ac:dyDescent="0.25">
      <c r="D3517" s="111"/>
    </row>
    <row r="3518" spans="4:4" x14ac:dyDescent="0.25">
      <c r="D3518" s="111"/>
    </row>
    <row r="3519" spans="4:4" x14ac:dyDescent="0.25">
      <c r="D3519" s="111"/>
    </row>
    <row r="3520" spans="4:4" x14ac:dyDescent="0.25">
      <c r="D3520" s="111"/>
    </row>
    <row r="3521" spans="4:4" x14ac:dyDescent="0.25">
      <c r="D3521" s="111"/>
    </row>
    <row r="3522" spans="4:4" x14ac:dyDescent="0.25">
      <c r="D3522" s="111"/>
    </row>
    <row r="3523" spans="4:4" x14ac:dyDescent="0.25">
      <c r="D3523" s="111"/>
    </row>
    <row r="3524" spans="4:4" x14ac:dyDescent="0.25">
      <c r="D3524" s="111"/>
    </row>
    <row r="3525" spans="4:4" x14ac:dyDescent="0.25">
      <c r="D3525" s="111"/>
    </row>
    <row r="3526" spans="4:4" x14ac:dyDescent="0.25">
      <c r="D3526" s="111"/>
    </row>
    <row r="3527" spans="4:4" x14ac:dyDescent="0.25">
      <c r="D3527" s="111"/>
    </row>
    <row r="3528" spans="4:4" x14ac:dyDescent="0.25">
      <c r="D3528" s="111"/>
    </row>
    <row r="3529" spans="4:4" x14ac:dyDescent="0.25">
      <c r="D3529" s="111"/>
    </row>
    <row r="3530" spans="4:4" x14ac:dyDescent="0.25">
      <c r="D3530" s="111"/>
    </row>
    <row r="3531" spans="4:4" x14ac:dyDescent="0.25">
      <c r="D3531" s="111"/>
    </row>
    <row r="3532" spans="4:4" x14ac:dyDescent="0.25">
      <c r="D3532" s="111"/>
    </row>
    <row r="3533" spans="4:4" x14ac:dyDescent="0.25">
      <c r="D3533" s="111"/>
    </row>
    <row r="3534" spans="4:4" x14ac:dyDescent="0.25">
      <c r="D3534" s="111"/>
    </row>
    <row r="3535" spans="4:4" x14ac:dyDescent="0.25">
      <c r="D3535" s="111"/>
    </row>
    <row r="3536" spans="4:4" x14ac:dyDescent="0.25">
      <c r="D3536" s="111"/>
    </row>
    <row r="3537" spans="4:4" x14ac:dyDescent="0.25">
      <c r="D3537" s="111"/>
    </row>
    <row r="3538" spans="4:4" x14ac:dyDescent="0.25">
      <c r="D3538" s="111"/>
    </row>
    <row r="3539" spans="4:4" x14ac:dyDescent="0.25">
      <c r="D3539" s="111"/>
    </row>
    <row r="3540" spans="4:4" x14ac:dyDescent="0.25">
      <c r="D3540" s="111"/>
    </row>
    <row r="3541" spans="4:4" x14ac:dyDescent="0.25">
      <c r="D3541" s="111"/>
    </row>
    <row r="3542" spans="4:4" x14ac:dyDescent="0.25">
      <c r="D3542" s="111"/>
    </row>
    <row r="3543" spans="4:4" x14ac:dyDescent="0.25">
      <c r="D3543" s="111"/>
    </row>
    <row r="3544" spans="4:4" x14ac:dyDescent="0.25">
      <c r="D3544" s="111"/>
    </row>
    <row r="3545" spans="4:4" x14ac:dyDescent="0.25">
      <c r="D3545" s="111"/>
    </row>
    <row r="3546" spans="4:4" x14ac:dyDescent="0.25">
      <c r="D3546" s="111"/>
    </row>
    <row r="3547" spans="4:4" x14ac:dyDescent="0.25">
      <c r="D3547" s="111"/>
    </row>
    <row r="3548" spans="4:4" x14ac:dyDescent="0.25">
      <c r="D3548" s="111"/>
    </row>
    <row r="3549" spans="4:4" x14ac:dyDescent="0.25">
      <c r="D3549" s="111"/>
    </row>
    <row r="3550" spans="4:4" x14ac:dyDescent="0.25">
      <c r="D3550" s="111"/>
    </row>
    <row r="3551" spans="4:4" x14ac:dyDescent="0.25">
      <c r="D3551" s="111"/>
    </row>
    <row r="3552" spans="4:4" x14ac:dyDescent="0.25">
      <c r="D3552" s="111"/>
    </row>
    <row r="3553" spans="4:4" x14ac:dyDescent="0.25">
      <c r="D3553" s="111"/>
    </row>
    <row r="3554" spans="4:4" x14ac:dyDescent="0.25">
      <c r="D3554" s="111"/>
    </row>
    <row r="3555" spans="4:4" x14ac:dyDescent="0.25">
      <c r="D3555" s="111"/>
    </row>
    <row r="3556" spans="4:4" x14ac:dyDescent="0.25">
      <c r="D3556" s="111"/>
    </row>
    <row r="3557" spans="4:4" x14ac:dyDescent="0.25">
      <c r="D3557" s="111"/>
    </row>
    <row r="3558" spans="4:4" x14ac:dyDescent="0.25">
      <c r="D3558" s="111"/>
    </row>
    <row r="3559" spans="4:4" x14ac:dyDescent="0.25">
      <c r="D3559" s="111"/>
    </row>
    <row r="3560" spans="4:4" x14ac:dyDescent="0.25">
      <c r="D3560" s="111"/>
    </row>
    <row r="3561" spans="4:4" x14ac:dyDescent="0.25">
      <c r="D3561" s="111"/>
    </row>
    <row r="3562" spans="4:4" x14ac:dyDescent="0.25">
      <c r="D3562" s="111"/>
    </row>
    <row r="3563" spans="4:4" x14ac:dyDescent="0.25">
      <c r="D3563" s="111"/>
    </row>
    <row r="3564" spans="4:4" x14ac:dyDescent="0.25">
      <c r="D3564" s="111"/>
    </row>
    <row r="3565" spans="4:4" x14ac:dyDescent="0.25">
      <c r="D3565" s="111"/>
    </row>
    <row r="3566" spans="4:4" x14ac:dyDescent="0.25">
      <c r="D3566" s="111"/>
    </row>
    <row r="3567" spans="4:4" x14ac:dyDescent="0.25">
      <c r="D3567" s="111"/>
    </row>
    <row r="3568" spans="4:4" x14ac:dyDescent="0.25">
      <c r="D3568" s="111"/>
    </row>
    <row r="3569" spans="4:4" x14ac:dyDescent="0.25">
      <c r="D3569" s="111"/>
    </row>
    <row r="3570" spans="4:4" x14ac:dyDescent="0.25">
      <c r="D3570" s="111"/>
    </row>
    <row r="3571" spans="4:4" x14ac:dyDescent="0.25">
      <c r="D3571" s="111"/>
    </row>
    <row r="3572" spans="4:4" x14ac:dyDescent="0.25">
      <c r="D3572" s="111"/>
    </row>
    <row r="3573" spans="4:4" x14ac:dyDescent="0.25">
      <c r="D3573" s="111"/>
    </row>
    <row r="3574" spans="4:4" x14ac:dyDescent="0.25">
      <c r="D3574" s="111"/>
    </row>
    <row r="3575" spans="4:4" x14ac:dyDescent="0.25">
      <c r="D3575" s="111"/>
    </row>
    <row r="3576" spans="4:4" x14ac:dyDescent="0.25">
      <c r="D3576" s="111"/>
    </row>
    <row r="3577" spans="4:4" x14ac:dyDescent="0.25">
      <c r="D3577" s="111"/>
    </row>
    <row r="3578" spans="4:4" x14ac:dyDescent="0.25">
      <c r="D3578" s="111"/>
    </row>
    <row r="3579" spans="4:4" x14ac:dyDescent="0.25">
      <c r="D3579" s="111"/>
    </row>
    <row r="3580" spans="4:4" x14ac:dyDescent="0.25">
      <c r="D3580" s="111"/>
    </row>
    <row r="3581" spans="4:4" x14ac:dyDescent="0.25">
      <c r="D3581" s="111"/>
    </row>
    <row r="3582" spans="4:4" x14ac:dyDescent="0.25">
      <c r="D3582" s="111"/>
    </row>
    <row r="3583" spans="4:4" x14ac:dyDescent="0.25">
      <c r="D3583" s="111"/>
    </row>
    <row r="3584" spans="4:4" x14ac:dyDescent="0.25">
      <c r="D3584" s="111"/>
    </row>
    <row r="3585" spans="4:4" x14ac:dyDescent="0.25">
      <c r="D3585" s="111"/>
    </row>
    <row r="3586" spans="4:4" x14ac:dyDescent="0.25">
      <c r="D3586" s="111"/>
    </row>
    <row r="3587" spans="4:4" x14ac:dyDescent="0.25">
      <c r="D3587" s="111"/>
    </row>
    <row r="3588" spans="4:4" x14ac:dyDescent="0.25">
      <c r="D3588" s="111"/>
    </row>
    <row r="3589" spans="4:4" x14ac:dyDescent="0.25">
      <c r="D3589" s="111"/>
    </row>
    <row r="3590" spans="4:4" x14ac:dyDescent="0.25">
      <c r="D3590" s="111"/>
    </row>
    <row r="3591" spans="4:4" x14ac:dyDescent="0.25">
      <c r="D3591" s="111"/>
    </row>
    <row r="3592" spans="4:4" x14ac:dyDescent="0.25">
      <c r="D3592" s="111"/>
    </row>
    <row r="3593" spans="4:4" x14ac:dyDescent="0.25">
      <c r="D3593" s="111"/>
    </row>
    <row r="3594" spans="4:4" x14ac:dyDescent="0.25">
      <c r="D3594" s="111"/>
    </row>
    <row r="3595" spans="4:4" x14ac:dyDescent="0.25">
      <c r="D3595" s="111"/>
    </row>
    <row r="3596" spans="4:4" x14ac:dyDescent="0.25">
      <c r="D3596" s="111"/>
    </row>
    <row r="3597" spans="4:4" x14ac:dyDescent="0.25">
      <c r="D3597" s="111"/>
    </row>
    <row r="3598" spans="4:4" x14ac:dyDescent="0.25">
      <c r="D3598" s="111"/>
    </row>
    <row r="3599" spans="4:4" x14ac:dyDescent="0.25">
      <c r="D3599" s="111"/>
    </row>
    <row r="3600" spans="4:4" x14ac:dyDescent="0.25">
      <c r="D3600" s="111"/>
    </row>
    <row r="3601" spans="4:4" x14ac:dyDescent="0.25">
      <c r="D3601" s="111"/>
    </row>
    <row r="3602" spans="4:4" x14ac:dyDescent="0.25">
      <c r="D3602" s="111"/>
    </row>
    <row r="3603" spans="4:4" x14ac:dyDescent="0.25">
      <c r="D3603" s="111"/>
    </row>
    <row r="3604" spans="4:4" x14ac:dyDescent="0.25">
      <c r="D3604" s="111"/>
    </row>
    <row r="3605" spans="4:4" x14ac:dyDescent="0.25">
      <c r="D3605" s="111"/>
    </row>
    <row r="3606" spans="4:4" x14ac:dyDescent="0.25">
      <c r="D3606" s="111"/>
    </row>
    <row r="3607" spans="4:4" x14ac:dyDescent="0.25">
      <c r="D3607" s="111"/>
    </row>
    <row r="3608" spans="4:4" x14ac:dyDescent="0.25">
      <c r="D3608" s="111"/>
    </row>
    <row r="3609" spans="4:4" x14ac:dyDescent="0.25">
      <c r="D3609" s="111"/>
    </row>
    <row r="3610" spans="4:4" x14ac:dyDescent="0.25">
      <c r="D3610" s="111"/>
    </row>
    <row r="3611" spans="4:4" x14ac:dyDescent="0.25">
      <c r="D3611" s="111"/>
    </row>
    <row r="3612" spans="4:4" x14ac:dyDescent="0.25">
      <c r="D3612" s="111"/>
    </row>
    <row r="3613" spans="4:4" x14ac:dyDescent="0.25">
      <c r="D3613" s="111"/>
    </row>
    <row r="3614" spans="4:4" x14ac:dyDescent="0.25">
      <c r="D3614" s="111"/>
    </row>
    <row r="3615" spans="4:4" x14ac:dyDescent="0.25">
      <c r="D3615" s="111"/>
    </row>
    <row r="3616" spans="4:4" x14ac:dyDescent="0.25">
      <c r="D3616" s="111"/>
    </row>
    <row r="3617" spans="4:4" x14ac:dyDescent="0.25">
      <c r="D3617" s="111"/>
    </row>
    <row r="3618" spans="4:4" x14ac:dyDescent="0.25">
      <c r="D3618" s="111"/>
    </row>
    <row r="3619" spans="4:4" x14ac:dyDescent="0.25">
      <c r="D3619" s="111"/>
    </row>
    <row r="3620" spans="4:4" x14ac:dyDescent="0.25">
      <c r="D3620" s="111"/>
    </row>
    <row r="3621" spans="4:4" x14ac:dyDescent="0.25">
      <c r="D3621" s="111"/>
    </row>
    <row r="3622" spans="4:4" x14ac:dyDescent="0.25">
      <c r="D3622" s="111"/>
    </row>
    <row r="3623" spans="4:4" x14ac:dyDescent="0.25">
      <c r="D3623" s="111"/>
    </row>
    <row r="3624" spans="4:4" x14ac:dyDescent="0.25">
      <c r="D3624" s="111"/>
    </row>
    <row r="3625" spans="4:4" x14ac:dyDescent="0.25">
      <c r="D3625" s="111"/>
    </row>
    <row r="3626" spans="4:4" x14ac:dyDescent="0.25">
      <c r="D3626" s="111"/>
    </row>
    <row r="3627" spans="4:4" x14ac:dyDescent="0.25">
      <c r="D3627" s="111"/>
    </row>
    <row r="3628" spans="4:4" x14ac:dyDescent="0.25">
      <c r="D3628" s="111"/>
    </row>
    <row r="3629" spans="4:4" x14ac:dyDescent="0.25">
      <c r="D3629" s="111"/>
    </row>
    <row r="3630" spans="4:4" x14ac:dyDescent="0.25">
      <c r="D3630" s="111"/>
    </row>
    <row r="3631" spans="4:4" x14ac:dyDescent="0.25">
      <c r="D3631" s="111"/>
    </row>
    <row r="3632" spans="4:4" x14ac:dyDescent="0.25">
      <c r="D3632" s="111"/>
    </row>
    <row r="3633" spans="4:4" x14ac:dyDescent="0.25">
      <c r="D3633" s="111"/>
    </row>
    <row r="3634" spans="4:4" x14ac:dyDescent="0.25">
      <c r="D3634" s="111"/>
    </row>
    <row r="3635" spans="4:4" x14ac:dyDescent="0.25">
      <c r="D3635" s="111"/>
    </row>
    <row r="3636" spans="4:4" x14ac:dyDescent="0.25">
      <c r="D3636" s="111"/>
    </row>
    <row r="3637" spans="4:4" x14ac:dyDescent="0.25">
      <c r="D3637" s="111"/>
    </row>
    <row r="3638" spans="4:4" x14ac:dyDescent="0.25">
      <c r="D3638" s="111"/>
    </row>
    <row r="3639" spans="4:4" x14ac:dyDescent="0.25">
      <c r="D3639" s="111"/>
    </row>
    <row r="3640" spans="4:4" x14ac:dyDescent="0.25">
      <c r="D3640" s="111"/>
    </row>
    <row r="3641" spans="4:4" x14ac:dyDescent="0.25">
      <c r="D3641" s="111"/>
    </row>
    <row r="3642" spans="4:4" x14ac:dyDescent="0.25">
      <c r="D3642" s="111"/>
    </row>
    <row r="3643" spans="4:4" x14ac:dyDescent="0.25">
      <c r="D3643" s="111"/>
    </row>
    <row r="3644" spans="4:4" x14ac:dyDescent="0.25">
      <c r="D3644" s="111"/>
    </row>
    <row r="3645" spans="4:4" x14ac:dyDescent="0.25">
      <c r="D3645" s="111"/>
    </row>
    <row r="3646" spans="4:4" x14ac:dyDescent="0.25">
      <c r="D3646" s="111"/>
    </row>
    <row r="3647" spans="4:4" x14ac:dyDescent="0.25">
      <c r="D3647" s="111"/>
    </row>
    <row r="3648" spans="4:4" x14ac:dyDescent="0.25">
      <c r="D3648" s="111"/>
    </row>
    <row r="3649" spans="4:4" x14ac:dyDescent="0.25">
      <c r="D3649" s="111"/>
    </row>
    <row r="3650" spans="4:4" x14ac:dyDescent="0.25">
      <c r="D3650" s="111"/>
    </row>
    <row r="3651" spans="4:4" x14ac:dyDescent="0.25">
      <c r="D3651" s="111"/>
    </row>
    <row r="3652" spans="4:4" x14ac:dyDescent="0.25">
      <c r="D3652" s="111"/>
    </row>
    <row r="3653" spans="4:4" x14ac:dyDescent="0.25">
      <c r="D3653" s="111"/>
    </row>
    <row r="3654" spans="4:4" x14ac:dyDescent="0.25">
      <c r="D3654" s="111"/>
    </row>
    <row r="3655" spans="4:4" x14ac:dyDescent="0.25">
      <c r="D3655" s="111"/>
    </row>
    <row r="3656" spans="4:4" x14ac:dyDescent="0.25">
      <c r="D3656" s="111"/>
    </row>
    <row r="3657" spans="4:4" x14ac:dyDescent="0.25">
      <c r="D3657" s="111"/>
    </row>
    <row r="3658" spans="4:4" x14ac:dyDescent="0.25">
      <c r="D3658" s="111"/>
    </row>
    <row r="3659" spans="4:4" x14ac:dyDescent="0.25">
      <c r="D3659" s="111"/>
    </row>
    <row r="3660" spans="4:4" x14ac:dyDescent="0.25">
      <c r="D3660" s="111"/>
    </row>
    <row r="3661" spans="4:4" x14ac:dyDescent="0.25">
      <c r="D3661" s="111"/>
    </row>
    <row r="3662" spans="4:4" x14ac:dyDescent="0.25">
      <c r="D3662" s="111"/>
    </row>
    <row r="3663" spans="4:4" x14ac:dyDescent="0.25">
      <c r="D3663" s="111"/>
    </row>
    <row r="3664" spans="4:4" x14ac:dyDescent="0.25">
      <c r="D3664" s="111"/>
    </row>
    <row r="3665" spans="4:4" x14ac:dyDescent="0.25">
      <c r="D3665" s="111"/>
    </row>
    <row r="3666" spans="4:4" x14ac:dyDescent="0.25">
      <c r="D3666" s="111"/>
    </row>
    <row r="3667" spans="4:4" x14ac:dyDescent="0.25">
      <c r="D3667" s="111"/>
    </row>
    <row r="3668" spans="4:4" x14ac:dyDescent="0.25">
      <c r="D3668" s="111"/>
    </row>
    <row r="3669" spans="4:4" x14ac:dyDescent="0.25">
      <c r="D3669" s="111"/>
    </row>
    <row r="3670" spans="4:4" x14ac:dyDescent="0.25">
      <c r="D3670" s="111"/>
    </row>
    <row r="3671" spans="4:4" x14ac:dyDescent="0.25">
      <c r="D3671" s="111"/>
    </row>
    <row r="3672" spans="4:4" x14ac:dyDescent="0.25">
      <c r="D3672" s="111"/>
    </row>
    <row r="3673" spans="4:4" x14ac:dyDescent="0.25">
      <c r="D3673" s="111"/>
    </row>
    <row r="3674" spans="4:4" x14ac:dyDescent="0.25">
      <c r="D3674" s="111"/>
    </row>
    <row r="3675" spans="4:4" x14ac:dyDescent="0.25">
      <c r="D3675" s="111"/>
    </row>
    <row r="3676" spans="4:4" x14ac:dyDescent="0.25">
      <c r="D3676" s="111"/>
    </row>
    <row r="3677" spans="4:4" x14ac:dyDescent="0.25">
      <c r="D3677" s="111"/>
    </row>
    <row r="3678" spans="4:4" x14ac:dyDescent="0.25">
      <c r="D3678" s="111"/>
    </row>
    <row r="3679" spans="4:4" x14ac:dyDescent="0.25">
      <c r="D3679" s="111"/>
    </row>
    <row r="3680" spans="4:4" x14ac:dyDescent="0.25">
      <c r="D3680" s="111"/>
    </row>
    <row r="3681" spans="4:4" x14ac:dyDescent="0.25">
      <c r="D3681" s="111"/>
    </row>
    <row r="3682" spans="4:4" x14ac:dyDescent="0.25">
      <c r="D3682" s="111"/>
    </row>
    <row r="3683" spans="4:4" x14ac:dyDescent="0.25">
      <c r="D3683" s="111"/>
    </row>
    <row r="3684" spans="4:4" x14ac:dyDescent="0.25">
      <c r="D3684" s="111"/>
    </row>
    <row r="3685" spans="4:4" x14ac:dyDescent="0.25">
      <c r="D3685" s="111"/>
    </row>
    <row r="3686" spans="4:4" x14ac:dyDescent="0.25">
      <c r="D3686" s="111"/>
    </row>
    <row r="3687" spans="4:4" x14ac:dyDescent="0.25">
      <c r="D3687" s="111"/>
    </row>
    <row r="3688" spans="4:4" x14ac:dyDescent="0.25">
      <c r="D3688" s="111"/>
    </row>
    <row r="3689" spans="4:4" x14ac:dyDescent="0.25">
      <c r="D3689" s="111"/>
    </row>
    <row r="3690" spans="4:4" x14ac:dyDescent="0.25">
      <c r="D3690" s="111"/>
    </row>
    <row r="3691" spans="4:4" x14ac:dyDescent="0.25">
      <c r="D3691" s="111"/>
    </row>
    <row r="3692" spans="4:4" x14ac:dyDescent="0.25">
      <c r="D3692" s="111"/>
    </row>
    <row r="3693" spans="4:4" x14ac:dyDescent="0.25">
      <c r="D3693" s="111"/>
    </row>
    <row r="3694" spans="4:4" x14ac:dyDescent="0.25">
      <c r="D3694" s="111"/>
    </row>
    <row r="3695" spans="4:4" x14ac:dyDescent="0.25">
      <c r="D3695" s="111"/>
    </row>
    <row r="3696" spans="4:4" x14ac:dyDescent="0.25">
      <c r="D3696" s="111"/>
    </row>
    <row r="3697" spans="4:4" x14ac:dyDescent="0.25">
      <c r="D3697" s="111"/>
    </row>
    <row r="3698" spans="4:4" x14ac:dyDescent="0.25">
      <c r="D3698" s="111"/>
    </row>
    <row r="3699" spans="4:4" x14ac:dyDescent="0.25">
      <c r="D3699" s="111"/>
    </row>
    <row r="3700" spans="4:4" x14ac:dyDescent="0.25">
      <c r="D3700" s="111"/>
    </row>
    <row r="3701" spans="4:4" x14ac:dyDescent="0.25">
      <c r="D3701" s="111"/>
    </row>
    <row r="3702" spans="4:4" x14ac:dyDescent="0.25">
      <c r="D3702" s="111"/>
    </row>
    <row r="3703" spans="4:4" x14ac:dyDescent="0.25">
      <c r="D3703" s="111"/>
    </row>
    <row r="3704" spans="4:4" x14ac:dyDescent="0.25">
      <c r="D3704" s="111"/>
    </row>
    <row r="3705" spans="4:4" x14ac:dyDescent="0.25">
      <c r="D3705" s="111"/>
    </row>
    <row r="3706" spans="4:4" x14ac:dyDescent="0.25">
      <c r="D3706" s="111"/>
    </row>
    <row r="3707" spans="4:4" x14ac:dyDescent="0.25">
      <c r="D3707" s="111"/>
    </row>
    <row r="3708" spans="4:4" x14ac:dyDescent="0.25">
      <c r="D3708" s="111"/>
    </row>
    <row r="3709" spans="4:4" x14ac:dyDescent="0.25">
      <c r="D3709" s="111"/>
    </row>
    <row r="3710" spans="4:4" x14ac:dyDescent="0.25">
      <c r="D3710" s="111"/>
    </row>
    <row r="3711" spans="4:4" x14ac:dyDescent="0.25">
      <c r="D3711" s="111"/>
    </row>
    <row r="3712" spans="4:4" x14ac:dyDescent="0.25">
      <c r="D3712" s="111"/>
    </row>
    <row r="3713" spans="4:4" x14ac:dyDescent="0.25">
      <c r="D3713" s="111"/>
    </row>
    <row r="3714" spans="4:4" x14ac:dyDescent="0.25">
      <c r="D3714" s="111"/>
    </row>
    <row r="3715" spans="4:4" x14ac:dyDescent="0.25">
      <c r="D3715" s="111"/>
    </row>
    <row r="3716" spans="4:4" x14ac:dyDescent="0.25">
      <c r="D3716" s="111"/>
    </row>
    <row r="3717" spans="4:4" x14ac:dyDescent="0.25">
      <c r="D3717" s="111"/>
    </row>
    <row r="3718" spans="4:4" x14ac:dyDescent="0.25">
      <c r="D3718" s="111"/>
    </row>
    <row r="3719" spans="4:4" x14ac:dyDescent="0.25">
      <c r="D3719" s="111"/>
    </row>
    <row r="3720" spans="4:4" x14ac:dyDescent="0.25">
      <c r="D3720" s="111"/>
    </row>
    <row r="3721" spans="4:4" x14ac:dyDescent="0.25">
      <c r="D3721" s="111"/>
    </row>
    <row r="3722" spans="4:4" x14ac:dyDescent="0.25">
      <c r="D3722" s="111"/>
    </row>
    <row r="3723" spans="4:4" x14ac:dyDescent="0.25">
      <c r="D3723" s="111"/>
    </row>
    <row r="3724" spans="4:4" x14ac:dyDescent="0.25">
      <c r="D3724" s="111"/>
    </row>
    <row r="3725" spans="4:4" x14ac:dyDescent="0.25">
      <c r="D3725" s="111"/>
    </row>
    <row r="3726" spans="4:4" x14ac:dyDescent="0.25">
      <c r="D3726" s="111"/>
    </row>
    <row r="3727" spans="4:4" x14ac:dyDescent="0.25">
      <c r="D3727" s="111"/>
    </row>
    <row r="3728" spans="4:4" x14ac:dyDescent="0.25">
      <c r="D3728" s="111"/>
    </row>
    <row r="3729" spans="4:4" x14ac:dyDescent="0.25">
      <c r="D3729" s="111"/>
    </row>
    <row r="3730" spans="4:4" x14ac:dyDescent="0.25">
      <c r="D3730" s="111"/>
    </row>
    <row r="3731" spans="4:4" x14ac:dyDescent="0.25">
      <c r="D3731" s="111"/>
    </row>
    <row r="3732" spans="4:4" x14ac:dyDescent="0.25">
      <c r="D3732" s="111"/>
    </row>
    <row r="3733" spans="4:4" x14ac:dyDescent="0.25">
      <c r="D3733" s="111"/>
    </row>
    <row r="3734" spans="4:4" x14ac:dyDescent="0.25">
      <c r="D3734" s="111"/>
    </row>
    <row r="3735" spans="4:4" x14ac:dyDescent="0.25">
      <c r="D3735" s="111"/>
    </row>
    <row r="3736" spans="4:4" x14ac:dyDescent="0.25">
      <c r="D3736" s="111"/>
    </row>
    <row r="3737" spans="4:4" x14ac:dyDescent="0.25">
      <c r="D3737" s="111"/>
    </row>
    <row r="3738" spans="4:4" x14ac:dyDescent="0.25">
      <c r="D3738" s="111"/>
    </row>
    <row r="3739" spans="4:4" x14ac:dyDescent="0.25">
      <c r="D3739" s="111"/>
    </row>
    <row r="3740" spans="4:4" x14ac:dyDescent="0.25">
      <c r="D3740" s="111"/>
    </row>
    <row r="3741" spans="4:4" x14ac:dyDescent="0.25">
      <c r="D3741" s="111"/>
    </row>
    <row r="3742" spans="4:4" x14ac:dyDescent="0.25">
      <c r="D3742" s="111"/>
    </row>
    <row r="3743" spans="4:4" x14ac:dyDescent="0.25">
      <c r="D3743" s="111"/>
    </row>
    <row r="3744" spans="4:4" x14ac:dyDescent="0.25">
      <c r="D3744" s="111"/>
    </row>
    <row r="3745" spans="4:4" x14ac:dyDescent="0.25">
      <c r="D3745" s="111"/>
    </row>
    <row r="3746" spans="4:4" x14ac:dyDescent="0.25">
      <c r="D3746" s="111"/>
    </row>
    <row r="3747" spans="4:4" x14ac:dyDescent="0.25">
      <c r="D3747" s="111"/>
    </row>
    <row r="3748" spans="4:4" x14ac:dyDescent="0.25">
      <c r="D3748" s="111"/>
    </row>
    <row r="3749" spans="4:4" x14ac:dyDescent="0.25">
      <c r="D3749" s="111"/>
    </row>
    <row r="3750" spans="4:4" x14ac:dyDescent="0.25">
      <c r="D3750" s="111"/>
    </row>
    <row r="3751" spans="4:4" x14ac:dyDescent="0.25">
      <c r="D3751" s="111"/>
    </row>
    <row r="3752" spans="4:4" x14ac:dyDescent="0.25">
      <c r="D3752" s="111"/>
    </row>
    <row r="3753" spans="4:4" x14ac:dyDescent="0.25">
      <c r="D3753" s="111"/>
    </row>
    <row r="3754" spans="4:4" x14ac:dyDescent="0.25">
      <c r="D3754" s="111"/>
    </row>
    <row r="3755" spans="4:4" x14ac:dyDescent="0.25">
      <c r="D3755" s="111"/>
    </row>
    <row r="3756" spans="4:4" x14ac:dyDescent="0.25">
      <c r="D3756" s="111"/>
    </row>
    <row r="3757" spans="4:4" x14ac:dyDescent="0.25">
      <c r="D3757" s="111"/>
    </row>
    <row r="3758" spans="4:4" x14ac:dyDescent="0.25">
      <c r="D3758" s="111"/>
    </row>
    <row r="3759" spans="4:4" x14ac:dyDescent="0.25">
      <c r="D3759" s="111"/>
    </row>
    <row r="3760" spans="4:4" x14ac:dyDescent="0.25">
      <c r="D3760" s="111"/>
    </row>
    <row r="3761" spans="4:4" x14ac:dyDescent="0.25">
      <c r="D3761" s="111"/>
    </row>
    <row r="3762" spans="4:4" x14ac:dyDescent="0.25">
      <c r="D3762" s="111"/>
    </row>
    <row r="3763" spans="4:4" x14ac:dyDescent="0.25">
      <c r="D3763" s="111"/>
    </row>
    <row r="3764" spans="4:4" x14ac:dyDescent="0.25">
      <c r="D3764" s="111"/>
    </row>
    <row r="3765" spans="4:4" x14ac:dyDescent="0.25">
      <c r="D3765" s="111"/>
    </row>
    <row r="3766" spans="4:4" x14ac:dyDescent="0.25">
      <c r="D3766" s="111"/>
    </row>
    <row r="3767" spans="4:4" x14ac:dyDescent="0.25">
      <c r="D3767" s="111"/>
    </row>
    <row r="3768" spans="4:4" x14ac:dyDescent="0.25">
      <c r="D3768" s="111"/>
    </row>
    <row r="3769" spans="4:4" x14ac:dyDescent="0.25">
      <c r="D3769" s="111"/>
    </row>
    <row r="3770" spans="4:4" x14ac:dyDescent="0.25">
      <c r="D3770" s="111"/>
    </row>
    <row r="3771" spans="4:4" x14ac:dyDescent="0.25">
      <c r="D3771" s="111"/>
    </row>
    <row r="3772" spans="4:4" x14ac:dyDescent="0.25">
      <c r="D3772" s="111"/>
    </row>
    <row r="3773" spans="4:4" x14ac:dyDescent="0.25">
      <c r="D3773" s="111"/>
    </row>
    <row r="3774" spans="4:4" x14ac:dyDescent="0.25">
      <c r="D3774" s="111"/>
    </row>
    <row r="3775" spans="4:4" x14ac:dyDescent="0.25">
      <c r="D3775" s="111"/>
    </row>
    <row r="3776" spans="4:4" x14ac:dyDescent="0.25">
      <c r="D3776" s="111"/>
    </row>
    <row r="3777" spans="4:4" x14ac:dyDescent="0.25">
      <c r="D3777" s="111"/>
    </row>
    <row r="3778" spans="4:4" x14ac:dyDescent="0.25">
      <c r="D3778" s="111"/>
    </row>
    <row r="3779" spans="4:4" x14ac:dyDescent="0.25">
      <c r="D3779" s="111"/>
    </row>
    <row r="3780" spans="4:4" x14ac:dyDescent="0.25">
      <c r="D3780" s="111"/>
    </row>
    <row r="3781" spans="4:4" x14ac:dyDescent="0.25">
      <c r="D3781" s="111"/>
    </row>
    <row r="3782" spans="4:4" x14ac:dyDescent="0.25">
      <c r="D3782" s="111"/>
    </row>
    <row r="3783" spans="4:4" x14ac:dyDescent="0.25">
      <c r="D3783" s="111"/>
    </row>
    <row r="3784" spans="4:4" x14ac:dyDescent="0.25">
      <c r="D3784" s="111"/>
    </row>
    <row r="3785" spans="4:4" x14ac:dyDescent="0.25">
      <c r="D3785" s="111"/>
    </row>
    <row r="3786" spans="4:4" x14ac:dyDescent="0.25">
      <c r="D3786" s="111"/>
    </row>
    <row r="3787" spans="4:4" x14ac:dyDescent="0.25">
      <c r="D3787" s="111"/>
    </row>
    <row r="3788" spans="4:4" x14ac:dyDescent="0.25">
      <c r="D3788" s="111"/>
    </row>
    <row r="3789" spans="4:4" x14ac:dyDescent="0.25">
      <c r="D3789" s="111"/>
    </row>
    <row r="3790" spans="4:4" x14ac:dyDescent="0.25">
      <c r="D3790" s="111"/>
    </row>
    <row r="3791" spans="4:4" x14ac:dyDescent="0.25">
      <c r="D3791" s="111"/>
    </row>
    <row r="3792" spans="4:4" x14ac:dyDescent="0.25">
      <c r="D3792" s="111"/>
    </row>
    <row r="3793" spans="4:4" x14ac:dyDescent="0.25">
      <c r="D3793" s="111"/>
    </row>
    <row r="3794" spans="4:4" x14ac:dyDescent="0.25">
      <c r="D3794" s="111"/>
    </row>
    <row r="3795" spans="4:4" x14ac:dyDescent="0.25">
      <c r="D3795" s="111"/>
    </row>
    <row r="3796" spans="4:4" x14ac:dyDescent="0.25">
      <c r="D3796" s="111"/>
    </row>
    <row r="3797" spans="4:4" x14ac:dyDescent="0.25">
      <c r="D3797" s="111"/>
    </row>
    <row r="3798" spans="4:4" x14ac:dyDescent="0.25">
      <c r="D3798" s="111"/>
    </row>
    <row r="3799" spans="4:4" x14ac:dyDescent="0.25">
      <c r="D3799" s="111"/>
    </row>
    <row r="3800" spans="4:4" x14ac:dyDescent="0.25">
      <c r="D3800" s="111"/>
    </row>
    <row r="3801" spans="4:4" x14ac:dyDescent="0.25">
      <c r="D3801" s="111"/>
    </row>
    <row r="3802" spans="4:4" x14ac:dyDescent="0.25">
      <c r="D3802" s="111"/>
    </row>
    <row r="3803" spans="4:4" x14ac:dyDescent="0.25">
      <c r="D3803" s="111"/>
    </row>
    <row r="3804" spans="4:4" x14ac:dyDescent="0.25">
      <c r="D3804" s="111"/>
    </row>
    <row r="3805" spans="4:4" x14ac:dyDescent="0.25">
      <c r="D3805" s="111"/>
    </row>
    <row r="3806" spans="4:4" x14ac:dyDescent="0.25">
      <c r="D3806" s="111"/>
    </row>
    <row r="3807" spans="4:4" x14ac:dyDescent="0.25">
      <c r="D3807" s="111"/>
    </row>
    <row r="3808" spans="4:4" x14ac:dyDescent="0.25">
      <c r="D3808" s="111"/>
    </row>
    <row r="3809" spans="4:4" x14ac:dyDescent="0.25">
      <c r="D3809" s="111"/>
    </row>
    <row r="3810" spans="4:4" x14ac:dyDescent="0.25">
      <c r="D3810" s="111"/>
    </row>
    <row r="3811" spans="4:4" x14ac:dyDescent="0.25">
      <c r="D3811" s="111"/>
    </row>
    <row r="3812" spans="4:4" x14ac:dyDescent="0.25">
      <c r="D3812" s="111"/>
    </row>
    <row r="3813" spans="4:4" x14ac:dyDescent="0.25">
      <c r="D3813" s="111"/>
    </row>
    <row r="3814" spans="4:4" x14ac:dyDescent="0.25">
      <c r="D3814" s="111"/>
    </row>
    <row r="3815" spans="4:4" x14ac:dyDescent="0.25">
      <c r="D3815" s="111"/>
    </row>
    <row r="3816" spans="4:4" x14ac:dyDescent="0.25">
      <c r="D3816" s="111"/>
    </row>
    <row r="3817" spans="4:4" x14ac:dyDescent="0.25">
      <c r="D3817" s="111"/>
    </row>
    <row r="3818" spans="4:4" x14ac:dyDescent="0.25">
      <c r="D3818" s="111"/>
    </row>
    <row r="3819" spans="4:4" x14ac:dyDescent="0.25">
      <c r="D3819" s="111"/>
    </row>
    <row r="3820" spans="4:4" x14ac:dyDescent="0.25">
      <c r="D3820" s="111"/>
    </row>
    <row r="3821" spans="4:4" x14ac:dyDescent="0.25">
      <c r="D3821" s="111"/>
    </row>
    <row r="3822" spans="4:4" x14ac:dyDescent="0.25">
      <c r="D3822" s="111"/>
    </row>
    <row r="3823" spans="4:4" x14ac:dyDescent="0.25">
      <c r="D3823" s="111"/>
    </row>
    <row r="3824" spans="4:4" x14ac:dyDescent="0.25">
      <c r="D3824" s="111"/>
    </row>
    <row r="3825" spans="4:4" x14ac:dyDescent="0.25">
      <c r="D3825" s="111"/>
    </row>
    <row r="3826" spans="4:4" x14ac:dyDescent="0.25">
      <c r="D3826" s="111"/>
    </row>
    <row r="3827" spans="4:4" x14ac:dyDescent="0.25">
      <c r="D3827" s="111"/>
    </row>
    <row r="3828" spans="4:4" x14ac:dyDescent="0.25">
      <c r="D3828" s="111"/>
    </row>
    <row r="3829" spans="4:4" x14ac:dyDescent="0.25">
      <c r="D3829" s="111"/>
    </row>
    <row r="3830" spans="4:4" x14ac:dyDescent="0.25">
      <c r="D3830" s="111"/>
    </row>
    <row r="3831" spans="4:4" x14ac:dyDescent="0.25">
      <c r="D3831" s="111"/>
    </row>
    <row r="3832" spans="4:4" x14ac:dyDescent="0.25">
      <c r="D3832" s="111"/>
    </row>
    <row r="3833" spans="4:4" x14ac:dyDescent="0.25">
      <c r="D3833" s="111"/>
    </row>
    <row r="3834" spans="4:4" x14ac:dyDescent="0.25">
      <c r="D3834" s="111"/>
    </row>
    <row r="3835" spans="4:4" x14ac:dyDescent="0.25">
      <c r="D3835" s="111"/>
    </row>
    <row r="3836" spans="4:4" x14ac:dyDescent="0.25">
      <c r="D3836" s="111"/>
    </row>
    <row r="3837" spans="4:4" x14ac:dyDescent="0.25">
      <c r="D3837" s="111"/>
    </row>
    <row r="3838" spans="4:4" x14ac:dyDescent="0.25">
      <c r="D3838" s="111"/>
    </row>
    <row r="3839" spans="4:4" x14ac:dyDescent="0.25">
      <c r="D3839" s="111"/>
    </row>
    <row r="3840" spans="4:4" x14ac:dyDescent="0.25">
      <c r="D3840" s="111"/>
    </row>
    <row r="3841" spans="4:4" x14ac:dyDescent="0.25">
      <c r="D3841" s="111"/>
    </row>
    <row r="3842" spans="4:4" x14ac:dyDescent="0.25">
      <c r="D3842" s="111"/>
    </row>
    <row r="3843" spans="4:4" x14ac:dyDescent="0.25">
      <c r="D3843" s="111"/>
    </row>
    <row r="3844" spans="4:4" x14ac:dyDescent="0.25">
      <c r="D3844" s="111"/>
    </row>
    <row r="3845" spans="4:4" x14ac:dyDescent="0.25">
      <c r="D3845" s="111"/>
    </row>
    <row r="3846" spans="4:4" x14ac:dyDescent="0.25">
      <c r="D3846" s="111"/>
    </row>
    <row r="3847" spans="4:4" x14ac:dyDescent="0.25">
      <c r="D3847" s="111"/>
    </row>
    <row r="3848" spans="4:4" x14ac:dyDescent="0.25">
      <c r="D3848" s="111"/>
    </row>
    <row r="3849" spans="4:4" x14ac:dyDescent="0.25">
      <c r="D3849" s="111"/>
    </row>
    <row r="3850" spans="4:4" x14ac:dyDescent="0.25">
      <c r="D3850" s="111"/>
    </row>
    <row r="3851" spans="4:4" x14ac:dyDescent="0.25">
      <c r="D3851" s="111"/>
    </row>
    <row r="3852" spans="4:4" x14ac:dyDescent="0.25">
      <c r="D3852" s="111"/>
    </row>
    <row r="3853" spans="4:4" x14ac:dyDescent="0.25">
      <c r="D3853" s="111"/>
    </row>
    <row r="3854" spans="4:4" x14ac:dyDescent="0.25">
      <c r="D3854" s="111"/>
    </row>
    <row r="3855" spans="4:4" x14ac:dyDescent="0.25">
      <c r="D3855" s="111"/>
    </row>
    <row r="3856" spans="4:4" x14ac:dyDescent="0.25">
      <c r="D3856" s="111"/>
    </row>
    <row r="3857" spans="4:4" x14ac:dyDescent="0.25">
      <c r="D3857" s="111"/>
    </row>
    <row r="3858" spans="4:4" x14ac:dyDescent="0.25">
      <c r="D3858" s="111"/>
    </row>
    <row r="3859" spans="4:4" x14ac:dyDescent="0.25">
      <c r="D3859" s="111"/>
    </row>
    <row r="3860" spans="4:4" x14ac:dyDescent="0.25">
      <c r="D3860" s="111"/>
    </row>
    <row r="3861" spans="4:4" x14ac:dyDescent="0.25">
      <c r="D3861" s="111"/>
    </row>
    <row r="3862" spans="4:4" x14ac:dyDescent="0.25">
      <c r="D3862" s="111"/>
    </row>
    <row r="3863" spans="4:4" x14ac:dyDescent="0.25">
      <c r="D3863" s="111"/>
    </row>
    <row r="3864" spans="4:4" x14ac:dyDescent="0.25">
      <c r="D3864" s="111"/>
    </row>
    <row r="3865" spans="4:4" x14ac:dyDescent="0.25">
      <c r="D3865" s="111"/>
    </row>
    <row r="3866" spans="4:4" x14ac:dyDescent="0.25">
      <c r="D3866" s="111"/>
    </row>
    <row r="3867" spans="4:4" x14ac:dyDescent="0.25">
      <c r="D3867" s="111"/>
    </row>
    <row r="3868" spans="4:4" x14ac:dyDescent="0.25">
      <c r="D3868" s="111"/>
    </row>
    <row r="3869" spans="4:4" x14ac:dyDescent="0.25">
      <c r="D3869" s="111"/>
    </row>
    <row r="3870" spans="4:4" x14ac:dyDescent="0.25">
      <c r="D3870" s="111"/>
    </row>
    <row r="3871" spans="4:4" x14ac:dyDescent="0.25">
      <c r="D3871" s="111"/>
    </row>
    <row r="3872" spans="4:4" x14ac:dyDescent="0.25">
      <c r="D3872" s="111"/>
    </row>
    <row r="3873" spans="4:4" x14ac:dyDescent="0.25">
      <c r="D3873" s="111"/>
    </row>
    <row r="3874" spans="4:4" x14ac:dyDescent="0.25">
      <c r="D3874" s="111"/>
    </row>
    <row r="3875" spans="4:4" x14ac:dyDescent="0.25">
      <c r="D3875" s="111"/>
    </row>
    <row r="3876" spans="4:4" x14ac:dyDescent="0.25">
      <c r="D3876" s="111"/>
    </row>
    <row r="3877" spans="4:4" x14ac:dyDescent="0.25">
      <c r="D3877" s="111"/>
    </row>
    <row r="3878" spans="4:4" x14ac:dyDescent="0.25">
      <c r="D3878" s="111"/>
    </row>
    <row r="3879" spans="4:4" x14ac:dyDescent="0.25">
      <c r="D3879" s="111"/>
    </row>
    <row r="3880" spans="4:4" x14ac:dyDescent="0.25">
      <c r="D3880" s="111"/>
    </row>
    <row r="3881" spans="4:4" x14ac:dyDescent="0.25">
      <c r="D3881" s="111"/>
    </row>
    <row r="3882" spans="4:4" x14ac:dyDescent="0.25">
      <c r="D3882" s="111"/>
    </row>
    <row r="3883" spans="4:4" x14ac:dyDescent="0.25">
      <c r="D3883" s="111"/>
    </row>
    <row r="3884" spans="4:4" x14ac:dyDescent="0.25">
      <c r="D3884" s="111"/>
    </row>
    <row r="3885" spans="4:4" x14ac:dyDescent="0.25">
      <c r="D3885" s="111"/>
    </row>
    <row r="3886" spans="4:4" x14ac:dyDescent="0.25">
      <c r="D3886" s="111"/>
    </row>
    <row r="3887" spans="4:4" x14ac:dyDescent="0.25">
      <c r="D3887" s="111"/>
    </row>
    <row r="3888" spans="4:4" x14ac:dyDescent="0.25">
      <c r="D3888" s="111"/>
    </row>
    <row r="3889" spans="4:4" x14ac:dyDescent="0.25">
      <c r="D3889" s="111"/>
    </row>
    <row r="3890" spans="4:4" x14ac:dyDescent="0.25">
      <c r="D3890" s="111"/>
    </row>
    <row r="3891" spans="4:4" x14ac:dyDescent="0.25">
      <c r="D3891" s="111"/>
    </row>
    <row r="3892" spans="4:4" x14ac:dyDescent="0.25">
      <c r="D3892" s="111"/>
    </row>
    <row r="3893" spans="4:4" x14ac:dyDescent="0.25">
      <c r="D3893" s="111"/>
    </row>
    <row r="3894" spans="4:4" x14ac:dyDescent="0.25">
      <c r="D3894" s="111"/>
    </row>
    <row r="3895" spans="4:4" x14ac:dyDescent="0.25">
      <c r="D3895" s="111"/>
    </row>
    <row r="3896" spans="4:4" x14ac:dyDescent="0.25">
      <c r="D3896" s="111"/>
    </row>
    <row r="3897" spans="4:4" x14ac:dyDescent="0.25">
      <c r="D3897" s="111"/>
    </row>
    <row r="3898" spans="4:4" x14ac:dyDescent="0.25">
      <c r="D3898" s="111"/>
    </row>
    <row r="3899" spans="4:4" x14ac:dyDescent="0.25">
      <c r="D3899" s="111"/>
    </row>
    <row r="3900" spans="4:4" x14ac:dyDescent="0.25">
      <c r="D3900" s="111"/>
    </row>
    <row r="3901" spans="4:4" x14ac:dyDescent="0.25">
      <c r="D3901" s="111"/>
    </row>
    <row r="3902" spans="4:4" x14ac:dyDescent="0.25">
      <c r="D3902" s="111"/>
    </row>
    <row r="3903" spans="4:4" x14ac:dyDescent="0.25">
      <c r="D3903" s="111"/>
    </row>
    <row r="3904" spans="4:4" x14ac:dyDescent="0.25">
      <c r="D3904" s="111"/>
    </row>
    <row r="3905" spans="4:4" x14ac:dyDescent="0.25">
      <c r="D3905" s="111"/>
    </row>
    <row r="3906" spans="4:4" x14ac:dyDescent="0.25">
      <c r="D3906" s="111"/>
    </row>
    <row r="3907" spans="4:4" x14ac:dyDescent="0.25">
      <c r="D3907" s="111"/>
    </row>
    <row r="3908" spans="4:4" x14ac:dyDescent="0.25">
      <c r="D3908" s="111"/>
    </row>
    <row r="3909" spans="4:4" x14ac:dyDescent="0.25">
      <c r="D3909" s="111"/>
    </row>
    <row r="3910" spans="4:4" x14ac:dyDescent="0.25">
      <c r="D3910" s="111"/>
    </row>
    <row r="3911" spans="4:4" x14ac:dyDescent="0.25">
      <c r="D3911" s="111"/>
    </row>
    <row r="3912" spans="4:4" x14ac:dyDescent="0.25">
      <c r="D3912" s="111"/>
    </row>
    <row r="3913" spans="4:4" x14ac:dyDescent="0.25">
      <c r="D3913" s="111"/>
    </row>
    <row r="3914" spans="4:4" x14ac:dyDescent="0.25">
      <c r="D3914" s="111"/>
    </row>
    <row r="3915" spans="4:4" x14ac:dyDescent="0.25">
      <c r="D3915" s="111"/>
    </row>
    <row r="3916" spans="4:4" x14ac:dyDescent="0.25">
      <c r="D3916" s="111"/>
    </row>
    <row r="3917" spans="4:4" x14ac:dyDescent="0.25">
      <c r="D3917" s="111"/>
    </row>
    <row r="3918" spans="4:4" x14ac:dyDescent="0.25">
      <c r="D3918" s="111"/>
    </row>
    <row r="3919" spans="4:4" x14ac:dyDescent="0.25">
      <c r="D3919" s="111"/>
    </row>
    <row r="3920" spans="4:4" x14ac:dyDescent="0.25">
      <c r="D3920" s="111"/>
    </row>
    <row r="3921" spans="4:4" x14ac:dyDescent="0.25">
      <c r="D3921" s="111"/>
    </row>
    <row r="3922" spans="4:4" x14ac:dyDescent="0.25">
      <c r="D3922" s="111"/>
    </row>
    <row r="3923" spans="4:4" x14ac:dyDescent="0.25">
      <c r="D3923" s="111"/>
    </row>
    <row r="3924" spans="4:4" x14ac:dyDescent="0.25">
      <c r="D3924" s="111"/>
    </row>
    <row r="3925" spans="4:4" x14ac:dyDescent="0.25">
      <c r="D3925" s="111"/>
    </row>
    <row r="3926" spans="4:4" x14ac:dyDescent="0.25">
      <c r="D3926" s="111"/>
    </row>
    <row r="3927" spans="4:4" x14ac:dyDescent="0.25">
      <c r="D3927" s="111"/>
    </row>
    <row r="3928" spans="4:4" x14ac:dyDescent="0.25">
      <c r="D3928" s="111"/>
    </row>
    <row r="3929" spans="4:4" x14ac:dyDescent="0.25">
      <c r="D3929" s="111"/>
    </row>
    <row r="3930" spans="4:4" x14ac:dyDescent="0.25">
      <c r="D3930" s="111"/>
    </row>
    <row r="3931" spans="4:4" x14ac:dyDescent="0.25">
      <c r="D3931" s="111"/>
    </row>
    <row r="3932" spans="4:4" x14ac:dyDescent="0.25">
      <c r="D3932" s="111"/>
    </row>
    <row r="3933" spans="4:4" x14ac:dyDescent="0.25">
      <c r="D3933" s="111"/>
    </row>
    <row r="3934" spans="4:4" x14ac:dyDescent="0.25">
      <c r="D3934" s="111"/>
    </row>
    <row r="3935" spans="4:4" x14ac:dyDescent="0.25">
      <c r="D3935" s="111"/>
    </row>
    <row r="3936" spans="4:4" x14ac:dyDescent="0.25">
      <c r="D3936" s="111"/>
    </row>
    <row r="3937" spans="4:4" x14ac:dyDescent="0.25">
      <c r="D3937" s="111"/>
    </row>
    <row r="3938" spans="4:4" x14ac:dyDescent="0.25">
      <c r="D3938" s="111"/>
    </row>
    <row r="3939" spans="4:4" x14ac:dyDescent="0.25">
      <c r="D3939" s="111"/>
    </row>
    <row r="3940" spans="4:4" x14ac:dyDescent="0.25">
      <c r="D3940" s="111"/>
    </row>
    <row r="3941" spans="4:4" x14ac:dyDescent="0.25">
      <c r="D3941" s="111"/>
    </row>
    <row r="3942" spans="4:4" x14ac:dyDescent="0.25">
      <c r="D3942" s="111"/>
    </row>
    <row r="3943" spans="4:4" x14ac:dyDescent="0.25">
      <c r="D3943" s="111"/>
    </row>
    <row r="3944" spans="4:4" x14ac:dyDescent="0.25">
      <c r="D3944" s="111"/>
    </row>
    <row r="3945" spans="4:4" x14ac:dyDescent="0.25">
      <c r="D3945" s="111"/>
    </row>
    <row r="3946" spans="4:4" x14ac:dyDescent="0.25">
      <c r="D3946" s="111"/>
    </row>
    <row r="3947" spans="4:4" x14ac:dyDescent="0.25">
      <c r="D3947" s="111"/>
    </row>
    <row r="3948" spans="4:4" x14ac:dyDescent="0.25">
      <c r="D3948" s="111"/>
    </row>
    <row r="3949" spans="4:4" x14ac:dyDescent="0.25">
      <c r="D3949" s="111"/>
    </row>
    <row r="3950" spans="4:4" x14ac:dyDescent="0.25">
      <c r="D3950" s="111"/>
    </row>
    <row r="3951" spans="4:4" x14ac:dyDescent="0.25">
      <c r="D3951" s="111"/>
    </row>
    <row r="3952" spans="4:4" x14ac:dyDescent="0.25">
      <c r="D3952" s="111"/>
    </row>
    <row r="3953" spans="4:4" x14ac:dyDescent="0.25">
      <c r="D3953" s="111"/>
    </row>
    <row r="3954" spans="4:4" x14ac:dyDescent="0.25">
      <c r="D3954" s="111"/>
    </row>
    <row r="3955" spans="4:4" x14ac:dyDescent="0.25">
      <c r="D3955" s="111"/>
    </row>
    <row r="3956" spans="4:4" x14ac:dyDescent="0.25">
      <c r="D3956" s="111"/>
    </row>
    <row r="3957" spans="4:4" x14ac:dyDescent="0.25">
      <c r="D3957" s="111"/>
    </row>
    <row r="3958" spans="4:4" x14ac:dyDescent="0.25">
      <c r="D3958" s="111"/>
    </row>
    <row r="3959" spans="4:4" x14ac:dyDescent="0.25">
      <c r="D3959" s="111"/>
    </row>
    <row r="3960" spans="4:4" x14ac:dyDescent="0.25">
      <c r="D3960" s="111"/>
    </row>
    <row r="3961" spans="4:4" x14ac:dyDescent="0.25">
      <c r="D3961" s="111"/>
    </row>
    <row r="3962" spans="4:4" x14ac:dyDescent="0.25">
      <c r="D3962" s="111"/>
    </row>
    <row r="3963" spans="4:4" x14ac:dyDescent="0.25">
      <c r="D3963" s="111"/>
    </row>
    <row r="3964" spans="4:4" x14ac:dyDescent="0.25">
      <c r="D3964" s="111"/>
    </row>
    <row r="3965" spans="4:4" x14ac:dyDescent="0.25">
      <c r="D3965" s="111"/>
    </row>
    <row r="3966" spans="4:4" x14ac:dyDescent="0.25">
      <c r="D3966" s="111"/>
    </row>
    <row r="3967" spans="4:4" x14ac:dyDescent="0.25">
      <c r="D3967" s="111"/>
    </row>
    <row r="3968" spans="4:4" x14ac:dyDescent="0.25">
      <c r="D3968" s="111"/>
    </row>
    <row r="3969" spans="4:4" x14ac:dyDescent="0.25">
      <c r="D3969" s="111"/>
    </row>
    <row r="3970" spans="4:4" x14ac:dyDescent="0.25">
      <c r="D3970" s="111"/>
    </row>
    <row r="3971" spans="4:4" x14ac:dyDescent="0.25">
      <c r="D3971" s="111"/>
    </row>
    <row r="3972" spans="4:4" x14ac:dyDescent="0.25">
      <c r="D3972" s="111"/>
    </row>
    <row r="3973" spans="4:4" x14ac:dyDescent="0.25">
      <c r="D3973" s="111"/>
    </row>
    <row r="3974" spans="4:4" x14ac:dyDescent="0.25">
      <c r="D3974" s="111"/>
    </row>
    <row r="3975" spans="4:4" x14ac:dyDescent="0.25">
      <c r="D3975" s="111"/>
    </row>
    <row r="3976" spans="4:4" x14ac:dyDescent="0.25">
      <c r="D3976" s="111"/>
    </row>
    <row r="3977" spans="4:4" x14ac:dyDescent="0.25">
      <c r="D3977" s="111"/>
    </row>
    <row r="3978" spans="4:4" x14ac:dyDescent="0.25">
      <c r="D3978" s="111"/>
    </row>
    <row r="3979" spans="4:4" x14ac:dyDescent="0.25">
      <c r="D3979" s="111"/>
    </row>
    <row r="3980" spans="4:4" x14ac:dyDescent="0.25">
      <c r="D3980" s="111"/>
    </row>
    <row r="3981" spans="4:4" x14ac:dyDescent="0.25">
      <c r="D3981" s="111"/>
    </row>
    <row r="3982" spans="4:4" x14ac:dyDescent="0.25">
      <c r="D3982" s="111"/>
    </row>
    <row r="3983" spans="4:4" x14ac:dyDescent="0.25">
      <c r="D3983" s="111"/>
    </row>
    <row r="3984" spans="4:4" x14ac:dyDescent="0.25">
      <c r="D3984" s="111"/>
    </row>
    <row r="3985" spans="4:4" x14ac:dyDescent="0.25">
      <c r="D3985" s="111"/>
    </row>
    <row r="3986" spans="4:4" x14ac:dyDescent="0.25">
      <c r="D3986" s="111"/>
    </row>
    <row r="3987" spans="4:4" x14ac:dyDescent="0.25">
      <c r="D3987" s="111"/>
    </row>
    <row r="3988" spans="4:4" x14ac:dyDescent="0.25">
      <c r="D3988" s="111"/>
    </row>
    <row r="3989" spans="4:4" x14ac:dyDescent="0.25">
      <c r="D3989" s="111"/>
    </row>
    <row r="3990" spans="4:4" x14ac:dyDescent="0.25">
      <c r="D3990" s="111"/>
    </row>
    <row r="3991" spans="4:4" x14ac:dyDescent="0.25">
      <c r="D3991" s="111"/>
    </row>
    <row r="3992" spans="4:4" x14ac:dyDescent="0.25">
      <c r="D3992" s="111"/>
    </row>
    <row r="3993" spans="4:4" x14ac:dyDescent="0.25">
      <c r="D3993" s="111"/>
    </row>
    <row r="3994" spans="4:4" x14ac:dyDescent="0.25">
      <c r="D3994" s="111"/>
    </row>
    <row r="3995" spans="4:4" x14ac:dyDescent="0.25">
      <c r="D3995" s="111"/>
    </row>
    <row r="3996" spans="4:4" x14ac:dyDescent="0.25">
      <c r="D3996" s="111"/>
    </row>
    <row r="3997" spans="4:4" x14ac:dyDescent="0.25">
      <c r="D3997" s="111"/>
    </row>
    <row r="3998" spans="4:4" x14ac:dyDescent="0.25">
      <c r="D3998" s="111"/>
    </row>
    <row r="3999" spans="4:4" x14ac:dyDescent="0.25">
      <c r="D3999" s="111"/>
    </row>
    <row r="4000" spans="4:4" x14ac:dyDescent="0.25">
      <c r="D4000" s="111"/>
    </row>
    <row r="4001" spans="4:4" x14ac:dyDescent="0.25">
      <c r="D4001" s="111"/>
    </row>
    <row r="4002" spans="4:4" x14ac:dyDescent="0.25">
      <c r="D4002" s="111"/>
    </row>
    <row r="4003" spans="4:4" x14ac:dyDescent="0.25">
      <c r="D4003" s="111"/>
    </row>
    <row r="4004" spans="4:4" x14ac:dyDescent="0.25">
      <c r="D4004" s="111"/>
    </row>
    <row r="4005" spans="4:4" x14ac:dyDescent="0.25">
      <c r="D4005" s="111"/>
    </row>
    <row r="4006" spans="4:4" x14ac:dyDescent="0.25">
      <c r="D4006" s="111"/>
    </row>
    <row r="4007" spans="4:4" x14ac:dyDescent="0.25">
      <c r="D4007" s="111"/>
    </row>
    <row r="4008" spans="4:4" x14ac:dyDescent="0.25">
      <c r="D4008" s="111"/>
    </row>
    <row r="4009" spans="4:4" x14ac:dyDescent="0.25">
      <c r="D4009" s="111"/>
    </row>
    <row r="4010" spans="4:4" x14ac:dyDescent="0.25">
      <c r="D4010" s="111"/>
    </row>
    <row r="4011" spans="4:4" x14ac:dyDescent="0.25">
      <c r="D4011" s="111"/>
    </row>
    <row r="4012" spans="4:4" x14ac:dyDescent="0.25">
      <c r="D4012" s="111"/>
    </row>
    <row r="4013" spans="4:4" x14ac:dyDescent="0.25">
      <c r="D4013" s="111"/>
    </row>
    <row r="4014" spans="4:4" x14ac:dyDescent="0.25">
      <c r="D4014" s="111"/>
    </row>
    <row r="4015" spans="4:4" x14ac:dyDescent="0.25">
      <c r="D4015" s="111"/>
    </row>
    <row r="4016" spans="4:4" x14ac:dyDescent="0.25">
      <c r="D4016" s="111"/>
    </row>
    <row r="4017" spans="4:4" x14ac:dyDescent="0.25">
      <c r="D4017" s="111"/>
    </row>
    <row r="4018" spans="4:4" x14ac:dyDescent="0.25">
      <c r="D4018" s="111"/>
    </row>
    <row r="4019" spans="4:4" x14ac:dyDescent="0.25">
      <c r="D4019" s="111"/>
    </row>
    <row r="4020" spans="4:4" x14ac:dyDescent="0.25">
      <c r="D4020" s="111"/>
    </row>
    <row r="4021" spans="4:4" x14ac:dyDescent="0.25">
      <c r="D4021" s="111"/>
    </row>
    <row r="4022" spans="4:4" x14ac:dyDescent="0.25">
      <c r="D4022" s="111"/>
    </row>
    <row r="4023" spans="4:4" x14ac:dyDescent="0.25">
      <c r="D4023" s="111"/>
    </row>
    <row r="4024" spans="4:4" x14ac:dyDescent="0.25">
      <c r="D4024" s="111"/>
    </row>
    <row r="4025" spans="4:4" x14ac:dyDescent="0.25">
      <c r="D4025" s="111"/>
    </row>
    <row r="4026" spans="4:4" x14ac:dyDescent="0.25">
      <c r="D4026" s="111"/>
    </row>
    <row r="4027" spans="4:4" x14ac:dyDescent="0.25">
      <c r="D4027" s="111"/>
    </row>
    <row r="4028" spans="4:4" x14ac:dyDescent="0.25">
      <c r="D4028" s="111"/>
    </row>
    <row r="4029" spans="4:4" x14ac:dyDescent="0.25">
      <c r="D4029" s="111"/>
    </row>
    <row r="4030" spans="4:4" x14ac:dyDescent="0.25">
      <c r="D4030" s="111"/>
    </row>
    <row r="4031" spans="4:4" x14ac:dyDescent="0.25">
      <c r="D4031" s="111"/>
    </row>
    <row r="4032" spans="4:4" x14ac:dyDescent="0.25">
      <c r="D4032" s="111"/>
    </row>
    <row r="4033" spans="4:4" x14ac:dyDescent="0.25">
      <c r="D4033" s="111"/>
    </row>
    <row r="4034" spans="4:4" x14ac:dyDescent="0.25">
      <c r="D4034" s="111"/>
    </row>
    <row r="4035" spans="4:4" x14ac:dyDescent="0.25">
      <c r="D4035" s="111"/>
    </row>
    <row r="4036" spans="4:4" x14ac:dyDescent="0.25">
      <c r="D4036" s="111"/>
    </row>
    <row r="4037" spans="4:4" x14ac:dyDescent="0.25">
      <c r="D4037" s="111"/>
    </row>
    <row r="4038" spans="4:4" x14ac:dyDescent="0.25">
      <c r="D4038" s="111"/>
    </row>
    <row r="4039" spans="4:4" x14ac:dyDescent="0.25">
      <c r="D4039" s="111"/>
    </row>
    <row r="4040" spans="4:4" x14ac:dyDescent="0.25">
      <c r="D4040" s="111"/>
    </row>
    <row r="4041" spans="4:4" x14ac:dyDescent="0.25">
      <c r="D4041" s="111"/>
    </row>
    <row r="4042" spans="4:4" x14ac:dyDescent="0.25">
      <c r="D4042" s="111"/>
    </row>
    <row r="4043" spans="4:4" x14ac:dyDescent="0.25">
      <c r="D4043" s="111"/>
    </row>
    <row r="4044" spans="4:4" x14ac:dyDescent="0.25">
      <c r="D4044" s="111"/>
    </row>
    <row r="4045" spans="4:4" x14ac:dyDescent="0.25">
      <c r="D4045" s="111"/>
    </row>
    <row r="4046" spans="4:4" x14ac:dyDescent="0.25">
      <c r="D4046" s="111"/>
    </row>
    <row r="4047" spans="4:4" x14ac:dyDescent="0.25">
      <c r="D4047" s="111"/>
    </row>
    <row r="4048" spans="4:4" x14ac:dyDescent="0.25">
      <c r="D4048" s="111"/>
    </row>
    <row r="4049" spans="4:4" x14ac:dyDescent="0.25">
      <c r="D4049" s="111"/>
    </row>
    <row r="4050" spans="4:4" x14ac:dyDescent="0.25">
      <c r="D4050" s="111"/>
    </row>
    <row r="4051" spans="4:4" x14ac:dyDescent="0.25">
      <c r="D4051" s="111"/>
    </row>
    <row r="4052" spans="4:4" x14ac:dyDescent="0.25">
      <c r="D4052" s="111"/>
    </row>
    <row r="4053" spans="4:4" x14ac:dyDescent="0.25">
      <c r="D4053" s="111"/>
    </row>
    <row r="4054" spans="4:4" x14ac:dyDescent="0.25">
      <c r="D4054" s="111"/>
    </row>
    <row r="4055" spans="4:4" x14ac:dyDescent="0.25">
      <c r="D4055" s="111"/>
    </row>
    <row r="4056" spans="4:4" x14ac:dyDescent="0.25">
      <c r="D4056" s="111"/>
    </row>
    <row r="4057" spans="4:4" x14ac:dyDescent="0.25">
      <c r="D4057" s="111"/>
    </row>
    <row r="4058" spans="4:4" x14ac:dyDescent="0.25">
      <c r="D4058" s="111"/>
    </row>
    <row r="4059" spans="4:4" x14ac:dyDescent="0.25">
      <c r="D4059" s="111"/>
    </row>
    <row r="4060" spans="4:4" x14ac:dyDescent="0.25">
      <c r="D4060" s="111"/>
    </row>
    <row r="4061" spans="4:4" x14ac:dyDescent="0.25">
      <c r="D4061" s="111"/>
    </row>
    <row r="4062" spans="4:4" x14ac:dyDescent="0.25">
      <c r="D4062" s="111"/>
    </row>
    <row r="4063" spans="4:4" x14ac:dyDescent="0.25">
      <c r="D4063" s="111"/>
    </row>
    <row r="4064" spans="4:4" x14ac:dyDescent="0.25">
      <c r="D4064" s="111"/>
    </row>
    <row r="4065" spans="4:4" x14ac:dyDescent="0.25">
      <c r="D4065" s="111"/>
    </row>
    <row r="4066" spans="4:4" x14ac:dyDescent="0.25">
      <c r="D4066" s="111"/>
    </row>
    <row r="4067" spans="4:4" x14ac:dyDescent="0.25">
      <c r="D4067" s="111"/>
    </row>
    <row r="4068" spans="4:4" x14ac:dyDescent="0.25">
      <c r="D4068" s="111"/>
    </row>
    <row r="4069" spans="4:4" x14ac:dyDescent="0.25">
      <c r="D4069" s="111"/>
    </row>
    <row r="4070" spans="4:4" x14ac:dyDescent="0.25">
      <c r="D4070" s="111"/>
    </row>
    <row r="4071" spans="4:4" x14ac:dyDescent="0.25">
      <c r="D4071" s="111"/>
    </row>
    <row r="4072" spans="4:4" x14ac:dyDescent="0.25">
      <c r="D4072" s="111"/>
    </row>
    <row r="4073" spans="4:4" x14ac:dyDescent="0.25">
      <c r="D4073" s="111"/>
    </row>
    <row r="4074" spans="4:4" x14ac:dyDescent="0.25">
      <c r="D4074" s="111"/>
    </row>
    <row r="4075" spans="4:4" x14ac:dyDescent="0.25">
      <c r="D4075" s="111"/>
    </row>
    <row r="4076" spans="4:4" x14ac:dyDescent="0.25">
      <c r="D4076" s="111"/>
    </row>
    <row r="4077" spans="4:4" x14ac:dyDescent="0.25">
      <c r="D4077" s="111"/>
    </row>
    <row r="4078" spans="4:4" x14ac:dyDescent="0.25">
      <c r="D4078" s="111"/>
    </row>
    <row r="4079" spans="4:4" x14ac:dyDescent="0.25">
      <c r="D4079" s="111"/>
    </row>
    <row r="4080" spans="4:4" x14ac:dyDescent="0.25">
      <c r="D4080" s="111"/>
    </row>
    <row r="4081" spans="4:4" x14ac:dyDescent="0.25">
      <c r="D4081" s="111"/>
    </row>
    <row r="4082" spans="4:4" x14ac:dyDescent="0.25">
      <c r="D4082" s="111"/>
    </row>
    <row r="4083" spans="4:4" x14ac:dyDescent="0.25">
      <c r="D4083" s="111"/>
    </row>
    <row r="4084" spans="4:4" x14ac:dyDescent="0.25">
      <c r="D4084" s="111"/>
    </row>
    <row r="4085" spans="4:4" x14ac:dyDescent="0.25">
      <c r="D4085" s="111"/>
    </row>
    <row r="4086" spans="4:4" x14ac:dyDescent="0.25">
      <c r="D4086" s="111"/>
    </row>
    <row r="4087" spans="4:4" x14ac:dyDescent="0.25">
      <c r="D4087" s="111"/>
    </row>
    <row r="4088" spans="4:4" x14ac:dyDescent="0.25">
      <c r="D4088" s="111"/>
    </row>
    <row r="4089" spans="4:4" x14ac:dyDescent="0.25">
      <c r="D4089" s="111"/>
    </row>
    <row r="4090" spans="4:4" x14ac:dyDescent="0.25">
      <c r="D4090" s="111"/>
    </row>
    <row r="4091" spans="4:4" x14ac:dyDescent="0.25">
      <c r="D4091" s="111"/>
    </row>
    <row r="4092" spans="4:4" x14ac:dyDescent="0.25">
      <c r="D4092" s="111"/>
    </row>
    <row r="4093" spans="4:4" x14ac:dyDescent="0.25">
      <c r="D4093" s="111"/>
    </row>
    <row r="4094" spans="4:4" x14ac:dyDescent="0.25">
      <c r="D4094" s="111"/>
    </row>
    <row r="4095" spans="4:4" x14ac:dyDescent="0.25">
      <c r="D4095" s="111"/>
    </row>
    <row r="4096" spans="4:4" x14ac:dyDescent="0.25">
      <c r="D4096" s="111"/>
    </row>
    <row r="4097" spans="4:4" x14ac:dyDescent="0.25">
      <c r="D4097" s="111"/>
    </row>
    <row r="4098" spans="4:4" x14ac:dyDescent="0.25">
      <c r="D4098" s="111"/>
    </row>
    <row r="4099" spans="4:4" x14ac:dyDescent="0.25">
      <c r="D4099" s="111"/>
    </row>
    <row r="4100" spans="4:4" x14ac:dyDescent="0.25">
      <c r="D4100" s="111"/>
    </row>
    <row r="4101" spans="4:4" x14ac:dyDescent="0.25">
      <c r="D4101" s="111"/>
    </row>
    <row r="4102" spans="4:4" x14ac:dyDescent="0.25">
      <c r="D4102" s="111"/>
    </row>
    <row r="4103" spans="4:4" x14ac:dyDescent="0.25">
      <c r="D4103" s="111"/>
    </row>
    <row r="4104" spans="4:4" x14ac:dyDescent="0.25">
      <c r="D4104" s="111"/>
    </row>
    <row r="4105" spans="4:4" x14ac:dyDescent="0.25">
      <c r="D4105" s="111"/>
    </row>
    <row r="4106" spans="4:4" x14ac:dyDescent="0.25">
      <c r="D4106" s="111"/>
    </row>
    <row r="4107" spans="4:4" x14ac:dyDescent="0.25">
      <c r="D4107" s="111"/>
    </row>
    <row r="4108" spans="4:4" x14ac:dyDescent="0.25">
      <c r="D4108" s="111"/>
    </row>
    <row r="4109" spans="4:4" x14ac:dyDescent="0.25">
      <c r="D4109" s="111"/>
    </row>
    <row r="4110" spans="4:4" x14ac:dyDescent="0.25">
      <c r="D4110" s="111"/>
    </row>
    <row r="4111" spans="4:4" x14ac:dyDescent="0.25">
      <c r="D4111" s="111"/>
    </row>
    <row r="4112" spans="4:4" x14ac:dyDescent="0.25">
      <c r="D4112" s="111"/>
    </row>
    <row r="4113" spans="4:4" x14ac:dyDescent="0.25">
      <c r="D4113" s="111"/>
    </row>
    <row r="4114" spans="4:4" x14ac:dyDescent="0.25">
      <c r="D4114" s="111"/>
    </row>
    <row r="4115" spans="4:4" x14ac:dyDescent="0.25">
      <c r="D4115" s="111"/>
    </row>
    <row r="4116" spans="4:4" x14ac:dyDescent="0.25">
      <c r="D4116" s="111"/>
    </row>
    <row r="4117" spans="4:4" x14ac:dyDescent="0.25">
      <c r="D4117" s="111"/>
    </row>
    <row r="4118" spans="4:4" x14ac:dyDescent="0.25">
      <c r="D4118" s="111"/>
    </row>
    <row r="4119" spans="4:4" x14ac:dyDescent="0.25">
      <c r="D4119" s="111"/>
    </row>
    <row r="4120" spans="4:4" x14ac:dyDescent="0.25">
      <c r="D4120" s="111"/>
    </row>
    <row r="4121" spans="4:4" x14ac:dyDescent="0.25">
      <c r="D4121" s="111"/>
    </row>
    <row r="4122" spans="4:4" x14ac:dyDescent="0.25">
      <c r="D4122" s="111"/>
    </row>
    <row r="4123" spans="4:4" x14ac:dyDescent="0.25">
      <c r="D4123" s="111"/>
    </row>
    <row r="4124" spans="4:4" x14ac:dyDescent="0.25">
      <c r="D4124" s="111"/>
    </row>
    <row r="4125" spans="4:4" x14ac:dyDescent="0.25">
      <c r="D4125" s="111"/>
    </row>
    <row r="4126" spans="4:4" x14ac:dyDescent="0.25">
      <c r="D4126" s="111"/>
    </row>
    <row r="4127" spans="4:4" x14ac:dyDescent="0.25">
      <c r="D4127" s="111"/>
    </row>
    <row r="4128" spans="4:4" x14ac:dyDescent="0.25">
      <c r="D4128" s="111"/>
    </row>
    <row r="4129" spans="4:4" x14ac:dyDescent="0.25">
      <c r="D4129" s="111"/>
    </row>
    <row r="4130" spans="4:4" x14ac:dyDescent="0.25">
      <c r="D4130" s="111"/>
    </row>
    <row r="4131" spans="4:4" x14ac:dyDescent="0.25">
      <c r="D4131" s="111"/>
    </row>
    <row r="4132" spans="4:4" x14ac:dyDescent="0.25">
      <c r="D4132" s="111"/>
    </row>
    <row r="4133" spans="4:4" x14ac:dyDescent="0.25">
      <c r="D4133" s="111"/>
    </row>
    <row r="4134" spans="4:4" x14ac:dyDescent="0.25">
      <c r="D4134" s="111"/>
    </row>
    <row r="4135" spans="4:4" x14ac:dyDescent="0.25">
      <c r="D4135" s="111"/>
    </row>
    <row r="4136" spans="4:4" x14ac:dyDescent="0.25">
      <c r="D4136" s="111"/>
    </row>
    <row r="4137" spans="4:4" x14ac:dyDescent="0.25">
      <c r="D4137" s="111"/>
    </row>
    <row r="4138" spans="4:4" x14ac:dyDescent="0.25">
      <c r="D4138" s="111"/>
    </row>
    <row r="4139" spans="4:4" x14ac:dyDescent="0.25">
      <c r="D4139" s="111"/>
    </row>
    <row r="4140" spans="4:4" x14ac:dyDescent="0.25">
      <c r="D4140" s="111"/>
    </row>
    <row r="4141" spans="4:4" x14ac:dyDescent="0.25">
      <c r="D4141" s="111"/>
    </row>
    <row r="4142" spans="4:4" x14ac:dyDescent="0.25">
      <c r="D4142" s="111"/>
    </row>
    <row r="4143" spans="4:4" x14ac:dyDescent="0.25">
      <c r="D4143" s="111"/>
    </row>
    <row r="4144" spans="4:4" x14ac:dyDescent="0.25">
      <c r="D4144" s="111"/>
    </row>
    <row r="4145" spans="4:4" x14ac:dyDescent="0.25">
      <c r="D4145" s="111"/>
    </row>
    <row r="4146" spans="4:4" x14ac:dyDescent="0.25">
      <c r="D4146" s="111"/>
    </row>
    <row r="4147" spans="4:4" x14ac:dyDescent="0.25">
      <c r="D4147" s="111"/>
    </row>
    <row r="4148" spans="4:4" x14ac:dyDescent="0.25">
      <c r="D4148" s="111"/>
    </row>
    <row r="4149" spans="4:4" x14ac:dyDescent="0.25">
      <c r="D4149" s="111"/>
    </row>
    <row r="4150" spans="4:4" x14ac:dyDescent="0.25">
      <c r="D4150" s="111"/>
    </row>
    <row r="4151" spans="4:4" x14ac:dyDescent="0.25">
      <c r="D4151" s="111"/>
    </row>
    <row r="4152" spans="4:4" x14ac:dyDescent="0.25">
      <c r="D4152" s="111"/>
    </row>
    <row r="4153" spans="4:4" x14ac:dyDescent="0.25">
      <c r="D4153" s="111"/>
    </row>
    <row r="4154" spans="4:4" x14ac:dyDescent="0.25">
      <c r="D4154" s="111"/>
    </row>
    <row r="4155" spans="4:4" x14ac:dyDescent="0.25">
      <c r="D4155" s="111"/>
    </row>
    <row r="4156" spans="4:4" x14ac:dyDescent="0.25">
      <c r="D4156" s="111"/>
    </row>
    <row r="4157" spans="4:4" x14ac:dyDescent="0.25">
      <c r="D4157" s="111"/>
    </row>
    <row r="4158" spans="4:4" x14ac:dyDescent="0.25">
      <c r="D4158" s="111"/>
    </row>
    <row r="4159" spans="4:4" x14ac:dyDescent="0.25">
      <c r="D4159" s="111"/>
    </row>
    <row r="4160" spans="4:4" x14ac:dyDescent="0.25">
      <c r="D4160" s="111"/>
    </row>
    <row r="4161" spans="4:4" x14ac:dyDescent="0.25">
      <c r="D4161" s="111"/>
    </row>
    <row r="4162" spans="4:4" x14ac:dyDescent="0.25">
      <c r="D4162" s="111"/>
    </row>
    <row r="4163" spans="4:4" x14ac:dyDescent="0.25">
      <c r="D4163" s="111"/>
    </row>
    <row r="4164" spans="4:4" x14ac:dyDescent="0.25">
      <c r="D4164" s="111"/>
    </row>
    <row r="4165" spans="4:4" x14ac:dyDescent="0.25">
      <c r="D4165" s="111"/>
    </row>
    <row r="4166" spans="4:4" x14ac:dyDescent="0.25">
      <c r="D4166" s="111"/>
    </row>
    <row r="4167" spans="4:4" x14ac:dyDescent="0.25">
      <c r="D4167" s="111"/>
    </row>
    <row r="4168" spans="4:4" x14ac:dyDescent="0.25">
      <c r="D4168" s="111"/>
    </row>
    <row r="4169" spans="4:4" x14ac:dyDescent="0.25">
      <c r="D4169" s="111"/>
    </row>
    <row r="4170" spans="4:4" x14ac:dyDescent="0.25">
      <c r="D4170" s="111"/>
    </row>
    <row r="4171" spans="4:4" x14ac:dyDescent="0.25">
      <c r="D4171" s="111"/>
    </row>
    <row r="4172" spans="4:4" x14ac:dyDescent="0.25">
      <c r="D4172" s="111"/>
    </row>
    <row r="4173" spans="4:4" x14ac:dyDescent="0.25">
      <c r="D4173" s="111"/>
    </row>
    <row r="4174" spans="4:4" x14ac:dyDescent="0.25">
      <c r="D4174" s="111"/>
    </row>
    <row r="4175" spans="4:4" x14ac:dyDescent="0.25">
      <c r="D4175" s="111"/>
    </row>
    <row r="4176" spans="4:4" x14ac:dyDescent="0.25">
      <c r="D4176" s="111"/>
    </row>
    <row r="4177" spans="4:4" x14ac:dyDescent="0.25">
      <c r="D4177" s="111"/>
    </row>
    <row r="4178" spans="4:4" x14ac:dyDescent="0.25">
      <c r="D4178" s="111"/>
    </row>
    <row r="4179" spans="4:4" x14ac:dyDescent="0.25">
      <c r="D4179" s="111"/>
    </row>
    <row r="4180" spans="4:4" x14ac:dyDescent="0.25">
      <c r="D4180" s="111"/>
    </row>
    <row r="4181" spans="4:4" x14ac:dyDescent="0.25">
      <c r="D4181" s="111"/>
    </row>
    <row r="4182" spans="4:4" x14ac:dyDescent="0.25">
      <c r="D4182" s="111"/>
    </row>
    <row r="4183" spans="4:4" x14ac:dyDescent="0.25">
      <c r="D4183" s="111"/>
    </row>
    <row r="4184" spans="4:4" x14ac:dyDescent="0.25">
      <c r="D4184" s="111"/>
    </row>
    <row r="4185" spans="4:4" x14ac:dyDescent="0.25">
      <c r="D4185" s="111"/>
    </row>
    <row r="4186" spans="4:4" x14ac:dyDescent="0.25">
      <c r="D4186" s="111"/>
    </row>
    <row r="4187" spans="4:4" x14ac:dyDescent="0.25">
      <c r="D4187" s="111"/>
    </row>
    <row r="4188" spans="4:4" x14ac:dyDescent="0.25">
      <c r="D4188" s="111"/>
    </row>
    <row r="4189" spans="4:4" x14ac:dyDescent="0.25">
      <c r="D4189" s="111"/>
    </row>
    <row r="4190" spans="4:4" x14ac:dyDescent="0.25">
      <c r="D4190" s="111"/>
    </row>
    <row r="4191" spans="4:4" x14ac:dyDescent="0.25">
      <c r="D4191" s="111"/>
    </row>
    <row r="4192" spans="4:4" x14ac:dyDescent="0.25">
      <c r="D4192" s="111"/>
    </row>
    <row r="4193" spans="4:4" x14ac:dyDescent="0.25">
      <c r="D4193" s="111"/>
    </row>
    <row r="4194" spans="4:4" x14ac:dyDescent="0.25">
      <c r="D4194" s="111"/>
    </row>
    <row r="4195" spans="4:4" x14ac:dyDescent="0.25">
      <c r="D4195" s="111"/>
    </row>
    <row r="4196" spans="4:4" x14ac:dyDescent="0.25">
      <c r="D4196" s="111"/>
    </row>
    <row r="4197" spans="4:4" x14ac:dyDescent="0.25">
      <c r="D4197" s="111"/>
    </row>
    <row r="4198" spans="4:4" x14ac:dyDescent="0.25">
      <c r="D4198" s="111"/>
    </row>
    <row r="4199" spans="4:4" x14ac:dyDescent="0.25">
      <c r="D4199" s="111"/>
    </row>
    <row r="4200" spans="4:4" x14ac:dyDescent="0.25">
      <c r="D4200" s="111"/>
    </row>
    <row r="4201" spans="4:4" x14ac:dyDescent="0.25">
      <c r="D4201" s="111"/>
    </row>
    <row r="4202" spans="4:4" x14ac:dyDescent="0.25">
      <c r="D4202" s="111"/>
    </row>
    <row r="4203" spans="4:4" x14ac:dyDescent="0.25">
      <c r="D4203" s="111"/>
    </row>
    <row r="4204" spans="4:4" x14ac:dyDescent="0.25">
      <c r="D4204" s="111"/>
    </row>
    <row r="4205" spans="4:4" x14ac:dyDescent="0.25">
      <c r="D4205" s="111"/>
    </row>
    <row r="4206" spans="4:4" x14ac:dyDescent="0.25">
      <c r="D4206" s="111"/>
    </row>
    <row r="4207" spans="4:4" x14ac:dyDescent="0.25">
      <c r="D4207" s="111"/>
    </row>
    <row r="4208" spans="4:4" x14ac:dyDescent="0.25">
      <c r="D4208" s="111"/>
    </row>
    <row r="4209" spans="4:4" x14ac:dyDescent="0.25">
      <c r="D4209" s="111"/>
    </row>
    <row r="4210" spans="4:4" x14ac:dyDescent="0.25">
      <c r="D4210" s="111"/>
    </row>
    <row r="4211" spans="4:4" x14ac:dyDescent="0.25">
      <c r="D4211" s="111"/>
    </row>
    <row r="4212" spans="4:4" x14ac:dyDescent="0.25">
      <c r="D4212" s="111"/>
    </row>
    <row r="4213" spans="4:4" x14ac:dyDescent="0.25">
      <c r="D4213" s="111"/>
    </row>
    <row r="4214" spans="4:4" x14ac:dyDescent="0.25">
      <c r="D4214" s="111"/>
    </row>
    <row r="4215" spans="4:4" x14ac:dyDescent="0.25">
      <c r="D4215" s="111"/>
    </row>
    <row r="4216" spans="4:4" x14ac:dyDescent="0.25">
      <c r="D4216" s="111"/>
    </row>
    <row r="4217" spans="4:4" x14ac:dyDescent="0.25">
      <c r="D4217" s="111"/>
    </row>
    <row r="4218" spans="4:4" x14ac:dyDescent="0.25">
      <c r="D4218" s="111"/>
    </row>
    <row r="4219" spans="4:4" x14ac:dyDescent="0.25">
      <c r="D4219" s="111"/>
    </row>
    <row r="4220" spans="4:4" x14ac:dyDescent="0.25">
      <c r="D4220" s="111"/>
    </row>
    <row r="4221" spans="4:4" x14ac:dyDescent="0.25">
      <c r="D4221" s="111"/>
    </row>
    <row r="4222" spans="4:4" x14ac:dyDescent="0.25">
      <c r="D4222" s="111"/>
    </row>
    <row r="4223" spans="4:4" x14ac:dyDescent="0.25">
      <c r="D4223" s="111"/>
    </row>
    <row r="4224" spans="4:4" x14ac:dyDescent="0.25">
      <c r="D4224" s="111"/>
    </row>
    <row r="4225" spans="4:4" x14ac:dyDescent="0.25">
      <c r="D4225" s="111"/>
    </row>
    <row r="4226" spans="4:4" x14ac:dyDescent="0.25">
      <c r="D4226" s="111"/>
    </row>
    <row r="4227" spans="4:4" x14ac:dyDescent="0.25">
      <c r="D4227" s="111"/>
    </row>
    <row r="4228" spans="4:4" x14ac:dyDescent="0.25">
      <c r="D4228" s="111"/>
    </row>
    <row r="4229" spans="4:4" x14ac:dyDescent="0.25">
      <c r="D4229" s="111"/>
    </row>
    <row r="4230" spans="4:4" x14ac:dyDescent="0.25">
      <c r="D4230" s="111"/>
    </row>
    <row r="4231" spans="4:4" x14ac:dyDescent="0.25">
      <c r="D4231" s="111"/>
    </row>
    <row r="4232" spans="4:4" x14ac:dyDescent="0.25">
      <c r="D4232" s="111"/>
    </row>
    <row r="4233" spans="4:4" x14ac:dyDescent="0.25">
      <c r="D4233" s="111"/>
    </row>
    <row r="4234" spans="4:4" x14ac:dyDescent="0.25">
      <c r="D4234" s="111"/>
    </row>
    <row r="4235" spans="4:4" x14ac:dyDescent="0.25">
      <c r="D4235" s="111"/>
    </row>
    <row r="4236" spans="4:4" x14ac:dyDescent="0.25">
      <c r="D4236" s="111"/>
    </row>
    <row r="4237" spans="4:4" x14ac:dyDescent="0.25">
      <c r="D4237" s="111"/>
    </row>
    <row r="4238" spans="4:4" x14ac:dyDescent="0.25">
      <c r="D4238" s="111"/>
    </row>
    <row r="4239" spans="4:4" x14ac:dyDescent="0.25">
      <c r="D4239" s="111"/>
    </row>
    <row r="4240" spans="4:4" x14ac:dyDescent="0.25">
      <c r="D4240" s="111"/>
    </row>
    <row r="4241" spans="4:4" x14ac:dyDescent="0.25">
      <c r="D4241" s="111"/>
    </row>
    <row r="4242" spans="4:4" x14ac:dyDescent="0.25">
      <c r="D4242" s="111"/>
    </row>
    <row r="4243" spans="4:4" x14ac:dyDescent="0.25">
      <c r="D4243" s="111"/>
    </row>
    <row r="4244" spans="4:4" x14ac:dyDescent="0.25">
      <c r="D4244" s="111"/>
    </row>
    <row r="4245" spans="4:4" x14ac:dyDescent="0.25">
      <c r="D4245" s="111"/>
    </row>
    <row r="4246" spans="4:4" x14ac:dyDescent="0.25">
      <c r="D4246" s="111"/>
    </row>
    <row r="4247" spans="4:4" x14ac:dyDescent="0.25">
      <c r="D4247" s="111"/>
    </row>
    <row r="4248" spans="4:4" x14ac:dyDescent="0.25">
      <c r="D4248" s="111"/>
    </row>
    <row r="4249" spans="4:4" x14ac:dyDescent="0.25">
      <c r="D4249" s="111"/>
    </row>
    <row r="4250" spans="4:4" x14ac:dyDescent="0.25">
      <c r="D4250" s="111"/>
    </row>
    <row r="4251" spans="4:4" x14ac:dyDescent="0.25">
      <c r="D4251" s="111"/>
    </row>
    <row r="4252" spans="4:4" x14ac:dyDescent="0.25">
      <c r="D4252" s="111"/>
    </row>
    <row r="4253" spans="4:4" x14ac:dyDescent="0.25">
      <c r="D4253" s="111"/>
    </row>
    <row r="4254" spans="4:4" x14ac:dyDescent="0.25">
      <c r="D4254" s="111"/>
    </row>
    <row r="4255" spans="4:4" x14ac:dyDescent="0.25">
      <c r="D4255" s="111"/>
    </row>
    <row r="4256" spans="4:4" x14ac:dyDescent="0.25">
      <c r="D4256" s="111"/>
    </row>
    <row r="4257" spans="4:4" x14ac:dyDescent="0.25">
      <c r="D4257" s="111"/>
    </row>
    <row r="4258" spans="4:4" x14ac:dyDescent="0.25">
      <c r="D4258" s="111"/>
    </row>
    <row r="4259" spans="4:4" x14ac:dyDescent="0.25">
      <c r="D4259" s="111"/>
    </row>
    <row r="4260" spans="4:4" x14ac:dyDescent="0.25">
      <c r="D4260" s="111"/>
    </row>
    <row r="4261" spans="4:4" x14ac:dyDescent="0.25">
      <c r="D4261" s="111"/>
    </row>
    <row r="4262" spans="4:4" x14ac:dyDescent="0.25">
      <c r="D4262" s="111"/>
    </row>
    <row r="4263" spans="4:4" x14ac:dyDescent="0.25">
      <c r="D4263" s="111"/>
    </row>
    <row r="4264" spans="4:4" x14ac:dyDescent="0.25">
      <c r="D4264" s="111"/>
    </row>
    <row r="4265" spans="4:4" x14ac:dyDescent="0.25">
      <c r="D4265" s="111"/>
    </row>
    <row r="4266" spans="4:4" x14ac:dyDescent="0.25">
      <c r="D4266" s="111"/>
    </row>
    <row r="4267" spans="4:4" x14ac:dyDescent="0.25">
      <c r="D4267" s="111"/>
    </row>
    <row r="4268" spans="4:4" x14ac:dyDescent="0.25">
      <c r="D4268" s="111"/>
    </row>
    <row r="4269" spans="4:4" x14ac:dyDescent="0.25">
      <c r="D4269" s="111"/>
    </row>
    <row r="4270" spans="4:4" x14ac:dyDescent="0.25">
      <c r="D4270" s="111"/>
    </row>
    <row r="4271" spans="4:4" x14ac:dyDescent="0.25">
      <c r="D4271" s="111"/>
    </row>
    <row r="4272" spans="4:4" x14ac:dyDescent="0.25">
      <c r="D4272" s="111"/>
    </row>
    <row r="4273" spans="4:4" x14ac:dyDescent="0.25">
      <c r="D4273" s="111"/>
    </row>
    <row r="4274" spans="4:4" x14ac:dyDescent="0.25">
      <c r="D4274" s="111"/>
    </row>
    <row r="4275" spans="4:4" x14ac:dyDescent="0.25">
      <c r="D4275" s="111"/>
    </row>
    <row r="4276" spans="4:4" x14ac:dyDescent="0.25">
      <c r="D4276" s="111"/>
    </row>
    <row r="4277" spans="4:4" x14ac:dyDescent="0.25">
      <c r="D4277" s="111"/>
    </row>
    <row r="4278" spans="4:4" x14ac:dyDescent="0.25">
      <c r="D4278" s="111"/>
    </row>
    <row r="4279" spans="4:4" x14ac:dyDescent="0.25">
      <c r="D4279" s="111"/>
    </row>
    <row r="4280" spans="4:4" x14ac:dyDescent="0.25">
      <c r="D4280" s="111"/>
    </row>
    <row r="4281" spans="4:4" x14ac:dyDescent="0.25">
      <c r="D4281" s="111"/>
    </row>
    <row r="4282" spans="4:4" x14ac:dyDescent="0.25">
      <c r="D4282" s="111"/>
    </row>
    <row r="4283" spans="4:4" x14ac:dyDescent="0.25">
      <c r="D4283" s="111"/>
    </row>
    <row r="4284" spans="4:4" x14ac:dyDescent="0.25">
      <c r="D4284" s="111"/>
    </row>
    <row r="4285" spans="4:4" x14ac:dyDescent="0.25">
      <c r="D4285" s="111"/>
    </row>
    <row r="4286" spans="4:4" x14ac:dyDescent="0.25">
      <c r="D4286" s="111"/>
    </row>
    <row r="4287" spans="4:4" x14ac:dyDescent="0.25">
      <c r="D4287" s="111"/>
    </row>
    <row r="4288" spans="4:4" x14ac:dyDescent="0.25">
      <c r="D4288" s="111"/>
    </row>
    <row r="4289" spans="4:4" x14ac:dyDescent="0.25">
      <c r="D4289" s="111"/>
    </row>
    <row r="4290" spans="4:4" x14ac:dyDescent="0.25">
      <c r="D4290" s="111"/>
    </row>
    <row r="4291" spans="4:4" x14ac:dyDescent="0.25">
      <c r="D4291" s="111"/>
    </row>
    <row r="4292" spans="4:4" x14ac:dyDescent="0.25">
      <c r="D4292" s="111"/>
    </row>
    <row r="4293" spans="4:4" x14ac:dyDescent="0.25">
      <c r="D4293" s="111"/>
    </row>
    <row r="4294" spans="4:4" x14ac:dyDescent="0.25">
      <c r="D4294" s="111"/>
    </row>
    <row r="4295" spans="4:4" x14ac:dyDescent="0.25">
      <c r="D4295" s="111"/>
    </row>
    <row r="4296" spans="4:4" x14ac:dyDescent="0.25">
      <c r="D4296" s="111"/>
    </row>
    <row r="4297" spans="4:4" x14ac:dyDescent="0.25">
      <c r="D4297" s="111"/>
    </row>
    <row r="4298" spans="4:4" x14ac:dyDescent="0.25">
      <c r="D4298" s="111"/>
    </row>
    <row r="4299" spans="4:4" x14ac:dyDescent="0.25">
      <c r="D4299" s="111"/>
    </row>
    <row r="4300" spans="4:4" x14ac:dyDescent="0.25">
      <c r="D4300" s="111"/>
    </row>
    <row r="4301" spans="4:4" x14ac:dyDescent="0.25">
      <c r="D4301" s="111"/>
    </row>
    <row r="4302" spans="4:4" x14ac:dyDescent="0.25">
      <c r="D4302" s="111"/>
    </row>
    <row r="4303" spans="4:4" x14ac:dyDescent="0.25">
      <c r="D4303" s="111"/>
    </row>
    <row r="4304" spans="4:4" x14ac:dyDescent="0.25">
      <c r="D4304" s="111"/>
    </row>
    <row r="4305" spans="4:4" x14ac:dyDescent="0.25">
      <c r="D4305" s="111"/>
    </row>
    <row r="4306" spans="4:4" x14ac:dyDescent="0.25">
      <c r="D4306" s="111"/>
    </row>
    <row r="4307" spans="4:4" x14ac:dyDescent="0.25">
      <c r="D4307" s="111"/>
    </row>
    <row r="4308" spans="4:4" x14ac:dyDescent="0.25">
      <c r="D4308" s="111"/>
    </row>
    <row r="4309" spans="4:4" x14ac:dyDescent="0.25">
      <c r="D4309" s="111"/>
    </row>
    <row r="4310" spans="4:4" x14ac:dyDescent="0.25">
      <c r="D4310" s="111"/>
    </row>
    <row r="4311" spans="4:4" x14ac:dyDescent="0.25">
      <c r="D4311" s="111"/>
    </row>
    <row r="4312" spans="4:4" x14ac:dyDescent="0.25">
      <c r="D4312" s="111"/>
    </row>
    <row r="4313" spans="4:4" x14ac:dyDescent="0.25">
      <c r="D4313" s="111"/>
    </row>
    <row r="4314" spans="4:4" x14ac:dyDescent="0.25">
      <c r="D4314" s="111"/>
    </row>
    <row r="4315" spans="4:4" x14ac:dyDescent="0.25">
      <c r="D4315" s="111"/>
    </row>
    <row r="4316" spans="4:4" x14ac:dyDescent="0.25">
      <c r="D4316" s="111"/>
    </row>
    <row r="4317" spans="4:4" x14ac:dyDescent="0.25">
      <c r="D4317" s="111"/>
    </row>
    <row r="4318" spans="4:4" x14ac:dyDescent="0.25">
      <c r="D4318" s="111"/>
    </row>
    <row r="4319" spans="4:4" x14ac:dyDescent="0.25">
      <c r="D4319" s="111"/>
    </row>
    <row r="4320" spans="4:4" x14ac:dyDescent="0.25">
      <c r="D4320" s="111"/>
    </row>
    <row r="4321" spans="4:4" x14ac:dyDescent="0.25">
      <c r="D4321" s="111"/>
    </row>
    <row r="4322" spans="4:4" x14ac:dyDescent="0.25">
      <c r="D4322" s="111"/>
    </row>
    <row r="4323" spans="4:4" x14ac:dyDescent="0.25">
      <c r="D4323" s="111"/>
    </row>
    <row r="4324" spans="4:4" x14ac:dyDescent="0.25">
      <c r="D4324" s="111"/>
    </row>
    <row r="4325" spans="4:4" x14ac:dyDescent="0.25">
      <c r="D4325" s="111"/>
    </row>
    <row r="4326" spans="4:4" x14ac:dyDescent="0.25">
      <c r="D4326" s="111"/>
    </row>
    <row r="4327" spans="4:4" x14ac:dyDescent="0.25">
      <c r="D4327" s="111"/>
    </row>
    <row r="4328" spans="4:4" x14ac:dyDescent="0.25">
      <c r="D4328" s="111"/>
    </row>
    <row r="4329" spans="4:4" x14ac:dyDescent="0.25">
      <c r="D4329" s="111"/>
    </row>
    <row r="4330" spans="4:4" x14ac:dyDescent="0.25">
      <c r="D4330" s="111"/>
    </row>
    <row r="4331" spans="4:4" x14ac:dyDescent="0.25">
      <c r="D4331" s="111"/>
    </row>
    <row r="4332" spans="4:4" x14ac:dyDescent="0.25">
      <c r="D4332" s="111"/>
    </row>
    <row r="4333" spans="4:4" x14ac:dyDescent="0.25">
      <c r="D4333" s="111"/>
    </row>
    <row r="4334" spans="4:4" x14ac:dyDescent="0.25">
      <c r="D4334" s="111"/>
    </row>
    <row r="4335" spans="4:4" x14ac:dyDescent="0.25">
      <c r="D4335" s="111"/>
    </row>
    <row r="4336" spans="4:4" x14ac:dyDescent="0.25">
      <c r="D4336" s="111"/>
    </row>
    <row r="4337" spans="4:4" x14ac:dyDescent="0.25">
      <c r="D4337" s="111"/>
    </row>
    <row r="4338" spans="4:4" x14ac:dyDescent="0.25">
      <c r="D4338" s="111"/>
    </row>
    <row r="4339" spans="4:4" x14ac:dyDescent="0.25">
      <c r="D4339" s="111"/>
    </row>
    <row r="4340" spans="4:4" x14ac:dyDescent="0.25">
      <c r="D4340" s="111"/>
    </row>
    <row r="4341" spans="4:4" x14ac:dyDescent="0.25">
      <c r="D4341" s="111"/>
    </row>
    <row r="4342" spans="4:4" x14ac:dyDescent="0.25">
      <c r="D4342" s="111"/>
    </row>
    <row r="4343" spans="4:4" x14ac:dyDescent="0.25">
      <c r="D4343" s="111"/>
    </row>
    <row r="4344" spans="4:4" x14ac:dyDescent="0.25">
      <c r="D4344" s="111"/>
    </row>
    <row r="4345" spans="4:4" x14ac:dyDescent="0.25">
      <c r="D4345" s="111"/>
    </row>
    <row r="4346" spans="4:4" x14ac:dyDescent="0.25">
      <c r="D4346" s="111"/>
    </row>
    <row r="4347" spans="4:4" x14ac:dyDescent="0.25">
      <c r="D4347" s="111"/>
    </row>
    <row r="4348" spans="4:4" x14ac:dyDescent="0.25">
      <c r="D4348" s="111"/>
    </row>
    <row r="4349" spans="4:4" x14ac:dyDescent="0.25">
      <c r="D4349" s="111"/>
    </row>
    <row r="4350" spans="4:4" x14ac:dyDescent="0.25">
      <c r="D4350" s="111"/>
    </row>
    <row r="4351" spans="4:4" x14ac:dyDescent="0.25">
      <c r="D4351" s="111"/>
    </row>
    <row r="4352" spans="4:4" x14ac:dyDescent="0.25">
      <c r="D4352" s="111"/>
    </row>
    <row r="4353" spans="4:4" x14ac:dyDescent="0.25">
      <c r="D4353" s="111"/>
    </row>
    <row r="4354" spans="4:4" x14ac:dyDescent="0.25">
      <c r="D4354" s="111"/>
    </row>
    <row r="4355" spans="4:4" x14ac:dyDescent="0.25">
      <c r="D4355" s="111"/>
    </row>
    <row r="4356" spans="4:4" x14ac:dyDescent="0.25">
      <c r="D4356" s="111"/>
    </row>
    <row r="4357" spans="4:4" x14ac:dyDescent="0.25">
      <c r="D4357" s="111"/>
    </row>
    <row r="4358" spans="4:4" x14ac:dyDescent="0.25">
      <c r="D4358" s="111"/>
    </row>
    <row r="4359" spans="4:4" x14ac:dyDescent="0.25">
      <c r="D4359" s="111"/>
    </row>
    <row r="4360" spans="4:4" x14ac:dyDescent="0.25">
      <c r="D4360" s="111"/>
    </row>
    <row r="4361" spans="4:4" x14ac:dyDescent="0.25">
      <c r="D4361" s="111"/>
    </row>
    <row r="4362" spans="4:4" x14ac:dyDescent="0.25">
      <c r="D4362" s="111"/>
    </row>
    <row r="4363" spans="4:4" x14ac:dyDescent="0.25">
      <c r="D4363" s="111"/>
    </row>
    <row r="4364" spans="4:4" x14ac:dyDescent="0.25">
      <c r="D4364" s="111"/>
    </row>
    <row r="4365" spans="4:4" x14ac:dyDescent="0.25">
      <c r="D4365" s="111"/>
    </row>
    <row r="4366" spans="4:4" x14ac:dyDescent="0.25">
      <c r="D4366" s="111"/>
    </row>
    <row r="4367" spans="4:4" x14ac:dyDescent="0.25">
      <c r="D4367" s="111"/>
    </row>
    <row r="4368" spans="4:4" x14ac:dyDescent="0.25">
      <c r="D4368" s="111"/>
    </row>
    <row r="4369" spans="4:4" x14ac:dyDescent="0.25">
      <c r="D4369" s="111"/>
    </row>
    <row r="4370" spans="4:4" x14ac:dyDescent="0.25">
      <c r="D4370" s="111"/>
    </row>
    <row r="4371" spans="4:4" x14ac:dyDescent="0.25">
      <c r="D4371" s="111"/>
    </row>
    <row r="4372" spans="4:4" x14ac:dyDescent="0.25">
      <c r="D4372" s="111"/>
    </row>
    <row r="4373" spans="4:4" x14ac:dyDescent="0.25">
      <c r="D4373" s="111"/>
    </row>
    <row r="4374" spans="4:4" x14ac:dyDescent="0.25">
      <c r="D4374" s="111"/>
    </row>
    <row r="4375" spans="4:4" x14ac:dyDescent="0.25">
      <c r="D4375" s="111"/>
    </row>
    <row r="4376" spans="4:4" x14ac:dyDescent="0.25">
      <c r="D4376" s="111"/>
    </row>
    <row r="4377" spans="4:4" x14ac:dyDescent="0.25">
      <c r="D4377" s="111"/>
    </row>
    <row r="4378" spans="4:4" x14ac:dyDescent="0.25">
      <c r="D4378" s="111"/>
    </row>
    <row r="4379" spans="4:4" x14ac:dyDescent="0.25">
      <c r="D4379" s="111"/>
    </row>
    <row r="4380" spans="4:4" x14ac:dyDescent="0.25">
      <c r="D4380" s="111"/>
    </row>
    <row r="4381" spans="4:4" x14ac:dyDescent="0.25">
      <c r="D4381" s="111"/>
    </row>
    <row r="4382" spans="4:4" x14ac:dyDescent="0.25">
      <c r="D4382" s="111"/>
    </row>
    <row r="4383" spans="4:4" x14ac:dyDescent="0.25">
      <c r="D4383" s="111"/>
    </row>
    <row r="4384" spans="4:4" x14ac:dyDescent="0.25">
      <c r="D4384" s="111"/>
    </row>
    <row r="4385" spans="4:4" x14ac:dyDescent="0.25">
      <c r="D4385" s="111"/>
    </row>
    <row r="4386" spans="4:4" x14ac:dyDescent="0.25">
      <c r="D4386" s="111"/>
    </row>
    <row r="4387" spans="4:4" x14ac:dyDescent="0.25">
      <c r="D4387" s="111"/>
    </row>
    <row r="4388" spans="4:4" x14ac:dyDescent="0.25">
      <c r="D4388" s="111"/>
    </row>
    <row r="4389" spans="4:4" x14ac:dyDescent="0.25">
      <c r="D4389" s="111"/>
    </row>
    <row r="4390" spans="4:4" x14ac:dyDescent="0.25">
      <c r="D4390" s="111"/>
    </row>
    <row r="4391" spans="4:4" x14ac:dyDescent="0.25">
      <c r="D4391" s="111"/>
    </row>
    <row r="4392" spans="4:4" x14ac:dyDescent="0.25">
      <c r="D4392" s="111"/>
    </row>
    <row r="4393" spans="4:4" x14ac:dyDescent="0.25">
      <c r="D4393" s="111"/>
    </row>
    <row r="4394" spans="4:4" x14ac:dyDescent="0.25">
      <c r="D4394" s="111"/>
    </row>
    <row r="4395" spans="4:4" x14ac:dyDescent="0.25">
      <c r="D4395" s="111"/>
    </row>
    <row r="4396" spans="4:4" x14ac:dyDescent="0.25">
      <c r="D4396" s="111"/>
    </row>
    <row r="4397" spans="4:4" x14ac:dyDescent="0.25">
      <c r="D4397" s="111"/>
    </row>
    <row r="4398" spans="4:4" x14ac:dyDescent="0.25">
      <c r="D4398" s="111"/>
    </row>
    <row r="4399" spans="4:4" x14ac:dyDescent="0.25">
      <c r="D4399" s="111"/>
    </row>
    <row r="4400" spans="4:4" x14ac:dyDescent="0.25">
      <c r="D4400" s="111"/>
    </row>
    <row r="4401" spans="4:4" x14ac:dyDescent="0.25">
      <c r="D4401" s="111"/>
    </row>
    <row r="4402" spans="4:4" x14ac:dyDescent="0.25">
      <c r="D4402" s="111"/>
    </row>
    <row r="4403" spans="4:4" x14ac:dyDescent="0.25">
      <c r="D4403" s="111"/>
    </row>
    <row r="4404" spans="4:4" x14ac:dyDescent="0.25">
      <c r="D4404" s="111"/>
    </row>
    <row r="4405" spans="4:4" x14ac:dyDescent="0.25">
      <c r="D4405" s="111"/>
    </row>
    <row r="4406" spans="4:4" x14ac:dyDescent="0.25">
      <c r="D4406" s="111"/>
    </row>
    <row r="4407" spans="4:4" x14ac:dyDescent="0.25">
      <c r="D4407" s="111"/>
    </row>
    <row r="4408" spans="4:4" x14ac:dyDescent="0.25">
      <c r="D4408" s="111"/>
    </row>
    <row r="4409" spans="4:4" x14ac:dyDescent="0.25">
      <c r="D4409" s="111"/>
    </row>
    <row r="4410" spans="4:4" x14ac:dyDescent="0.25">
      <c r="D4410" s="111"/>
    </row>
    <row r="4411" spans="4:4" x14ac:dyDescent="0.25">
      <c r="D4411" s="111"/>
    </row>
    <row r="4412" spans="4:4" x14ac:dyDescent="0.25">
      <c r="D4412" s="111"/>
    </row>
    <row r="4413" spans="4:4" x14ac:dyDescent="0.25">
      <c r="D4413" s="111"/>
    </row>
    <row r="4414" spans="4:4" x14ac:dyDescent="0.25">
      <c r="D4414" s="111"/>
    </row>
    <row r="4415" spans="4:4" x14ac:dyDescent="0.25">
      <c r="D4415" s="111"/>
    </row>
    <row r="4416" spans="4:4" x14ac:dyDescent="0.25">
      <c r="D4416" s="111"/>
    </row>
    <row r="4417" spans="4:4" x14ac:dyDescent="0.25">
      <c r="D4417" s="111"/>
    </row>
    <row r="4418" spans="4:4" x14ac:dyDescent="0.25">
      <c r="D4418" s="111"/>
    </row>
    <row r="4419" spans="4:4" x14ac:dyDescent="0.25">
      <c r="D4419" s="111"/>
    </row>
    <row r="4420" spans="4:4" x14ac:dyDescent="0.25">
      <c r="D4420" s="111"/>
    </row>
    <row r="4421" spans="4:4" x14ac:dyDescent="0.25">
      <c r="D4421" s="111"/>
    </row>
    <row r="4422" spans="4:4" x14ac:dyDescent="0.25">
      <c r="D4422" s="111"/>
    </row>
    <row r="4423" spans="4:4" x14ac:dyDescent="0.25">
      <c r="D4423" s="111"/>
    </row>
    <row r="4424" spans="4:4" x14ac:dyDescent="0.25">
      <c r="D4424" s="111"/>
    </row>
    <row r="4425" spans="4:4" x14ac:dyDescent="0.25">
      <c r="D4425" s="111"/>
    </row>
    <row r="4426" spans="4:4" x14ac:dyDescent="0.25">
      <c r="D4426" s="111"/>
    </row>
    <row r="4427" spans="4:4" x14ac:dyDescent="0.25">
      <c r="D4427" s="111"/>
    </row>
    <row r="4428" spans="4:4" x14ac:dyDescent="0.25">
      <c r="D4428" s="111"/>
    </row>
    <row r="4429" spans="4:4" x14ac:dyDescent="0.25">
      <c r="D4429" s="111"/>
    </row>
    <row r="4430" spans="4:4" x14ac:dyDescent="0.25">
      <c r="D4430" s="111"/>
    </row>
    <row r="4431" spans="4:4" x14ac:dyDescent="0.25">
      <c r="D4431" s="111"/>
    </row>
    <row r="4432" spans="4:4" x14ac:dyDescent="0.25">
      <c r="D4432" s="111"/>
    </row>
    <row r="4433" spans="4:4" x14ac:dyDescent="0.25">
      <c r="D4433" s="111"/>
    </row>
    <row r="4434" spans="4:4" x14ac:dyDescent="0.25">
      <c r="D4434" s="111"/>
    </row>
    <row r="4435" spans="4:4" x14ac:dyDescent="0.25">
      <c r="D4435" s="111"/>
    </row>
    <row r="4436" spans="4:4" x14ac:dyDescent="0.25">
      <c r="D4436" s="111"/>
    </row>
    <row r="4437" spans="4:4" x14ac:dyDescent="0.25">
      <c r="D4437" s="111"/>
    </row>
    <row r="4438" spans="4:4" x14ac:dyDescent="0.25">
      <c r="D4438" s="111"/>
    </row>
    <row r="4439" spans="4:4" x14ac:dyDescent="0.25">
      <c r="D4439" s="111"/>
    </row>
    <row r="4440" spans="4:4" x14ac:dyDescent="0.25">
      <c r="D4440" s="111"/>
    </row>
    <row r="4441" spans="4:4" x14ac:dyDescent="0.25">
      <c r="D4441" s="111"/>
    </row>
    <row r="4442" spans="4:4" x14ac:dyDescent="0.25">
      <c r="D4442" s="111"/>
    </row>
    <row r="4443" spans="4:4" x14ac:dyDescent="0.25">
      <c r="D4443" s="111"/>
    </row>
    <row r="4444" spans="4:4" x14ac:dyDescent="0.25">
      <c r="D4444" s="111"/>
    </row>
    <row r="4445" spans="4:4" x14ac:dyDescent="0.25">
      <c r="D4445" s="111"/>
    </row>
    <row r="4446" spans="4:4" x14ac:dyDescent="0.25">
      <c r="D4446" s="111"/>
    </row>
    <row r="4447" spans="4:4" x14ac:dyDescent="0.25">
      <c r="D4447" s="111"/>
    </row>
    <row r="4448" spans="4:4" x14ac:dyDescent="0.25">
      <c r="D4448" s="111"/>
    </row>
    <row r="4449" spans="4:4" x14ac:dyDescent="0.25">
      <c r="D4449" s="111"/>
    </row>
    <row r="4450" spans="4:4" x14ac:dyDescent="0.25">
      <c r="D4450" s="111"/>
    </row>
    <row r="4451" spans="4:4" x14ac:dyDescent="0.25">
      <c r="D4451" s="111"/>
    </row>
    <row r="4452" spans="4:4" x14ac:dyDescent="0.25">
      <c r="D4452" s="111"/>
    </row>
    <row r="4453" spans="4:4" x14ac:dyDescent="0.25">
      <c r="D4453" s="111"/>
    </row>
    <row r="4454" spans="4:4" x14ac:dyDescent="0.25">
      <c r="D4454" s="111"/>
    </row>
    <row r="4455" spans="4:4" x14ac:dyDescent="0.25">
      <c r="D4455" s="111"/>
    </row>
    <row r="4456" spans="4:4" x14ac:dyDescent="0.25">
      <c r="D4456" s="111"/>
    </row>
    <row r="4457" spans="4:4" x14ac:dyDescent="0.25">
      <c r="D4457" s="111"/>
    </row>
    <row r="4458" spans="4:4" x14ac:dyDescent="0.25">
      <c r="D4458" s="111"/>
    </row>
    <row r="4459" spans="4:4" x14ac:dyDescent="0.25">
      <c r="D4459" s="111"/>
    </row>
    <row r="4460" spans="4:4" x14ac:dyDescent="0.25">
      <c r="D4460" s="111"/>
    </row>
    <row r="4461" spans="4:4" x14ac:dyDescent="0.25">
      <c r="D4461" s="111"/>
    </row>
    <row r="4462" spans="4:4" x14ac:dyDescent="0.25">
      <c r="D4462" s="111"/>
    </row>
    <row r="4463" spans="4:4" x14ac:dyDescent="0.25">
      <c r="D4463" s="111"/>
    </row>
    <row r="4464" spans="4:4" x14ac:dyDescent="0.25">
      <c r="D4464" s="111"/>
    </row>
    <row r="4465" spans="4:4" x14ac:dyDescent="0.25">
      <c r="D4465" s="111"/>
    </row>
    <row r="4466" spans="4:4" x14ac:dyDescent="0.25">
      <c r="D4466" s="111"/>
    </row>
    <row r="4467" spans="4:4" x14ac:dyDescent="0.25">
      <c r="D4467" s="111"/>
    </row>
    <row r="4468" spans="4:4" x14ac:dyDescent="0.25">
      <c r="D4468" s="111"/>
    </row>
    <row r="4469" spans="4:4" x14ac:dyDescent="0.25">
      <c r="D4469" s="111"/>
    </row>
    <row r="4470" spans="4:4" x14ac:dyDescent="0.25">
      <c r="D4470" s="111"/>
    </row>
    <row r="4471" spans="4:4" x14ac:dyDescent="0.25">
      <c r="D4471" s="111"/>
    </row>
    <row r="4472" spans="4:4" x14ac:dyDescent="0.25">
      <c r="D4472" s="111"/>
    </row>
    <row r="4473" spans="4:4" x14ac:dyDescent="0.25">
      <c r="D4473" s="111"/>
    </row>
    <row r="4474" spans="4:4" x14ac:dyDescent="0.25">
      <c r="D4474" s="111"/>
    </row>
    <row r="4475" spans="4:4" x14ac:dyDescent="0.25">
      <c r="D4475" s="111"/>
    </row>
    <row r="4476" spans="4:4" x14ac:dyDescent="0.25">
      <c r="D4476" s="111"/>
    </row>
    <row r="4477" spans="4:4" x14ac:dyDescent="0.25">
      <c r="D4477" s="111"/>
    </row>
    <row r="4478" spans="4:4" x14ac:dyDescent="0.25">
      <c r="D4478" s="111"/>
    </row>
    <row r="4479" spans="4:4" x14ac:dyDescent="0.25">
      <c r="D4479" s="111"/>
    </row>
    <row r="4480" spans="4:4" x14ac:dyDescent="0.25">
      <c r="D4480" s="111"/>
    </row>
    <row r="4481" spans="4:4" x14ac:dyDescent="0.25">
      <c r="D4481" s="111"/>
    </row>
    <row r="4482" spans="4:4" x14ac:dyDescent="0.25">
      <c r="D4482" s="111"/>
    </row>
    <row r="4483" spans="4:4" x14ac:dyDescent="0.25">
      <c r="D4483" s="111"/>
    </row>
    <row r="4484" spans="4:4" x14ac:dyDescent="0.25">
      <c r="D4484" s="111"/>
    </row>
    <row r="4485" spans="4:4" x14ac:dyDescent="0.25">
      <c r="D4485" s="111"/>
    </row>
    <row r="4486" spans="4:4" x14ac:dyDescent="0.25">
      <c r="D4486" s="111"/>
    </row>
    <row r="4487" spans="4:4" x14ac:dyDescent="0.25">
      <c r="D4487" s="111"/>
    </row>
    <row r="4488" spans="4:4" x14ac:dyDescent="0.25">
      <c r="D4488" s="111"/>
    </row>
    <row r="4489" spans="4:4" x14ac:dyDescent="0.25">
      <c r="D4489" s="111"/>
    </row>
    <row r="4490" spans="4:4" x14ac:dyDescent="0.25">
      <c r="D4490" s="111"/>
    </row>
    <row r="4491" spans="4:4" x14ac:dyDescent="0.25">
      <c r="D4491" s="111"/>
    </row>
    <row r="4492" spans="4:4" x14ac:dyDescent="0.25">
      <c r="D4492" s="111"/>
    </row>
    <row r="4493" spans="4:4" x14ac:dyDescent="0.25">
      <c r="D4493" s="111"/>
    </row>
    <row r="4494" spans="4:4" x14ac:dyDescent="0.25">
      <c r="D4494" s="111"/>
    </row>
    <row r="4495" spans="4:4" x14ac:dyDescent="0.25">
      <c r="D4495" s="111"/>
    </row>
    <row r="4496" spans="4:4" x14ac:dyDescent="0.25">
      <c r="D4496" s="111"/>
    </row>
    <row r="4497" spans="4:4" x14ac:dyDescent="0.25">
      <c r="D4497" s="111"/>
    </row>
    <row r="4498" spans="4:4" x14ac:dyDescent="0.25">
      <c r="D4498" s="111"/>
    </row>
    <row r="4499" spans="4:4" x14ac:dyDescent="0.25">
      <c r="D4499" s="111"/>
    </row>
    <row r="4500" spans="4:4" x14ac:dyDescent="0.25">
      <c r="D4500" s="111"/>
    </row>
    <row r="4501" spans="4:4" x14ac:dyDescent="0.25">
      <c r="D4501" s="111"/>
    </row>
    <row r="4502" spans="4:4" x14ac:dyDescent="0.25">
      <c r="D4502" s="111"/>
    </row>
    <row r="4503" spans="4:4" x14ac:dyDescent="0.25">
      <c r="D4503" s="111"/>
    </row>
    <row r="4504" spans="4:4" x14ac:dyDescent="0.25">
      <c r="D4504" s="111"/>
    </row>
    <row r="4505" spans="4:4" x14ac:dyDescent="0.25">
      <c r="D4505" s="111"/>
    </row>
    <row r="4506" spans="4:4" x14ac:dyDescent="0.25">
      <c r="D4506" s="111"/>
    </row>
    <row r="4507" spans="4:4" x14ac:dyDescent="0.25">
      <c r="D4507" s="111"/>
    </row>
    <row r="4508" spans="4:4" x14ac:dyDescent="0.25">
      <c r="D4508" s="111"/>
    </row>
    <row r="4509" spans="4:4" x14ac:dyDescent="0.25">
      <c r="D4509" s="111"/>
    </row>
    <row r="4510" spans="4:4" x14ac:dyDescent="0.25">
      <c r="D4510" s="111"/>
    </row>
    <row r="4511" spans="4:4" x14ac:dyDescent="0.25">
      <c r="D4511" s="111"/>
    </row>
    <row r="4512" spans="4:4" x14ac:dyDescent="0.25">
      <c r="D4512" s="111"/>
    </row>
    <row r="4513" spans="4:4" x14ac:dyDescent="0.25">
      <c r="D4513" s="111"/>
    </row>
    <row r="4514" spans="4:4" x14ac:dyDescent="0.25">
      <c r="D4514" s="111"/>
    </row>
    <row r="4515" spans="4:4" x14ac:dyDescent="0.25">
      <c r="D4515" s="111"/>
    </row>
    <row r="4516" spans="4:4" x14ac:dyDescent="0.25">
      <c r="D4516" s="111"/>
    </row>
    <row r="4517" spans="4:4" x14ac:dyDescent="0.25">
      <c r="D4517" s="111"/>
    </row>
    <row r="4518" spans="4:4" x14ac:dyDescent="0.25">
      <c r="D4518" s="111"/>
    </row>
    <row r="4519" spans="4:4" x14ac:dyDescent="0.25">
      <c r="D4519" s="111"/>
    </row>
    <row r="4520" spans="4:4" x14ac:dyDescent="0.25">
      <c r="D4520" s="111"/>
    </row>
    <row r="4521" spans="4:4" x14ac:dyDescent="0.25">
      <c r="D4521" s="111"/>
    </row>
    <row r="4522" spans="4:4" x14ac:dyDescent="0.25">
      <c r="D4522" s="111"/>
    </row>
    <row r="4523" spans="4:4" x14ac:dyDescent="0.25">
      <c r="D4523" s="111"/>
    </row>
    <row r="4524" spans="4:4" x14ac:dyDescent="0.25">
      <c r="D4524" s="111"/>
    </row>
    <row r="4525" spans="4:4" x14ac:dyDescent="0.25">
      <c r="D4525" s="111"/>
    </row>
    <row r="4526" spans="4:4" x14ac:dyDescent="0.25">
      <c r="D4526" s="111"/>
    </row>
    <row r="4527" spans="4:4" x14ac:dyDescent="0.25">
      <c r="D4527" s="111"/>
    </row>
    <row r="4528" spans="4:4" x14ac:dyDescent="0.25">
      <c r="D4528" s="111"/>
    </row>
    <row r="4529" spans="4:4" x14ac:dyDescent="0.25">
      <c r="D4529" s="111"/>
    </row>
    <row r="4530" spans="4:4" x14ac:dyDescent="0.25">
      <c r="D4530" s="111"/>
    </row>
    <row r="4531" spans="4:4" x14ac:dyDescent="0.25">
      <c r="D4531" s="111"/>
    </row>
    <row r="4532" spans="4:4" x14ac:dyDescent="0.25">
      <c r="D4532" s="111"/>
    </row>
    <row r="4533" spans="4:4" x14ac:dyDescent="0.25">
      <c r="D4533" s="111"/>
    </row>
    <row r="4534" spans="4:4" x14ac:dyDescent="0.25">
      <c r="D4534" s="111"/>
    </row>
    <row r="4535" spans="4:4" x14ac:dyDescent="0.25">
      <c r="D4535" s="111"/>
    </row>
    <row r="4536" spans="4:4" x14ac:dyDescent="0.25">
      <c r="D4536" s="111"/>
    </row>
    <row r="4537" spans="4:4" x14ac:dyDescent="0.25">
      <c r="D4537" s="111"/>
    </row>
    <row r="4538" spans="4:4" x14ac:dyDescent="0.25">
      <c r="D4538" s="111"/>
    </row>
    <row r="4539" spans="4:4" x14ac:dyDescent="0.25">
      <c r="D4539" s="111"/>
    </row>
    <row r="4540" spans="4:4" x14ac:dyDescent="0.25">
      <c r="D4540" s="111"/>
    </row>
    <row r="4541" spans="4:4" x14ac:dyDescent="0.25">
      <c r="D4541" s="111"/>
    </row>
    <row r="4542" spans="4:4" x14ac:dyDescent="0.25">
      <c r="D4542" s="111"/>
    </row>
    <row r="4543" spans="4:4" x14ac:dyDescent="0.25">
      <c r="D4543" s="111"/>
    </row>
    <row r="4544" spans="4:4" x14ac:dyDescent="0.25">
      <c r="D4544" s="111"/>
    </row>
    <row r="4545" spans="4:4" x14ac:dyDescent="0.25">
      <c r="D4545" s="111"/>
    </row>
    <row r="4546" spans="4:4" x14ac:dyDescent="0.25">
      <c r="D4546" s="111"/>
    </row>
    <row r="4547" spans="4:4" x14ac:dyDescent="0.25">
      <c r="D4547" s="111"/>
    </row>
    <row r="4548" spans="4:4" x14ac:dyDescent="0.25">
      <c r="D4548" s="111"/>
    </row>
    <row r="4549" spans="4:4" x14ac:dyDescent="0.25">
      <c r="D4549" s="111"/>
    </row>
    <row r="4550" spans="4:4" x14ac:dyDescent="0.25">
      <c r="D4550" s="111"/>
    </row>
    <row r="4551" spans="4:4" x14ac:dyDescent="0.25">
      <c r="D4551" s="111"/>
    </row>
    <row r="4552" spans="4:4" x14ac:dyDescent="0.25">
      <c r="D4552" s="111"/>
    </row>
    <row r="4553" spans="4:4" x14ac:dyDescent="0.25">
      <c r="D4553" s="111"/>
    </row>
    <row r="4554" spans="4:4" x14ac:dyDescent="0.25">
      <c r="D4554" s="111"/>
    </row>
    <row r="4555" spans="4:4" x14ac:dyDescent="0.25">
      <c r="D4555" s="111"/>
    </row>
    <row r="4556" spans="4:4" x14ac:dyDescent="0.25">
      <c r="D4556" s="111"/>
    </row>
    <row r="4557" spans="4:4" x14ac:dyDescent="0.25">
      <c r="D4557" s="111"/>
    </row>
    <row r="4558" spans="4:4" x14ac:dyDescent="0.25">
      <c r="D4558" s="111"/>
    </row>
    <row r="4559" spans="4:4" x14ac:dyDescent="0.25">
      <c r="D4559" s="111"/>
    </row>
    <row r="4560" spans="4:4" x14ac:dyDescent="0.25">
      <c r="D4560" s="111"/>
    </row>
    <row r="4561" spans="4:4" x14ac:dyDescent="0.25">
      <c r="D4561" s="111"/>
    </row>
    <row r="4562" spans="4:4" x14ac:dyDescent="0.25">
      <c r="D4562" s="111"/>
    </row>
    <row r="4563" spans="4:4" x14ac:dyDescent="0.25">
      <c r="D4563" s="111"/>
    </row>
    <row r="4564" spans="4:4" x14ac:dyDescent="0.25">
      <c r="D4564" s="111"/>
    </row>
    <row r="4565" spans="4:4" x14ac:dyDescent="0.25">
      <c r="D4565" s="111"/>
    </row>
    <row r="4566" spans="4:4" x14ac:dyDescent="0.25">
      <c r="D4566" s="111"/>
    </row>
    <row r="4567" spans="4:4" x14ac:dyDescent="0.25">
      <c r="D4567" s="111"/>
    </row>
    <row r="4568" spans="4:4" x14ac:dyDescent="0.25">
      <c r="D4568" s="111"/>
    </row>
    <row r="4569" spans="4:4" x14ac:dyDescent="0.25">
      <c r="D4569" s="111"/>
    </row>
    <row r="4570" spans="4:4" x14ac:dyDescent="0.25">
      <c r="D4570" s="111"/>
    </row>
    <row r="4571" spans="4:4" x14ac:dyDescent="0.25">
      <c r="D4571" s="111"/>
    </row>
    <row r="4572" spans="4:4" x14ac:dyDescent="0.25">
      <c r="D4572" s="111"/>
    </row>
    <row r="4573" spans="4:4" x14ac:dyDescent="0.25">
      <c r="D4573" s="111"/>
    </row>
    <row r="4574" spans="4:4" x14ac:dyDescent="0.25">
      <c r="D4574" s="111"/>
    </row>
    <row r="4575" spans="4:4" x14ac:dyDescent="0.25">
      <c r="D4575" s="111"/>
    </row>
    <row r="4576" spans="4:4" x14ac:dyDescent="0.25">
      <c r="D4576" s="111"/>
    </row>
    <row r="4577" spans="4:4" x14ac:dyDescent="0.25">
      <c r="D4577" s="111"/>
    </row>
    <row r="4578" spans="4:4" x14ac:dyDescent="0.25">
      <c r="D4578" s="111"/>
    </row>
    <row r="4579" spans="4:4" x14ac:dyDescent="0.25">
      <c r="D4579" s="111"/>
    </row>
    <row r="4580" spans="4:4" x14ac:dyDescent="0.25">
      <c r="D4580" s="111"/>
    </row>
    <row r="4581" spans="4:4" x14ac:dyDescent="0.25">
      <c r="D4581" s="111"/>
    </row>
    <row r="4582" spans="4:4" x14ac:dyDescent="0.25">
      <c r="D4582" s="111"/>
    </row>
    <row r="4583" spans="4:4" x14ac:dyDescent="0.25">
      <c r="D4583" s="111"/>
    </row>
    <row r="4584" spans="4:4" x14ac:dyDescent="0.25">
      <c r="D4584" s="111"/>
    </row>
    <row r="4585" spans="4:4" x14ac:dyDescent="0.25">
      <c r="D4585" s="111"/>
    </row>
    <row r="4586" spans="4:4" x14ac:dyDescent="0.25">
      <c r="D4586" s="111"/>
    </row>
    <row r="4587" spans="4:4" x14ac:dyDescent="0.25">
      <c r="D4587" s="111"/>
    </row>
    <row r="4588" spans="4:4" x14ac:dyDescent="0.25">
      <c r="D4588" s="111"/>
    </row>
    <row r="4589" spans="4:4" x14ac:dyDescent="0.25">
      <c r="D4589" s="111"/>
    </row>
    <row r="4590" spans="4:4" x14ac:dyDescent="0.25">
      <c r="D4590" s="111"/>
    </row>
    <row r="4591" spans="4:4" x14ac:dyDescent="0.25">
      <c r="D4591" s="111"/>
    </row>
    <row r="4592" spans="4:4" x14ac:dyDescent="0.25">
      <c r="D4592" s="111"/>
    </row>
    <row r="4593" spans="4:4" x14ac:dyDescent="0.25">
      <c r="D4593" s="111"/>
    </row>
    <row r="4594" spans="4:4" x14ac:dyDescent="0.25">
      <c r="D4594" s="111"/>
    </row>
    <row r="4595" spans="4:4" x14ac:dyDescent="0.25">
      <c r="D4595" s="111"/>
    </row>
    <row r="4596" spans="4:4" x14ac:dyDescent="0.25">
      <c r="D4596" s="111"/>
    </row>
    <row r="4597" spans="4:4" x14ac:dyDescent="0.25">
      <c r="D4597" s="111"/>
    </row>
    <row r="4598" spans="4:4" x14ac:dyDescent="0.25">
      <c r="D4598" s="111"/>
    </row>
    <row r="4599" spans="4:4" x14ac:dyDescent="0.25">
      <c r="D4599" s="111"/>
    </row>
    <row r="4600" spans="4:4" x14ac:dyDescent="0.25">
      <c r="D4600" s="111"/>
    </row>
    <row r="4601" spans="4:4" x14ac:dyDescent="0.25">
      <c r="D4601" s="111"/>
    </row>
    <row r="4602" spans="4:4" x14ac:dyDescent="0.25">
      <c r="D4602" s="111"/>
    </row>
    <row r="4603" spans="4:4" x14ac:dyDescent="0.25">
      <c r="D4603" s="111"/>
    </row>
    <row r="4604" spans="4:4" x14ac:dyDescent="0.25">
      <c r="D4604" s="111"/>
    </row>
    <row r="4605" spans="4:4" x14ac:dyDescent="0.25">
      <c r="D4605" s="111"/>
    </row>
    <row r="4606" spans="4:4" x14ac:dyDescent="0.25">
      <c r="D4606" s="111"/>
    </row>
    <row r="4607" spans="4:4" x14ac:dyDescent="0.25">
      <c r="D4607" s="111"/>
    </row>
    <row r="4608" spans="4:4" x14ac:dyDescent="0.25">
      <c r="D4608" s="111"/>
    </row>
    <row r="4609" spans="4:4" x14ac:dyDescent="0.25">
      <c r="D4609" s="111"/>
    </row>
    <row r="4610" spans="4:4" x14ac:dyDescent="0.25">
      <c r="D4610" s="111"/>
    </row>
    <row r="4611" spans="4:4" x14ac:dyDescent="0.25">
      <c r="D4611" s="111"/>
    </row>
    <row r="4612" spans="4:4" x14ac:dyDescent="0.25">
      <c r="D4612" s="111"/>
    </row>
    <row r="4613" spans="4:4" x14ac:dyDescent="0.25">
      <c r="D4613" s="111"/>
    </row>
    <row r="4614" spans="4:4" x14ac:dyDescent="0.25">
      <c r="D4614" s="111"/>
    </row>
    <row r="4615" spans="4:4" x14ac:dyDescent="0.25">
      <c r="D4615" s="111"/>
    </row>
    <row r="4616" spans="4:4" x14ac:dyDescent="0.25">
      <c r="D4616" s="111"/>
    </row>
    <row r="4617" spans="4:4" x14ac:dyDescent="0.25">
      <c r="D4617" s="111"/>
    </row>
    <row r="4618" spans="4:4" x14ac:dyDescent="0.25">
      <c r="D4618" s="111"/>
    </row>
    <row r="4619" spans="4:4" x14ac:dyDescent="0.25">
      <c r="D4619" s="111"/>
    </row>
    <row r="4620" spans="4:4" x14ac:dyDescent="0.25">
      <c r="D4620" s="111"/>
    </row>
    <row r="4621" spans="4:4" x14ac:dyDescent="0.25">
      <c r="D4621" s="111"/>
    </row>
    <row r="4622" spans="4:4" x14ac:dyDescent="0.25">
      <c r="D4622" s="111"/>
    </row>
    <row r="4623" spans="4:4" x14ac:dyDescent="0.25">
      <c r="D4623" s="111"/>
    </row>
    <row r="4624" spans="4:4" x14ac:dyDescent="0.25">
      <c r="D4624" s="111"/>
    </row>
    <row r="4625" spans="4:4" x14ac:dyDescent="0.25">
      <c r="D4625" s="111"/>
    </row>
    <row r="4626" spans="4:4" x14ac:dyDescent="0.25">
      <c r="D4626" s="111"/>
    </row>
    <row r="4627" spans="4:4" x14ac:dyDescent="0.25">
      <c r="D4627" s="111"/>
    </row>
    <row r="4628" spans="4:4" x14ac:dyDescent="0.25">
      <c r="D4628" s="111"/>
    </row>
    <row r="4629" spans="4:4" x14ac:dyDescent="0.25">
      <c r="D4629" s="111"/>
    </row>
    <row r="4630" spans="4:4" x14ac:dyDescent="0.25">
      <c r="D4630" s="111"/>
    </row>
    <row r="4631" spans="4:4" x14ac:dyDescent="0.25">
      <c r="D4631" s="111"/>
    </row>
    <row r="4632" spans="4:4" x14ac:dyDescent="0.25">
      <c r="D4632" s="111"/>
    </row>
    <row r="4633" spans="4:4" x14ac:dyDescent="0.25">
      <c r="D4633" s="111"/>
    </row>
    <row r="4634" spans="4:4" x14ac:dyDescent="0.25">
      <c r="D4634" s="111"/>
    </row>
    <row r="4635" spans="4:4" x14ac:dyDescent="0.25">
      <c r="D4635" s="111"/>
    </row>
    <row r="4636" spans="4:4" x14ac:dyDescent="0.25">
      <c r="D4636" s="111"/>
    </row>
    <row r="4637" spans="4:4" x14ac:dyDescent="0.25">
      <c r="D4637" s="111"/>
    </row>
    <row r="4638" spans="4:4" x14ac:dyDescent="0.25">
      <c r="D4638" s="111"/>
    </row>
    <row r="4639" spans="4:4" x14ac:dyDescent="0.25">
      <c r="D4639" s="111"/>
    </row>
    <row r="4640" spans="4:4" x14ac:dyDescent="0.25">
      <c r="D4640" s="111"/>
    </row>
    <row r="4641" spans="4:4" x14ac:dyDescent="0.25">
      <c r="D4641" s="111"/>
    </row>
    <row r="4642" spans="4:4" x14ac:dyDescent="0.25">
      <c r="D4642" s="111"/>
    </row>
    <row r="4643" spans="4:4" x14ac:dyDescent="0.25">
      <c r="D4643" s="111"/>
    </row>
    <row r="4644" spans="4:4" x14ac:dyDescent="0.25">
      <c r="D4644" s="111"/>
    </row>
    <row r="4645" spans="4:4" x14ac:dyDescent="0.25">
      <c r="D4645" s="111"/>
    </row>
    <row r="4646" spans="4:4" x14ac:dyDescent="0.25">
      <c r="D4646" s="111"/>
    </row>
    <row r="4647" spans="4:4" x14ac:dyDescent="0.25">
      <c r="D4647" s="111"/>
    </row>
    <row r="4648" spans="4:4" x14ac:dyDescent="0.25">
      <c r="D4648" s="111"/>
    </row>
    <row r="4649" spans="4:4" x14ac:dyDescent="0.25">
      <c r="D4649" s="111"/>
    </row>
    <row r="4650" spans="4:4" x14ac:dyDescent="0.25">
      <c r="D4650" s="111"/>
    </row>
    <row r="4651" spans="4:4" x14ac:dyDescent="0.25">
      <c r="D4651" s="111"/>
    </row>
    <row r="4652" spans="4:4" x14ac:dyDescent="0.25">
      <c r="D4652" s="111"/>
    </row>
    <row r="4653" spans="4:4" x14ac:dyDescent="0.25">
      <c r="D4653" s="111"/>
    </row>
    <row r="4654" spans="4:4" x14ac:dyDescent="0.25">
      <c r="D4654" s="111"/>
    </row>
    <row r="4655" spans="4:4" x14ac:dyDescent="0.25">
      <c r="D4655" s="111"/>
    </row>
    <row r="4656" spans="4:4" x14ac:dyDescent="0.25">
      <c r="D4656" s="111"/>
    </row>
    <row r="4657" spans="4:4" x14ac:dyDescent="0.25">
      <c r="D4657" s="111"/>
    </row>
    <row r="4658" spans="4:4" x14ac:dyDescent="0.25">
      <c r="D4658" s="111"/>
    </row>
    <row r="4659" spans="4:4" x14ac:dyDescent="0.25">
      <c r="D4659" s="111"/>
    </row>
    <row r="4660" spans="4:4" x14ac:dyDescent="0.25">
      <c r="D4660" s="111"/>
    </row>
    <row r="4661" spans="4:4" x14ac:dyDescent="0.25">
      <c r="D4661" s="111"/>
    </row>
    <row r="4662" spans="4:4" x14ac:dyDescent="0.25">
      <c r="D4662" s="111"/>
    </row>
    <row r="4663" spans="4:4" x14ac:dyDescent="0.25">
      <c r="D4663" s="111"/>
    </row>
    <row r="4664" spans="4:4" x14ac:dyDescent="0.25">
      <c r="D4664" s="111"/>
    </row>
    <row r="4665" spans="4:4" x14ac:dyDescent="0.25">
      <c r="D4665" s="111"/>
    </row>
    <row r="4666" spans="4:4" x14ac:dyDescent="0.25">
      <c r="D4666" s="111"/>
    </row>
    <row r="4667" spans="4:4" x14ac:dyDescent="0.25">
      <c r="D4667" s="111"/>
    </row>
    <row r="4668" spans="4:4" x14ac:dyDescent="0.25">
      <c r="D4668" s="111"/>
    </row>
    <row r="4669" spans="4:4" x14ac:dyDescent="0.25">
      <c r="D4669" s="111"/>
    </row>
    <row r="4670" spans="4:4" x14ac:dyDescent="0.25">
      <c r="D4670" s="111"/>
    </row>
    <row r="4671" spans="4:4" x14ac:dyDescent="0.25">
      <c r="D4671" s="111"/>
    </row>
    <row r="4672" spans="4:4" x14ac:dyDescent="0.25">
      <c r="D4672" s="111"/>
    </row>
    <row r="4673" spans="4:4" x14ac:dyDescent="0.25">
      <c r="D4673" s="111"/>
    </row>
    <row r="4674" spans="4:4" x14ac:dyDescent="0.25">
      <c r="D4674" s="111"/>
    </row>
    <row r="4675" spans="4:4" x14ac:dyDescent="0.25">
      <c r="D4675" s="111"/>
    </row>
    <row r="4676" spans="4:4" x14ac:dyDescent="0.25">
      <c r="D4676" s="111"/>
    </row>
    <row r="4677" spans="4:4" x14ac:dyDescent="0.25">
      <c r="D4677" s="111"/>
    </row>
    <row r="4678" spans="4:4" x14ac:dyDescent="0.25">
      <c r="D4678" s="111"/>
    </row>
    <row r="4679" spans="4:4" x14ac:dyDescent="0.25">
      <c r="D4679" s="111"/>
    </row>
    <row r="4680" spans="4:4" x14ac:dyDescent="0.25">
      <c r="D4680" s="111"/>
    </row>
    <row r="4681" spans="4:4" x14ac:dyDescent="0.25">
      <c r="D4681" s="111"/>
    </row>
    <row r="4682" spans="4:4" x14ac:dyDescent="0.25">
      <c r="D4682" s="111"/>
    </row>
    <row r="4683" spans="4:4" x14ac:dyDescent="0.25">
      <c r="D4683" s="111"/>
    </row>
    <row r="4684" spans="4:4" x14ac:dyDescent="0.25">
      <c r="D4684" s="111"/>
    </row>
    <row r="4685" spans="4:4" x14ac:dyDescent="0.25">
      <c r="D4685" s="111"/>
    </row>
    <row r="4686" spans="4:4" x14ac:dyDescent="0.25">
      <c r="D4686" s="111"/>
    </row>
    <row r="4687" spans="4:4" x14ac:dyDescent="0.25">
      <c r="D4687" s="111"/>
    </row>
    <row r="4688" spans="4:4" x14ac:dyDescent="0.25">
      <c r="D4688" s="111"/>
    </row>
    <row r="4689" spans="4:4" x14ac:dyDescent="0.25">
      <c r="D4689" s="111"/>
    </row>
    <row r="4690" spans="4:4" x14ac:dyDescent="0.25">
      <c r="D4690" s="111"/>
    </row>
    <row r="4691" spans="4:4" x14ac:dyDescent="0.25">
      <c r="D4691" s="111"/>
    </row>
    <row r="4692" spans="4:4" x14ac:dyDescent="0.25">
      <c r="D4692" s="111"/>
    </row>
    <row r="4693" spans="4:4" x14ac:dyDescent="0.25">
      <c r="D4693" s="111"/>
    </row>
    <row r="4694" spans="4:4" x14ac:dyDescent="0.25">
      <c r="D4694" s="111"/>
    </row>
    <row r="4695" spans="4:4" x14ac:dyDescent="0.25">
      <c r="D4695" s="111"/>
    </row>
    <row r="4696" spans="4:4" x14ac:dyDescent="0.25">
      <c r="D4696" s="111"/>
    </row>
    <row r="4697" spans="4:4" x14ac:dyDescent="0.25">
      <c r="D4697" s="111"/>
    </row>
    <row r="4698" spans="4:4" x14ac:dyDescent="0.25">
      <c r="D4698" s="111"/>
    </row>
    <row r="4699" spans="4:4" x14ac:dyDescent="0.25">
      <c r="D4699" s="111"/>
    </row>
    <row r="4700" spans="4:4" x14ac:dyDescent="0.25">
      <c r="D4700" s="111"/>
    </row>
    <row r="4701" spans="4:4" x14ac:dyDescent="0.25">
      <c r="D4701" s="111"/>
    </row>
    <row r="4702" spans="4:4" x14ac:dyDescent="0.25">
      <c r="D4702" s="111"/>
    </row>
    <row r="4703" spans="4:4" x14ac:dyDescent="0.25">
      <c r="D4703" s="111"/>
    </row>
    <row r="4704" spans="4:4" x14ac:dyDescent="0.25">
      <c r="D4704" s="111"/>
    </row>
    <row r="4705" spans="4:4" x14ac:dyDescent="0.25">
      <c r="D4705" s="111"/>
    </row>
    <row r="4706" spans="4:4" x14ac:dyDescent="0.25">
      <c r="D4706" s="111"/>
    </row>
    <row r="4707" spans="4:4" x14ac:dyDescent="0.25">
      <c r="D4707" s="111"/>
    </row>
    <row r="4708" spans="4:4" x14ac:dyDescent="0.25">
      <c r="D4708" s="111"/>
    </row>
    <row r="4709" spans="4:4" x14ac:dyDescent="0.25">
      <c r="D4709" s="111"/>
    </row>
    <row r="4710" spans="4:4" x14ac:dyDescent="0.25">
      <c r="D4710" s="111"/>
    </row>
    <row r="4711" spans="4:4" x14ac:dyDescent="0.25">
      <c r="D4711" s="111"/>
    </row>
    <row r="4712" spans="4:4" x14ac:dyDescent="0.25">
      <c r="D4712" s="111"/>
    </row>
    <row r="4713" spans="4:4" x14ac:dyDescent="0.25">
      <c r="D4713" s="111"/>
    </row>
    <row r="4714" spans="4:4" x14ac:dyDescent="0.25">
      <c r="D4714" s="111"/>
    </row>
    <row r="4715" spans="4:4" x14ac:dyDescent="0.25">
      <c r="D4715" s="111"/>
    </row>
    <row r="4716" spans="4:4" x14ac:dyDescent="0.25">
      <c r="D4716" s="111"/>
    </row>
    <row r="4717" spans="4:4" x14ac:dyDescent="0.25">
      <c r="D4717" s="111"/>
    </row>
    <row r="4718" spans="4:4" x14ac:dyDescent="0.25">
      <c r="D4718" s="111"/>
    </row>
    <row r="4719" spans="4:4" x14ac:dyDescent="0.25">
      <c r="D4719" s="111"/>
    </row>
    <row r="4720" spans="4:4" x14ac:dyDescent="0.25">
      <c r="D4720" s="111"/>
    </row>
    <row r="4721" spans="4:4" x14ac:dyDescent="0.25">
      <c r="D4721" s="111"/>
    </row>
    <row r="4722" spans="4:4" x14ac:dyDescent="0.25">
      <c r="D4722" s="111"/>
    </row>
    <row r="4723" spans="4:4" x14ac:dyDescent="0.25">
      <c r="D4723" s="111"/>
    </row>
    <row r="4724" spans="4:4" x14ac:dyDescent="0.25">
      <c r="D4724" s="111"/>
    </row>
    <row r="4725" spans="4:4" x14ac:dyDescent="0.25">
      <c r="D4725" s="111"/>
    </row>
    <row r="4726" spans="4:4" x14ac:dyDescent="0.25">
      <c r="D4726" s="111"/>
    </row>
    <row r="4727" spans="4:4" x14ac:dyDescent="0.25">
      <c r="D4727" s="111"/>
    </row>
    <row r="4728" spans="4:4" x14ac:dyDescent="0.25">
      <c r="D4728" s="111"/>
    </row>
    <row r="4729" spans="4:4" x14ac:dyDescent="0.25">
      <c r="D4729" s="111"/>
    </row>
    <row r="4730" spans="4:4" x14ac:dyDescent="0.25">
      <c r="D4730" s="111"/>
    </row>
    <row r="4731" spans="4:4" x14ac:dyDescent="0.25">
      <c r="D4731" s="111"/>
    </row>
    <row r="4732" spans="4:4" x14ac:dyDescent="0.25">
      <c r="D4732" s="111"/>
    </row>
    <row r="4733" spans="4:4" x14ac:dyDescent="0.25">
      <c r="D4733" s="111"/>
    </row>
    <row r="4734" spans="4:4" x14ac:dyDescent="0.25">
      <c r="D4734" s="111"/>
    </row>
    <row r="4735" spans="4:4" x14ac:dyDescent="0.25">
      <c r="D4735" s="111"/>
    </row>
    <row r="4736" spans="4:4" x14ac:dyDescent="0.25">
      <c r="D4736" s="111"/>
    </row>
    <row r="4737" spans="4:4" x14ac:dyDescent="0.25">
      <c r="D4737" s="111"/>
    </row>
    <row r="4738" spans="4:4" x14ac:dyDescent="0.25">
      <c r="D4738" s="111"/>
    </row>
    <row r="4739" spans="4:4" x14ac:dyDescent="0.25">
      <c r="D4739" s="111"/>
    </row>
    <row r="4740" spans="4:4" x14ac:dyDescent="0.25">
      <c r="D4740" s="111"/>
    </row>
    <row r="4741" spans="4:4" x14ac:dyDescent="0.25">
      <c r="D4741" s="111"/>
    </row>
    <row r="4742" spans="4:4" x14ac:dyDescent="0.25">
      <c r="D4742" s="111"/>
    </row>
    <row r="4743" spans="4:4" x14ac:dyDescent="0.25">
      <c r="D4743" s="111"/>
    </row>
    <row r="4744" spans="4:4" x14ac:dyDescent="0.25">
      <c r="D4744" s="111"/>
    </row>
    <row r="4745" spans="4:4" x14ac:dyDescent="0.25">
      <c r="D4745" s="111"/>
    </row>
    <row r="4746" spans="4:4" x14ac:dyDescent="0.25">
      <c r="D4746" s="111"/>
    </row>
    <row r="4747" spans="4:4" x14ac:dyDescent="0.25">
      <c r="D4747" s="111"/>
    </row>
    <row r="4748" spans="4:4" x14ac:dyDescent="0.25">
      <c r="D4748" s="111"/>
    </row>
    <row r="4749" spans="4:4" x14ac:dyDescent="0.25">
      <c r="D4749" s="111"/>
    </row>
    <row r="4750" spans="4:4" x14ac:dyDescent="0.25">
      <c r="D4750" s="111"/>
    </row>
    <row r="4751" spans="4:4" x14ac:dyDescent="0.25">
      <c r="D4751" s="111"/>
    </row>
    <row r="4752" spans="4:4" x14ac:dyDescent="0.25">
      <c r="D4752" s="111"/>
    </row>
    <row r="4753" spans="4:4" x14ac:dyDescent="0.25">
      <c r="D4753" s="111"/>
    </row>
    <row r="4754" spans="4:4" x14ac:dyDescent="0.25">
      <c r="D4754" s="111"/>
    </row>
    <row r="4755" spans="4:4" x14ac:dyDescent="0.25">
      <c r="D4755" s="111"/>
    </row>
    <row r="4756" spans="4:4" x14ac:dyDescent="0.25">
      <c r="D4756" s="111"/>
    </row>
    <row r="4757" spans="4:4" x14ac:dyDescent="0.25">
      <c r="D4757" s="111"/>
    </row>
    <row r="4758" spans="4:4" x14ac:dyDescent="0.25">
      <c r="D4758" s="111"/>
    </row>
    <row r="4759" spans="4:4" x14ac:dyDescent="0.25">
      <c r="D4759" s="111"/>
    </row>
    <row r="4760" spans="4:4" x14ac:dyDescent="0.25">
      <c r="D4760" s="111"/>
    </row>
    <row r="4761" spans="4:4" x14ac:dyDescent="0.25">
      <c r="D4761" s="111"/>
    </row>
    <row r="4762" spans="4:4" x14ac:dyDescent="0.25">
      <c r="D4762" s="111"/>
    </row>
    <row r="4763" spans="4:4" x14ac:dyDescent="0.25">
      <c r="D4763" s="111"/>
    </row>
    <row r="4764" spans="4:4" x14ac:dyDescent="0.25">
      <c r="D4764" s="111"/>
    </row>
    <row r="4765" spans="4:4" x14ac:dyDescent="0.25">
      <c r="D4765" s="111"/>
    </row>
    <row r="4766" spans="4:4" x14ac:dyDescent="0.25">
      <c r="D4766" s="111"/>
    </row>
    <row r="4767" spans="4:4" x14ac:dyDescent="0.25">
      <c r="D4767" s="111"/>
    </row>
    <row r="4768" spans="4:4" x14ac:dyDescent="0.25">
      <c r="D4768" s="111"/>
    </row>
    <row r="4769" spans="4:4" x14ac:dyDescent="0.25">
      <c r="D4769" s="111"/>
    </row>
    <row r="4770" spans="4:4" x14ac:dyDescent="0.25">
      <c r="D4770" s="111"/>
    </row>
    <row r="4771" spans="4:4" x14ac:dyDescent="0.25">
      <c r="D4771" s="111"/>
    </row>
    <row r="4772" spans="4:4" x14ac:dyDescent="0.25">
      <c r="D4772" s="111"/>
    </row>
    <row r="4773" spans="4:4" x14ac:dyDescent="0.25">
      <c r="D4773" s="111"/>
    </row>
    <row r="4774" spans="4:4" x14ac:dyDescent="0.25">
      <c r="D4774" s="111"/>
    </row>
    <row r="4775" spans="4:4" x14ac:dyDescent="0.25">
      <c r="D4775" s="111"/>
    </row>
    <row r="4776" spans="4:4" x14ac:dyDescent="0.25">
      <c r="D4776" s="111"/>
    </row>
    <row r="4777" spans="4:4" x14ac:dyDescent="0.25">
      <c r="D4777" s="111"/>
    </row>
    <row r="4778" spans="4:4" x14ac:dyDescent="0.25">
      <c r="D4778" s="111"/>
    </row>
    <row r="4779" spans="4:4" x14ac:dyDescent="0.25">
      <c r="D4779" s="111"/>
    </row>
    <row r="4780" spans="4:4" x14ac:dyDescent="0.25">
      <c r="D4780" s="111"/>
    </row>
    <row r="4781" spans="4:4" x14ac:dyDescent="0.25">
      <c r="D4781" s="111"/>
    </row>
    <row r="4782" spans="4:4" x14ac:dyDescent="0.25">
      <c r="D4782" s="111"/>
    </row>
    <row r="4783" spans="4:4" x14ac:dyDescent="0.25">
      <c r="D4783" s="111"/>
    </row>
    <row r="4784" spans="4:4" x14ac:dyDescent="0.25">
      <c r="D4784" s="111"/>
    </row>
    <row r="4785" spans="4:4" x14ac:dyDescent="0.25">
      <c r="D4785" s="111"/>
    </row>
    <row r="4786" spans="4:4" x14ac:dyDescent="0.25">
      <c r="D4786" s="111"/>
    </row>
    <row r="4787" spans="4:4" x14ac:dyDescent="0.25">
      <c r="D4787" s="111"/>
    </row>
    <row r="4788" spans="4:4" x14ac:dyDescent="0.25">
      <c r="D4788" s="111"/>
    </row>
    <row r="4789" spans="4:4" x14ac:dyDescent="0.25">
      <c r="D4789" s="111"/>
    </row>
    <row r="4790" spans="4:4" x14ac:dyDescent="0.25">
      <c r="D4790" s="111"/>
    </row>
    <row r="4791" spans="4:4" x14ac:dyDescent="0.25">
      <c r="D4791" s="111"/>
    </row>
    <row r="4792" spans="4:4" x14ac:dyDescent="0.25">
      <c r="D4792" s="111"/>
    </row>
    <row r="4793" spans="4:4" x14ac:dyDescent="0.25">
      <c r="D4793" s="111"/>
    </row>
    <row r="4794" spans="4:4" x14ac:dyDescent="0.25">
      <c r="D4794" s="111"/>
    </row>
    <row r="4795" spans="4:4" x14ac:dyDescent="0.25">
      <c r="D4795" s="111"/>
    </row>
    <row r="4796" spans="4:4" x14ac:dyDescent="0.25">
      <c r="D4796" s="111"/>
    </row>
    <row r="4797" spans="4:4" x14ac:dyDescent="0.25">
      <c r="D4797" s="111"/>
    </row>
    <row r="4798" spans="4:4" x14ac:dyDescent="0.25">
      <c r="D4798" s="111"/>
    </row>
    <row r="4799" spans="4:4" x14ac:dyDescent="0.25">
      <c r="D4799" s="111"/>
    </row>
    <row r="4800" spans="4:4" x14ac:dyDescent="0.25">
      <c r="D4800" s="111"/>
    </row>
    <row r="4801" spans="4:4" x14ac:dyDescent="0.25">
      <c r="D4801" s="111"/>
    </row>
    <row r="4802" spans="4:4" x14ac:dyDescent="0.25">
      <c r="D4802" s="111"/>
    </row>
    <row r="4803" spans="4:4" x14ac:dyDescent="0.25">
      <c r="D4803" s="111"/>
    </row>
    <row r="4804" spans="4:4" x14ac:dyDescent="0.25">
      <c r="D4804" s="111"/>
    </row>
    <row r="4805" spans="4:4" x14ac:dyDescent="0.25">
      <c r="D4805" s="111"/>
    </row>
    <row r="4806" spans="4:4" x14ac:dyDescent="0.25">
      <c r="D4806" s="111"/>
    </row>
    <row r="4807" spans="4:4" x14ac:dyDescent="0.25">
      <c r="D4807" s="111"/>
    </row>
    <row r="4808" spans="4:4" x14ac:dyDescent="0.25">
      <c r="D4808" s="111"/>
    </row>
    <row r="4809" spans="4:4" x14ac:dyDescent="0.25">
      <c r="D4809" s="111"/>
    </row>
    <row r="4810" spans="4:4" x14ac:dyDescent="0.25">
      <c r="D4810" s="111"/>
    </row>
    <row r="4811" spans="4:4" x14ac:dyDescent="0.25">
      <c r="D4811" s="111"/>
    </row>
    <row r="4812" spans="4:4" x14ac:dyDescent="0.25">
      <c r="D4812" s="111"/>
    </row>
    <row r="4813" spans="4:4" x14ac:dyDescent="0.25">
      <c r="D4813" s="111"/>
    </row>
    <row r="4814" spans="4:4" x14ac:dyDescent="0.25">
      <c r="D4814" s="111"/>
    </row>
    <row r="4815" spans="4:4" x14ac:dyDescent="0.25">
      <c r="D4815" s="111"/>
    </row>
    <row r="4816" spans="4:4" x14ac:dyDescent="0.25">
      <c r="D4816" s="111"/>
    </row>
    <row r="4817" spans="4:4" x14ac:dyDescent="0.25">
      <c r="D4817" s="111"/>
    </row>
    <row r="4818" spans="4:4" x14ac:dyDescent="0.25">
      <c r="D4818" s="111"/>
    </row>
    <row r="4819" spans="4:4" x14ac:dyDescent="0.25">
      <c r="D4819" s="111"/>
    </row>
    <row r="4820" spans="4:4" x14ac:dyDescent="0.25">
      <c r="D4820" s="111"/>
    </row>
    <row r="4821" spans="4:4" x14ac:dyDescent="0.25">
      <c r="D4821" s="111"/>
    </row>
    <row r="4822" spans="4:4" x14ac:dyDescent="0.25">
      <c r="D4822" s="111"/>
    </row>
    <row r="4823" spans="4:4" x14ac:dyDescent="0.25">
      <c r="D4823" s="111"/>
    </row>
    <row r="4824" spans="4:4" x14ac:dyDescent="0.25">
      <c r="D4824" s="111"/>
    </row>
    <row r="4825" spans="4:4" x14ac:dyDescent="0.25">
      <c r="D4825" s="111"/>
    </row>
    <row r="4826" spans="4:4" x14ac:dyDescent="0.25">
      <c r="D4826" s="111"/>
    </row>
    <row r="4827" spans="4:4" x14ac:dyDescent="0.25">
      <c r="D4827" s="111"/>
    </row>
    <row r="4828" spans="4:4" x14ac:dyDescent="0.25">
      <c r="D4828" s="111"/>
    </row>
    <row r="4829" spans="4:4" x14ac:dyDescent="0.25">
      <c r="D4829" s="111"/>
    </row>
    <row r="4830" spans="4:4" x14ac:dyDescent="0.25">
      <c r="D4830" s="111"/>
    </row>
    <row r="4831" spans="4:4" x14ac:dyDescent="0.25">
      <c r="D4831" s="111"/>
    </row>
    <row r="4832" spans="4:4" x14ac:dyDescent="0.25">
      <c r="D4832" s="111"/>
    </row>
    <row r="4833" spans="4:4" x14ac:dyDescent="0.25">
      <c r="D4833" s="111"/>
    </row>
    <row r="4834" spans="4:4" x14ac:dyDescent="0.25">
      <c r="D4834" s="111"/>
    </row>
    <row r="4835" spans="4:4" x14ac:dyDescent="0.25">
      <c r="D4835" s="111"/>
    </row>
    <row r="4836" spans="4:4" x14ac:dyDescent="0.25">
      <c r="D4836" s="111"/>
    </row>
    <row r="4837" spans="4:4" x14ac:dyDescent="0.25">
      <c r="D4837" s="111"/>
    </row>
    <row r="4838" spans="4:4" x14ac:dyDescent="0.25">
      <c r="D4838" s="111"/>
    </row>
    <row r="4839" spans="4:4" x14ac:dyDescent="0.25">
      <c r="D4839" s="111"/>
    </row>
    <row r="4840" spans="4:4" x14ac:dyDescent="0.25">
      <c r="D4840" s="111"/>
    </row>
    <row r="4841" spans="4:4" x14ac:dyDescent="0.25">
      <c r="D4841" s="111"/>
    </row>
    <row r="4842" spans="4:4" x14ac:dyDescent="0.25">
      <c r="D4842" s="111"/>
    </row>
    <row r="4843" spans="4:4" x14ac:dyDescent="0.25">
      <c r="D4843" s="111"/>
    </row>
    <row r="4844" spans="4:4" x14ac:dyDescent="0.25">
      <c r="D4844" s="111"/>
    </row>
    <row r="4845" spans="4:4" x14ac:dyDescent="0.25">
      <c r="D4845" s="111"/>
    </row>
    <row r="4846" spans="4:4" x14ac:dyDescent="0.25">
      <c r="D4846" s="111"/>
    </row>
    <row r="4847" spans="4:4" x14ac:dyDescent="0.25">
      <c r="D4847" s="111"/>
    </row>
    <row r="4848" spans="4:4" x14ac:dyDescent="0.25">
      <c r="D4848" s="111"/>
    </row>
    <row r="4849" spans="4:4" x14ac:dyDescent="0.25">
      <c r="D4849" s="111"/>
    </row>
    <row r="4850" spans="4:4" x14ac:dyDescent="0.25">
      <c r="D4850" s="111"/>
    </row>
    <row r="4851" spans="4:4" x14ac:dyDescent="0.25">
      <c r="D4851" s="111"/>
    </row>
    <row r="4852" spans="4:4" x14ac:dyDescent="0.25">
      <c r="D4852" s="111"/>
    </row>
    <row r="4853" spans="4:4" x14ac:dyDescent="0.25">
      <c r="D4853" s="111"/>
    </row>
    <row r="4854" spans="4:4" x14ac:dyDescent="0.25">
      <c r="D4854" s="111"/>
    </row>
    <row r="4855" spans="4:4" x14ac:dyDescent="0.25">
      <c r="D4855" s="111"/>
    </row>
    <row r="4856" spans="4:4" x14ac:dyDescent="0.25">
      <c r="D4856" s="111"/>
    </row>
    <row r="4857" spans="4:4" x14ac:dyDescent="0.25">
      <c r="D4857" s="111"/>
    </row>
    <row r="4858" spans="4:4" x14ac:dyDescent="0.25">
      <c r="D4858" s="111"/>
    </row>
    <row r="4859" spans="4:4" x14ac:dyDescent="0.25">
      <c r="D4859" s="111"/>
    </row>
    <row r="4860" spans="4:4" x14ac:dyDescent="0.25">
      <c r="D4860" s="111"/>
    </row>
    <row r="4861" spans="4:4" x14ac:dyDescent="0.25">
      <c r="D4861" s="111"/>
    </row>
    <row r="4862" spans="4:4" x14ac:dyDescent="0.25">
      <c r="D4862" s="111"/>
    </row>
    <row r="4863" spans="4:4" x14ac:dyDescent="0.25">
      <c r="D4863" s="111"/>
    </row>
    <row r="4864" spans="4:4" x14ac:dyDescent="0.25">
      <c r="D4864" s="111"/>
    </row>
    <row r="4865" spans="4:4" x14ac:dyDescent="0.25">
      <c r="D4865" s="111"/>
    </row>
    <row r="4866" spans="4:4" x14ac:dyDescent="0.25">
      <c r="D4866" s="111"/>
    </row>
    <row r="4867" spans="4:4" x14ac:dyDescent="0.25">
      <c r="D4867" s="111"/>
    </row>
    <row r="4868" spans="4:4" x14ac:dyDescent="0.25">
      <c r="D4868" s="111"/>
    </row>
    <row r="4869" spans="4:4" x14ac:dyDescent="0.25">
      <c r="D4869" s="111"/>
    </row>
    <row r="4870" spans="4:4" x14ac:dyDescent="0.25">
      <c r="D4870" s="111"/>
    </row>
    <row r="4871" spans="4:4" x14ac:dyDescent="0.25">
      <c r="D4871" s="111"/>
    </row>
    <row r="4872" spans="4:4" x14ac:dyDescent="0.25">
      <c r="D4872" s="111"/>
    </row>
    <row r="4873" spans="4:4" x14ac:dyDescent="0.25">
      <c r="D4873" s="111"/>
    </row>
    <row r="4874" spans="4:4" x14ac:dyDescent="0.25">
      <c r="D4874" s="111"/>
    </row>
    <row r="4875" spans="4:4" x14ac:dyDescent="0.25">
      <c r="D4875" s="111"/>
    </row>
    <row r="4876" spans="4:4" x14ac:dyDescent="0.25">
      <c r="D4876" s="111"/>
    </row>
    <row r="4877" spans="4:4" x14ac:dyDescent="0.25">
      <c r="D4877" s="111"/>
    </row>
    <row r="4878" spans="4:4" x14ac:dyDescent="0.25">
      <c r="D4878" s="111"/>
    </row>
    <row r="4879" spans="4:4" x14ac:dyDescent="0.25">
      <c r="D4879" s="111"/>
    </row>
    <row r="4880" spans="4:4" x14ac:dyDescent="0.25">
      <c r="D4880" s="111"/>
    </row>
    <row r="4881" spans="4:4" x14ac:dyDescent="0.25">
      <c r="D4881" s="111"/>
    </row>
    <row r="4882" spans="4:4" x14ac:dyDescent="0.25">
      <c r="D4882" s="111"/>
    </row>
    <row r="4883" spans="4:4" x14ac:dyDescent="0.25">
      <c r="D4883" s="111"/>
    </row>
    <row r="4884" spans="4:4" x14ac:dyDescent="0.25">
      <c r="D4884" s="111"/>
    </row>
    <row r="4885" spans="4:4" x14ac:dyDescent="0.25">
      <c r="D4885" s="111"/>
    </row>
    <row r="4886" spans="4:4" x14ac:dyDescent="0.25">
      <c r="D4886" s="111"/>
    </row>
    <row r="4887" spans="4:4" x14ac:dyDescent="0.25">
      <c r="D4887" s="111"/>
    </row>
    <row r="4888" spans="4:4" x14ac:dyDescent="0.25">
      <c r="D4888" s="111"/>
    </row>
    <row r="4889" spans="4:4" x14ac:dyDescent="0.25">
      <c r="D4889" s="111"/>
    </row>
    <row r="4890" spans="4:4" x14ac:dyDescent="0.25">
      <c r="D4890" s="111"/>
    </row>
    <row r="4891" spans="4:4" x14ac:dyDescent="0.25">
      <c r="D4891" s="111"/>
    </row>
    <row r="4892" spans="4:4" x14ac:dyDescent="0.25">
      <c r="D4892" s="111"/>
    </row>
    <row r="4893" spans="4:4" x14ac:dyDescent="0.25">
      <c r="D4893" s="111"/>
    </row>
    <row r="4894" spans="4:4" x14ac:dyDescent="0.25">
      <c r="D4894" s="111"/>
    </row>
    <row r="4895" spans="4:4" x14ac:dyDescent="0.25">
      <c r="D4895" s="111"/>
    </row>
    <row r="4896" spans="4:4" x14ac:dyDescent="0.25">
      <c r="D4896" s="111"/>
    </row>
    <row r="4897" spans="4:4" x14ac:dyDescent="0.25">
      <c r="D4897" s="111"/>
    </row>
    <row r="4898" spans="4:4" x14ac:dyDescent="0.25">
      <c r="D4898" s="111"/>
    </row>
    <row r="4899" spans="4:4" x14ac:dyDescent="0.25">
      <c r="D4899" s="111"/>
    </row>
    <row r="4900" spans="4:4" x14ac:dyDescent="0.25">
      <c r="D4900" s="111"/>
    </row>
    <row r="4901" spans="4:4" x14ac:dyDescent="0.25">
      <c r="D4901" s="111"/>
    </row>
    <row r="4902" spans="4:4" x14ac:dyDescent="0.25">
      <c r="D4902" s="111"/>
    </row>
    <row r="4903" spans="4:4" x14ac:dyDescent="0.25">
      <c r="D4903" s="111"/>
    </row>
    <row r="4904" spans="4:4" x14ac:dyDescent="0.25">
      <c r="D4904" s="111"/>
    </row>
    <row r="4905" spans="4:4" x14ac:dyDescent="0.25">
      <c r="D4905" s="111"/>
    </row>
    <row r="4906" spans="4:4" x14ac:dyDescent="0.25">
      <c r="D4906" s="111"/>
    </row>
    <row r="4907" spans="4:4" x14ac:dyDescent="0.25">
      <c r="D4907" s="111"/>
    </row>
    <row r="4908" spans="4:4" x14ac:dyDescent="0.25">
      <c r="D4908" s="111"/>
    </row>
    <row r="4909" spans="4:4" x14ac:dyDescent="0.25">
      <c r="D4909" s="111"/>
    </row>
    <row r="4910" spans="4:4" x14ac:dyDescent="0.25">
      <c r="D4910" s="111"/>
    </row>
    <row r="4911" spans="4:4" x14ac:dyDescent="0.25">
      <c r="D4911" s="111"/>
    </row>
    <row r="4912" spans="4:4" x14ac:dyDescent="0.25">
      <c r="D4912" s="111"/>
    </row>
    <row r="4913" spans="4:4" x14ac:dyDescent="0.25">
      <c r="D4913" s="111"/>
    </row>
    <row r="4914" spans="4:4" x14ac:dyDescent="0.25">
      <c r="D4914" s="111"/>
    </row>
    <row r="4915" spans="4:4" x14ac:dyDescent="0.25">
      <c r="D4915" s="111"/>
    </row>
    <row r="4916" spans="4:4" x14ac:dyDescent="0.25">
      <c r="D4916" s="111"/>
    </row>
    <row r="4917" spans="4:4" x14ac:dyDescent="0.25">
      <c r="D4917" s="111"/>
    </row>
    <row r="4918" spans="4:4" x14ac:dyDescent="0.25">
      <c r="D4918" s="111"/>
    </row>
    <row r="4919" spans="4:4" x14ac:dyDescent="0.25">
      <c r="D4919" s="111"/>
    </row>
    <row r="4920" spans="4:4" x14ac:dyDescent="0.25">
      <c r="D4920" s="111"/>
    </row>
    <row r="4921" spans="4:4" x14ac:dyDescent="0.25">
      <c r="D4921" s="111"/>
    </row>
    <row r="4922" spans="4:4" x14ac:dyDescent="0.25">
      <c r="D4922" s="111"/>
    </row>
    <row r="4923" spans="4:4" x14ac:dyDescent="0.25">
      <c r="D4923" s="111"/>
    </row>
    <row r="4924" spans="4:4" x14ac:dyDescent="0.25">
      <c r="D4924" s="111"/>
    </row>
    <row r="4925" spans="4:4" x14ac:dyDescent="0.25">
      <c r="D4925" s="111"/>
    </row>
    <row r="4926" spans="4:4" x14ac:dyDescent="0.25">
      <c r="D4926" s="111"/>
    </row>
    <row r="4927" spans="4:4" x14ac:dyDescent="0.25">
      <c r="D4927" s="111"/>
    </row>
    <row r="4928" spans="4:4" x14ac:dyDescent="0.25">
      <c r="D4928" s="111"/>
    </row>
    <row r="4929" spans="4:4" x14ac:dyDescent="0.25">
      <c r="D4929" s="111"/>
    </row>
    <row r="4930" spans="4:4" x14ac:dyDescent="0.25">
      <c r="D4930" s="111"/>
    </row>
    <row r="4931" spans="4:4" x14ac:dyDescent="0.25">
      <c r="D4931" s="111"/>
    </row>
    <row r="4932" spans="4:4" x14ac:dyDescent="0.25">
      <c r="D4932" s="111"/>
    </row>
    <row r="4933" spans="4:4" x14ac:dyDescent="0.25">
      <c r="D4933" s="111"/>
    </row>
    <row r="4934" spans="4:4" x14ac:dyDescent="0.25">
      <c r="D4934" s="111"/>
    </row>
    <row r="4935" spans="4:4" x14ac:dyDescent="0.25">
      <c r="D4935" s="111"/>
    </row>
    <row r="4936" spans="4:4" x14ac:dyDescent="0.25">
      <c r="D4936" s="111"/>
    </row>
    <row r="4937" spans="4:4" x14ac:dyDescent="0.25">
      <c r="D4937" s="111"/>
    </row>
    <row r="4938" spans="4:4" x14ac:dyDescent="0.25">
      <c r="D4938" s="111"/>
    </row>
    <row r="4939" spans="4:4" x14ac:dyDescent="0.25">
      <c r="D4939" s="111"/>
    </row>
    <row r="4940" spans="4:4" x14ac:dyDescent="0.25">
      <c r="D4940" s="111"/>
    </row>
    <row r="4941" spans="4:4" x14ac:dyDescent="0.25">
      <c r="D4941" s="111"/>
    </row>
    <row r="4942" spans="4:4" x14ac:dyDescent="0.25">
      <c r="D4942" s="111"/>
    </row>
    <row r="4943" spans="4:4" x14ac:dyDescent="0.25">
      <c r="D4943" s="111"/>
    </row>
    <row r="4944" spans="4:4" x14ac:dyDescent="0.25">
      <c r="D4944" s="111"/>
    </row>
    <row r="4945" spans="4:4" x14ac:dyDescent="0.25">
      <c r="D4945" s="111"/>
    </row>
    <row r="4946" spans="4:4" x14ac:dyDescent="0.25">
      <c r="D4946" s="111"/>
    </row>
    <row r="4947" spans="4:4" x14ac:dyDescent="0.25">
      <c r="D4947" s="111"/>
    </row>
    <row r="4948" spans="4:4" x14ac:dyDescent="0.25">
      <c r="D4948" s="111"/>
    </row>
    <row r="4949" spans="4:4" x14ac:dyDescent="0.25">
      <c r="D4949" s="111"/>
    </row>
    <row r="4950" spans="4:4" x14ac:dyDescent="0.25">
      <c r="D4950" s="111"/>
    </row>
    <row r="4951" spans="4:4" x14ac:dyDescent="0.25">
      <c r="D4951" s="111"/>
    </row>
    <row r="4952" spans="4:4" x14ac:dyDescent="0.25">
      <c r="D4952" s="111"/>
    </row>
    <row r="4953" spans="4:4" x14ac:dyDescent="0.25">
      <c r="D4953" s="111"/>
    </row>
    <row r="4954" spans="4:4" x14ac:dyDescent="0.25">
      <c r="D4954" s="111"/>
    </row>
    <row r="4955" spans="4:4" x14ac:dyDescent="0.25">
      <c r="D4955" s="111"/>
    </row>
    <row r="4956" spans="4:4" x14ac:dyDescent="0.25">
      <c r="D4956" s="111"/>
    </row>
    <row r="4957" spans="4:4" x14ac:dyDescent="0.25">
      <c r="D4957" s="111"/>
    </row>
    <row r="4958" spans="4:4" x14ac:dyDescent="0.25">
      <c r="D4958" s="111"/>
    </row>
    <row r="4959" spans="4:4" x14ac:dyDescent="0.25">
      <c r="D4959" s="111"/>
    </row>
    <row r="4960" spans="4:4" x14ac:dyDescent="0.25">
      <c r="D4960" s="111"/>
    </row>
    <row r="4961" spans="4:4" x14ac:dyDescent="0.25">
      <c r="D4961" s="111"/>
    </row>
    <row r="4962" spans="4:4" x14ac:dyDescent="0.25">
      <c r="D4962" s="111"/>
    </row>
    <row r="4963" spans="4:4" x14ac:dyDescent="0.25">
      <c r="D4963" s="111"/>
    </row>
    <row r="4964" spans="4:4" x14ac:dyDescent="0.25">
      <c r="D4964" s="111"/>
    </row>
    <row r="4965" spans="4:4" x14ac:dyDescent="0.25">
      <c r="D4965" s="111"/>
    </row>
    <row r="4966" spans="4:4" x14ac:dyDescent="0.25">
      <c r="D4966" s="111"/>
    </row>
    <row r="4967" spans="4:4" x14ac:dyDescent="0.25">
      <c r="D4967" s="111"/>
    </row>
    <row r="4968" spans="4:4" x14ac:dyDescent="0.25">
      <c r="D4968" s="111"/>
    </row>
    <row r="4969" spans="4:4" x14ac:dyDescent="0.25">
      <c r="D4969" s="111"/>
    </row>
    <row r="4970" spans="4:4" x14ac:dyDescent="0.25">
      <c r="D4970" s="111"/>
    </row>
    <row r="4971" spans="4:4" x14ac:dyDescent="0.25">
      <c r="D4971" s="111"/>
    </row>
    <row r="4972" spans="4:4" x14ac:dyDescent="0.25">
      <c r="D4972" s="111"/>
    </row>
    <row r="4973" spans="4:4" x14ac:dyDescent="0.25">
      <c r="D4973" s="111"/>
    </row>
    <row r="4974" spans="4:4" x14ac:dyDescent="0.25">
      <c r="D4974" s="111"/>
    </row>
    <row r="4975" spans="4:4" x14ac:dyDescent="0.25">
      <c r="D4975" s="111"/>
    </row>
    <row r="4976" spans="4:4" x14ac:dyDescent="0.25">
      <c r="D4976" s="111"/>
    </row>
    <row r="4977" spans="4:4" x14ac:dyDescent="0.25">
      <c r="D4977" s="111"/>
    </row>
    <row r="4978" spans="4:4" x14ac:dyDescent="0.25">
      <c r="D4978" s="111"/>
    </row>
    <row r="4979" spans="4:4" x14ac:dyDescent="0.25">
      <c r="D4979" s="111"/>
    </row>
    <row r="4980" spans="4:4" x14ac:dyDescent="0.25">
      <c r="D4980" s="111"/>
    </row>
    <row r="4981" spans="4:4" x14ac:dyDescent="0.25">
      <c r="D4981" s="111"/>
    </row>
    <row r="4982" spans="4:4" x14ac:dyDescent="0.25">
      <c r="D4982" s="111"/>
    </row>
    <row r="4983" spans="4:4" x14ac:dyDescent="0.25">
      <c r="D4983" s="111"/>
    </row>
    <row r="4984" spans="4:4" x14ac:dyDescent="0.25">
      <c r="D4984" s="111"/>
    </row>
    <row r="4985" spans="4:4" x14ac:dyDescent="0.25">
      <c r="D4985" s="111"/>
    </row>
    <row r="4986" spans="4:4" x14ac:dyDescent="0.25">
      <c r="D4986" s="111"/>
    </row>
    <row r="4987" spans="4:4" x14ac:dyDescent="0.25">
      <c r="D4987" s="111"/>
    </row>
    <row r="4988" spans="4:4" x14ac:dyDescent="0.25">
      <c r="D4988" s="111"/>
    </row>
    <row r="4989" spans="4:4" x14ac:dyDescent="0.25">
      <c r="D4989" s="111"/>
    </row>
    <row r="4990" spans="4:4" x14ac:dyDescent="0.25">
      <c r="D4990" s="111"/>
    </row>
    <row r="4991" spans="4:4" x14ac:dyDescent="0.25">
      <c r="D4991" s="111"/>
    </row>
    <row r="4992" spans="4:4" x14ac:dyDescent="0.25">
      <c r="D4992" s="111"/>
    </row>
    <row r="4993" spans="4:4" x14ac:dyDescent="0.25">
      <c r="D4993" s="111"/>
    </row>
    <row r="4994" spans="4:4" x14ac:dyDescent="0.25">
      <c r="D4994" s="111"/>
    </row>
    <row r="4995" spans="4:4" x14ac:dyDescent="0.25">
      <c r="D4995" s="111"/>
    </row>
    <row r="4996" spans="4:4" x14ac:dyDescent="0.25">
      <c r="D4996" s="111"/>
    </row>
    <row r="4997" spans="4:4" x14ac:dyDescent="0.25">
      <c r="D4997" s="111"/>
    </row>
    <row r="4998" spans="4:4" x14ac:dyDescent="0.25">
      <c r="D4998" s="111"/>
    </row>
  </sheetData>
  <sheetProtection password="ED0B" sheet="1" objects="1" scenarios="1"/>
  <mergeCells count="33">
    <mergeCell ref="C48:G48"/>
    <mergeCell ref="C50:G50"/>
    <mergeCell ref="C51:G51"/>
    <mergeCell ref="C34:G34"/>
    <mergeCell ref="C36:G36"/>
    <mergeCell ref="C39:G39"/>
    <mergeCell ref="C41:G41"/>
    <mergeCell ref="C42:G42"/>
    <mergeCell ref="C44:G44"/>
    <mergeCell ref="C33:G33"/>
    <mergeCell ref="C21:G21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Header>&amp;R&amp;F</oddHead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O76"/>
  <sheetViews>
    <sheetView showGridLines="0" view="pageLayout" topLeftCell="B1" zoomScaleNormal="100" zoomScaleSheetLayoutView="75" workbookViewId="0">
      <selection activeCell="M5" sqref="M5"/>
    </sheetView>
  </sheetViews>
  <sheetFormatPr defaultColWidth="9" defaultRowHeight="13.2" x14ac:dyDescent="0.25"/>
  <cols>
    <col min="1" max="1" width="8.44140625" style="28" hidden="1" customWidth="1"/>
    <col min="2" max="2" width="13.44140625" style="28" customWidth="1"/>
    <col min="3" max="3" width="7.44140625" style="41" customWidth="1"/>
    <col min="4" max="4" width="13" style="41" customWidth="1"/>
    <col min="5" max="5" width="9.6640625" style="41" customWidth="1"/>
    <col min="6" max="6" width="11.6640625" style="28" customWidth="1"/>
    <col min="7" max="9" width="13" style="28" customWidth="1"/>
    <col min="10" max="10" width="5.5546875" style="28" customWidth="1"/>
    <col min="11" max="11" width="4.33203125" style="28" customWidth="1"/>
    <col min="12" max="15" width="10.6640625" style="28" customWidth="1"/>
    <col min="16" max="16384" width="9" style="28"/>
  </cols>
  <sheetData>
    <row r="1" spans="1:15" ht="33.75" customHeight="1" x14ac:dyDescent="0.25">
      <c r="A1" s="27" t="s">
        <v>13</v>
      </c>
      <c r="B1" s="580" t="s">
        <v>14</v>
      </c>
      <c r="C1" s="581"/>
      <c r="D1" s="581"/>
      <c r="E1" s="581"/>
      <c r="F1" s="581"/>
      <c r="G1" s="581"/>
      <c r="H1" s="581"/>
      <c r="I1" s="581"/>
      <c r="J1" s="582"/>
    </row>
    <row r="2" spans="1:15" ht="36" customHeight="1" x14ac:dyDescent="0.25">
      <c r="A2" s="29"/>
      <c r="B2" s="30" t="s">
        <v>15</v>
      </c>
      <c r="C2" s="31"/>
      <c r="D2" s="32" t="s">
        <v>16</v>
      </c>
      <c r="E2" s="583" t="s">
        <v>17</v>
      </c>
      <c r="F2" s="584"/>
      <c r="G2" s="584"/>
      <c r="H2" s="584"/>
      <c r="I2" s="584"/>
      <c r="J2" s="585"/>
      <c r="O2" s="33"/>
    </row>
    <row r="3" spans="1:15" ht="27" customHeight="1" x14ac:dyDescent="0.25">
      <c r="A3" s="29"/>
      <c r="B3" s="34" t="s">
        <v>18</v>
      </c>
      <c r="C3" s="31"/>
      <c r="D3" s="35" t="s">
        <v>0</v>
      </c>
      <c r="E3" s="586" t="s">
        <v>151</v>
      </c>
      <c r="F3" s="587"/>
      <c r="G3" s="587"/>
      <c r="H3" s="587"/>
      <c r="I3" s="587"/>
      <c r="J3" s="588"/>
    </row>
    <row r="4" spans="1:15" ht="23.25" customHeight="1" x14ac:dyDescent="0.25">
      <c r="A4" s="36">
        <v>11403</v>
      </c>
      <c r="B4" s="37" t="s">
        <v>21</v>
      </c>
      <c r="C4" s="38"/>
      <c r="D4" s="39" t="s">
        <v>152</v>
      </c>
      <c r="E4" s="589" t="s">
        <v>153</v>
      </c>
      <c r="F4" s="590"/>
      <c r="G4" s="590"/>
      <c r="H4" s="590"/>
      <c r="I4" s="590"/>
      <c r="J4" s="591"/>
    </row>
    <row r="5" spans="1:15" ht="24" customHeight="1" x14ac:dyDescent="0.25">
      <c r="A5" s="29"/>
      <c r="B5" s="40" t="s">
        <v>22</v>
      </c>
      <c r="D5" s="592"/>
      <c r="E5" s="593"/>
      <c r="F5" s="593"/>
      <c r="G5" s="593"/>
      <c r="H5" s="42" t="s">
        <v>23</v>
      </c>
      <c r="I5" s="43"/>
      <c r="J5" s="44"/>
    </row>
    <row r="6" spans="1:15" ht="15.75" customHeight="1" x14ac:dyDescent="0.25">
      <c r="A6" s="29"/>
      <c r="B6" s="45"/>
      <c r="C6" s="46"/>
      <c r="D6" s="578"/>
      <c r="E6" s="579"/>
      <c r="F6" s="579"/>
      <c r="G6" s="579"/>
      <c r="H6" s="42" t="s">
        <v>24</v>
      </c>
      <c r="I6" s="43"/>
      <c r="J6" s="44"/>
    </row>
    <row r="7" spans="1:15" ht="15.75" customHeight="1" x14ac:dyDescent="0.25">
      <c r="A7" s="29"/>
      <c r="B7" s="47"/>
      <c r="C7" s="48"/>
      <c r="D7" s="49"/>
      <c r="E7" s="594"/>
      <c r="F7" s="595"/>
      <c r="G7" s="595"/>
      <c r="H7" s="50"/>
      <c r="I7" s="51"/>
      <c r="J7" s="52"/>
    </row>
    <row r="8" spans="1:15" ht="24" hidden="1" customHeight="1" x14ac:dyDescent="0.25">
      <c r="A8" s="29"/>
      <c r="B8" s="40" t="s">
        <v>25</v>
      </c>
      <c r="D8" s="53"/>
      <c r="H8" s="42" t="s">
        <v>23</v>
      </c>
      <c r="I8" s="43"/>
      <c r="J8" s="44"/>
    </row>
    <row r="9" spans="1:15" ht="15.75" hidden="1" customHeight="1" x14ac:dyDescent="0.25">
      <c r="A9" s="29"/>
      <c r="B9" s="29"/>
      <c r="D9" s="53"/>
      <c r="H9" s="42" t="s">
        <v>24</v>
      </c>
      <c r="I9" s="43"/>
      <c r="J9" s="44"/>
    </row>
    <row r="10" spans="1:15" ht="15.75" hidden="1" customHeight="1" x14ac:dyDescent="0.25">
      <c r="A10" s="29"/>
      <c r="B10" s="54"/>
      <c r="C10" s="48"/>
      <c r="D10" s="49"/>
      <c r="E10" s="55"/>
      <c r="F10" s="50"/>
      <c r="G10" s="56"/>
      <c r="H10" s="56"/>
      <c r="I10" s="57"/>
      <c r="J10" s="52"/>
    </row>
    <row r="11" spans="1:15" ht="24" customHeight="1" x14ac:dyDescent="0.25">
      <c r="A11" s="29"/>
      <c r="B11" s="40" t="s">
        <v>26</v>
      </c>
      <c r="D11" s="596"/>
      <c r="E11" s="596"/>
      <c r="F11" s="596"/>
      <c r="G11" s="596"/>
      <c r="H11" s="42" t="s">
        <v>23</v>
      </c>
      <c r="I11" s="58"/>
      <c r="J11" s="44"/>
    </row>
    <row r="12" spans="1:15" ht="15.75" customHeight="1" x14ac:dyDescent="0.25">
      <c r="A12" s="29"/>
      <c r="B12" s="45"/>
      <c r="C12" s="46"/>
      <c r="D12" s="597"/>
      <c r="E12" s="597"/>
      <c r="F12" s="597"/>
      <c r="G12" s="597"/>
      <c r="H12" s="42" t="s">
        <v>24</v>
      </c>
      <c r="I12" s="58"/>
      <c r="J12" s="44"/>
    </row>
    <row r="13" spans="1:15" ht="15.75" customHeight="1" x14ac:dyDescent="0.25">
      <c r="A13" s="29"/>
      <c r="B13" s="47"/>
      <c r="C13" s="48"/>
      <c r="D13" s="59"/>
      <c r="E13" s="598"/>
      <c r="F13" s="599"/>
      <c r="G13" s="599"/>
      <c r="H13" s="60"/>
      <c r="I13" s="51"/>
      <c r="J13" s="52"/>
    </row>
    <row r="14" spans="1:15" ht="24" customHeight="1" x14ac:dyDescent="0.25">
      <c r="A14" s="29"/>
      <c r="B14" s="61" t="s">
        <v>27</v>
      </c>
      <c r="C14" s="62"/>
      <c r="D14" s="63"/>
      <c r="E14" s="64"/>
      <c r="F14" s="65"/>
      <c r="G14" s="65"/>
      <c r="H14" s="66"/>
      <c r="I14" s="65"/>
      <c r="J14" s="67"/>
    </row>
    <row r="15" spans="1:15" ht="32.25" customHeight="1" x14ac:dyDescent="0.25">
      <c r="A15" s="29"/>
      <c r="B15" s="54" t="s">
        <v>28</v>
      </c>
      <c r="C15" s="68"/>
      <c r="D15" s="69"/>
      <c r="E15" s="600"/>
      <c r="F15" s="600"/>
      <c r="G15" s="601"/>
      <c r="H15" s="601"/>
      <c r="I15" s="601" t="s">
        <v>29</v>
      </c>
      <c r="J15" s="602"/>
    </row>
    <row r="16" spans="1:15" ht="23.25" customHeight="1" x14ac:dyDescent="0.25">
      <c r="A16" s="70" t="s">
        <v>30</v>
      </c>
      <c r="B16" s="71" t="s">
        <v>30</v>
      </c>
      <c r="C16" s="72"/>
      <c r="D16" s="73"/>
      <c r="E16" s="603"/>
      <c r="F16" s="604"/>
      <c r="G16" s="603"/>
      <c r="H16" s="604"/>
      <c r="I16" s="603">
        <f>SUMIF(F50:F72,A16,I50:I72)+SUMIF(F50:F72,"PSU",I50:I72)</f>
        <v>0</v>
      </c>
      <c r="J16" s="605"/>
    </row>
    <row r="17" spans="1:10" ht="23.25" customHeight="1" x14ac:dyDescent="0.25">
      <c r="A17" s="70" t="s">
        <v>31</v>
      </c>
      <c r="B17" s="71" t="s">
        <v>31</v>
      </c>
      <c r="C17" s="72"/>
      <c r="D17" s="73"/>
      <c r="E17" s="603"/>
      <c r="F17" s="604"/>
      <c r="G17" s="603"/>
      <c r="H17" s="604"/>
      <c r="I17" s="603">
        <f>SUMIF(F50:F72,A17,I50:I72)</f>
        <v>0</v>
      </c>
      <c r="J17" s="605"/>
    </row>
    <row r="18" spans="1:10" ht="23.25" customHeight="1" x14ac:dyDescent="0.25">
      <c r="A18" s="70" t="s">
        <v>32</v>
      </c>
      <c r="B18" s="71" t="s">
        <v>32</v>
      </c>
      <c r="C18" s="72"/>
      <c r="D18" s="73"/>
      <c r="E18" s="603"/>
      <c r="F18" s="604"/>
      <c r="G18" s="603"/>
      <c r="H18" s="604"/>
      <c r="I18" s="603">
        <f>SUMIF(F50:F72,A18,I50:I72)</f>
        <v>0</v>
      </c>
      <c r="J18" s="605"/>
    </row>
    <row r="19" spans="1:10" ht="23.25" customHeight="1" x14ac:dyDescent="0.25">
      <c r="A19" s="70" t="s">
        <v>33</v>
      </c>
      <c r="B19" s="71" t="s">
        <v>34</v>
      </c>
      <c r="C19" s="72"/>
      <c r="D19" s="73"/>
      <c r="E19" s="603"/>
      <c r="F19" s="604"/>
      <c r="G19" s="603"/>
      <c r="H19" s="604"/>
      <c r="I19" s="603">
        <f>SUMIF(F50:F72,A19,I50:I72)</f>
        <v>0</v>
      </c>
      <c r="J19" s="605"/>
    </row>
    <row r="20" spans="1:10" ht="23.25" customHeight="1" x14ac:dyDescent="0.25">
      <c r="A20" s="70" t="s">
        <v>35</v>
      </c>
      <c r="B20" s="71" t="s">
        <v>36</v>
      </c>
      <c r="C20" s="72"/>
      <c r="D20" s="73"/>
      <c r="E20" s="603"/>
      <c r="F20" s="604"/>
      <c r="G20" s="603"/>
      <c r="H20" s="604"/>
      <c r="I20" s="603">
        <f>SUMIF(F50:F72,A20,I50:I72)</f>
        <v>0</v>
      </c>
      <c r="J20" s="605"/>
    </row>
    <row r="21" spans="1:10" ht="23.25" customHeight="1" x14ac:dyDescent="0.25">
      <c r="A21" s="29"/>
      <c r="B21" s="74" t="s">
        <v>29</v>
      </c>
      <c r="C21" s="75"/>
      <c r="D21" s="76"/>
      <c r="E21" s="607"/>
      <c r="F21" s="608"/>
      <c r="G21" s="607"/>
      <c r="H21" s="608"/>
      <c r="I21" s="607">
        <f>SUM(I16:J20)</f>
        <v>0</v>
      </c>
      <c r="J21" s="609"/>
    </row>
    <row r="22" spans="1:10" ht="33" customHeight="1" x14ac:dyDescent="0.25">
      <c r="A22" s="29"/>
      <c r="B22" s="77" t="s">
        <v>37</v>
      </c>
      <c r="C22" s="72"/>
      <c r="D22" s="73"/>
      <c r="E22" s="78"/>
      <c r="F22" s="79"/>
      <c r="G22" s="80"/>
      <c r="H22" s="80"/>
      <c r="I22" s="80"/>
      <c r="J22" s="81"/>
    </row>
    <row r="23" spans="1:10" ht="23.25" customHeight="1" x14ac:dyDescent="0.25">
      <c r="A23" s="29">
        <f>ZakladDPHSni*SazbaDPH1/100</f>
        <v>0</v>
      </c>
      <c r="B23" s="71" t="s">
        <v>38</v>
      </c>
      <c r="C23" s="72"/>
      <c r="D23" s="73"/>
      <c r="E23" s="82">
        <v>15</v>
      </c>
      <c r="F23" s="79" t="s">
        <v>39</v>
      </c>
      <c r="G23" s="610">
        <f>ZakladDPHSniVypocet</f>
        <v>0</v>
      </c>
      <c r="H23" s="611"/>
      <c r="I23" s="611"/>
      <c r="J23" s="81" t="str">
        <f t="shared" ref="J23:J28" si="0">Mena</f>
        <v>CZK</v>
      </c>
    </row>
    <row r="24" spans="1:10" ht="23.25" customHeight="1" x14ac:dyDescent="0.25">
      <c r="A24" s="29">
        <f>(A23-INT(A23))*100</f>
        <v>0</v>
      </c>
      <c r="B24" s="71" t="s">
        <v>40</v>
      </c>
      <c r="C24" s="72"/>
      <c r="D24" s="73"/>
      <c r="E24" s="82">
        <f>SazbaDPH1</f>
        <v>15</v>
      </c>
      <c r="F24" s="79" t="s">
        <v>39</v>
      </c>
      <c r="G24" s="612">
        <f>IF(A24&gt;50, ROUNDUP(A23, 0), ROUNDDOWN(A23, 0))</f>
        <v>0</v>
      </c>
      <c r="H24" s="613"/>
      <c r="I24" s="613"/>
      <c r="J24" s="81" t="str">
        <f t="shared" si="0"/>
        <v>CZK</v>
      </c>
    </row>
    <row r="25" spans="1:10" ht="23.25" customHeight="1" x14ac:dyDescent="0.25">
      <c r="A25" s="29">
        <f>ZakladDPHZakl*SazbaDPH2/100</f>
        <v>0</v>
      </c>
      <c r="B25" s="71" t="s">
        <v>41</v>
      </c>
      <c r="C25" s="72"/>
      <c r="D25" s="73"/>
      <c r="E25" s="82">
        <v>21</v>
      </c>
      <c r="F25" s="79" t="s">
        <v>39</v>
      </c>
      <c r="G25" s="610">
        <f>ZakladDPHZaklVypocet</f>
        <v>0</v>
      </c>
      <c r="H25" s="611"/>
      <c r="I25" s="611"/>
      <c r="J25" s="81" t="str">
        <f t="shared" si="0"/>
        <v>CZK</v>
      </c>
    </row>
    <row r="26" spans="1:10" ht="23.25" customHeight="1" x14ac:dyDescent="0.25">
      <c r="A26" s="29">
        <f>(A25-INT(A25))*100</f>
        <v>0</v>
      </c>
      <c r="B26" s="83" t="s">
        <v>42</v>
      </c>
      <c r="C26" s="84"/>
      <c r="D26" s="69"/>
      <c r="E26" s="85">
        <f>SazbaDPH2</f>
        <v>21</v>
      </c>
      <c r="F26" s="86" t="s">
        <v>39</v>
      </c>
      <c r="G26" s="614">
        <f>IF(A26&gt;50, ROUNDUP(A25, 0), ROUNDDOWN(A25, 0))</f>
        <v>0</v>
      </c>
      <c r="H26" s="615"/>
      <c r="I26" s="615"/>
      <c r="J26" s="87" t="str">
        <f t="shared" si="0"/>
        <v>CZK</v>
      </c>
    </row>
    <row r="27" spans="1:10" ht="23.25" customHeight="1" thickBot="1" x14ac:dyDescent="0.3">
      <c r="A27" s="29">
        <f>ZakladDPHSni+DPHSni+ZakladDPHZakl+DPHZakl</f>
        <v>0</v>
      </c>
      <c r="B27" s="40" t="s">
        <v>43</v>
      </c>
      <c r="C27" s="88"/>
      <c r="D27" s="89"/>
      <c r="E27" s="88"/>
      <c r="F27" s="90"/>
      <c r="G27" s="616">
        <f>CenaCelkem-(ZakladDPHSni+DPHSni+ZakladDPHZakl+DPHZakl)</f>
        <v>0</v>
      </c>
      <c r="H27" s="616"/>
      <c r="I27" s="616"/>
      <c r="J27" s="91" t="str">
        <f t="shared" si="0"/>
        <v>CZK</v>
      </c>
    </row>
    <row r="28" spans="1:10" ht="27.75" hidden="1" customHeight="1" thickBot="1" x14ac:dyDescent="0.3">
      <c r="A28" s="29"/>
      <c r="B28" s="92" t="s">
        <v>44</v>
      </c>
      <c r="C28" s="93"/>
      <c r="D28" s="93"/>
      <c r="E28" s="94"/>
      <c r="F28" s="95"/>
      <c r="G28" s="606">
        <f>ZakladDPHSniVypocet+ZakladDPHZaklVypocet</f>
        <v>0</v>
      </c>
      <c r="H28" s="606"/>
      <c r="I28" s="606"/>
      <c r="J28" s="96" t="str">
        <f t="shared" si="0"/>
        <v>CZK</v>
      </c>
    </row>
    <row r="29" spans="1:10" ht="27.75" customHeight="1" thickBot="1" x14ac:dyDescent="0.3">
      <c r="A29" s="29">
        <f>(A27-INT(A27))*100</f>
        <v>0</v>
      </c>
      <c r="B29" s="92" t="s">
        <v>45</v>
      </c>
      <c r="C29" s="97"/>
      <c r="D29" s="97"/>
      <c r="E29" s="97"/>
      <c r="F29" s="98"/>
      <c r="G29" s="623">
        <f>IF(A29&gt;50, ROUNDUP(A27, 0), ROUNDDOWN(A27, 0))</f>
        <v>0</v>
      </c>
      <c r="H29" s="623"/>
      <c r="I29" s="623"/>
      <c r="J29" s="99" t="s">
        <v>46</v>
      </c>
    </row>
    <row r="30" spans="1:10" ht="12.75" customHeight="1" x14ac:dyDescent="0.25">
      <c r="A30" s="29"/>
      <c r="B30" s="29"/>
      <c r="J30" s="100"/>
    </row>
    <row r="31" spans="1:10" ht="30" customHeight="1" x14ac:dyDescent="0.25">
      <c r="A31" s="29"/>
      <c r="B31" s="29"/>
      <c r="J31" s="100"/>
    </row>
    <row r="32" spans="1:10" ht="18.75" customHeight="1" x14ac:dyDescent="0.25">
      <c r="A32" s="29"/>
      <c r="B32" s="101"/>
      <c r="C32" s="102" t="s">
        <v>47</v>
      </c>
      <c r="D32" s="103"/>
      <c r="E32" s="103"/>
      <c r="F32" s="104" t="s">
        <v>48</v>
      </c>
      <c r="G32" s="105"/>
      <c r="H32" s="106"/>
      <c r="I32" s="105"/>
      <c r="J32" s="100"/>
    </row>
    <row r="33" spans="1:10" ht="47.25" customHeight="1" x14ac:dyDescent="0.25">
      <c r="A33" s="29"/>
      <c r="B33" s="29"/>
      <c r="J33" s="100"/>
    </row>
    <row r="34" spans="1:10" s="109" customFormat="1" ht="18.75" customHeight="1" x14ac:dyDescent="0.25">
      <c r="A34" s="107"/>
      <c r="B34" s="107"/>
      <c r="C34" s="108"/>
      <c r="D34" s="624"/>
      <c r="E34" s="625"/>
      <c r="G34" s="626"/>
      <c r="H34" s="627"/>
      <c r="I34" s="627"/>
      <c r="J34" s="110"/>
    </row>
    <row r="35" spans="1:10" ht="12.75" customHeight="1" x14ac:dyDescent="0.25">
      <c r="A35" s="29"/>
      <c r="B35" s="29"/>
      <c r="D35" s="628" t="s">
        <v>49</v>
      </c>
      <c r="E35" s="628"/>
      <c r="H35" s="111" t="s">
        <v>50</v>
      </c>
      <c r="J35" s="100"/>
    </row>
    <row r="36" spans="1:10" ht="13.5" customHeight="1" thickBot="1" x14ac:dyDescent="0.3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spans="1:10" ht="27" hidden="1" customHeight="1" x14ac:dyDescent="0.25">
      <c r="B37" s="116" t="s">
        <v>51</v>
      </c>
      <c r="C37" s="117"/>
      <c r="D37" s="117"/>
      <c r="E37" s="117"/>
      <c r="F37" s="118"/>
      <c r="G37" s="118"/>
      <c r="H37" s="118"/>
      <c r="I37" s="118"/>
      <c r="J37" s="119"/>
    </row>
    <row r="38" spans="1:10" ht="25.5" hidden="1" customHeight="1" x14ac:dyDescent="0.25">
      <c r="A38" s="120" t="s">
        <v>52</v>
      </c>
      <c r="B38" s="121" t="s">
        <v>53</v>
      </c>
      <c r="C38" s="122" t="s">
        <v>54</v>
      </c>
      <c r="D38" s="122"/>
      <c r="E38" s="122"/>
      <c r="F38" s="123" t="str">
        <f>B23</f>
        <v>Základ pro sníženou DPH</v>
      </c>
      <c r="G38" s="123" t="str">
        <f>B25</f>
        <v>Základ pro základní DPH</v>
      </c>
      <c r="H38" s="124" t="s">
        <v>7</v>
      </c>
      <c r="I38" s="124" t="s">
        <v>55</v>
      </c>
      <c r="J38" s="125" t="s">
        <v>39</v>
      </c>
    </row>
    <row r="39" spans="1:10" ht="25.5" hidden="1" customHeight="1" x14ac:dyDescent="0.25">
      <c r="A39" s="120">
        <v>1</v>
      </c>
      <c r="B39" s="126" t="s">
        <v>56</v>
      </c>
      <c r="C39" s="617"/>
      <c r="D39" s="617"/>
      <c r="E39" s="617"/>
      <c r="F39" s="127">
        <f>'Položky - SO 01 D.1.01 Pol'!AE1156</f>
        <v>0</v>
      </c>
      <c r="G39" s="128">
        <f>'Položky - SO 01 D.1.01 Pol'!AF1156</f>
        <v>0</v>
      </c>
      <c r="H39" s="129">
        <f>(F39*SazbaDPH1/100)+(G39*SazbaDPH2/100)</f>
        <v>0</v>
      </c>
      <c r="I39" s="129">
        <f>F39+G39+H39</f>
        <v>0</v>
      </c>
      <c r="J39" s="130" t="str">
        <f>IF(CenaCelkemVypocet=0,"",I39/CenaCelkemVypocet*100)</f>
        <v/>
      </c>
    </row>
    <row r="40" spans="1:10" ht="25.5" hidden="1" customHeight="1" x14ac:dyDescent="0.25">
      <c r="A40" s="120">
        <v>2</v>
      </c>
      <c r="B40" s="131"/>
      <c r="C40" s="629" t="s">
        <v>154</v>
      </c>
      <c r="D40" s="629"/>
      <c r="E40" s="629"/>
      <c r="F40" s="132"/>
      <c r="G40" s="133"/>
      <c r="H40" s="133">
        <f>(F40*SazbaDPH1/100)+(G40*SazbaDPH2/100)</f>
        <v>0</v>
      </c>
      <c r="I40" s="133"/>
      <c r="J40" s="134"/>
    </row>
    <row r="41" spans="1:10" ht="25.5" hidden="1" customHeight="1" x14ac:dyDescent="0.25">
      <c r="A41" s="120">
        <v>2</v>
      </c>
      <c r="B41" s="131" t="s">
        <v>0</v>
      </c>
      <c r="C41" s="629" t="s">
        <v>151</v>
      </c>
      <c r="D41" s="629"/>
      <c r="E41" s="629"/>
      <c r="F41" s="132">
        <f>'Položky - SO 01 D.1.01 Pol'!AE1156</f>
        <v>0</v>
      </c>
      <c r="G41" s="133">
        <f>'Položky - SO 01 D.1.01 Pol'!AF1156</f>
        <v>0</v>
      </c>
      <c r="H41" s="133">
        <f>(F41*SazbaDPH1/100)+(G41*SazbaDPH2/100)</f>
        <v>0</v>
      </c>
      <c r="I41" s="133">
        <f>F41+G41+H41</f>
        <v>0</v>
      </c>
      <c r="J41" s="134" t="str">
        <f>IF(CenaCelkemVypocet=0,"",I41/CenaCelkemVypocet*100)</f>
        <v/>
      </c>
    </row>
    <row r="42" spans="1:10" ht="25.5" hidden="1" customHeight="1" x14ac:dyDescent="0.25">
      <c r="A42" s="120">
        <v>3</v>
      </c>
      <c r="B42" s="135" t="s">
        <v>152</v>
      </c>
      <c r="C42" s="617" t="s">
        <v>153</v>
      </c>
      <c r="D42" s="617"/>
      <c r="E42" s="617"/>
      <c r="F42" s="136">
        <f>'Položky - SO 01 D.1.01 Pol'!AE1156</f>
        <v>0</v>
      </c>
      <c r="G42" s="129">
        <f>'Položky - SO 01 D.1.01 Pol'!AF1156</f>
        <v>0</v>
      </c>
      <c r="H42" s="129">
        <f>(F42*SazbaDPH1/100)+(G42*SazbaDPH2/100)</f>
        <v>0</v>
      </c>
      <c r="I42" s="129">
        <f>F42+G42+H42</f>
        <v>0</v>
      </c>
      <c r="J42" s="130" t="str">
        <f>IF(CenaCelkemVypocet=0,"",I42/CenaCelkemVypocet*100)</f>
        <v/>
      </c>
    </row>
    <row r="43" spans="1:10" ht="25.5" hidden="1" customHeight="1" x14ac:dyDescent="0.25">
      <c r="A43" s="120"/>
      <c r="B43" s="618" t="s">
        <v>58</v>
      </c>
      <c r="C43" s="619"/>
      <c r="D43" s="619"/>
      <c r="E43" s="620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8">
        <f>SUMIF(A39:A42,"=1",I39:I42)</f>
        <v>0</v>
      </c>
      <c r="J43" s="139">
        <f>SUMIF(A39:A42,"=1",J39:J42)</f>
        <v>0</v>
      </c>
    </row>
    <row r="47" spans="1:10" ht="15.6" x14ac:dyDescent="0.3">
      <c r="B47" s="140" t="s">
        <v>59</v>
      </c>
    </row>
    <row r="49" spans="1:10" ht="25.5" customHeight="1" x14ac:dyDescent="0.25">
      <c r="A49" s="141"/>
      <c r="B49" s="142" t="s">
        <v>53</v>
      </c>
      <c r="C49" s="142" t="s">
        <v>54</v>
      </c>
      <c r="D49" s="143"/>
      <c r="E49" s="143"/>
      <c r="F49" s="144" t="s">
        <v>60</v>
      </c>
      <c r="G49" s="144"/>
      <c r="H49" s="144"/>
      <c r="I49" s="144" t="s">
        <v>29</v>
      </c>
      <c r="J49" s="144" t="s">
        <v>39</v>
      </c>
    </row>
    <row r="50" spans="1:10" ht="36.75" customHeight="1" x14ac:dyDescent="0.25">
      <c r="A50" s="145"/>
      <c r="B50" s="146" t="s">
        <v>19</v>
      </c>
      <c r="C50" s="621" t="s">
        <v>155</v>
      </c>
      <c r="D50" s="622"/>
      <c r="E50" s="622"/>
      <c r="F50" s="147" t="s">
        <v>30</v>
      </c>
      <c r="G50" s="148"/>
      <c r="H50" s="148"/>
      <c r="I50" s="148">
        <f>'Položky - SO 01 D.1.01 Pol'!G8</f>
        <v>0</v>
      </c>
      <c r="J50" s="149" t="str">
        <f>IF(I73=0,"",I50/I73*100)</f>
        <v/>
      </c>
    </row>
    <row r="51" spans="1:10" ht="36.75" customHeight="1" x14ac:dyDescent="0.25">
      <c r="A51" s="145"/>
      <c r="B51" s="146" t="s">
        <v>156</v>
      </c>
      <c r="C51" s="621" t="s">
        <v>157</v>
      </c>
      <c r="D51" s="622"/>
      <c r="E51" s="622"/>
      <c r="F51" s="147" t="s">
        <v>30</v>
      </c>
      <c r="G51" s="148"/>
      <c r="H51" s="148"/>
      <c r="I51" s="148">
        <f>'Položky - SO 01 D.1.01 Pol'!G26</f>
        <v>0</v>
      </c>
      <c r="J51" s="149" t="str">
        <f>IF(I73=0,"",I51/I73*100)</f>
        <v/>
      </c>
    </row>
    <row r="52" spans="1:10" ht="36.75" customHeight="1" x14ac:dyDescent="0.25">
      <c r="A52" s="145"/>
      <c r="B52" s="146" t="s">
        <v>158</v>
      </c>
      <c r="C52" s="621" t="s">
        <v>159</v>
      </c>
      <c r="D52" s="622"/>
      <c r="E52" s="622"/>
      <c r="F52" s="147" t="s">
        <v>30</v>
      </c>
      <c r="G52" s="148"/>
      <c r="H52" s="148"/>
      <c r="I52" s="148">
        <f>'Položky - SO 01 D.1.01 Pol'!G99</f>
        <v>0</v>
      </c>
      <c r="J52" s="149" t="str">
        <f>IF(I73=0,"",I52/I73*100)</f>
        <v/>
      </c>
    </row>
    <row r="53" spans="1:10" ht="36.75" customHeight="1" x14ac:dyDescent="0.25">
      <c r="A53" s="145"/>
      <c r="B53" s="146" t="s">
        <v>160</v>
      </c>
      <c r="C53" s="621" t="s">
        <v>161</v>
      </c>
      <c r="D53" s="622"/>
      <c r="E53" s="622"/>
      <c r="F53" s="147" t="s">
        <v>30</v>
      </c>
      <c r="G53" s="148"/>
      <c r="H53" s="148"/>
      <c r="I53" s="148">
        <f>'Položky - SO 01 D.1.01 Pol'!G203</f>
        <v>0</v>
      </c>
      <c r="J53" s="149" t="str">
        <f>IF(I73=0,"",I53/I73*100)</f>
        <v/>
      </c>
    </row>
    <row r="54" spans="1:10" ht="36.75" customHeight="1" x14ac:dyDescent="0.25">
      <c r="A54" s="145"/>
      <c r="B54" s="146" t="s">
        <v>162</v>
      </c>
      <c r="C54" s="621" t="s">
        <v>163</v>
      </c>
      <c r="D54" s="622"/>
      <c r="E54" s="622"/>
      <c r="F54" s="147" t="s">
        <v>30</v>
      </c>
      <c r="G54" s="148"/>
      <c r="H54" s="148"/>
      <c r="I54" s="148">
        <f>'Položky - SO 01 D.1.01 Pol'!G267</f>
        <v>0</v>
      </c>
      <c r="J54" s="149" t="str">
        <f>IF(I73=0,"",I54/I73*100)</f>
        <v/>
      </c>
    </row>
    <row r="55" spans="1:10" ht="36.75" customHeight="1" x14ac:dyDescent="0.25">
      <c r="A55" s="145"/>
      <c r="B55" s="146" t="s">
        <v>164</v>
      </c>
      <c r="C55" s="621" t="s">
        <v>165</v>
      </c>
      <c r="D55" s="622"/>
      <c r="E55" s="622"/>
      <c r="F55" s="147" t="s">
        <v>30</v>
      </c>
      <c r="G55" s="148"/>
      <c r="H55" s="148"/>
      <c r="I55" s="148">
        <f>'Položky - SO 01 D.1.01 Pol'!G357</f>
        <v>0</v>
      </c>
      <c r="J55" s="149" t="str">
        <f>IF(I73=0,"",I55/I73*100)</f>
        <v/>
      </c>
    </row>
    <row r="56" spans="1:10" ht="36.75" customHeight="1" x14ac:dyDescent="0.25">
      <c r="A56" s="145"/>
      <c r="B56" s="146" t="s">
        <v>166</v>
      </c>
      <c r="C56" s="621" t="s">
        <v>167</v>
      </c>
      <c r="D56" s="622"/>
      <c r="E56" s="622"/>
      <c r="F56" s="147" t="s">
        <v>30</v>
      </c>
      <c r="G56" s="148"/>
      <c r="H56" s="148"/>
      <c r="I56" s="148">
        <f>'Položky - SO 01 D.1.01 Pol'!G366</f>
        <v>0</v>
      </c>
      <c r="J56" s="149" t="str">
        <f>IF(I73=0,"",I56/I73*100)</f>
        <v/>
      </c>
    </row>
    <row r="57" spans="1:10" ht="36.75" customHeight="1" x14ac:dyDescent="0.25">
      <c r="A57" s="145"/>
      <c r="B57" s="146" t="s">
        <v>168</v>
      </c>
      <c r="C57" s="621" t="s">
        <v>169</v>
      </c>
      <c r="D57" s="622"/>
      <c r="E57" s="622"/>
      <c r="F57" s="147" t="s">
        <v>30</v>
      </c>
      <c r="G57" s="148"/>
      <c r="H57" s="148"/>
      <c r="I57" s="148">
        <f>'Položky - SO 01 D.1.01 Pol'!G400</f>
        <v>0</v>
      </c>
      <c r="J57" s="149" t="str">
        <f>IF(I73=0,"",I57/I73*100)</f>
        <v/>
      </c>
    </row>
    <row r="58" spans="1:10" ht="36.75" customHeight="1" x14ac:dyDescent="0.25">
      <c r="A58" s="145"/>
      <c r="B58" s="146" t="s">
        <v>170</v>
      </c>
      <c r="C58" s="621" t="s">
        <v>171</v>
      </c>
      <c r="D58" s="622"/>
      <c r="E58" s="622"/>
      <c r="F58" s="147" t="s">
        <v>30</v>
      </c>
      <c r="G58" s="148"/>
      <c r="H58" s="148"/>
      <c r="I58" s="148">
        <f>'Položky - SO 01 D.1.01 Pol'!G602</f>
        <v>0</v>
      </c>
      <c r="J58" s="149" t="str">
        <f>IF(I73=0,"",I58/I73*100)</f>
        <v/>
      </c>
    </row>
    <row r="59" spans="1:10" ht="36.75" customHeight="1" x14ac:dyDescent="0.25">
      <c r="A59" s="145"/>
      <c r="B59" s="146" t="s">
        <v>172</v>
      </c>
      <c r="C59" s="621" t="s">
        <v>173</v>
      </c>
      <c r="D59" s="622"/>
      <c r="E59" s="622"/>
      <c r="F59" s="147" t="s">
        <v>31</v>
      </c>
      <c r="G59" s="148"/>
      <c r="H59" s="148"/>
      <c r="I59" s="148">
        <f>'Položky - SO 01 D.1.01 Pol'!G609</f>
        <v>0</v>
      </c>
      <c r="J59" s="149" t="str">
        <f>IF(I73=0,"",I59/I73*100)</f>
        <v/>
      </c>
    </row>
    <row r="60" spans="1:10" ht="36.75" customHeight="1" x14ac:dyDescent="0.25">
      <c r="A60" s="145"/>
      <c r="B60" s="146" t="s">
        <v>174</v>
      </c>
      <c r="C60" s="621" t="s">
        <v>175</v>
      </c>
      <c r="D60" s="622"/>
      <c r="E60" s="622"/>
      <c r="F60" s="147" t="s">
        <v>31</v>
      </c>
      <c r="G60" s="148"/>
      <c r="H60" s="148"/>
      <c r="I60" s="148">
        <f>'Položky - SO 01 D.1.01 Pol'!G671</f>
        <v>0</v>
      </c>
      <c r="J60" s="149" t="str">
        <f>IF(I73=0,"",I60/I73*100)</f>
        <v/>
      </c>
    </row>
    <row r="61" spans="1:10" ht="36.75" customHeight="1" x14ac:dyDescent="0.25">
      <c r="A61" s="145"/>
      <c r="B61" s="146" t="s">
        <v>176</v>
      </c>
      <c r="C61" s="621" t="s">
        <v>177</v>
      </c>
      <c r="D61" s="622"/>
      <c r="E61" s="622"/>
      <c r="F61" s="147" t="s">
        <v>31</v>
      </c>
      <c r="G61" s="148"/>
      <c r="H61" s="148"/>
      <c r="I61" s="148">
        <f>'Položky - SO 01 D.1.01 Pol'!G744</f>
        <v>0</v>
      </c>
      <c r="J61" s="149" t="str">
        <f>IF(I73=0,"",I61/I73*100)</f>
        <v/>
      </c>
    </row>
    <row r="62" spans="1:10" ht="36.75" customHeight="1" x14ac:dyDescent="0.25">
      <c r="A62" s="145"/>
      <c r="B62" s="146" t="s">
        <v>178</v>
      </c>
      <c r="C62" s="621" t="s">
        <v>179</v>
      </c>
      <c r="D62" s="622"/>
      <c r="E62" s="622"/>
      <c r="F62" s="147" t="s">
        <v>31</v>
      </c>
      <c r="G62" s="148"/>
      <c r="H62" s="148"/>
      <c r="I62" s="148">
        <f>'Položky - SO 01 D.1.01 Pol'!G752</f>
        <v>0</v>
      </c>
      <c r="J62" s="149" t="str">
        <f>IF(I73=0,"",I62/I73*100)</f>
        <v/>
      </c>
    </row>
    <row r="63" spans="1:10" ht="36.75" customHeight="1" x14ac:dyDescent="0.25">
      <c r="A63" s="145"/>
      <c r="B63" s="146" t="s">
        <v>180</v>
      </c>
      <c r="C63" s="621" t="s">
        <v>181</v>
      </c>
      <c r="D63" s="622"/>
      <c r="E63" s="622"/>
      <c r="F63" s="147" t="s">
        <v>31</v>
      </c>
      <c r="G63" s="148"/>
      <c r="H63" s="148"/>
      <c r="I63" s="148">
        <f>'Položky - SO 01 D.1.01 Pol'!G774</f>
        <v>0</v>
      </c>
      <c r="J63" s="149" t="str">
        <f>IF(I73=0,"",I63/I73*100)</f>
        <v/>
      </c>
    </row>
    <row r="64" spans="1:10" ht="36.75" customHeight="1" x14ac:dyDescent="0.25">
      <c r="A64" s="145"/>
      <c r="B64" s="146" t="s">
        <v>182</v>
      </c>
      <c r="C64" s="621" t="s">
        <v>183</v>
      </c>
      <c r="D64" s="622"/>
      <c r="E64" s="622"/>
      <c r="F64" s="147" t="s">
        <v>31</v>
      </c>
      <c r="G64" s="148"/>
      <c r="H64" s="148"/>
      <c r="I64" s="148">
        <f>'Položky - SO 01 D.1.01 Pol'!G815</f>
        <v>0</v>
      </c>
      <c r="J64" s="149" t="str">
        <f>IF(I73=0,"",I64/I73*100)</f>
        <v/>
      </c>
    </row>
    <row r="65" spans="1:10" ht="36.75" customHeight="1" x14ac:dyDescent="0.25">
      <c r="A65" s="145"/>
      <c r="B65" s="146" t="s">
        <v>184</v>
      </c>
      <c r="C65" s="621" t="s">
        <v>185</v>
      </c>
      <c r="D65" s="622"/>
      <c r="E65" s="622"/>
      <c r="F65" s="147" t="s">
        <v>31</v>
      </c>
      <c r="G65" s="148"/>
      <c r="H65" s="148"/>
      <c r="I65" s="148">
        <f>'Položky - SO 01 D.1.01 Pol'!G831</f>
        <v>0</v>
      </c>
      <c r="J65" s="149" t="str">
        <f>IF(I73=0,"",I65/I73*100)</f>
        <v/>
      </c>
    </row>
    <row r="66" spans="1:10" ht="36.75" customHeight="1" x14ac:dyDescent="0.25">
      <c r="A66" s="145"/>
      <c r="B66" s="146" t="s">
        <v>186</v>
      </c>
      <c r="C66" s="621" t="s">
        <v>187</v>
      </c>
      <c r="D66" s="622"/>
      <c r="E66" s="622"/>
      <c r="F66" s="147" t="s">
        <v>31</v>
      </c>
      <c r="G66" s="148"/>
      <c r="H66" s="148"/>
      <c r="I66" s="148">
        <f>'Položky - SO 01 D.1.01 Pol'!G888</f>
        <v>0</v>
      </c>
      <c r="J66" s="149" t="str">
        <f>IF(I73=0,"",I66/I73*100)</f>
        <v/>
      </c>
    </row>
    <row r="67" spans="1:10" ht="36.75" customHeight="1" x14ac:dyDescent="0.25">
      <c r="A67" s="145"/>
      <c r="B67" s="146" t="s">
        <v>188</v>
      </c>
      <c r="C67" s="621" t="s">
        <v>189</v>
      </c>
      <c r="D67" s="622"/>
      <c r="E67" s="622"/>
      <c r="F67" s="147" t="s">
        <v>31</v>
      </c>
      <c r="G67" s="148"/>
      <c r="H67" s="148"/>
      <c r="I67" s="148">
        <f>'Položky - SO 01 D.1.01 Pol'!G977</f>
        <v>0</v>
      </c>
      <c r="J67" s="149" t="str">
        <f>IF(I73=0,"",I67/I73*100)</f>
        <v/>
      </c>
    </row>
    <row r="68" spans="1:10" ht="36.75" customHeight="1" x14ac:dyDescent="0.25">
      <c r="A68" s="145"/>
      <c r="B68" s="146" t="s">
        <v>190</v>
      </c>
      <c r="C68" s="621" t="s">
        <v>191</v>
      </c>
      <c r="D68" s="622"/>
      <c r="E68" s="622"/>
      <c r="F68" s="147" t="s">
        <v>31</v>
      </c>
      <c r="G68" s="148"/>
      <c r="H68" s="148"/>
      <c r="I68" s="148">
        <f>'Položky - SO 01 D.1.01 Pol'!G991</f>
        <v>0</v>
      </c>
      <c r="J68" s="149" t="str">
        <f>IF(I73=0,"",I68/I73*100)</f>
        <v/>
      </c>
    </row>
    <row r="69" spans="1:10" ht="36.75" customHeight="1" x14ac:dyDescent="0.25">
      <c r="A69" s="145"/>
      <c r="B69" s="146" t="s">
        <v>192</v>
      </c>
      <c r="C69" s="621" t="s">
        <v>193</v>
      </c>
      <c r="D69" s="622"/>
      <c r="E69" s="622"/>
      <c r="F69" s="147" t="s">
        <v>31</v>
      </c>
      <c r="G69" s="148"/>
      <c r="H69" s="148"/>
      <c r="I69" s="148">
        <f>'Položky - SO 01 D.1.01 Pol'!G1047</f>
        <v>0</v>
      </c>
      <c r="J69" s="149" t="str">
        <f>IF(I73=0,"",I69/I73*100)</f>
        <v/>
      </c>
    </row>
    <row r="70" spans="1:10" ht="36.75" customHeight="1" x14ac:dyDescent="0.25">
      <c r="A70" s="145"/>
      <c r="B70" s="146" t="s">
        <v>194</v>
      </c>
      <c r="C70" s="621" t="s">
        <v>195</v>
      </c>
      <c r="D70" s="622"/>
      <c r="E70" s="622"/>
      <c r="F70" s="147" t="s">
        <v>31</v>
      </c>
      <c r="G70" s="148"/>
      <c r="H70" s="148"/>
      <c r="I70" s="148">
        <f>'Položky - SO 01 D.1.01 Pol'!G1056</f>
        <v>0</v>
      </c>
      <c r="J70" s="149" t="str">
        <f>IF(I73=0,"",I70/I73*100)</f>
        <v/>
      </c>
    </row>
    <row r="71" spans="1:10" ht="36.75" customHeight="1" x14ac:dyDescent="0.25">
      <c r="A71" s="145"/>
      <c r="B71" s="146" t="s">
        <v>196</v>
      </c>
      <c r="C71" s="621" t="s">
        <v>197</v>
      </c>
      <c r="D71" s="622"/>
      <c r="E71" s="622"/>
      <c r="F71" s="147" t="s">
        <v>32</v>
      </c>
      <c r="G71" s="148"/>
      <c r="H71" s="148"/>
      <c r="I71" s="148">
        <f>'Položky - SO 01 D.1.01 Pol'!G1083</f>
        <v>0</v>
      </c>
      <c r="J71" s="149" t="str">
        <f>IF(I73=0,"",I71/I73*100)</f>
        <v/>
      </c>
    </row>
    <row r="72" spans="1:10" ht="36.75" customHeight="1" x14ac:dyDescent="0.25">
      <c r="A72" s="145"/>
      <c r="B72" s="146" t="s">
        <v>198</v>
      </c>
      <c r="C72" s="621" t="s">
        <v>199</v>
      </c>
      <c r="D72" s="622"/>
      <c r="E72" s="622"/>
      <c r="F72" s="147" t="s">
        <v>200</v>
      </c>
      <c r="G72" s="148"/>
      <c r="H72" s="148"/>
      <c r="I72" s="148">
        <f>'Položky - SO 01 D.1.01 Pol'!G1108</f>
        <v>0</v>
      </c>
      <c r="J72" s="149" t="str">
        <f>IF(I73=0,"",I72/I73*100)</f>
        <v/>
      </c>
    </row>
    <row r="73" spans="1:10" ht="25.5" customHeight="1" x14ac:dyDescent="0.25">
      <c r="A73" s="150"/>
      <c r="B73" s="151" t="s">
        <v>55</v>
      </c>
      <c r="C73" s="152"/>
      <c r="D73" s="153"/>
      <c r="E73" s="153"/>
      <c r="F73" s="154"/>
      <c r="G73" s="155"/>
      <c r="H73" s="155"/>
      <c r="I73" s="155">
        <f>SUM(I50:I72)</f>
        <v>0</v>
      </c>
      <c r="J73" s="156">
        <f>SUM(J50:J72)</f>
        <v>0</v>
      </c>
    </row>
    <row r="74" spans="1:10" x14ac:dyDescent="0.25">
      <c r="F74" s="157"/>
      <c r="G74" s="157"/>
      <c r="H74" s="157"/>
      <c r="I74" s="157"/>
      <c r="J74" s="158"/>
    </row>
    <row r="75" spans="1:10" x14ac:dyDescent="0.25">
      <c r="F75" s="157"/>
      <c r="G75" s="157"/>
      <c r="H75" s="157"/>
      <c r="I75" s="157"/>
      <c r="J75" s="158"/>
    </row>
    <row r="76" spans="1:10" x14ac:dyDescent="0.25">
      <c r="F76" s="157"/>
      <c r="G76" s="157"/>
      <c r="H76" s="157"/>
      <c r="I76" s="157"/>
      <c r="J76" s="158"/>
    </row>
  </sheetData>
  <sheetProtection password="ED0B" sheet="1"/>
  <mergeCells count="69">
    <mergeCell ref="C71:E71"/>
    <mergeCell ref="C72:E72"/>
    <mergeCell ref="C65:E65"/>
    <mergeCell ref="C66:E66"/>
    <mergeCell ref="C67:E67"/>
    <mergeCell ref="C68:E68"/>
    <mergeCell ref="C69:E69"/>
    <mergeCell ref="C70:E70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52:E52"/>
    <mergeCell ref="G29:I29"/>
    <mergeCell ref="D34:E34"/>
    <mergeCell ref="G34:I34"/>
    <mergeCell ref="D35:E35"/>
    <mergeCell ref="C39:E39"/>
    <mergeCell ref="C40:E40"/>
    <mergeCell ref="C41:E41"/>
    <mergeCell ref="C42:E42"/>
    <mergeCell ref="B43:E43"/>
    <mergeCell ref="C50:E50"/>
    <mergeCell ref="C51:E51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Header>&amp;R&amp;F</oddHead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/>
  </sheetPr>
  <dimension ref="A1:BH5000"/>
  <sheetViews>
    <sheetView view="pageLayout" zoomScaleNormal="100" workbookViewId="0">
      <selection activeCell="G14" sqref="G14"/>
    </sheetView>
  </sheetViews>
  <sheetFormatPr defaultRowHeight="13.2" outlineLevelRow="1" x14ac:dyDescent="0.25"/>
  <cols>
    <col min="1" max="1" width="3.44140625" style="28" customWidth="1"/>
    <col min="2" max="2" width="12.5546875" style="161" customWidth="1"/>
    <col min="3" max="3" width="63.33203125" style="161" customWidth="1"/>
    <col min="4" max="4" width="4.88671875" style="28" customWidth="1"/>
    <col min="5" max="5" width="10.5546875" style="28" customWidth="1"/>
    <col min="6" max="6" width="9.88671875" style="28" customWidth="1"/>
    <col min="7" max="7" width="12.6640625" style="28" customWidth="1"/>
    <col min="8" max="17" width="0" style="28" hidden="1" customWidth="1"/>
    <col min="18" max="18" width="6.88671875" style="28" customWidth="1"/>
    <col min="19" max="19" width="8.88671875" style="28"/>
    <col min="20" max="24" width="0" style="28" hidden="1" customWidth="1"/>
    <col min="25" max="28" width="8.88671875" style="28"/>
    <col min="29" max="29" width="0" style="28" hidden="1" customWidth="1"/>
    <col min="30" max="30" width="8.88671875" style="28"/>
    <col min="31" max="41" width="0" style="28" hidden="1" customWidth="1"/>
    <col min="42" max="52" width="8.88671875" style="28"/>
    <col min="53" max="53" width="98.6640625" style="28" customWidth="1"/>
    <col min="54" max="16384" width="8.88671875" style="28"/>
  </cols>
  <sheetData>
    <row r="1" spans="1:60" ht="15.75" customHeight="1" x14ac:dyDescent="0.3">
      <c r="A1" s="632" t="s">
        <v>201</v>
      </c>
      <c r="B1" s="632"/>
      <c r="C1" s="632"/>
      <c r="D1" s="632"/>
      <c r="E1" s="632"/>
      <c r="F1" s="632"/>
      <c r="G1" s="632"/>
      <c r="AG1" s="28" t="s">
        <v>62</v>
      </c>
    </row>
    <row r="2" spans="1:60" ht="24.9" customHeight="1" x14ac:dyDescent="0.25">
      <c r="A2" s="159" t="s">
        <v>63</v>
      </c>
      <c r="B2" s="160" t="s">
        <v>16</v>
      </c>
      <c r="C2" s="633" t="s">
        <v>17</v>
      </c>
      <c r="D2" s="634"/>
      <c r="E2" s="634"/>
      <c r="F2" s="634"/>
      <c r="G2" s="635"/>
      <c r="AG2" s="28" t="s">
        <v>64</v>
      </c>
    </row>
    <row r="3" spans="1:60" ht="24.9" customHeight="1" x14ac:dyDescent="0.25">
      <c r="A3" s="159" t="s">
        <v>65</v>
      </c>
      <c r="B3" s="160" t="s">
        <v>0</v>
      </c>
      <c r="C3" s="633" t="s">
        <v>151</v>
      </c>
      <c r="D3" s="634"/>
      <c r="E3" s="634"/>
      <c r="F3" s="634"/>
      <c r="G3" s="635"/>
      <c r="AC3" s="161" t="s">
        <v>64</v>
      </c>
      <c r="AG3" s="28" t="s">
        <v>67</v>
      </c>
    </row>
    <row r="4" spans="1:60" ht="24.9" customHeight="1" x14ac:dyDescent="0.25">
      <c r="A4" s="162" t="s">
        <v>68</v>
      </c>
      <c r="B4" s="163" t="s">
        <v>152</v>
      </c>
      <c r="C4" s="636" t="s">
        <v>153</v>
      </c>
      <c r="D4" s="637"/>
      <c r="E4" s="637"/>
      <c r="F4" s="637"/>
      <c r="G4" s="638"/>
      <c r="AG4" s="28" t="s">
        <v>69</v>
      </c>
    </row>
    <row r="5" spans="1:60" x14ac:dyDescent="0.25">
      <c r="D5" s="111"/>
    </row>
    <row r="6" spans="1:60" ht="39.6" x14ac:dyDescent="0.25">
      <c r="A6" s="164" t="s">
        <v>70</v>
      </c>
      <c r="B6" s="165" t="s">
        <v>71</v>
      </c>
      <c r="C6" s="165" t="s">
        <v>72</v>
      </c>
      <c r="D6" s="166" t="s">
        <v>73</v>
      </c>
      <c r="E6" s="164" t="s">
        <v>74</v>
      </c>
      <c r="F6" s="167" t="s">
        <v>75</v>
      </c>
      <c r="G6" s="164" t="s">
        <v>29</v>
      </c>
      <c r="H6" s="168" t="s">
        <v>76</v>
      </c>
      <c r="I6" s="168" t="s">
        <v>77</v>
      </c>
      <c r="J6" s="168" t="s">
        <v>78</v>
      </c>
      <c r="K6" s="168" t="s">
        <v>79</v>
      </c>
      <c r="L6" s="168" t="s">
        <v>1</v>
      </c>
      <c r="M6" s="168" t="s">
        <v>80</v>
      </c>
      <c r="N6" s="168" t="s">
        <v>81</v>
      </c>
      <c r="O6" s="168" t="s">
        <v>82</v>
      </c>
      <c r="P6" s="168" t="s">
        <v>83</v>
      </c>
      <c r="Q6" s="168" t="s">
        <v>84</v>
      </c>
      <c r="R6" s="168" t="s">
        <v>85</v>
      </c>
      <c r="S6" s="168" t="s">
        <v>86</v>
      </c>
      <c r="T6" s="168" t="s">
        <v>87</v>
      </c>
      <c r="U6" s="168" t="s">
        <v>88</v>
      </c>
      <c r="V6" s="168" t="s">
        <v>89</v>
      </c>
      <c r="W6" s="168" t="s">
        <v>90</v>
      </c>
      <c r="X6" s="168" t="s">
        <v>91</v>
      </c>
    </row>
    <row r="7" spans="1:60" hidden="1" x14ac:dyDescent="0.25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60" x14ac:dyDescent="0.25">
      <c r="A8" s="174" t="s">
        <v>92</v>
      </c>
      <c r="B8" s="175" t="s">
        <v>19</v>
      </c>
      <c r="C8" s="176" t="s">
        <v>155</v>
      </c>
      <c r="D8" s="177"/>
      <c r="E8" s="178"/>
      <c r="F8" s="179"/>
      <c r="G8" s="179">
        <f>SUMIF(AG9:AG25,"&lt;&gt;NOR",G9:G25)</f>
        <v>0</v>
      </c>
      <c r="H8" s="179"/>
      <c r="I8" s="179">
        <f>SUM(I9:I25)</f>
        <v>0</v>
      </c>
      <c r="J8" s="179"/>
      <c r="K8" s="179">
        <f>SUM(K9:K25)</f>
        <v>0</v>
      </c>
      <c r="L8" s="179"/>
      <c r="M8" s="179">
        <f>SUM(M9:M25)</f>
        <v>0</v>
      </c>
      <c r="N8" s="179"/>
      <c r="O8" s="179">
        <f>SUM(O9:O25)</f>
        <v>0</v>
      </c>
      <c r="P8" s="179"/>
      <c r="Q8" s="179">
        <f>SUM(Q9:Q25)</f>
        <v>0</v>
      </c>
      <c r="R8" s="179"/>
      <c r="S8" s="179"/>
      <c r="T8" s="180"/>
      <c r="U8" s="181"/>
      <c r="V8" s="181">
        <f>SUM(V9:V25)</f>
        <v>0</v>
      </c>
      <c r="W8" s="181"/>
      <c r="X8" s="181"/>
      <c r="AG8" s="28" t="s">
        <v>93</v>
      </c>
    </row>
    <row r="9" spans="1:60" outlineLevel="1" x14ac:dyDescent="0.25">
      <c r="A9" s="182">
        <v>1</v>
      </c>
      <c r="B9" s="183" t="s">
        <v>19</v>
      </c>
      <c r="C9" s="184" t="s">
        <v>202</v>
      </c>
      <c r="D9" s="185"/>
      <c r="E9" s="186">
        <v>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117</v>
      </c>
      <c r="T9" s="189" t="s">
        <v>98</v>
      </c>
      <c r="U9" s="190">
        <v>0</v>
      </c>
      <c r="V9" s="190">
        <f>ROUND(E9*U9,2)</f>
        <v>0</v>
      </c>
      <c r="W9" s="190"/>
      <c r="X9" s="190" t="s">
        <v>99</v>
      </c>
      <c r="Y9" s="191"/>
      <c r="Z9" s="191"/>
      <c r="AA9" s="191"/>
      <c r="AB9" s="191"/>
      <c r="AC9" s="191"/>
      <c r="AD9" s="191"/>
      <c r="AE9" s="191"/>
      <c r="AF9" s="191"/>
      <c r="AG9" s="191" t="s">
        <v>203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ht="40.799999999999997" outlineLevel="1" x14ac:dyDescent="0.25">
      <c r="A10" s="192"/>
      <c r="B10" s="193"/>
      <c r="C10" s="195" t="s">
        <v>204</v>
      </c>
      <c r="D10" s="196"/>
      <c r="E10" s="197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1"/>
      <c r="Z10" s="191"/>
      <c r="AA10" s="191"/>
      <c r="AB10" s="191"/>
      <c r="AC10" s="191"/>
      <c r="AD10" s="191"/>
      <c r="AE10" s="191"/>
      <c r="AF10" s="191"/>
      <c r="AG10" s="191" t="s">
        <v>143</v>
      </c>
      <c r="AH10" s="191">
        <v>0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</row>
    <row r="11" spans="1:60" outlineLevel="1" x14ac:dyDescent="0.25">
      <c r="A11" s="192"/>
      <c r="B11" s="193"/>
      <c r="C11" s="195" t="s">
        <v>205</v>
      </c>
      <c r="D11" s="196"/>
      <c r="E11" s="197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1"/>
      <c r="Z11" s="191"/>
      <c r="AA11" s="191"/>
      <c r="AB11" s="191"/>
      <c r="AC11" s="191"/>
      <c r="AD11" s="191"/>
      <c r="AE11" s="191"/>
      <c r="AF11" s="191"/>
      <c r="AG11" s="191" t="s">
        <v>143</v>
      </c>
      <c r="AH11" s="191">
        <v>0</v>
      </c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ht="20.399999999999999" outlineLevel="1" x14ac:dyDescent="0.25">
      <c r="A12" s="192"/>
      <c r="B12" s="193"/>
      <c r="C12" s="195" t="s">
        <v>206</v>
      </c>
      <c r="D12" s="196"/>
      <c r="E12" s="197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1"/>
      <c r="Z12" s="191"/>
      <c r="AA12" s="191"/>
      <c r="AB12" s="191"/>
      <c r="AC12" s="191"/>
      <c r="AD12" s="191"/>
      <c r="AE12" s="191"/>
      <c r="AF12" s="191"/>
      <c r="AG12" s="191" t="s">
        <v>143</v>
      </c>
      <c r="AH12" s="191">
        <v>0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ht="30.6" outlineLevel="1" x14ac:dyDescent="0.25">
      <c r="A13" s="192"/>
      <c r="B13" s="193"/>
      <c r="C13" s="195" t="s">
        <v>207</v>
      </c>
      <c r="D13" s="196"/>
      <c r="E13" s="197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191"/>
      <c r="AA13" s="191"/>
      <c r="AB13" s="191"/>
      <c r="AC13" s="191"/>
      <c r="AD13" s="191"/>
      <c r="AE13" s="191"/>
      <c r="AF13" s="191"/>
      <c r="AG13" s="191" t="s">
        <v>143</v>
      </c>
      <c r="AH13" s="191">
        <v>0</v>
      </c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</row>
    <row r="14" spans="1:60" ht="20.399999999999999" outlineLevel="1" x14ac:dyDescent="0.25">
      <c r="A14" s="192"/>
      <c r="B14" s="193"/>
      <c r="C14" s="195" t="s">
        <v>208</v>
      </c>
      <c r="D14" s="196"/>
      <c r="E14" s="197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1"/>
      <c r="Z14" s="191"/>
      <c r="AA14" s="191"/>
      <c r="AB14" s="191"/>
      <c r="AC14" s="191"/>
      <c r="AD14" s="191"/>
      <c r="AE14" s="191"/>
      <c r="AF14" s="191"/>
      <c r="AG14" s="191" t="s">
        <v>143</v>
      </c>
      <c r="AH14" s="191">
        <v>0</v>
      </c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ht="30.6" outlineLevel="1" x14ac:dyDescent="0.25">
      <c r="A15" s="192"/>
      <c r="B15" s="193"/>
      <c r="C15" s="195" t="s">
        <v>209</v>
      </c>
      <c r="D15" s="196"/>
      <c r="E15" s="197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  <c r="Z15" s="191"/>
      <c r="AA15" s="191"/>
      <c r="AB15" s="191"/>
      <c r="AC15" s="191"/>
      <c r="AD15" s="191"/>
      <c r="AE15" s="191"/>
      <c r="AF15" s="191"/>
      <c r="AG15" s="191" t="s">
        <v>143</v>
      </c>
      <c r="AH15" s="191">
        <v>0</v>
      </c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ht="20.399999999999999" outlineLevel="1" x14ac:dyDescent="0.25">
      <c r="A16" s="192"/>
      <c r="B16" s="193"/>
      <c r="C16" s="195" t="s">
        <v>210</v>
      </c>
      <c r="D16" s="196"/>
      <c r="E16" s="197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  <c r="Z16" s="191"/>
      <c r="AA16" s="191"/>
      <c r="AB16" s="191"/>
      <c r="AC16" s="191"/>
      <c r="AD16" s="191"/>
      <c r="AE16" s="191"/>
      <c r="AF16" s="191"/>
      <c r="AG16" s="191" t="s">
        <v>143</v>
      </c>
      <c r="AH16" s="191">
        <v>0</v>
      </c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</row>
    <row r="17" spans="1:60" ht="20.399999999999999" outlineLevel="1" x14ac:dyDescent="0.25">
      <c r="A17" s="192"/>
      <c r="B17" s="193"/>
      <c r="C17" s="195" t="s">
        <v>211</v>
      </c>
      <c r="D17" s="196"/>
      <c r="E17" s="197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  <c r="Z17" s="191"/>
      <c r="AA17" s="191"/>
      <c r="AB17" s="191"/>
      <c r="AC17" s="191"/>
      <c r="AD17" s="191"/>
      <c r="AE17" s="191"/>
      <c r="AF17" s="191"/>
      <c r="AG17" s="191" t="s">
        <v>143</v>
      </c>
      <c r="AH17" s="191">
        <v>0</v>
      </c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ht="30.6" outlineLevel="1" x14ac:dyDescent="0.25">
      <c r="A18" s="192"/>
      <c r="B18" s="193"/>
      <c r="C18" s="195" t="s">
        <v>212</v>
      </c>
      <c r="D18" s="196"/>
      <c r="E18" s="197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1"/>
      <c r="Z18" s="191"/>
      <c r="AA18" s="191"/>
      <c r="AB18" s="191"/>
      <c r="AC18" s="191"/>
      <c r="AD18" s="191"/>
      <c r="AE18" s="191"/>
      <c r="AF18" s="191"/>
      <c r="AG18" s="191" t="s">
        <v>143</v>
      </c>
      <c r="AH18" s="191">
        <v>0</v>
      </c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ht="30.6" outlineLevel="1" x14ac:dyDescent="0.25">
      <c r="A19" s="192"/>
      <c r="B19" s="193"/>
      <c r="C19" s="195" t="s">
        <v>213</v>
      </c>
      <c r="D19" s="196"/>
      <c r="E19" s="197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91"/>
      <c r="AA19" s="191"/>
      <c r="AB19" s="191"/>
      <c r="AC19" s="191"/>
      <c r="AD19" s="191"/>
      <c r="AE19" s="191"/>
      <c r="AF19" s="191"/>
      <c r="AG19" s="191" t="s">
        <v>143</v>
      </c>
      <c r="AH19" s="191">
        <v>0</v>
      </c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outlineLevel="1" x14ac:dyDescent="0.25">
      <c r="A20" s="192"/>
      <c r="B20" s="193"/>
      <c r="C20" s="195" t="s">
        <v>214</v>
      </c>
      <c r="D20" s="196"/>
      <c r="E20" s="197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  <c r="Z20" s="191"/>
      <c r="AA20" s="191"/>
      <c r="AB20" s="191"/>
      <c r="AC20" s="191"/>
      <c r="AD20" s="191"/>
      <c r="AE20" s="191"/>
      <c r="AF20" s="191"/>
      <c r="AG20" s="191" t="s">
        <v>143</v>
      </c>
      <c r="AH20" s="191">
        <v>0</v>
      </c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outlineLevel="1" x14ac:dyDescent="0.25">
      <c r="A21" s="192"/>
      <c r="B21" s="193"/>
      <c r="C21" s="195" t="s">
        <v>215</v>
      </c>
      <c r="D21" s="196"/>
      <c r="E21" s="197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1"/>
      <c r="Z21" s="191"/>
      <c r="AA21" s="191"/>
      <c r="AB21" s="191"/>
      <c r="AC21" s="191"/>
      <c r="AD21" s="191"/>
      <c r="AE21" s="191"/>
      <c r="AF21" s="191"/>
      <c r="AG21" s="191" t="s">
        <v>143</v>
      </c>
      <c r="AH21" s="191">
        <v>0</v>
      </c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outlineLevel="1" x14ac:dyDescent="0.25">
      <c r="A22" s="192"/>
      <c r="B22" s="193"/>
      <c r="C22" s="195" t="s">
        <v>216</v>
      </c>
      <c r="D22" s="196"/>
      <c r="E22" s="197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1"/>
      <c r="Z22" s="191"/>
      <c r="AA22" s="191"/>
      <c r="AB22" s="191"/>
      <c r="AC22" s="191"/>
      <c r="AD22" s="191"/>
      <c r="AE22" s="191"/>
      <c r="AF22" s="191"/>
      <c r="AG22" s="191" t="s">
        <v>143</v>
      </c>
      <c r="AH22" s="191">
        <v>0</v>
      </c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outlineLevel="1" x14ac:dyDescent="0.25">
      <c r="A23" s="192"/>
      <c r="B23" s="193"/>
      <c r="C23" s="195" t="s">
        <v>217</v>
      </c>
      <c r="D23" s="196"/>
      <c r="E23" s="197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1"/>
      <c r="Z23" s="191"/>
      <c r="AA23" s="191"/>
      <c r="AB23" s="191"/>
      <c r="AC23" s="191"/>
      <c r="AD23" s="191"/>
      <c r="AE23" s="191"/>
      <c r="AF23" s="191"/>
      <c r="AG23" s="191" t="s">
        <v>143</v>
      </c>
      <c r="AH23" s="191">
        <v>0</v>
      </c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</row>
    <row r="24" spans="1:60" ht="20.399999999999999" outlineLevel="1" x14ac:dyDescent="0.25">
      <c r="A24" s="192"/>
      <c r="B24" s="193"/>
      <c r="C24" s="195" t="s">
        <v>218</v>
      </c>
      <c r="D24" s="196"/>
      <c r="E24" s="197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1"/>
      <c r="Z24" s="191"/>
      <c r="AA24" s="191"/>
      <c r="AB24" s="191"/>
      <c r="AC24" s="191"/>
      <c r="AD24" s="191"/>
      <c r="AE24" s="191"/>
      <c r="AF24" s="191"/>
      <c r="AG24" s="191" t="s">
        <v>143</v>
      </c>
      <c r="AH24" s="191">
        <v>0</v>
      </c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outlineLevel="1" x14ac:dyDescent="0.25">
      <c r="A25" s="192"/>
      <c r="B25" s="193"/>
      <c r="C25" s="641"/>
      <c r="D25" s="642"/>
      <c r="E25" s="642"/>
      <c r="F25" s="642"/>
      <c r="G25" s="642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1"/>
      <c r="Z25" s="191"/>
      <c r="AA25" s="191"/>
      <c r="AB25" s="191"/>
      <c r="AC25" s="191"/>
      <c r="AD25" s="191"/>
      <c r="AE25" s="191"/>
      <c r="AF25" s="191"/>
      <c r="AG25" s="191" t="s">
        <v>103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</row>
    <row r="26" spans="1:60" x14ac:dyDescent="0.25">
      <c r="A26" s="174" t="s">
        <v>92</v>
      </c>
      <c r="B26" s="175" t="s">
        <v>156</v>
      </c>
      <c r="C26" s="176" t="s">
        <v>157</v>
      </c>
      <c r="D26" s="177"/>
      <c r="E26" s="178"/>
      <c r="F26" s="179"/>
      <c r="G26" s="179">
        <f>SUMIF(AG27:AG98,"&lt;&gt;NOR",G27:G98)</f>
        <v>0</v>
      </c>
      <c r="H26" s="179"/>
      <c r="I26" s="179">
        <f>SUM(I27:I98)</f>
        <v>0</v>
      </c>
      <c r="J26" s="179"/>
      <c r="K26" s="179">
        <f>SUM(K27:K98)</f>
        <v>0</v>
      </c>
      <c r="L26" s="179"/>
      <c r="M26" s="179">
        <f>SUM(M27:M98)</f>
        <v>0</v>
      </c>
      <c r="N26" s="179"/>
      <c r="O26" s="179">
        <f>SUM(O27:O98)</f>
        <v>32.42</v>
      </c>
      <c r="P26" s="179"/>
      <c r="Q26" s="179">
        <f>SUM(Q27:Q98)</f>
        <v>0</v>
      </c>
      <c r="R26" s="179"/>
      <c r="S26" s="179"/>
      <c r="T26" s="180"/>
      <c r="U26" s="181"/>
      <c r="V26" s="181">
        <f>SUM(V27:V98)</f>
        <v>173.62</v>
      </c>
      <c r="W26" s="181"/>
      <c r="X26" s="181"/>
      <c r="AG26" s="28" t="s">
        <v>93</v>
      </c>
    </row>
    <row r="27" spans="1:60" outlineLevel="1" x14ac:dyDescent="0.25">
      <c r="A27" s="182">
        <v>2</v>
      </c>
      <c r="B27" s="183" t="s">
        <v>219</v>
      </c>
      <c r="C27" s="184" t="s">
        <v>220</v>
      </c>
      <c r="D27" s="185" t="s">
        <v>221</v>
      </c>
      <c r="E27" s="186">
        <v>1.001E-2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8">
        <v>1.0900000000000001</v>
      </c>
      <c r="O27" s="188">
        <f>ROUND(E27*N27,2)</f>
        <v>0.01</v>
      </c>
      <c r="P27" s="188">
        <v>0</v>
      </c>
      <c r="Q27" s="188">
        <f>ROUND(E27*P27,2)</f>
        <v>0</v>
      </c>
      <c r="R27" s="188" t="s">
        <v>222</v>
      </c>
      <c r="S27" s="188" t="s">
        <v>97</v>
      </c>
      <c r="T27" s="189" t="s">
        <v>98</v>
      </c>
      <c r="U27" s="190">
        <v>20.6</v>
      </c>
      <c r="V27" s="190">
        <f>ROUND(E27*U27,2)</f>
        <v>0.21</v>
      </c>
      <c r="W27" s="190"/>
      <c r="X27" s="190" t="s">
        <v>134</v>
      </c>
      <c r="Y27" s="191"/>
      <c r="Z27" s="191"/>
      <c r="AA27" s="191"/>
      <c r="AB27" s="191"/>
      <c r="AC27" s="191"/>
      <c r="AD27" s="191"/>
      <c r="AE27" s="191"/>
      <c r="AF27" s="191"/>
      <c r="AG27" s="191" t="s">
        <v>135</v>
      </c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</row>
    <row r="28" spans="1:60" outlineLevel="1" x14ac:dyDescent="0.25">
      <c r="A28" s="192"/>
      <c r="B28" s="193"/>
      <c r="C28" s="645" t="s">
        <v>223</v>
      </c>
      <c r="D28" s="646"/>
      <c r="E28" s="646"/>
      <c r="F28" s="646"/>
      <c r="G28" s="646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  <c r="Z28" s="191"/>
      <c r="AA28" s="191"/>
      <c r="AB28" s="191"/>
      <c r="AC28" s="191"/>
      <c r="AD28" s="191"/>
      <c r="AE28" s="191"/>
      <c r="AF28" s="191"/>
      <c r="AG28" s="191" t="s">
        <v>224</v>
      </c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 outlineLevel="1" x14ac:dyDescent="0.25">
      <c r="A29" s="192"/>
      <c r="B29" s="193"/>
      <c r="C29" s="195" t="s">
        <v>225</v>
      </c>
      <c r="D29" s="196"/>
      <c r="E29" s="197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191"/>
      <c r="AA29" s="191"/>
      <c r="AB29" s="191"/>
      <c r="AC29" s="191"/>
      <c r="AD29" s="191"/>
      <c r="AE29" s="191"/>
      <c r="AF29" s="191"/>
      <c r="AG29" s="191" t="s">
        <v>143</v>
      </c>
      <c r="AH29" s="191">
        <v>0</v>
      </c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outlineLevel="1" x14ac:dyDescent="0.25">
      <c r="A30" s="192"/>
      <c r="B30" s="193"/>
      <c r="C30" s="195" t="s">
        <v>226</v>
      </c>
      <c r="D30" s="196"/>
      <c r="E30" s="197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1"/>
      <c r="Z30" s="191"/>
      <c r="AA30" s="191"/>
      <c r="AB30" s="191"/>
      <c r="AC30" s="191"/>
      <c r="AD30" s="191"/>
      <c r="AE30" s="191"/>
      <c r="AF30" s="191"/>
      <c r="AG30" s="191" t="s">
        <v>143</v>
      </c>
      <c r="AH30" s="191">
        <v>0</v>
      </c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 outlineLevel="1" x14ac:dyDescent="0.25">
      <c r="A31" s="192"/>
      <c r="B31" s="193"/>
      <c r="C31" s="195" t="s">
        <v>227</v>
      </c>
      <c r="D31" s="196"/>
      <c r="E31" s="197">
        <v>1.001E-2</v>
      </c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1"/>
      <c r="AA31" s="191"/>
      <c r="AB31" s="191"/>
      <c r="AC31" s="191"/>
      <c r="AD31" s="191"/>
      <c r="AE31" s="191"/>
      <c r="AF31" s="191"/>
      <c r="AG31" s="191" t="s">
        <v>143</v>
      </c>
      <c r="AH31" s="191">
        <v>0</v>
      </c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</row>
    <row r="32" spans="1:60" outlineLevel="1" x14ac:dyDescent="0.25">
      <c r="A32" s="192"/>
      <c r="B32" s="193"/>
      <c r="C32" s="641"/>
      <c r="D32" s="642"/>
      <c r="E32" s="642"/>
      <c r="F32" s="642"/>
      <c r="G32" s="642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191"/>
      <c r="AA32" s="191"/>
      <c r="AB32" s="191"/>
      <c r="AC32" s="191"/>
      <c r="AD32" s="191"/>
      <c r="AE32" s="191"/>
      <c r="AF32" s="191"/>
      <c r="AG32" s="191" t="s">
        <v>103</v>
      </c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ht="20.399999999999999" outlineLevel="1" x14ac:dyDescent="0.25">
      <c r="A33" s="182">
        <v>3</v>
      </c>
      <c r="B33" s="183" t="s">
        <v>228</v>
      </c>
      <c r="C33" s="184" t="s">
        <v>229</v>
      </c>
      <c r="D33" s="185" t="s">
        <v>230</v>
      </c>
      <c r="E33" s="186">
        <v>1.3937999999999999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8">
        <v>0.11765</v>
      </c>
      <c r="O33" s="188">
        <f>ROUND(E33*N33,2)</f>
        <v>0.16</v>
      </c>
      <c r="P33" s="188">
        <v>0</v>
      </c>
      <c r="Q33" s="188">
        <f>ROUND(E33*P33,2)</f>
        <v>0</v>
      </c>
      <c r="R33" s="188" t="s">
        <v>222</v>
      </c>
      <c r="S33" s="188" t="s">
        <v>97</v>
      </c>
      <c r="T33" s="189" t="s">
        <v>98</v>
      </c>
      <c r="U33" s="190">
        <v>0.69430000000000003</v>
      </c>
      <c r="V33" s="190">
        <f>ROUND(E33*U33,2)</f>
        <v>0.97</v>
      </c>
      <c r="W33" s="190"/>
      <c r="X33" s="190" t="s">
        <v>134</v>
      </c>
      <c r="Y33" s="191"/>
      <c r="Z33" s="191"/>
      <c r="AA33" s="191"/>
      <c r="AB33" s="191"/>
      <c r="AC33" s="191"/>
      <c r="AD33" s="191"/>
      <c r="AE33" s="191"/>
      <c r="AF33" s="191"/>
      <c r="AG33" s="191" t="s">
        <v>231</v>
      </c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5">
      <c r="A34" s="192"/>
      <c r="B34" s="193"/>
      <c r="C34" s="645" t="s">
        <v>232</v>
      </c>
      <c r="D34" s="646"/>
      <c r="E34" s="646"/>
      <c r="F34" s="646"/>
      <c r="G34" s="646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  <c r="Z34" s="191"/>
      <c r="AA34" s="191"/>
      <c r="AB34" s="191"/>
      <c r="AC34" s="191"/>
      <c r="AD34" s="191"/>
      <c r="AE34" s="191"/>
      <c r="AF34" s="191"/>
      <c r="AG34" s="191" t="s">
        <v>224</v>
      </c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outlineLevel="1" x14ac:dyDescent="0.25">
      <c r="A35" s="192"/>
      <c r="B35" s="193"/>
      <c r="C35" s="195" t="s">
        <v>233</v>
      </c>
      <c r="D35" s="196"/>
      <c r="E35" s="197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1"/>
      <c r="Z35" s="191"/>
      <c r="AA35" s="191"/>
      <c r="AB35" s="191"/>
      <c r="AC35" s="191"/>
      <c r="AD35" s="191"/>
      <c r="AE35" s="191"/>
      <c r="AF35" s="191"/>
      <c r="AG35" s="191" t="s">
        <v>143</v>
      </c>
      <c r="AH35" s="191">
        <v>0</v>
      </c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5">
      <c r="A36" s="192"/>
      <c r="B36" s="193"/>
      <c r="C36" s="195" t="s">
        <v>225</v>
      </c>
      <c r="D36" s="196"/>
      <c r="E36" s="197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1"/>
      <c r="Z36" s="191"/>
      <c r="AA36" s="191"/>
      <c r="AB36" s="191"/>
      <c r="AC36" s="191"/>
      <c r="AD36" s="191"/>
      <c r="AE36" s="191"/>
      <c r="AF36" s="191"/>
      <c r="AG36" s="191" t="s">
        <v>143</v>
      </c>
      <c r="AH36" s="191">
        <v>0</v>
      </c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outlineLevel="1" x14ac:dyDescent="0.25">
      <c r="A37" s="192"/>
      <c r="B37" s="193"/>
      <c r="C37" s="195" t="s">
        <v>226</v>
      </c>
      <c r="D37" s="196"/>
      <c r="E37" s="197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1"/>
      <c r="Z37" s="191"/>
      <c r="AA37" s="191"/>
      <c r="AB37" s="191"/>
      <c r="AC37" s="191"/>
      <c r="AD37" s="191"/>
      <c r="AE37" s="191"/>
      <c r="AF37" s="191"/>
      <c r="AG37" s="191" t="s">
        <v>143</v>
      </c>
      <c r="AH37" s="191">
        <v>0</v>
      </c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1:60" outlineLevel="1" x14ac:dyDescent="0.25">
      <c r="A38" s="192"/>
      <c r="B38" s="193"/>
      <c r="C38" s="195" t="s">
        <v>234</v>
      </c>
      <c r="D38" s="196"/>
      <c r="E38" s="197">
        <v>1.3937999999999999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1"/>
      <c r="Z38" s="191"/>
      <c r="AA38" s="191"/>
      <c r="AB38" s="191"/>
      <c r="AC38" s="191"/>
      <c r="AD38" s="191"/>
      <c r="AE38" s="191"/>
      <c r="AF38" s="191"/>
      <c r="AG38" s="191" t="s">
        <v>143</v>
      </c>
      <c r="AH38" s="191">
        <v>0</v>
      </c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outlineLevel="1" x14ac:dyDescent="0.25">
      <c r="A39" s="192"/>
      <c r="B39" s="193"/>
      <c r="C39" s="641"/>
      <c r="D39" s="642"/>
      <c r="E39" s="642"/>
      <c r="F39" s="642"/>
      <c r="G39" s="642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1"/>
      <c r="Z39" s="191"/>
      <c r="AA39" s="191"/>
      <c r="AB39" s="191"/>
      <c r="AC39" s="191"/>
      <c r="AD39" s="191"/>
      <c r="AE39" s="191"/>
      <c r="AF39" s="191"/>
      <c r="AG39" s="191" t="s">
        <v>103</v>
      </c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ht="20.399999999999999" outlineLevel="1" x14ac:dyDescent="0.25">
      <c r="A40" s="182">
        <v>4</v>
      </c>
      <c r="B40" s="183" t="s">
        <v>235</v>
      </c>
      <c r="C40" s="184" t="s">
        <v>236</v>
      </c>
      <c r="D40" s="185" t="s">
        <v>230</v>
      </c>
      <c r="E40" s="186">
        <v>125.4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0.23874999999999999</v>
      </c>
      <c r="O40" s="188">
        <f>ROUND(E40*N40,2)</f>
        <v>29.94</v>
      </c>
      <c r="P40" s="188">
        <v>0</v>
      </c>
      <c r="Q40" s="188">
        <f>ROUND(E40*P40,2)</f>
        <v>0</v>
      </c>
      <c r="R40" s="188" t="s">
        <v>222</v>
      </c>
      <c r="S40" s="188" t="s">
        <v>97</v>
      </c>
      <c r="T40" s="189" t="s">
        <v>98</v>
      </c>
      <c r="U40" s="190">
        <v>0.81</v>
      </c>
      <c r="V40" s="190">
        <f>ROUND(E40*U40,2)</f>
        <v>101.57</v>
      </c>
      <c r="W40" s="190"/>
      <c r="X40" s="190" t="s">
        <v>134</v>
      </c>
      <c r="Y40" s="191"/>
      <c r="Z40" s="191"/>
      <c r="AA40" s="191"/>
      <c r="AB40" s="191"/>
      <c r="AC40" s="191"/>
      <c r="AD40" s="191"/>
      <c r="AE40" s="191"/>
      <c r="AF40" s="191"/>
      <c r="AG40" s="191" t="s">
        <v>135</v>
      </c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outlineLevel="1" x14ac:dyDescent="0.25">
      <c r="A41" s="192"/>
      <c r="B41" s="193"/>
      <c r="C41" s="645" t="s">
        <v>232</v>
      </c>
      <c r="D41" s="646"/>
      <c r="E41" s="646"/>
      <c r="F41" s="646"/>
      <c r="G41" s="646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1"/>
      <c r="Z41" s="191"/>
      <c r="AA41" s="191"/>
      <c r="AB41" s="191"/>
      <c r="AC41" s="191"/>
      <c r="AD41" s="191"/>
      <c r="AE41" s="191"/>
      <c r="AF41" s="191"/>
      <c r="AG41" s="191" t="s">
        <v>224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</row>
    <row r="42" spans="1:60" outlineLevel="1" x14ac:dyDescent="0.25">
      <c r="A42" s="192"/>
      <c r="B42" s="193"/>
      <c r="C42" s="195" t="s">
        <v>237</v>
      </c>
      <c r="D42" s="196"/>
      <c r="E42" s="197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  <c r="Z42" s="191"/>
      <c r="AA42" s="191"/>
      <c r="AB42" s="191"/>
      <c r="AC42" s="191"/>
      <c r="AD42" s="191"/>
      <c r="AE42" s="191"/>
      <c r="AF42" s="191"/>
      <c r="AG42" s="191" t="s">
        <v>143</v>
      </c>
      <c r="AH42" s="191">
        <v>0</v>
      </c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</row>
    <row r="43" spans="1:60" outlineLevel="1" x14ac:dyDescent="0.25">
      <c r="A43" s="192"/>
      <c r="B43" s="193"/>
      <c r="C43" s="195" t="s">
        <v>238</v>
      </c>
      <c r="D43" s="196"/>
      <c r="E43" s="197">
        <v>12.54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1"/>
      <c r="Z43" s="191"/>
      <c r="AA43" s="191"/>
      <c r="AB43" s="191"/>
      <c r="AC43" s="191"/>
      <c r="AD43" s="191"/>
      <c r="AE43" s="191"/>
      <c r="AF43" s="191"/>
      <c r="AG43" s="191" t="s">
        <v>143</v>
      </c>
      <c r="AH43" s="191">
        <v>0</v>
      </c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5">
      <c r="A44" s="192"/>
      <c r="B44" s="193"/>
      <c r="C44" s="195" t="s">
        <v>239</v>
      </c>
      <c r="D44" s="196"/>
      <c r="E44" s="197">
        <v>18.809999999999999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1"/>
      <c r="Z44" s="191"/>
      <c r="AA44" s="191"/>
      <c r="AB44" s="191"/>
      <c r="AC44" s="191"/>
      <c r="AD44" s="191"/>
      <c r="AE44" s="191"/>
      <c r="AF44" s="191"/>
      <c r="AG44" s="191" t="s">
        <v>143</v>
      </c>
      <c r="AH44" s="191">
        <v>0</v>
      </c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</row>
    <row r="45" spans="1:60" outlineLevel="1" x14ac:dyDescent="0.25">
      <c r="A45" s="192"/>
      <c r="B45" s="193"/>
      <c r="C45" s="195" t="s">
        <v>240</v>
      </c>
      <c r="D45" s="196"/>
      <c r="E45" s="197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1"/>
      <c r="Z45" s="191"/>
      <c r="AA45" s="191"/>
      <c r="AB45" s="191"/>
      <c r="AC45" s="191"/>
      <c r="AD45" s="191"/>
      <c r="AE45" s="191"/>
      <c r="AF45" s="191"/>
      <c r="AG45" s="191" t="s">
        <v>143</v>
      </c>
      <c r="AH45" s="191">
        <v>0</v>
      </c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outlineLevel="1" x14ac:dyDescent="0.25">
      <c r="A46" s="192"/>
      <c r="B46" s="193"/>
      <c r="C46" s="195" t="s">
        <v>238</v>
      </c>
      <c r="D46" s="196"/>
      <c r="E46" s="197">
        <v>12.54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1"/>
      <c r="Z46" s="191"/>
      <c r="AA46" s="191"/>
      <c r="AB46" s="191"/>
      <c r="AC46" s="191"/>
      <c r="AD46" s="191"/>
      <c r="AE46" s="191"/>
      <c r="AF46" s="191"/>
      <c r="AG46" s="191" t="s">
        <v>143</v>
      </c>
      <c r="AH46" s="191">
        <v>0</v>
      </c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outlineLevel="1" x14ac:dyDescent="0.25">
      <c r="A47" s="192"/>
      <c r="B47" s="193"/>
      <c r="C47" s="195" t="s">
        <v>239</v>
      </c>
      <c r="D47" s="196"/>
      <c r="E47" s="197">
        <v>18.809999999999999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1"/>
      <c r="Z47" s="191"/>
      <c r="AA47" s="191"/>
      <c r="AB47" s="191"/>
      <c r="AC47" s="191"/>
      <c r="AD47" s="191"/>
      <c r="AE47" s="191"/>
      <c r="AF47" s="191"/>
      <c r="AG47" s="191" t="s">
        <v>143</v>
      </c>
      <c r="AH47" s="191">
        <v>0</v>
      </c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 x14ac:dyDescent="0.25">
      <c r="A48" s="192"/>
      <c r="B48" s="193"/>
      <c r="C48" s="195" t="s">
        <v>225</v>
      </c>
      <c r="D48" s="196"/>
      <c r="E48" s="197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1"/>
      <c r="Z48" s="191"/>
      <c r="AA48" s="191"/>
      <c r="AB48" s="191"/>
      <c r="AC48" s="191"/>
      <c r="AD48" s="191"/>
      <c r="AE48" s="191"/>
      <c r="AF48" s="191"/>
      <c r="AG48" s="191" t="s">
        <v>143</v>
      </c>
      <c r="AH48" s="191">
        <v>0</v>
      </c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5">
      <c r="A49" s="192"/>
      <c r="B49" s="193"/>
      <c r="C49" s="195" t="s">
        <v>238</v>
      </c>
      <c r="D49" s="196"/>
      <c r="E49" s="197">
        <v>12.54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1"/>
      <c r="Z49" s="191"/>
      <c r="AA49" s="191"/>
      <c r="AB49" s="191"/>
      <c r="AC49" s="191"/>
      <c r="AD49" s="191"/>
      <c r="AE49" s="191"/>
      <c r="AF49" s="191"/>
      <c r="AG49" s="191" t="s">
        <v>143</v>
      </c>
      <c r="AH49" s="191">
        <v>0</v>
      </c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5">
      <c r="A50" s="192"/>
      <c r="B50" s="193"/>
      <c r="C50" s="195" t="s">
        <v>239</v>
      </c>
      <c r="D50" s="196"/>
      <c r="E50" s="197">
        <v>18.809999999999999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1"/>
      <c r="Z50" s="191"/>
      <c r="AA50" s="191"/>
      <c r="AB50" s="191"/>
      <c r="AC50" s="191"/>
      <c r="AD50" s="191"/>
      <c r="AE50" s="191"/>
      <c r="AF50" s="191"/>
      <c r="AG50" s="191" t="s">
        <v>143</v>
      </c>
      <c r="AH50" s="191">
        <v>0</v>
      </c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</row>
    <row r="51" spans="1:60" outlineLevel="1" x14ac:dyDescent="0.25">
      <c r="A51" s="192"/>
      <c r="B51" s="193"/>
      <c r="C51" s="195" t="s">
        <v>241</v>
      </c>
      <c r="D51" s="196"/>
      <c r="E51" s="197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1"/>
      <c r="Z51" s="191"/>
      <c r="AA51" s="191"/>
      <c r="AB51" s="191"/>
      <c r="AC51" s="191"/>
      <c r="AD51" s="191"/>
      <c r="AE51" s="191"/>
      <c r="AF51" s="191"/>
      <c r="AG51" s="191" t="s">
        <v>143</v>
      </c>
      <c r="AH51" s="191">
        <v>0</v>
      </c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outlineLevel="1" x14ac:dyDescent="0.25">
      <c r="A52" s="192"/>
      <c r="B52" s="193"/>
      <c r="C52" s="195" t="s">
        <v>238</v>
      </c>
      <c r="D52" s="196"/>
      <c r="E52" s="197">
        <v>12.54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1"/>
      <c r="Z52" s="191"/>
      <c r="AA52" s="191"/>
      <c r="AB52" s="191"/>
      <c r="AC52" s="191"/>
      <c r="AD52" s="191"/>
      <c r="AE52" s="191"/>
      <c r="AF52" s="191"/>
      <c r="AG52" s="191" t="s">
        <v>143</v>
      </c>
      <c r="AH52" s="191">
        <v>0</v>
      </c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</row>
    <row r="53" spans="1:60" outlineLevel="1" x14ac:dyDescent="0.25">
      <c r="A53" s="192"/>
      <c r="B53" s="193"/>
      <c r="C53" s="195" t="s">
        <v>239</v>
      </c>
      <c r="D53" s="196"/>
      <c r="E53" s="197">
        <v>18.809999999999999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1"/>
      <c r="Z53" s="191"/>
      <c r="AA53" s="191"/>
      <c r="AB53" s="191"/>
      <c r="AC53" s="191"/>
      <c r="AD53" s="191"/>
      <c r="AE53" s="191"/>
      <c r="AF53" s="191"/>
      <c r="AG53" s="191" t="s">
        <v>143</v>
      </c>
      <c r="AH53" s="191">
        <v>0</v>
      </c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</row>
    <row r="54" spans="1:60" outlineLevel="1" x14ac:dyDescent="0.25">
      <c r="A54" s="192"/>
      <c r="B54" s="193"/>
      <c r="C54" s="641"/>
      <c r="D54" s="642"/>
      <c r="E54" s="642"/>
      <c r="F54" s="642"/>
      <c r="G54" s="642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1"/>
      <c r="Z54" s="191"/>
      <c r="AA54" s="191"/>
      <c r="AB54" s="191"/>
      <c r="AC54" s="191"/>
      <c r="AD54" s="191"/>
      <c r="AE54" s="191"/>
      <c r="AF54" s="191"/>
      <c r="AG54" s="191" t="s">
        <v>103</v>
      </c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</row>
    <row r="55" spans="1:60" ht="20.399999999999999" outlineLevel="1" x14ac:dyDescent="0.25">
      <c r="A55" s="182">
        <v>5</v>
      </c>
      <c r="B55" s="183" t="s">
        <v>242</v>
      </c>
      <c r="C55" s="184" t="s">
        <v>243</v>
      </c>
      <c r="D55" s="185" t="s">
        <v>230</v>
      </c>
      <c r="E55" s="186">
        <v>16.995000000000001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8">
        <v>0.11650000000000001</v>
      </c>
      <c r="O55" s="188">
        <f>ROUND(E55*N55,2)</f>
        <v>1.98</v>
      </c>
      <c r="P55" s="188">
        <v>0</v>
      </c>
      <c r="Q55" s="188">
        <f>ROUND(E55*P55,2)</f>
        <v>0</v>
      </c>
      <c r="R55" s="188" t="s">
        <v>244</v>
      </c>
      <c r="S55" s="188" t="s">
        <v>97</v>
      </c>
      <c r="T55" s="189" t="s">
        <v>98</v>
      </c>
      <c r="U55" s="190">
        <v>0.54</v>
      </c>
      <c r="V55" s="190">
        <f>ROUND(E55*U55,2)</f>
        <v>9.18</v>
      </c>
      <c r="W55" s="190"/>
      <c r="X55" s="190" t="s">
        <v>134</v>
      </c>
      <c r="Y55" s="191"/>
      <c r="Z55" s="191"/>
      <c r="AA55" s="191"/>
      <c r="AB55" s="191"/>
      <c r="AC55" s="191"/>
      <c r="AD55" s="191"/>
      <c r="AE55" s="191"/>
      <c r="AF55" s="191"/>
      <c r="AG55" s="191" t="s">
        <v>135</v>
      </c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</row>
    <row r="56" spans="1:60" ht="21" outlineLevel="1" x14ac:dyDescent="0.25">
      <c r="A56" s="192"/>
      <c r="B56" s="193"/>
      <c r="C56" s="645" t="s">
        <v>245</v>
      </c>
      <c r="D56" s="646"/>
      <c r="E56" s="646"/>
      <c r="F56" s="646"/>
      <c r="G56" s="646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1"/>
      <c r="Z56" s="191"/>
      <c r="AA56" s="191"/>
      <c r="AB56" s="191"/>
      <c r="AC56" s="191"/>
      <c r="AD56" s="191"/>
      <c r="AE56" s="191"/>
      <c r="AF56" s="191"/>
      <c r="AG56" s="191" t="s">
        <v>224</v>
      </c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4" t="str">
        <f>C56</f>
        <v>jednoduché nebo příčky zděné do svislé dřevěné, cihelné, betonové nebo ocelové konstrukce na jakoukoliv maltu vápenocementovou (MVC) nebo cementovou (MC),</v>
      </c>
      <c r="BB56" s="191"/>
      <c r="BC56" s="191"/>
      <c r="BD56" s="191"/>
      <c r="BE56" s="191"/>
      <c r="BF56" s="191"/>
      <c r="BG56" s="191"/>
      <c r="BH56" s="191"/>
    </row>
    <row r="57" spans="1:60" outlineLevel="1" x14ac:dyDescent="0.25">
      <c r="A57" s="192"/>
      <c r="B57" s="193"/>
      <c r="C57" s="630" t="s">
        <v>246</v>
      </c>
      <c r="D57" s="631"/>
      <c r="E57" s="631"/>
      <c r="F57" s="631"/>
      <c r="G57" s="631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1"/>
      <c r="Z57" s="191"/>
      <c r="AA57" s="191"/>
      <c r="AB57" s="191"/>
      <c r="AC57" s="191"/>
      <c r="AD57" s="191"/>
      <c r="AE57" s="191"/>
      <c r="AF57" s="191"/>
      <c r="AG57" s="191" t="s">
        <v>102</v>
      </c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</row>
    <row r="58" spans="1:60" outlineLevel="1" x14ac:dyDescent="0.25">
      <c r="A58" s="192"/>
      <c r="B58" s="193"/>
      <c r="C58" s="195" t="s">
        <v>225</v>
      </c>
      <c r="D58" s="196"/>
      <c r="E58" s="197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1"/>
      <c r="Z58" s="191"/>
      <c r="AA58" s="191"/>
      <c r="AB58" s="191"/>
      <c r="AC58" s="191"/>
      <c r="AD58" s="191"/>
      <c r="AE58" s="191"/>
      <c r="AF58" s="191"/>
      <c r="AG58" s="191" t="s">
        <v>143</v>
      </c>
      <c r="AH58" s="191">
        <v>0</v>
      </c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</row>
    <row r="59" spans="1:60" outlineLevel="1" x14ac:dyDescent="0.25">
      <c r="A59" s="192"/>
      <c r="B59" s="193"/>
      <c r="C59" s="195" t="s">
        <v>247</v>
      </c>
      <c r="D59" s="196"/>
      <c r="E59" s="197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1"/>
      <c r="Z59" s="191"/>
      <c r="AA59" s="191"/>
      <c r="AB59" s="191"/>
      <c r="AC59" s="191"/>
      <c r="AD59" s="191"/>
      <c r="AE59" s="191"/>
      <c r="AF59" s="191"/>
      <c r="AG59" s="191" t="s">
        <v>143</v>
      </c>
      <c r="AH59" s="191">
        <v>0</v>
      </c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</row>
    <row r="60" spans="1:60" outlineLevel="1" x14ac:dyDescent="0.25">
      <c r="A60" s="192"/>
      <c r="B60" s="193"/>
      <c r="C60" s="195" t="s">
        <v>248</v>
      </c>
      <c r="D60" s="196"/>
      <c r="E60" s="197">
        <v>7.26</v>
      </c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1"/>
      <c r="Z60" s="191"/>
      <c r="AA60" s="191"/>
      <c r="AB60" s="191"/>
      <c r="AC60" s="191"/>
      <c r="AD60" s="191"/>
      <c r="AE60" s="191"/>
      <c r="AF60" s="191"/>
      <c r="AG60" s="191" t="s">
        <v>143</v>
      </c>
      <c r="AH60" s="191">
        <v>0</v>
      </c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</row>
    <row r="61" spans="1:60" outlineLevel="1" x14ac:dyDescent="0.25">
      <c r="A61" s="192"/>
      <c r="B61" s="193"/>
      <c r="C61" s="195" t="s">
        <v>226</v>
      </c>
      <c r="D61" s="196"/>
      <c r="E61" s="197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1"/>
      <c r="Z61" s="191"/>
      <c r="AA61" s="191"/>
      <c r="AB61" s="191"/>
      <c r="AC61" s="191"/>
      <c r="AD61" s="191"/>
      <c r="AE61" s="191"/>
      <c r="AF61" s="191"/>
      <c r="AG61" s="191" t="s">
        <v>143</v>
      </c>
      <c r="AH61" s="191">
        <v>0</v>
      </c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</row>
    <row r="62" spans="1:60" outlineLevel="1" x14ac:dyDescent="0.25">
      <c r="A62" s="192"/>
      <c r="B62" s="193"/>
      <c r="C62" s="195" t="s">
        <v>249</v>
      </c>
      <c r="D62" s="196"/>
      <c r="E62" s="197">
        <v>2.4750000000000001</v>
      </c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1"/>
      <c r="Z62" s="191"/>
      <c r="AA62" s="191"/>
      <c r="AB62" s="191"/>
      <c r="AC62" s="191"/>
      <c r="AD62" s="191"/>
      <c r="AE62" s="191"/>
      <c r="AF62" s="191"/>
      <c r="AG62" s="191" t="s">
        <v>143</v>
      </c>
      <c r="AH62" s="191">
        <v>0</v>
      </c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</row>
    <row r="63" spans="1:60" outlineLevel="1" x14ac:dyDescent="0.25">
      <c r="A63" s="192"/>
      <c r="B63" s="193"/>
      <c r="C63" s="195" t="s">
        <v>241</v>
      </c>
      <c r="D63" s="196"/>
      <c r="E63" s="197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1"/>
      <c r="Z63" s="191"/>
      <c r="AA63" s="191"/>
      <c r="AB63" s="191"/>
      <c r="AC63" s="191"/>
      <c r="AD63" s="191"/>
      <c r="AE63" s="191"/>
      <c r="AF63" s="191"/>
      <c r="AG63" s="191" t="s">
        <v>143</v>
      </c>
      <c r="AH63" s="191">
        <v>0</v>
      </c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</row>
    <row r="64" spans="1:60" outlineLevel="1" x14ac:dyDescent="0.25">
      <c r="A64" s="192"/>
      <c r="B64" s="193"/>
      <c r="C64" s="195" t="s">
        <v>250</v>
      </c>
      <c r="D64" s="196"/>
      <c r="E64" s="197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1"/>
      <c r="Z64" s="191"/>
      <c r="AA64" s="191"/>
      <c r="AB64" s="191"/>
      <c r="AC64" s="191"/>
      <c r="AD64" s="191"/>
      <c r="AE64" s="191"/>
      <c r="AF64" s="191"/>
      <c r="AG64" s="191" t="s">
        <v>143</v>
      </c>
      <c r="AH64" s="191">
        <v>0</v>
      </c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</row>
    <row r="65" spans="1:60" outlineLevel="1" x14ac:dyDescent="0.25">
      <c r="A65" s="192"/>
      <c r="B65" s="193"/>
      <c r="C65" s="195" t="s">
        <v>248</v>
      </c>
      <c r="D65" s="196"/>
      <c r="E65" s="197">
        <v>7.26</v>
      </c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1"/>
      <c r="Z65" s="191"/>
      <c r="AA65" s="191"/>
      <c r="AB65" s="191"/>
      <c r="AC65" s="191"/>
      <c r="AD65" s="191"/>
      <c r="AE65" s="191"/>
      <c r="AF65" s="191"/>
      <c r="AG65" s="191" t="s">
        <v>143</v>
      </c>
      <c r="AH65" s="191">
        <v>0</v>
      </c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</row>
    <row r="66" spans="1:60" outlineLevel="1" x14ac:dyDescent="0.25">
      <c r="A66" s="192"/>
      <c r="B66" s="193"/>
      <c r="C66" s="641"/>
      <c r="D66" s="642"/>
      <c r="E66" s="642"/>
      <c r="F66" s="642"/>
      <c r="G66" s="642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1"/>
      <c r="Z66" s="191"/>
      <c r="AA66" s="191"/>
      <c r="AB66" s="191"/>
      <c r="AC66" s="191"/>
      <c r="AD66" s="191"/>
      <c r="AE66" s="191"/>
      <c r="AF66" s="191"/>
      <c r="AG66" s="191" t="s">
        <v>103</v>
      </c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</row>
    <row r="67" spans="1:60" outlineLevel="1" x14ac:dyDescent="0.25">
      <c r="A67" s="182">
        <v>6</v>
      </c>
      <c r="B67" s="183" t="s">
        <v>251</v>
      </c>
      <c r="C67" s="184" t="s">
        <v>252</v>
      </c>
      <c r="D67" s="185" t="s">
        <v>253</v>
      </c>
      <c r="E67" s="186">
        <v>277.2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8">
        <v>1.0200000000000001E-3</v>
      </c>
      <c r="O67" s="188">
        <f>ROUND(E67*N67,2)</f>
        <v>0.28000000000000003</v>
      </c>
      <c r="P67" s="188">
        <v>0</v>
      </c>
      <c r="Q67" s="188">
        <f>ROUND(E67*P67,2)</f>
        <v>0</v>
      </c>
      <c r="R67" s="188" t="s">
        <v>244</v>
      </c>
      <c r="S67" s="188" t="s">
        <v>97</v>
      </c>
      <c r="T67" s="189" t="s">
        <v>98</v>
      </c>
      <c r="U67" s="190">
        <v>0.22</v>
      </c>
      <c r="V67" s="190">
        <f>ROUND(E67*U67,2)</f>
        <v>60.98</v>
      </c>
      <c r="W67" s="190"/>
      <c r="X67" s="190" t="s">
        <v>134</v>
      </c>
      <c r="Y67" s="191"/>
      <c r="Z67" s="191"/>
      <c r="AA67" s="191"/>
      <c r="AB67" s="191"/>
      <c r="AC67" s="191"/>
      <c r="AD67" s="191"/>
      <c r="AE67" s="191"/>
      <c r="AF67" s="191"/>
      <c r="AG67" s="191" t="s">
        <v>135</v>
      </c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</row>
    <row r="68" spans="1:60" outlineLevel="1" x14ac:dyDescent="0.25">
      <c r="A68" s="192"/>
      <c r="B68" s="193"/>
      <c r="C68" s="645" t="s">
        <v>254</v>
      </c>
      <c r="D68" s="646"/>
      <c r="E68" s="646"/>
      <c r="F68" s="646"/>
      <c r="G68" s="646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1"/>
      <c r="Z68" s="191"/>
      <c r="AA68" s="191"/>
      <c r="AB68" s="191"/>
      <c r="AC68" s="191"/>
      <c r="AD68" s="191"/>
      <c r="AE68" s="191"/>
      <c r="AF68" s="191"/>
      <c r="AG68" s="191" t="s">
        <v>224</v>
      </c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</row>
    <row r="69" spans="1:60" outlineLevel="1" x14ac:dyDescent="0.25">
      <c r="A69" s="192"/>
      <c r="B69" s="193"/>
      <c r="C69" s="630" t="s">
        <v>255</v>
      </c>
      <c r="D69" s="631"/>
      <c r="E69" s="631"/>
      <c r="F69" s="631"/>
      <c r="G69" s="631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1"/>
      <c r="Z69" s="191"/>
      <c r="AA69" s="191"/>
      <c r="AB69" s="191"/>
      <c r="AC69" s="191"/>
      <c r="AD69" s="191"/>
      <c r="AE69" s="191"/>
      <c r="AF69" s="191"/>
      <c r="AG69" s="191" t="s">
        <v>102</v>
      </c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</row>
    <row r="70" spans="1:60" outlineLevel="1" x14ac:dyDescent="0.25">
      <c r="A70" s="192"/>
      <c r="B70" s="193"/>
      <c r="C70" s="195" t="s">
        <v>237</v>
      </c>
      <c r="D70" s="196"/>
      <c r="E70" s="197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1"/>
      <c r="Z70" s="191"/>
      <c r="AA70" s="191"/>
      <c r="AB70" s="191"/>
      <c r="AC70" s="191"/>
      <c r="AD70" s="191"/>
      <c r="AE70" s="191"/>
      <c r="AF70" s="191"/>
      <c r="AG70" s="191" t="s">
        <v>143</v>
      </c>
      <c r="AH70" s="191">
        <v>0</v>
      </c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</row>
    <row r="71" spans="1:60" outlineLevel="1" x14ac:dyDescent="0.25">
      <c r="A71" s="192"/>
      <c r="B71" s="193"/>
      <c r="C71" s="195" t="s">
        <v>256</v>
      </c>
      <c r="D71" s="196"/>
      <c r="E71" s="197">
        <v>62.7</v>
      </c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1"/>
      <c r="Z71" s="191"/>
      <c r="AA71" s="191"/>
      <c r="AB71" s="191"/>
      <c r="AC71" s="191"/>
      <c r="AD71" s="191"/>
      <c r="AE71" s="191"/>
      <c r="AF71" s="191"/>
      <c r="AG71" s="191" t="s">
        <v>143</v>
      </c>
      <c r="AH71" s="191">
        <v>0</v>
      </c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</row>
    <row r="72" spans="1:60" outlineLevel="1" x14ac:dyDescent="0.25">
      <c r="A72" s="192"/>
      <c r="B72" s="193"/>
      <c r="C72" s="195" t="s">
        <v>240</v>
      </c>
      <c r="D72" s="196"/>
      <c r="E72" s="197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1"/>
      <c r="Z72" s="191"/>
      <c r="AA72" s="191"/>
      <c r="AB72" s="191"/>
      <c r="AC72" s="191"/>
      <c r="AD72" s="191"/>
      <c r="AE72" s="191"/>
      <c r="AF72" s="191"/>
      <c r="AG72" s="191" t="s">
        <v>143</v>
      </c>
      <c r="AH72" s="191">
        <v>0</v>
      </c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</row>
    <row r="73" spans="1:60" outlineLevel="1" x14ac:dyDescent="0.25">
      <c r="A73" s="192"/>
      <c r="B73" s="193"/>
      <c r="C73" s="195" t="s">
        <v>256</v>
      </c>
      <c r="D73" s="196"/>
      <c r="E73" s="197">
        <v>62.7</v>
      </c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1"/>
      <c r="Z73" s="191"/>
      <c r="AA73" s="191"/>
      <c r="AB73" s="191"/>
      <c r="AC73" s="191"/>
      <c r="AD73" s="191"/>
      <c r="AE73" s="191"/>
      <c r="AF73" s="191"/>
      <c r="AG73" s="191" t="s">
        <v>143</v>
      </c>
      <c r="AH73" s="191">
        <v>0</v>
      </c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</row>
    <row r="74" spans="1:60" outlineLevel="1" x14ac:dyDescent="0.25">
      <c r="A74" s="192"/>
      <c r="B74" s="193"/>
      <c r="C74" s="195" t="s">
        <v>225</v>
      </c>
      <c r="D74" s="196"/>
      <c r="E74" s="197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1"/>
      <c r="Z74" s="191"/>
      <c r="AA74" s="191"/>
      <c r="AB74" s="191"/>
      <c r="AC74" s="191"/>
      <c r="AD74" s="191"/>
      <c r="AE74" s="191"/>
      <c r="AF74" s="191"/>
      <c r="AG74" s="191" t="s">
        <v>143</v>
      </c>
      <c r="AH74" s="191">
        <v>0</v>
      </c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</row>
    <row r="75" spans="1:60" outlineLevel="1" x14ac:dyDescent="0.25">
      <c r="A75" s="192"/>
      <c r="B75" s="193"/>
      <c r="C75" s="195" t="s">
        <v>256</v>
      </c>
      <c r="D75" s="196"/>
      <c r="E75" s="197">
        <v>62.7</v>
      </c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1"/>
      <c r="Z75" s="191"/>
      <c r="AA75" s="191"/>
      <c r="AB75" s="191"/>
      <c r="AC75" s="191"/>
      <c r="AD75" s="191"/>
      <c r="AE75" s="191"/>
      <c r="AF75" s="191"/>
      <c r="AG75" s="191" t="s">
        <v>143</v>
      </c>
      <c r="AH75" s="191">
        <v>0</v>
      </c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</row>
    <row r="76" spans="1:60" outlineLevel="1" x14ac:dyDescent="0.25">
      <c r="A76" s="192"/>
      <c r="B76" s="193"/>
      <c r="C76" s="195" t="s">
        <v>241</v>
      </c>
      <c r="D76" s="196"/>
      <c r="E76" s="197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1"/>
      <c r="Z76" s="191"/>
      <c r="AA76" s="191"/>
      <c r="AB76" s="191"/>
      <c r="AC76" s="191"/>
      <c r="AD76" s="191"/>
      <c r="AE76" s="191"/>
      <c r="AF76" s="191"/>
      <c r="AG76" s="191" t="s">
        <v>143</v>
      </c>
      <c r="AH76" s="191">
        <v>0</v>
      </c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</row>
    <row r="77" spans="1:60" outlineLevel="1" x14ac:dyDescent="0.25">
      <c r="A77" s="192"/>
      <c r="B77" s="193"/>
      <c r="C77" s="195" t="s">
        <v>256</v>
      </c>
      <c r="D77" s="196"/>
      <c r="E77" s="197">
        <v>62.7</v>
      </c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1"/>
      <c r="Z77" s="191"/>
      <c r="AA77" s="191"/>
      <c r="AB77" s="191"/>
      <c r="AC77" s="191"/>
      <c r="AD77" s="191"/>
      <c r="AE77" s="191"/>
      <c r="AF77" s="191"/>
      <c r="AG77" s="191" t="s">
        <v>143</v>
      </c>
      <c r="AH77" s="191">
        <v>0</v>
      </c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</row>
    <row r="78" spans="1:60" outlineLevel="1" x14ac:dyDescent="0.25">
      <c r="A78" s="192"/>
      <c r="B78" s="193"/>
      <c r="C78" s="195" t="s">
        <v>241</v>
      </c>
      <c r="D78" s="196"/>
      <c r="E78" s="197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1"/>
      <c r="Z78" s="191"/>
      <c r="AA78" s="191"/>
      <c r="AB78" s="191"/>
      <c r="AC78" s="191"/>
      <c r="AD78" s="191"/>
      <c r="AE78" s="191"/>
      <c r="AF78" s="191"/>
      <c r="AG78" s="191" t="s">
        <v>143</v>
      </c>
      <c r="AH78" s="191">
        <v>0</v>
      </c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</row>
    <row r="79" spans="1:60" outlineLevel="1" x14ac:dyDescent="0.25">
      <c r="A79" s="192"/>
      <c r="B79" s="193"/>
      <c r="C79" s="195" t="s">
        <v>250</v>
      </c>
      <c r="D79" s="196"/>
      <c r="E79" s="197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1"/>
      <c r="Z79" s="191"/>
      <c r="AA79" s="191"/>
      <c r="AB79" s="191"/>
      <c r="AC79" s="191"/>
      <c r="AD79" s="191"/>
      <c r="AE79" s="191"/>
      <c r="AF79" s="191"/>
      <c r="AG79" s="191" t="s">
        <v>143</v>
      </c>
      <c r="AH79" s="191">
        <v>0</v>
      </c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</row>
    <row r="80" spans="1:60" outlineLevel="1" x14ac:dyDescent="0.25">
      <c r="A80" s="192"/>
      <c r="B80" s="193"/>
      <c r="C80" s="195" t="s">
        <v>257</v>
      </c>
      <c r="D80" s="196"/>
      <c r="E80" s="197">
        <v>9.9</v>
      </c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1"/>
      <c r="Z80" s="191"/>
      <c r="AA80" s="191"/>
      <c r="AB80" s="191"/>
      <c r="AC80" s="191"/>
      <c r="AD80" s="191"/>
      <c r="AE80" s="191"/>
      <c r="AF80" s="191"/>
      <c r="AG80" s="191" t="s">
        <v>143</v>
      </c>
      <c r="AH80" s="191">
        <v>0</v>
      </c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</row>
    <row r="81" spans="1:60" outlineLevel="1" x14ac:dyDescent="0.25">
      <c r="A81" s="192"/>
      <c r="B81" s="193"/>
      <c r="C81" s="195" t="s">
        <v>225</v>
      </c>
      <c r="D81" s="196"/>
      <c r="E81" s="197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1"/>
      <c r="Z81" s="191"/>
      <c r="AA81" s="191"/>
      <c r="AB81" s="191"/>
      <c r="AC81" s="191"/>
      <c r="AD81" s="191"/>
      <c r="AE81" s="191"/>
      <c r="AF81" s="191"/>
      <c r="AG81" s="191" t="s">
        <v>143</v>
      </c>
      <c r="AH81" s="191">
        <v>0</v>
      </c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</row>
    <row r="82" spans="1:60" outlineLevel="1" x14ac:dyDescent="0.25">
      <c r="A82" s="192"/>
      <c r="B82" s="193"/>
      <c r="C82" s="195" t="s">
        <v>247</v>
      </c>
      <c r="D82" s="196"/>
      <c r="E82" s="197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1"/>
      <c r="Z82" s="191"/>
      <c r="AA82" s="191"/>
      <c r="AB82" s="191"/>
      <c r="AC82" s="191"/>
      <c r="AD82" s="191"/>
      <c r="AE82" s="191"/>
      <c r="AF82" s="191"/>
      <c r="AG82" s="191" t="s">
        <v>143</v>
      </c>
      <c r="AH82" s="191">
        <v>0</v>
      </c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</row>
    <row r="83" spans="1:60" outlineLevel="1" x14ac:dyDescent="0.25">
      <c r="A83" s="192"/>
      <c r="B83" s="193"/>
      <c r="C83" s="195" t="s">
        <v>257</v>
      </c>
      <c r="D83" s="196"/>
      <c r="E83" s="197">
        <v>9.9</v>
      </c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1"/>
      <c r="Z83" s="191"/>
      <c r="AA83" s="191"/>
      <c r="AB83" s="191"/>
      <c r="AC83" s="191"/>
      <c r="AD83" s="191"/>
      <c r="AE83" s="191"/>
      <c r="AF83" s="191"/>
      <c r="AG83" s="191" t="s">
        <v>143</v>
      </c>
      <c r="AH83" s="191">
        <v>0</v>
      </c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</row>
    <row r="84" spans="1:60" outlineLevel="1" x14ac:dyDescent="0.25">
      <c r="A84" s="192"/>
      <c r="B84" s="193"/>
      <c r="C84" s="195" t="s">
        <v>226</v>
      </c>
      <c r="D84" s="196"/>
      <c r="E84" s="197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1"/>
      <c r="Z84" s="191"/>
      <c r="AA84" s="191"/>
      <c r="AB84" s="191"/>
      <c r="AC84" s="191"/>
      <c r="AD84" s="191"/>
      <c r="AE84" s="191"/>
      <c r="AF84" s="191"/>
      <c r="AG84" s="191" t="s">
        <v>143</v>
      </c>
      <c r="AH84" s="191">
        <v>0</v>
      </c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</row>
    <row r="85" spans="1:60" outlineLevel="1" x14ac:dyDescent="0.25">
      <c r="A85" s="192"/>
      <c r="B85" s="193"/>
      <c r="C85" s="195" t="s">
        <v>258</v>
      </c>
      <c r="D85" s="196"/>
      <c r="E85" s="197">
        <v>6.6</v>
      </c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1"/>
      <c r="Z85" s="191"/>
      <c r="AA85" s="191"/>
      <c r="AB85" s="191"/>
      <c r="AC85" s="191"/>
      <c r="AD85" s="191"/>
      <c r="AE85" s="191"/>
      <c r="AF85" s="191"/>
      <c r="AG85" s="191" t="s">
        <v>143</v>
      </c>
      <c r="AH85" s="191">
        <v>0</v>
      </c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</row>
    <row r="86" spans="1:60" outlineLevel="1" x14ac:dyDescent="0.25">
      <c r="A86" s="192"/>
      <c r="B86" s="193"/>
      <c r="C86" s="641"/>
      <c r="D86" s="642"/>
      <c r="E86" s="642"/>
      <c r="F86" s="642"/>
      <c r="G86" s="642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1"/>
      <c r="Z86" s="191"/>
      <c r="AA86" s="191"/>
      <c r="AB86" s="191"/>
      <c r="AC86" s="191"/>
      <c r="AD86" s="191"/>
      <c r="AE86" s="191"/>
      <c r="AF86" s="191"/>
      <c r="AG86" s="191" t="s">
        <v>103</v>
      </c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</row>
    <row r="87" spans="1:60" outlineLevel="1" x14ac:dyDescent="0.25">
      <c r="A87" s="182">
        <v>7</v>
      </c>
      <c r="B87" s="183" t="s">
        <v>259</v>
      </c>
      <c r="C87" s="184" t="s">
        <v>260</v>
      </c>
      <c r="D87" s="185" t="s">
        <v>230</v>
      </c>
      <c r="E87" s="186">
        <v>0.27600000000000002</v>
      </c>
      <c r="F87" s="187"/>
      <c r="G87" s="188">
        <f>ROUND(E87*F87,2)</f>
        <v>0</v>
      </c>
      <c r="H87" s="187"/>
      <c r="I87" s="188">
        <f>ROUND(E87*H87,2)</f>
        <v>0</v>
      </c>
      <c r="J87" s="187"/>
      <c r="K87" s="188">
        <f>ROUND(E87*J87,2)</f>
        <v>0</v>
      </c>
      <c r="L87" s="188">
        <v>21</v>
      </c>
      <c r="M87" s="188">
        <f>G87*(1+L87/100)</f>
        <v>0</v>
      </c>
      <c r="N87" s="188">
        <v>0.1656</v>
      </c>
      <c r="O87" s="188">
        <f>ROUND(E87*N87,2)</f>
        <v>0.05</v>
      </c>
      <c r="P87" s="188">
        <v>0</v>
      </c>
      <c r="Q87" s="188">
        <f>ROUND(E87*P87,2)</f>
        <v>0</v>
      </c>
      <c r="R87" s="188" t="s">
        <v>244</v>
      </c>
      <c r="S87" s="188" t="s">
        <v>97</v>
      </c>
      <c r="T87" s="189" t="s">
        <v>98</v>
      </c>
      <c r="U87" s="190">
        <v>1.22</v>
      </c>
      <c r="V87" s="190">
        <f>ROUND(E87*U87,2)</f>
        <v>0.34</v>
      </c>
      <c r="W87" s="190"/>
      <c r="X87" s="190" t="s">
        <v>134</v>
      </c>
      <c r="Y87" s="191"/>
      <c r="Z87" s="191"/>
      <c r="AA87" s="191"/>
      <c r="AB87" s="191"/>
      <c r="AC87" s="191"/>
      <c r="AD87" s="191"/>
      <c r="AE87" s="191"/>
      <c r="AF87" s="191"/>
      <c r="AG87" s="191" t="s">
        <v>135</v>
      </c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</row>
    <row r="88" spans="1:60" outlineLevel="1" x14ac:dyDescent="0.25">
      <c r="A88" s="192"/>
      <c r="B88" s="193"/>
      <c r="C88" s="645" t="s">
        <v>261</v>
      </c>
      <c r="D88" s="646"/>
      <c r="E88" s="646"/>
      <c r="F88" s="646"/>
      <c r="G88" s="646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1"/>
      <c r="Z88" s="191"/>
      <c r="AA88" s="191"/>
      <c r="AB88" s="191"/>
      <c r="AC88" s="191"/>
      <c r="AD88" s="191"/>
      <c r="AE88" s="191"/>
      <c r="AF88" s="191"/>
      <c r="AG88" s="191" t="s">
        <v>224</v>
      </c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</row>
    <row r="89" spans="1:60" outlineLevel="1" x14ac:dyDescent="0.25">
      <c r="A89" s="192"/>
      <c r="B89" s="193"/>
      <c r="C89" s="195" t="s">
        <v>225</v>
      </c>
      <c r="D89" s="196"/>
      <c r="E89" s="197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1"/>
      <c r="Z89" s="191"/>
      <c r="AA89" s="191"/>
      <c r="AB89" s="191"/>
      <c r="AC89" s="191"/>
      <c r="AD89" s="191"/>
      <c r="AE89" s="191"/>
      <c r="AF89" s="191"/>
      <c r="AG89" s="191" t="s">
        <v>143</v>
      </c>
      <c r="AH89" s="191">
        <v>0</v>
      </c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</row>
    <row r="90" spans="1:60" outlineLevel="1" x14ac:dyDescent="0.25">
      <c r="A90" s="192"/>
      <c r="B90" s="193"/>
      <c r="C90" s="195" t="s">
        <v>226</v>
      </c>
      <c r="D90" s="196"/>
      <c r="E90" s="197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1"/>
      <c r="Z90" s="191"/>
      <c r="AA90" s="191"/>
      <c r="AB90" s="191"/>
      <c r="AC90" s="191"/>
      <c r="AD90" s="191"/>
      <c r="AE90" s="191"/>
      <c r="AF90" s="191"/>
      <c r="AG90" s="191" t="s">
        <v>143</v>
      </c>
      <c r="AH90" s="191">
        <v>0</v>
      </c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</row>
    <row r="91" spans="1:60" outlineLevel="1" x14ac:dyDescent="0.25">
      <c r="A91" s="192"/>
      <c r="B91" s="193"/>
      <c r="C91" s="195" t="s">
        <v>262</v>
      </c>
      <c r="D91" s="196"/>
      <c r="E91" s="197">
        <v>0.27600000000000002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1"/>
      <c r="Z91" s="191"/>
      <c r="AA91" s="191"/>
      <c r="AB91" s="191"/>
      <c r="AC91" s="191"/>
      <c r="AD91" s="191"/>
      <c r="AE91" s="191"/>
      <c r="AF91" s="191"/>
      <c r="AG91" s="191" t="s">
        <v>143</v>
      </c>
      <c r="AH91" s="191">
        <v>0</v>
      </c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</row>
    <row r="92" spans="1:60" outlineLevel="1" x14ac:dyDescent="0.25">
      <c r="A92" s="192"/>
      <c r="B92" s="193"/>
      <c r="C92" s="641"/>
      <c r="D92" s="642"/>
      <c r="E92" s="642"/>
      <c r="F92" s="642"/>
      <c r="G92" s="642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1"/>
      <c r="Z92" s="191"/>
      <c r="AA92" s="191"/>
      <c r="AB92" s="191"/>
      <c r="AC92" s="191"/>
      <c r="AD92" s="191"/>
      <c r="AE92" s="191"/>
      <c r="AF92" s="191"/>
      <c r="AG92" s="191" t="s">
        <v>103</v>
      </c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</row>
    <row r="93" spans="1:60" outlineLevel="1" x14ac:dyDescent="0.25">
      <c r="A93" s="182">
        <v>8</v>
      </c>
      <c r="B93" s="183" t="s">
        <v>263</v>
      </c>
      <c r="C93" s="184" t="s">
        <v>264</v>
      </c>
      <c r="D93" s="185" t="s">
        <v>230</v>
      </c>
      <c r="E93" s="186">
        <v>0.41399999999999998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5.4200000000000003E-3</v>
      </c>
      <c r="O93" s="188">
        <f>ROUND(E93*N93,2)</f>
        <v>0</v>
      </c>
      <c r="P93" s="188">
        <v>0</v>
      </c>
      <c r="Q93" s="188">
        <f>ROUND(E93*P93,2)</f>
        <v>0</v>
      </c>
      <c r="R93" s="188" t="s">
        <v>244</v>
      </c>
      <c r="S93" s="188" t="s">
        <v>97</v>
      </c>
      <c r="T93" s="189" t="s">
        <v>98</v>
      </c>
      <c r="U93" s="190">
        <v>0.89</v>
      </c>
      <c r="V93" s="190">
        <f>ROUND(E93*U93,2)</f>
        <v>0.37</v>
      </c>
      <c r="W93" s="190"/>
      <c r="X93" s="190" t="s">
        <v>134</v>
      </c>
      <c r="Y93" s="191"/>
      <c r="Z93" s="191"/>
      <c r="AA93" s="191"/>
      <c r="AB93" s="191"/>
      <c r="AC93" s="191"/>
      <c r="AD93" s="191"/>
      <c r="AE93" s="191"/>
      <c r="AF93" s="191"/>
      <c r="AG93" s="191" t="s">
        <v>135</v>
      </c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</row>
    <row r="94" spans="1:60" ht="21" outlineLevel="1" x14ac:dyDescent="0.25">
      <c r="A94" s="192"/>
      <c r="B94" s="193"/>
      <c r="C94" s="645" t="s">
        <v>265</v>
      </c>
      <c r="D94" s="646"/>
      <c r="E94" s="646"/>
      <c r="F94" s="646"/>
      <c r="G94" s="646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1"/>
      <c r="Z94" s="191"/>
      <c r="AA94" s="191"/>
      <c r="AB94" s="191"/>
      <c r="AC94" s="191"/>
      <c r="AD94" s="191"/>
      <c r="AE94" s="191"/>
      <c r="AF94" s="191"/>
      <c r="AG94" s="191" t="s">
        <v>224</v>
      </c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4" t="str">
        <f>C94</f>
        <v>plentování potrubí, válcovaných nosníků, výklenků nebo nik, jakéhokoliv tvaru, na jakoukoliv maltu, s potřebným vypnutím pletiva, přetažením a zakotvením drátů a provedení postřiku maltou,</v>
      </c>
      <c r="BB94" s="191"/>
      <c r="BC94" s="191"/>
      <c r="BD94" s="191"/>
      <c r="BE94" s="191"/>
      <c r="BF94" s="191"/>
      <c r="BG94" s="191"/>
      <c r="BH94" s="191"/>
    </row>
    <row r="95" spans="1:60" outlineLevel="1" x14ac:dyDescent="0.25">
      <c r="A95" s="192"/>
      <c r="B95" s="193"/>
      <c r="C95" s="195" t="s">
        <v>225</v>
      </c>
      <c r="D95" s="196"/>
      <c r="E95" s="197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1"/>
      <c r="Z95" s="191"/>
      <c r="AA95" s="191"/>
      <c r="AB95" s="191"/>
      <c r="AC95" s="191"/>
      <c r="AD95" s="191"/>
      <c r="AE95" s="191"/>
      <c r="AF95" s="191"/>
      <c r="AG95" s="191" t="s">
        <v>143</v>
      </c>
      <c r="AH95" s="191">
        <v>0</v>
      </c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</row>
    <row r="96" spans="1:60" outlineLevel="1" x14ac:dyDescent="0.25">
      <c r="A96" s="192"/>
      <c r="B96" s="193"/>
      <c r="C96" s="195" t="s">
        <v>226</v>
      </c>
      <c r="D96" s="196"/>
      <c r="E96" s="197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1"/>
      <c r="Z96" s="191"/>
      <c r="AA96" s="191"/>
      <c r="AB96" s="191"/>
      <c r="AC96" s="191"/>
      <c r="AD96" s="191"/>
      <c r="AE96" s="191"/>
      <c r="AF96" s="191"/>
      <c r="AG96" s="191" t="s">
        <v>143</v>
      </c>
      <c r="AH96" s="191">
        <v>0</v>
      </c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</row>
    <row r="97" spans="1:60" outlineLevel="1" x14ac:dyDescent="0.25">
      <c r="A97" s="192"/>
      <c r="B97" s="193"/>
      <c r="C97" s="195" t="s">
        <v>266</v>
      </c>
      <c r="D97" s="196"/>
      <c r="E97" s="197">
        <v>0.41399999999999998</v>
      </c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1"/>
      <c r="Z97" s="191"/>
      <c r="AA97" s="191"/>
      <c r="AB97" s="191"/>
      <c r="AC97" s="191"/>
      <c r="AD97" s="191"/>
      <c r="AE97" s="191"/>
      <c r="AF97" s="191"/>
      <c r="AG97" s="191" t="s">
        <v>143</v>
      </c>
      <c r="AH97" s="191">
        <v>0</v>
      </c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</row>
    <row r="98" spans="1:60" outlineLevel="1" x14ac:dyDescent="0.25">
      <c r="A98" s="192"/>
      <c r="B98" s="193"/>
      <c r="C98" s="641"/>
      <c r="D98" s="642"/>
      <c r="E98" s="642"/>
      <c r="F98" s="642"/>
      <c r="G98" s="642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1"/>
      <c r="Z98" s="191"/>
      <c r="AA98" s="191"/>
      <c r="AB98" s="191"/>
      <c r="AC98" s="191"/>
      <c r="AD98" s="191"/>
      <c r="AE98" s="191"/>
      <c r="AF98" s="191"/>
      <c r="AG98" s="191" t="s">
        <v>103</v>
      </c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</row>
    <row r="99" spans="1:60" x14ac:dyDescent="0.25">
      <c r="A99" s="174" t="s">
        <v>92</v>
      </c>
      <c r="B99" s="175" t="s">
        <v>158</v>
      </c>
      <c r="C99" s="176" t="s">
        <v>159</v>
      </c>
      <c r="D99" s="177"/>
      <c r="E99" s="178"/>
      <c r="F99" s="179"/>
      <c r="G99" s="179">
        <f>SUMIF(AG100:AG202,"&lt;&gt;NOR",G100:G202)</f>
        <v>0</v>
      </c>
      <c r="H99" s="179"/>
      <c r="I99" s="179">
        <f>SUM(I100:I202)</f>
        <v>0</v>
      </c>
      <c r="J99" s="179"/>
      <c r="K99" s="179">
        <f>SUM(K100:K202)</f>
        <v>0</v>
      </c>
      <c r="L99" s="179"/>
      <c r="M99" s="179">
        <f>SUM(M100:M202)</f>
        <v>0</v>
      </c>
      <c r="N99" s="179"/>
      <c r="O99" s="179">
        <f>SUM(O100:O202)</f>
        <v>5.3599999999999994</v>
      </c>
      <c r="P99" s="179"/>
      <c r="Q99" s="179">
        <f>SUM(Q100:Q202)</f>
        <v>0</v>
      </c>
      <c r="R99" s="179"/>
      <c r="S99" s="179"/>
      <c r="T99" s="180"/>
      <c r="U99" s="181"/>
      <c r="V99" s="181">
        <f>SUM(V100:V202)</f>
        <v>86.309999999999988</v>
      </c>
      <c r="W99" s="181"/>
      <c r="X99" s="181"/>
      <c r="AG99" s="28" t="s">
        <v>93</v>
      </c>
    </row>
    <row r="100" spans="1:60" ht="30.6" outlineLevel="1" x14ac:dyDescent="0.25">
      <c r="A100" s="182">
        <v>9</v>
      </c>
      <c r="B100" s="183" t="s">
        <v>267</v>
      </c>
      <c r="C100" s="184" t="s">
        <v>268</v>
      </c>
      <c r="D100" s="185" t="s">
        <v>269</v>
      </c>
      <c r="E100" s="186">
        <v>1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21</v>
      </c>
      <c r="M100" s="188">
        <f>G100*(1+L100/100)</f>
        <v>0</v>
      </c>
      <c r="N100" s="188">
        <v>1.2E-2</v>
      </c>
      <c r="O100" s="188">
        <f>ROUND(E100*N100,2)</f>
        <v>0.01</v>
      </c>
      <c r="P100" s="188">
        <v>0</v>
      </c>
      <c r="Q100" s="188">
        <f>ROUND(E100*P100,2)</f>
        <v>0</v>
      </c>
      <c r="R100" s="188" t="s">
        <v>244</v>
      </c>
      <c r="S100" s="188" t="s">
        <v>270</v>
      </c>
      <c r="T100" s="189" t="s">
        <v>98</v>
      </c>
      <c r="U100" s="190">
        <v>0.71</v>
      </c>
      <c r="V100" s="190">
        <f>ROUND(E100*U100,2)</f>
        <v>0.71</v>
      </c>
      <c r="W100" s="190"/>
      <c r="X100" s="190" t="s">
        <v>134</v>
      </c>
      <c r="Y100" s="191"/>
      <c r="Z100" s="191"/>
      <c r="AA100" s="191"/>
      <c r="AB100" s="191"/>
      <c r="AC100" s="191"/>
      <c r="AD100" s="191"/>
      <c r="AE100" s="191"/>
      <c r="AF100" s="191"/>
      <c r="AG100" s="191" t="s">
        <v>135</v>
      </c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</row>
    <row r="101" spans="1:60" outlineLevel="1" x14ac:dyDescent="0.25">
      <c r="A101" s="192"/>
      <c r="B101" s="193"/>
      <c r="C101" s="195" t="s">
        <v>225</v>
      </c>
      <c r="D101" s="196"/>
      <c r="E101" s="197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1"/>
      <c r="Z101" s="191"/>
      <c r="AA101" s="191"/>
      <c r="AB101" s="191"/>
      <c r="AC101" s="191"/>
      <c r="AD101" s="191"/>
      <c r="AE101" s="191"/>
      <c r="AF101" s="191"/>
      <c r="AG101" s="191" t="s">
        <v>143</v>
      </c>
      <c r="AH101" s="191">
        <v>0</v>
      </c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</row>
    <row r="102" spans="1:60" outlineLevel="1" x14ac:dyDescent="0.25">
      <c r="A102" s="192"/>
      <c r="B102" s="193"/>
      <c r="C102" s="195" t="s">
        <v>226</v>
      </c>
      <c r="D102" s="196"/>
      <c r="E102" s="197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1"/>
      <c r="Z102" s="191"/>
      <c r="AA102" s="191"/>
      <c r="AB102" s="191"/>
      <c r="AC102" s="191"/>
      <c r="AD102" s="191"/>
      <c r="AE102" s="191"/>
      <c r="AF102" s="191"/>
      <c r="AG102" s="191" t="s">
        <v>143</v>
      </c>
      <c r="AH102" s="191">
        <v>0</v>
      </c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</row>
    <row r="103" spans="1:60" outlineLevel="1" x14ac:dyDescent="0.25">
      <c r="A103" s="192"/>
      <c r="B103" s="193"/>
      <c r="C103" s="195" t="s">
        <v>145</v>
      </c>
      <c r="D103" s="196"/>
      <c r="E103" s="197">
        <v>1</v>
      </c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1"/>
      <c r="Z103" s="191"/>
      <c r="AA103" s="191"/>
      <c r="AB103" s="191"/>
      <c r="AC103" s="191"/>
      <c r="AD103" s="191"/>
      <c r="AE103" s="191"/>
      <c r="AF103" s="191"/>
      <c r="AG103" s="191" t="s">
        <v>143</v>
      </c>
      <c r="AH103" s="191">
        <v>0</v>
      </c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</row>
    <row r="104" spans="1:60" outlineLevel="1" x14ac:dyDescent="0.25">
      <c r="A104" s="192"/>
      <c r="B104" s="193"/>
      <c r="C104" s="641"/>
      <c r="D104" s="642"/>
      <c r="E104" s="642"/>
      <c r="F104" s="642"/>
      <c r="G104" s="642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1"/>
      <c r="Z104" s="191"/>
      <c r="AA104" s="191"/>
      <c r="AB104" s="191"/>
      <c r="AC104" s="191"/>
      <c r="AD104" s="191"/>
      <c r="AE104" s="191"/>
      <c r="AF104" s="191"/>
      <c r="AG104" s="191" t="s">
        <v>103</v>
      </c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</row>
    <row r="105" spans="1:60" ht="20.399999999999999" outlineLevel="1" x14ac:dyDescent="0.25">
      <c r="A105" s="182">
        <v>10</v>
      </c>
      <c r="B105" s="183" t="s">
        <v>271</v>
      </c>
      <c r="C105" s="184" t="s">
        <v>272</v>
      </c>
      <c r="D105" s="185" t="s">
        <v>230</v>
      </c>
      <c r="E105" s="186">
        <v>21.03</v>
      </c>
      <c r="F105" s="187"/>
      <c r="G105" s="188">
        <f>ROUND(E105*F105,2)</f>
        <v>0</v>
      </c>
      <c r="H105" s="187"/>
      <c r="I105" s="188">
        <f>ROUND(E105*H105,2)</f>
        <v>0</v>
      </c>
      <c r="J105" s="187"/>
      <c r="K105" s="188">
        <f>ROUND(E105*J105,2)</f>
        <v>0</v>
      </c>
      <c r="L105" s="188">
        <v>21</v>
      </c>
      <c r="M105" s="188">
        <f>G105*(1+L105/100)</f>
        <v>0</v>
      </c>
      <c r="N105" s="188">
        <v>2.017E-2</v>
      </c>
      <c r="O105" s="188">
        <f>ROUND(E105*N105,2)</f>
        <v>0.42</v>
      </c>
      <c r="P105" s="188">
        <v>0</v>
      </c>
      <c r="Q105" s="188">
        <f>ROUND(E105*P105,2)</f>
        <v>0</v>
      </c>
      <c r="R105" s="188" t="s">
        <v>244</v>
      </c>
      <c r="S105" s="188" t="s">
        <v>97</v>
      </c>
      <c r="T105" s="189" t="s">
        <v>98</v>
      </c>
      <c r="U105" s="190">
        <v>1.01</v>
      </c>
      <c r="V105" s="190">
        <f>ROUND(E105*U105,2)</f>
        <v>21.24</v>
      </c>
      <c r="W105" s="190"/>
      <c r="X105" s="190" t="s">
        <v>134</v>
      </c>
      <c r="Y105" s="191"/>
      <c r="Z105" s="191"/>
      <c r="AA105" s="191"/>
      <c r="AB105" s="191"/>
      <c r="AC105" s="191"/>
      <c r="AD105" s="191"/>
      <c r="AE105" s="191"/>
      <c r="AF105" s="191"/>
      <c r="AG105" s="191" t="s">
        <v>135</v>
      </c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</row>
    <row r="106" spans="1:60" outlineLevel="1" x14ac:dyDescent="0.25">
      <c r="A106" s="192"/>
      <c r="B106" s="193"/>
      <c r="C106" s="195" t="s">
        <v>273</v>
      </c>
      <c r="D106" s="196"/>
      <c r="E106" s="197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1"/>
      <c r="Z106" s="191"/>
      <c r="AA106" s="191"/>
      <c r="AB106" s="191"/>
      <c r="AC106" s="191"/>
      <c r="AD106" s="191"/>
      <c r="AE106" s="191"/>
      <c r="AF106" s="191"/>
      <c r="AG106" s="191" t="s">
        <v>143</v>
      </c>
      <c r="AH106" s="191">
        <v>0</v>
      </c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</row>
    <row r="107" spans="1:60" outlineLevel="1" x14ac:dyDescent="0.25">
      <c r="A107" s="192"/>
      <c r="B107" s="193"/>
      <c r="C107" s="195" t="s">
        <v>274</v>
      </c>
      <c r="D107" s="196"/>
      <c r="E107" s="197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1"/>
      <c r="Z107" s="191"/>
      <c r="AA107" s="191"/>
      <c r="AB107" s="191"/>
      <c r="AC107" s="191"/>
      <c r="AD107" s="191"/>
      <c r="AE107" s="191"/>
      <c r="AF107" s="191"/>
      <c r="AG107" s="191" t="s">
        <v>143</v>
      </c>
      <c r="AH107" s="191">
        <v>0</v>
      </c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</row>
    <row r="108" spans="1:60" outlineLevel="1" x14ac:dyDescent="0.25">
      <c r="A108" s="192"/>
      <c r="B108" s="193"/>
      <c r="C108" s="195" t="s">
        <v>275</v>
      </c>
      <c r="D108" s="196"/>
      <c r="E108" s="197">
        <v>1.5</v>
      </c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1"/>
      <c r="Z108" s="191"/>
      <c r="AA108" s="191"/>
      <c r="AB108" s="191"/>
      <c r="AC108" s="191"/>
      <c r="AD108" s="191"/>
      <c r="AE108" s="191"/>
      <c r="AF108" s="191"/>
      <c r="AG108" s="191" t="s">
        <v>143</v>
      </c>
      <c r="AH108" s="191">
        <v>0</v>
      </c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</row>
    <row r="109" spans="1:60" outlineLevel="1" x14ac:dyDescent="0.25">
      <c r="A109" s="192"/>
      <c r="B109" s="193"/>
      <c r="C109" s="195" t="s">
        <v>276</v>
      </c>
      <c r="D109" s="196"/>
      <c r="E109" s="197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1"/>
      <c r="Z109" s="191"/>
      <c r="AA109" s="191"/>
      <c r="AB109" s="191"/>
      <c r="AC109" s="191"/>
      <c r="AD109" s="191"/>
      <c r="AE109" s="191"/>
      <c r="AF109" s="191"/>
      <c r="AG109" s="191" t="s">
        <v>143</v>
      </c>
      <c r="AH109" s="191">
        <v>0</v>
      </c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</row>
    <row r="110" spans="1:60" outlineLevel="1" x14ac:dyDescent="0.25">
      <c r="A110" s="192"/>
      <c r="B110" s="193"/>
      <c r="C110" s="195" t="s">
        <v>277</v>
      </c>
      <c r="D110" s="196"/>
      <c r="E110" s="197">
        <v>0.55000000000000004</v>
      </c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1"/>
      <c r="Z110" s="191"/>
      <c r="AA110" s="191"/>
      <c r="AB110" s="191"/>
      <c r="AC110" s="191"/>
      <c r="AD110" s="191"/>
      <c r="AE110" s="191"/>
      <c r="AF110" s="191"/>
      <c r="AG110" s="191" t="s">
        <v>143</v>
      </c>
      <c r="AH110" s="191">
        <v>0</v>
      </c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</row>
    <row r="111" spans="1:60" outlineLevel="1" x14ac:dyDescent="0.25">
      <c r="A111" s="192"/>
      <c r="B111" s="193"/>
      <c r="C111" s="195" t="s">
        <v>278</v>
      </c>
      <c r="D111" s="196"/>
      <c r="E111" s="197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1"/>
      <c r="Z111" s="191"/>
      <c r="AA111" s="191"/>
      <c r="AB111" s="191"/>
      <c r="AC111" s="191"/>
      <c r="AD111" s="191"/>
      <c r="AE111" s="191"/>
      <c r="AF111" s="191"/>
      <c r="AG111" s="191" t="s">
        <v>143</v>
      </c>
      <c r="AH111" s="191">
        <v>0</v>
      </c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</row>
    <row r="112" spans="1:60" outlineLevel="1" x14ac:dyDescent="0.25">
      <c r="A112" s="192"/>
      <c r="B112" s="193"/>
      <c r="C112" s="195" t="s">
        <v>279</v>
      </c>
      <c r="D112" s="196"/>
      <c r="E112" s="197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1"/>
      <c r="Z112" s="191"/>
      <c r="AA112" s="191"/>
      <c r="AB112" s="191"/>
      <c r="AC112" s="191"/>
      <c r="AD112" s="191"/>
      <c r="AE112" s="191"/>
      <c r="AF112" s="191"/>
      <c r="AG112" s="191" t="s">
        <v>143</v>
      </c>
      <c r="AH112" s="191">
        <v>0</v>
      </c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</row>
    <row r="113" spans="1:60" outlineLevel="1" x14ac:dyDescent="0.25">
      <c r="A113" s="192"/>
      <c r="B113" s="193"/>
      <c r="C113" s="195" t="s">
        <v>280</v>
      </c>
      <c r="D113" s="196"/>
      <c r="E113" s="197">
        <v>6</v>
      </c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1"/>
      <c r="Z113" s="191"/>
      <c r="AA113" s="191"/>
      <c r="AB113" s="191"/>
      <c r="AC113" s="191"/>
      <c r="AD113" s="191"/>
      <c r="AE113" s="191"/>
      <c r="AF113" s="191"/>
      <c r="AG113" s="191" t="s">
        <v>143</v>
      </c>
      <c r="AH113" s="191">
        <v>0</v>
      </c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</row>
    <row r="114" spans="1:60" outlineLevel="1" x14ac:dyDescent="0.25">
      <c r="A114" s="192"/>
      <c r="B114" s="193"/>
      <c r="C114" s="195" t="s">
        <v>276</v>
      </c>
      <c r="D114" s="196"/>
      <c r="E114" s="197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  <c r="Z114" s="191"/>
      <c r="AA114" s="191"/>
      <c r="AB114" s="191"/>
      <c r="AC114" s="191"/>
      <c r="AD114" s="191"/>
      <c r="AE114" s="191"/>
      <c r="AF114" s="191"/>
      <c r="AG114" s="191" t="s">
        <v>143</v>
      </c>
      <c r="AH114" s="191">
        <v>0</v>
      </c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</row>
    <row r="115" spans="1:60" outlineLevel="1" x14ac:dyDescent="0.25">
      <c r="A115" s="192"/>
      <c r="B115" s="193"/>
      <c r="C115" s="195" t="s">
        <v>281</v>
      </c>
      <c r="D115" s="196"/>
      <c r="E115" s="197">
        <v>0.72</v>
      </c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1"/>
      <c r="Z115" s="191"/>
      <c r="AA115" s="191"/>
      <c r="AB115" s="191"/>
      <c r="AC115" s="191"/>
      <c r="AD115" s="191"/>
      <c r="AE115" s="191"/>
      <c r="AF115" s="191"/>
      <c r="AG115" s="191" t="s">
        <v>143</v>
      </c>
      <c r="AH115" s="191">
        <v>0</v>
      </c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</row>
    <row r="116" spans="1:60" outlineLevel="1" x14ac:dyDescent="0.25">
      <c r="A116" s="192"/>
      <c r="B116" s="193"/>
      <c r="C116" s="195" t="s">
        <v>282</v>
      </c>
      <c r="D116" s="196"/>
      <c r="E116" s="197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1"/>
      <c r="Z116" s="191"/>
      <c r="AA116" s="191"/>
      <c r="AB116" s="191"/>
      <c r="AC116" s="191"/>
      <c r="AD116" s="191"/>
      <c r="AE116" s="191"/>
      <c r="AF116" s="191"/>
      <c r="AG116" s="191" t="s">
        <v>143</v>
      </c>
      <c r="AH116" s="191">
        <v>0</v>
      </c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</row>
    <row r="117" spans="1:60" outlineLevel="1" x14ac:dyDescent="0.25">
      <c r="A117" s="192"/>
      <c r="B117" s="193"/>
      <c r="C117" s="195" t="s">
        <v>283</v>
      </c>
      <c r="D117" s="196"/>
      <c r="E117" s="197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1"/>
      <c r="Z117" s="191"/>
      <c r="AA117" s="191"/>
      <c r="AB117" s="191"/>
      <c r="AC117" s="191"/>
      <c r="AD117" s="191"/>
      <c r="AE117" s="191"/>
      <c r="AF117" s="191"/>
      <c r="AG117" s="191" t="s">
        <v>143</v>
      </c>
      <c r="AH117" s="191">
        <v>0</v>
      </c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</row>
    <row r="118" spans="1:60" outlineLevel="1" x14ac:dyDescent="0.25">
      <c r="A118" s="192"/>
      <c r="B118" s="193"/>
      <c r="C118" s="195" t="s">
        <v>280</v>
      </c>
      <c r="D118" s="196"/>
      <c r="E118" s="197">
        <v>6</v>
      </c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1"/>
      <c r="Z118" s="191"/>
      <c r="AA118" s="191"/>
      <c r="AB118" s="191"/>
      <c r="AC118" s="191"/>
      <c r="AD118" s="191"/>
      <c r="AE118" s="191"/>
      <c r="AF118" s="191"/>
      <c r="AG118" s="191" t="s">
        <v>143</v>
      </c>
      <c r="AH118" s="191">
        <v>0</v>
      </c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</row>
    <row r="119" spans="1:60" outlineLevel="1" x14ac:dyDescent="0.25">
      <c r="A119" s="192"/>
      <c r="B119" s="193"/>
      <c r="C119" s="195" t="s">
        <v>276</v>
      </c>
      <c r="D119" s="196"/>
      <c r="E119" s="197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1"/>
      <c r="Z119" s="191"/>
      <c r="AA119" s="191"/>
      <c r="AB119" s="191"/>
      <c r="AC119" s="191"/>
      <c r="AD119" s="191"/>
      <c r="AE119" s="191"/>
      <c r="AF119" s="191"/>
      <c r="AG119" s="191" t="s">
        <v>143</v>
      </c>
      <c r="AH119" s="191">
        <v>0</v>
      </c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</row>
    <row r="120" spans="1:60" outlineLevel="1" x14ac:dyDescent="0.25">
      <c r="A120" s="192"/>
      <c r="B120" s="193"/>
      <c r="C120" s="195" t="s">
        <v>281</v>
      </c>
      <c r="D120" s="196"/>
      <c r="E120" s="197">
        <v>0.72</v>
      </c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1"/>
      <c r="Z120" s="191"/>
      <c r="AA120" s="191"/>
      <c r="AB120" s="191"/>
      <c r="AC120" s="191"/>
      <c r="AD120" s="191"/>
      <c r="AE120" s="191"/>
      <c r="AF120" s="191"/>
      <c r="AG120" s="191" t="s">
        <v>143</v>
      </c>
      <c r="AH120" s="191">
        <v>0</v>
      </c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</row>
    <row r="121" spans="1:60" outlineLevel="1" x14ac:dyDescent="0.25">
      <c r="A121" s="192"/>
      <c r="B121" s="193"/>
      <c r="C121" s="195" t="s">
        <v>284</v>
      </c>
      <c r="D121" s="196"/>
      <c r="E121" s="197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1"/>
      <c r="Z121" s="191"/>
      <c r="AA121" s="191"/>
      <c r="AB121" s="191"/>
      <c r="AC121" s="191"/>
      <c r="AD121" s="191"/>
      <c r="AE121" s="191"/>
      <c r="AF121" s="191"/>
      <c r="AG121" s="191" t="s">
        <v>143</v>
      </c>
      <c r="AH121" s="191">
        <v>0</v>
      </c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</row>
    <row r="122" spans="1:60" outlineLevel="1" x14ac:dyDescent="0.25">
      <c r="A122" s="192"/>
      <c r="B122" s="193"/>
      <c r="C122" s="195" t="s">
        <v>285</v>
      </c>
      <c r="D122" s="196"/>
      <c r="E122" s="197">
        <v>5.54</v>
      </c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1"/>
      <c r="Z122" s="191"/>
      <c r="AA122" s="191"/>
      <c r="AB122" s="191"/>
      <c r="AC122" s="191"/>
      <c r="AD122" s="191"/>
      <c r="AE122" s="191"/>
      <c r="AF122" s="191"/>
      <c r="AG122" s="191" t="s">
        <v>143</v>
      </c>
      <c r="AH122" s="191">
        <v>0</v>
      </c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</row>
    <row r="123" spans="1:60" outlineLevel="1" x14ac:dyDescent="0.25">
      <c r="A123" s="192"/>
      <c r="B123" s="193"/>
      <c r="C123" s="641"/>
      <c r="D123" s="642"/>
      <c r="E123" s="642"/>
      <c r="F123" s="642"/>
      <c r="G123" s="642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1"/>
      <c r="Z123" s="191"/>
      <c r="AA123" s="191"/>
      <c r="AB123" s="191"/>
      <c r="AC123" s="191"/>
      <c r="AD123" s="191"/>
      <c r="AE123" s="191"/>
      <c r="AF123" s="191"/>
      <c r="AG123" s="191" t="s">
        <v>103</v>
      </c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</row>
    <row r="124" spans="1:60" ht="20.399999999999999" outlineLevel="1" x14ac:dyDescent="0.25">
      <c r="A124" s="182">
        <v>11</v>
      </c>
      <c r="B124" s="183" t="s">
        <v>286</v>
      </c>
      <c r="C124" s="184" t="s">
        <v>287</v>
      </c>
      <c r="D124" s="185" t="s">
        <v>230</v>
      </c>
      <c r="E124" s="186">
        <v>31.75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21</v>
      </c>
      <c r="M124" s="188">
        <f>G124*(1+L124/100)</f>
        <v>0</v>
      </c>
      <c r="N124" s="188">
        <v>2.017E-2</v>
      </c>
      <c r="O124" s="188">
        <f>ROUND(E124*N124,2)</f>
        <v>0.64</v>
      </c>
      <c r="P124" s="188">
        <v>0</v>
      </c>
      <c r="Q124" s="188">
        <f>ROUND(E124*P124,2)</f>
        <v>0</v>
      </c>
      <c r="R124" s="188" t="s">
        <v>244</v>
      </c>
      <c r="S124" s="188" t="s">
        <v>97</v>
      </c>
      <c r="T124" s="189" t="s">
        <v>98</v>
      </c>
      <c r="U124" s="190">
        <v>1.01</v>
      </c>
      <c r="V124" s="190">
        <f>ROUND(E124*U124,2)</f>
        <v>32.07</v>
      </c>
      <c r="W124" s="190"/>
      <c r="X124" s="190" t="s">
        <v>134</v>
      </c>
      <c r="Y124" s="191"/>
      <c r="Z124" s="191"/>
      <c r="AA124" s="191"/>
      <c r="AB124" s="191"/>
      <c r="AC124" s="191"/>
      <c r="AD124" s="191"/>
      <c r="AE124" s="191"/>
      <c r="AF124" s="191"/>
      <c r="AG124" s="191" t="s">
        <v>135</v>
      </c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</row>
    <row r="125" spans="1:60" outlineLevel="1" x14ac:dyDescent="0.25">
      <c r="A125" s="192"/>
      <c r="B125" s="193"/>
      <c r="C125" s="195" t="s">
        <v>273</v>
      </c>
      <c r="D125" s="196"/>
      <c r="E125" s="197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1"/>
      <c r="Z125" s="191"/>
      <c r="AA125" s="191"/>
      <c r="AB125" s="191"/>
      <c r="AC125" s="191"/>
      <c r="AD125" s="191"/>
      <c r="AE125" s="191"/>
      <c r="AF125" s="191"/>
      <c r="AG125" s="191" t="s">
        <v>143</v>
      </c>
      <c r="AH125" s="191">
        <v>0</v>
      </c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</row>
    <row r="126" spans="1:60" outlineLevel="1" x14ac:dyDescent="0.25">
      <c r="A126" s="192"/>
      <c r="B126" s="193"/>
      <c r="C126" s="195" t="s">
        <v>288</v>
      </c>
      <c r="D126" s="196"/>
      <c r="E126" s="197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1"/>
      <c r="Z126" s="191"/>
      <c r="AA126" s="191"/>
      <c r="AB126" s="191"/>
      <c r="AC126" s="191"/>
      <c r="AD126" s="191"/>
      <c r="AE126" s="191"/>
      <c r="AF126" s="191"/>
      <c r="AG126" s="191" t="s">
        <v>143</v>
      </c>
      <c r="AH126" s="191">
        <v>0</v>
      </c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</row>
    <row r="127" spans="1:60" outlineLevel="1" x14ac:dyDescent="0.25">
      <c r="A127" s="192"/>
      <c r="B127" s="193"/>
      <c r="C127" s="195" t="s">
        <v>289</v>
      </c>
      <c r="D127" s="196"/>
      <c r="E127" s="197">
        <v>3.23</v>
      </c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1"/>
      <c r="Z127" s="191"/>
      <c r="AA127" s="191"/>
      <c r="AB127" s="191"/>
      <c r="AC127" s="191"/>
      <c r="AD127" s="191"/>
      <c r="AE127" s="191"/>
      <c r="AF127" s="191"/>
      <c r="AG127" s="191" t="s">
        <v>143</v>
      </c>
      <c r="AH127" s="191">
        <v>0</v>
      </c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</row>
    <row r="128" spans="1:60" outlineLevel="1" x14ac:dyDescent="0.25">
      <c r="A128" s="192"/>
      <c r="B128" s="193"/>
      <c r="C128" s="195" t="s">
        <v>278</v>
      </c>
      <c r="D128" s="196"/>
      <c r="E128" s="197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1"/>
      <c r="Z128" s="191"/>
      <c r="AA128" s="191"/>
      <c r="AB128" s="191"/>
      <c r="AC128" s="191"/>
      <c r="AD128" s="191"/>
      <c r="AE128" s="191"/>
      <c r="AF128" s="191"/>
      <c r="AG128" s="191" t="s">
        <v>143</v>
      </c>
      <c r="AH128" s="191">
        <v>0</v>
      </c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</row>
    <row r="129" spans="1:60" outlineLevel="1" x14ac:dyDescent="0.25">
      <c r="A129" s="192"/>
      <c r="B129" s="193"/>
      <c r="C129" s="195" t="s">
        <v>290</v>
      </c>
      <c r="D129" s="196"/>
      <c r="E129" s="197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1"/>
      <c r="Z129" s="191"/>
      <c r="AA129" s="191"/>
      <c r="AB129" s="191"/>
      <c r="AC129" s="191"/>
      <c r="AD129" s="191"/>
      <c r="AE129" s="191"/>
      <c r="AF129" s="191"/>
      <c r="AG129" s="191" t="s">
        <v>143</v>
      </c>
      <c r="AH129" s="191">
        <v>0</v>
      </c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</row>
    <row r="130" spans="1:60" outlineLevel="1" x14ac:dyDescent="0.25">
      <c r="A130" s="192"/>
      <c r="B130" s="193"/>
      <c r="C130" s="195" t="s">
        <v>291</v>
      </c>
      <c r="D130" s="196"/>
      <c r="E130" s="197">
        <v>6.79</v>
      </c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1"/>
      <c r="Z130" s="191"/>
      <c r="AA130" s="191"/>
      <c r="AB130" s="191"/>
      <c r="AC130" s="191"/>
      <c r="AD130" s="191"/>
      <c r="AE130" s="191"/>
      <c r="AF130" s="191"/>
      <c r="AG130" s="191" t="s">
        <v>143</v>
      </c>
      <c r="AH130" s="191">
        <v>0</v>
      </c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</row>
    <row r="131" spans="1:60" outlineLevel="1" x14ac:dyDescent="0.25">
      <c r="A131" s="192"/>
      <c r="B131" s="193"/>
      <c r="C131" s="195" t="s">
        <v>282</v>
      </c>
      <c r="D131" s="196"/>
      <c r="E131" s="197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1"/>
      <c r="Z131" s="191"/>
      <c r="AA131" s="191"/>
      <c r="AB131" s="191"/>
      <c r="AC131" s="191"/>
      <c r="AD131" s="191"/>
      <c r="AE131" s="191"/>
      <c r="AF131" s="191"/>
      <c r="AG131" s="191" t="s">
        <v>143</v>
      </c>
      <c r="AH131" s="191">
        <v>0</v>
      </c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</row>
    <row r="132" spans="1:60" outlineLevel="1" x14ac:dyDescent="0.25">
      <c r="A132" s="192"/>
      <c r="B132" s="193"/>
      <c r="C132" s="195" t="s">
        <v>292</v>
      </c>
      <c r="D132" s="196"/>
      <c r="E132" s="197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1"/>
      <c r="Z132" s="191"/>
      <c r="AA132" s="191"/>
      <c r="AB132" s="191"/>
      <c r="AC132" s="191"/>
      <c r="AD132" s="191"/>
      <c r="AE132" s="191"/>
      <c r="AF132" s="191"/>
      <c r="AG132" s="191" t="s">
        <v>143</v>
      </c>
      <c r="AH132" s="191">
        <v>0</v>
      </c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</row>
    <row r="133" spans="1:60" outlineLevel="1" x14ac:dyDescent="0.25">
      <c r="A133" s="192"/>
      <c r="B133" s="193"/>
      <c r="C133" s="195" t="s">
        <v>293</v>
      </c>
      <c r="D133" s="196"/>
      <c r="E133" s="197">
        <v>2.35</v>
      </c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1"/>
      <c r="Z133" s="191"/>
      <c r="AA133" s="191"/>
      <c r="AB133" s="191"/>
      <c r="AC133" s="191"/>
      <c r="AD133" s="191"/>
      <c r="AE133" s="191"/>
      <c r="AF133" s="191"/>
      <c r="AG133" s="191" t="s">
        <v>143</v>
      </c>
      <c r="AH133" s="191">
        <v>0</v>
      </c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</row>
    <row r="134" spans="1:60" outlineLevel="1" x14ac:dyDescent="0.25">
      <c r="A134" s="192"/>
      <c r="B134" s="193"/>
      <c r="C134" s="195" t="s">
        <v>294</v>
      </c>
      <c r="D134" s="196"/>
      <c r="E134" s="197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1"/>
      <c r="Z134" s="191"/>
      <c r="AA134" s="191"/>
      <c r="AB134" s="191"/>
      <c r="AC134" s="191"/>
      <c r="AD134" s="191"/>
      <c r="AE134" s="191"/>
      <c r="AF134" s="191"/>
      <c r="AG134" s="191" t="s">
        <v>143</v>
      </c>
      <c r="AH134" s="191">
        <v>0</v>
      </c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</row>
    <row r="135" spans="1:60" outlineLevel="1" x14ac:dyDescent="0.25">
      <c r="A135" s="192"/>
      <c r="B135" s="193"/>
      <c r="C135" s="195" t="s">
        <v>295</v>
      </c>
      <c r="D135" s="196"/>
      <c r="E135" s="197">
        <v>3.26</v>
      </c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1"/>
      <c r="Z135" s="191"/>
      <c r="AA135" s="191"/>
      <c r="AB135" s="191"/>
      <c r="AC135" s="191"/>
      <c r="AD135" s="191"/>
      <c r="AE135" s="191"/>
      <c r="AF135" s="191"/>
      <c r="AG135" s="191" t="s">
        <v>143</v>
      </c>
      <c r="AH135" s="191">
        <v>0</v>
      </c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</row>
    <row r="136" spans="1:60" outlineLevel="1" x14ac:dyDescent="0.25">
      <c r="A136" s="192"/>
      <c r="B136" s="193"/>
      <c r="C136" s="195" t="s">
        <v>282</v>
      </c>
      <c r="D136" s="196"/>
      <c r="E136" s="197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1"/>
      <c r="Z136" s="191"/>
      <c r="AA136" s="191"/>
      <c r="AB136" s="191"/>
      <c r="AC136" s="191"/>
      <c r="AD136" s="191"/>
      <c r="AE136" s="191"/>
      <c r="AF136" s="191"/>
      <c r="AG136" s="191" t="s">
        <v>143</v>
      </c>
      <c r="AH136" s="191">
        <v>0</v>
      </c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</row>
    <row r="137" spans="1:60" outlineLevel="1" x14ac:dyDescent="0.25">
      <c r="A137" s="192"/>
      <c r="B137" s="193"/>
      <c r="C137" s="195" t="s">
        <v>296</v>
      </c>
      <c r="D137" s="196"/>
      <c r="E137" s="197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1"/>
      <c r="Z137" s="191"/>
      <c r="AA137" s="191"/>
      <c r="AB137" s="191"/>
      <c r="AC137" s="191"/>
      <c r="AD137" s="191"/>
      <c r="AE137" s="191"/>
      <c r="AF137" s="191"/>
      <c r="AG137" s="191" t="s">
        <v>143</v>
      </c>
      <c r="AH137" s="191">
        <v>0</v>
      </c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</row>
    <row r="138" spans="1:60" outlineLevel="1" x14ac:dyDescent="0.25">
      <c r="A138" s="192"/>
      <c r="B138" s="193"/>
      <c r="C138" s="195" t="s">
        <v>297</v>
      </c>
      <c r="D138" s="196"/>
      <c r="E138" s="197">
        <v>11.55</v>
      </c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1"/>
      <c r="Z138" s="191"/>
      <c r="AA138" s="191"/>
      <c r="AB138" s="191"/>
      <c r="AC138" s="191"/>
      <c r="AD138" s="191"/>
      <c r="AE138" s="191"/>
      <c r="AF138" s="191"/>
      <c r="AG138" s="191" t="s">
        <v>143</v>
      </c>
      <c r="AH138" s="191">
        <v>0</v>
      </c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</row>
    <row r="139" spans="1:60" outlineLevel="1" x14ac:dyDescent="0.25">
      <c r="A139" s="192"/>
      <c r="B139" s="193"/>
      <c r="C139" s="195" t="s">
        <v>298</v>
      </c>
      <c r="D139" s="196"/>
      <c r="E139" s="197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1"/>
      <c r="Z139" s="191"/>
      <c r="AA139" s="191"/>
      <c r="AB139" s="191"/>
      <c r="AC139" s="191"/>
      <c r="AD139" s="191"/>
      <c r="AE139" s="191"/>
      <c r="AF139" s="191"/>
      <c r="AG139" s="191" t="s">
        <v>143</v>
      </c>
      <c r="AH139" s="191">
        <v>0</v>
      </c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</row>
    <row r="140" spans="1:60" outlineLevel="1" x14ac:dyDescent="0.25">
      <c r="A140" s="192"/>
      <c r="B140" s="193"/>
      <c r="C140" s="195" t="s">
        <v>299</v>
      </c>
      <c r="D140" s="196"/>
      <c r="E140" s="197">
        <v>3.38</v>
      </c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1"/>
      <c r="Z140" s="191"/>
      <c r="AA140" s="191"/>
      <c r="AB140" s="191"/>
      <c r="AC140" s="191"/>
      <c r="AD140" s="191"/>
      <c r="AE140" s="191"/>
      <c r="AF140" s="191"/>
      <c r="AG140" s="191" t="s">
        <v>143</v>
      </c>
      <c r="AH140" s="191">
        <v>0</v>
      </c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</row>
    <row r="141" spans="1:60" outlineLevel="1" x14ac:dyDescent="0.25">
      <c r="A141" s="192"/>
      <c r="B141" s="193"/>
      <c r="C141" s="195" t="s">
        <v>300</v>
      </c>
      <c r="D141" s="196"/>
      <c r="E141" s="197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1"/>
      <c r="Z141" s="191"/>
      <c r="AA141" s="191"/>
      <c r="AB141" s="191"/>
      <c r="AC141" s="191"/>
      <c r="AD141" s="191"/>
      <c r="AE141" s="191"/>
      <c r="AF141" s="191"/>
      <c r="AG141" s="191" t="s">
        <v>143</v>
      </c>
      <c r="AH141" s="191">
        <v>0</v>
      </c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</row>
    <row r="142" spans="1:60" outlineLevel="1" x14ac:dyDescent="0.25">
      <c r="A142" s="192"/>
      <c r="B142" s="193"/>
      <c r="C142" s="195" t="s">
        <v>301</v>
      </c>
      <c r="D142" s="196"/>
      <c r="E142" s="197">
        <v>1.19</v>
      </c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1"/>
      <c r="Z142" s="191"/>
      <c r="AA142" s="191"/>
      <c r="AB142" s="191"/>
      <c r="AC142" s="191"/>
      <c r="AD142" s="191"/>
      <c r="AE142" s="191"/>
      <c r="AF142" s="191"/>
      <c r="AG142" s="191" t="s">
        <v>143</v>
      </c>
      <c r="AH142" s="191">
        <v>0</v>
      </c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</row>
    <row r="143" spans="1:60" outlineLevel="1" x14ac:dyDescent="0.25">
      <c r="A143" s="192"/>
      <c r="B143" s="193"/>
      <c r="C143" s="641"/>
      <c r="D143" s="642"/>
      <c r="E143" s="642"/>
      <c r="F143" s="642"/>
      <c r="G143" s="642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1"/>
      <c r="Z143" s="191"/>
      <c r="AA143" s="191"/>
      <c r="AB143" s="191"/>
      <c r="AC143" s="191"/>
      <c r="AD143" s="191"/>
      <c r="AE143" s="191"/>
      <c r="AF143" s="191"/>
      <c r="AG143" s="191" t="s">
        <v>103</v>
      </c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</row>
    <row r="144" spans="1:60" ht="20.399999999999999" outlineLevel="1" x14ac:dyDescent="0.25">
      <c r="A144" s="182">
        <v>12</v>
      </c>
      <c r="B144" s="183" t="s">
        <v>302</v>
      </c>
      <c r="C144" s="184" t="s">
        <v>303</v>
      </c>
      <c r="D144" s="185" t="s">
        <v>230</v>
      </c>
      <c r="E144" s="186">
        <v>52.78</v>
      </c>
      <c r="F144" s="187"/>
      <c r="G144" s="188">
        <f>ROUND(E144*F144,2)</f>
        <v>0</v>
      </c>
      <c r="H144" s="187"/>
      <c r="I144" s="188">
        <f>ROUND(E144*H144,2)</f>
        <v>0</v>
      </c>
      <c r="J144" s="187"/>
      <c r="K144" s="188">
        <f>ROUND(E144*J144,2)</f>
        <v>0</v>
      </c>
      <c r="L144" s="188">
        <v>21</v>
      </c>
      <c r="M144" s="188">
        <f>G144*(1+L144/100)</f>
        <v>0</v>
      </c>
      <c r="N144" s="188">
        <v>1.81E-3</v>
      </c>
      <c r="O144" s="188">
        <f>ROUND(E144*N144,2)</f>
        <v>0.1</v>
      </c>
      <c r="P144" s="188">
        <v>0</v>
      </c>
      <c r="Q144" s="188">
        <f>ROUND(E144*P144,2)</f>
        <v>0</v>
      </c>
      <c r="R144" s="188" t="s">
        <v>244</v>
      </c>
      <c r="S144" s="188" t="s">
        <v>97</v>
      </c>
      <c r="T144" s="189" t="s">
        <v>98</v>
      </c>
      <c r="U144" s="190">
        <v>0.03</v>
      </c>
      <c r="V144" s="190">
        <f>ROUND(E144*U144,2)</f>
        <v>1.58</v>
      </c>
      <c r="W144" s="190"/>
      <c r="X144" s="190" t="s">
        <v>134</v>
      </c>
      <c r="Y144" s="191"/>
      <c r="Z144" s="191"/>
      <c r="AA144" s="191"/>
      <c r="AB144" s="191"/>
      <c r="AC144" s="191"/>
      <c r="AD144" s="191"/>
      <c r="AE144" s="191"/>
      <c r="AF144" s="191"/>
      <c r="AG144" s="191" t="s">
        <v>135</v>
      </c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</row>
    <row r="145" spans="1:60" outlineLevel="1" x14ac:dyDescent="0.25">
      <c r="A145" s="192"/>
      <c r="B145" s="193"/>
      <c r="C145" s="195" t="s">
        <v>304</v>
      </c>
      <c r="D145" s="196"/>
      <c r="E145" s="197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1"/>
      <c r="Z145" s="191"/>
      <c r="AA145" s="191"/>
      <c r="AB145" s="191"/>
      <c r="AC145" s="191"/>
      <c r="AD145" s="191"/>
      <c r="AE145" s="191"/>
      <c r="AF145" s="191"/>
      <c r="AG145" s="191" t="s">
        <v>143</v>
      </c>
      <c r="AH145" s="191">
        <v>0</v>
      </c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</row>
    <row r="146" spans="1:60" outlineLevel="1" x14ac:dyDescent="0.25">
      <c r="A146" s="192"/>
      <c r="B146" s="193"/>
      <c r="C146" s="195" t="s">
        <v>305</v>
      </c>
      <c r="D146" s="196"/>
      <c r="E146" s="197">
        <v>21.03</v>
      </c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1"/>
      <c r="Z146" s="191"/>
      <c r="AA146" s="191"/>
      <c r="AB146" s="191"/>
      <c r="AC146" s="191"/>
      <c r="AD146" s="191"/>
      <c r="AE146" s="191"/>
      <c r="AF146" s="191"/>
      <c r="AG146" s="191" t="s">
        <v>143</v>
      </c>
      <c r="AH146" s="191">
        <v>0</v>
      </c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</row>
    <row r="147" spans="1:60" outlineLevel="1" x14ac:dyDescent="0.25">
      <c r="A147" s="192"/>
      <c r="B147" s="193"/>
      <c r="C147" s="195" t="s">
        <v>306</v>
      </c>
      <c r="D147" s="196"/>
      <c r="E147" s="197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1"/>
      <c r="Z147" s="191"/>
      <c r="AA147" s="191"/>
      <c r="AB147" s="191"/>
      <c r="AC147" s="191"/>
      <c r="AD147" s="191"/>
      <c r="AE147" s="191"/>
      <c r="AF147" s="191"/>
      <c r="AG147" s="191" t="s">
        <v>143</v>
      </c>
      <c r="AH147" s="191">
        <v>0</v>
      </c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</row>
    <row r="148" spans="1:60" outlineLevel="1" x14ac:dyDescent="0.25">
      <c r="A148" s="192"/>
      <c r="B148" s="193"/>
      <c r="C148" s="195" t="s">
        <v>307</v>
      </c>
      <c r="D148" s="196"/>
      <c r="E148" s="197">
        <v>31.75</v>
      </c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1"/>
      <c r="Z148" s="191"/>
      <c r="AA148" s="191"/>
      <c r="AB148" s="191"/>
      <c r="AC148" s="191"/>
      <c r="AD148" s="191"/>
      <c r="AE148" s="191"/>
      <c r="AF148" s="191"/>
      <c r="AG148" s="191" t="s">
        <v>143</v>
      </c>
      <c r="AH148" s="191">
        <v>0</v>
      </c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</row>
    <row r="149" spans="1:60" outlineLevel="1" x14ac:dyDescent="0.25">
      <c r="A149" s="192"/>
      <c r="B149" s="193"/>
      <c r="C149" s="641"/>
      <c r="D149" s="642"/>
      <c r="E149" s="642"/>
      <c r="F149" s="642"/>
      <c r="G149" s="642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  <c r="Z149" s="191"/>
      <c r="AA149" s="191"/>
      <c r="AB149" s="191"/>
      <c r="AC149" s="191"/>
      <c r="AD149" s="191"/>
      <c r="AE149" s="191"/>
      <c r="AF149" s="191"/>
      <c r="AG149" s="191" t="s">
        <v>103</v>
      </c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</row>
    <row r="150" spans="1:60" ht="20.399999999999999" outlineLevel="1" x14ac:dyDescent="0.25">
      <c r="A150" s="182">
        <v>13</v>
      </c>
      <c r="B150" s="183" t="s">
        <v>308</v>
      </c>
      <c r="C150" s="184" t="s">
        <v>309</v>
      </c>
      <c r="D150" s="185" t="s">
        <v>230</v>
      </c>
      <c r="E150" s="186">
        <v>5.56</v>
      </c>
      <c r="F150" s="187"/>
      <c r="G150" s="188">
        <f>ROUND(E150*F150,2)</f>
        <v>0</v>
      </c>
      <c r="H150" s="187"/>
      <c r="I150" s="188">
        <f>ROUND(E150*H150,2)</f>
        <v>0</v>
      </c>
      <c r="J150" s="187"/>
      <c r="K150" s="188">
        <f>ROUND(E150*J150,2)</f>
        <v>0</v>
      </c>
      <c r="L150" s="188">
        <v>21</v>
      </c>
      <c r="M150" s="188">
        <f>G150*(1+L150/100)</f>
        <v>0</v>
      </c>
      <c r="N150" s="188">
        <v>0</v>
      </c>
      <c r="O150" s="188">
        <f>ROUND(E150*N150,2)</f>
        <v>0</v>
      </c>
      <c r="P150" s="188">
        <v>0</v>
      </c>
      <c r="Q150" s="188">
        <f>ROUND(E150*P150,2)</f>
        <v>0</v>
      </c>
      <c r="R150" s="188" t="s">
        <v>244</v>
      </c>
      <c r="S150" s="188" t="s">
        <v>97</v>
      </c>
      <c r="T150" s="189" t="s">
        <v>98</v>
      </c>
      <c r="U150" s="190">
        <v>0.57999999999999996</v>
      </c>
      <c r="V150" s="190">
        <f>ROUND(E150*U150,2)</f>
        <v>3.22</v>
      </c>
      <c r="W150" s="190"/>
      <c r="X150" s="190" t="s">
        <v>134</v>
      </c>
      <c r="Y150" s="191"/>
      <c r="Z150" s="191"/>
      <c r="AA150" s="191"/>
      <c r="AB150" s="191"/>
      <c r="AC150" s="191"/>
      <c r="AD150" s="191"/>
      <c r="AE150" s="191"/>
      <c r="AF150" s="191"/>
      <c r="AG150" s="191" t="s">
        <v>135</v>
      </c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</row>
    <row r="151" spans="1:60" outlineLevel="1" x14ac:dyDescent="0.25">
      <c r="A151" s="192"/>
      <c r="B151" s="193"/>
      <c r="C151" s="195" t="s">
        <v>273</v>
      </c>
      <c r="D151" s="196"/>
      <c r="E151" s="197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1"/>
      <c r="Z151" s="191"/>
      <c r="AA151" s="191"/>
      <c r="AB151" s="191"/>
      <c r="AC151" s="191"/>
      <c r="AD151" s="191"/>
      <c r="AE151" s="191"/>
      <c r="AF151" s="191"/>
      <c r="AG151" s="191" t="s">
        <v>143</v>
      </c>
      <c r="AH151" s="191">
        <v>0</v>
      </c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</row>
    <row r="152" spans="1:60" outlineLevel="1" x14ac:dyDescent="0.25">
      <c r="A152" s="192"/>
      <c r="B152" s="193"/>
      <c r="C152" s="195" t="s">
        <v>275</v>
      </c>
      <c r="D152" s="196"/>
      <c r="E152" s="197">
        <v>1.5</v>
      </c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1"/>
      <c r="Z152" s="191"/>
      <c r="AA152" s="191"/>
      <c r="AB152" s="191"/>
      <c r="AC152" s="191"/>
      <c r="AD152" s="191"/>
      <c r="AE152" s="191"/>
      <c r="AF152" s="191"/>
      <c r="AG152" s="191" t="s">
        <v>143</v>
      </c>
      <c r="AH152" s="191">
        <v>0</v>
      </c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</row>
    <row r="153" spans="1:60" outlineLevel="1" x14ac:dyDescent="0.25">
      <c r="A153" s="192"/>
      <c r="B153" s="193"/>
      <c r="C153" s="195" t="s">
        <v>277</v>
      </c>
      <c r="D153" s="196"/>
      <c r="E153" s="197">
        <v>0.55000000000000004</v>
      </c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1"/>
      <c r="Z153" s="191"/>
      <c r="AA153" s="191"/>
      <c r="AB153" s="191"/>
      <c r="AC153" s="191"/>
      <c r="AD153" s="191"/>
      <c r="AE153" s="191"/>
      <c r="AF153" s="191"/>
      <c r="AG153" s="191" t="s">
        <v>143</v>
      </c>
      <c r="AH153" s="191">
        <v>0</v>
      </c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</row>
    <row r="154" spans="1:60" outlineLevel="1" x14ac:dyDescent="0.25">
      <c r="A154" s="192"/>
      <c r="B154" s="193"/>
      <c r="C154" s="195" t="s">
        <v>278</v>
      </c>
      <c r="D154" s="196"/>
      <c r="E154" s="197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1"/>
      <c r="Z154" s="191"/>
      <c r="AA154" s="191"/>
      <c r="AB154" s="191"/>
      <c r="AC154" s="191"/>
      <c r="AD154" s="191"/>
      <c r="AE154" s="191"/>
      <c r="AF154" s="191"/>
      <c r="AG154" s="191" t="s">
        <v>143</v>
      </c>
      <c r="AH154" s="191">
        <v>0</v>
      </c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</row>
    <row r="155" spans="1:60" outlineLevel="1" x14ac:dyDescent="0.25">
      <c r="A155" s="192"/>
      <c r="B155" s="193"/>
      <c r="C155" s="195" t="s">
        <v>281</v>
      </c>
      <c r="D155" s="196"/>
      <c r="E155" s="197">
        <v>0.72</v>
      </c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1"/>
      <c r="Z155" s="191"/>
      <c r="AA155" s="191"/>
      <c r="AB155" s="191"/>
      <c r="AC155" s="191"/>
      <c r="AD155" s="191"/>
      <c r="AE155" s="191"/>
      <c r="AF155" s="191"/>
      <c r="AG155" s="191" t="s">
        <v>143</v>
      </c>
      <c r="AH155" s="191">
        <v>0</v>
      </c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</row>
    <row r="156" spans="1:60" outlineLevel="1" x14ac:dyDescent="0.25">
      <c r="A156" s="192"/>
      <c r="B156" s="193"/>
      <c r="C156" s="195" t="s">
        <v>282</v>
      </c>
      <c r="D156" s="196"/>
      <c r="E156" s="197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1"/>
      <c r="Z156" s="191"/>
      <c r="AA156" s="191"/>
      <c r="AB156" s="191"/>
      <c r="AC156" s="191"/>
      <c r="AD156" s="191"/>
      <c r="AE156" s="191"/>
      <c r="AF156" s="191"/>
      <c r="AG156" s="191" t="s">
        <v>143</v>
      </c>
      <c r="AH156" s="191">
        <v>0</v>
      </c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</row>
    <row r="157" spans="1:60" outlineLevel="1" x14ac:dyDescent="0.25">
      <c r="A157" s="192"/>
      <c r="B157" s="193"/>
      <c r="C157" s="195" t="s">
        <v>281</v>
      </c>
      <c r="D157" s="196"/>
      <c r="E157" s="197">
        <v>0.72</v>
      </c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1"/>
      <c r="Z157" s="191"/>
      <c r="AA157" s="191"/>
      <c r="AB157" s="191"/>
      <c r="AC157" s="191"/>
      <c r="AD157" s="191"/>
      <c r="AE157" s="191"/>
      <c r="AF157" s="191"/>
      <c r="AG157" s="191" t="s">
        <v>143</v>
      </c>
      <c r="AH157" s="191">
        <v>0</v>
      </c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</row>
    <row r="158" spans="1:60" outlineLevel="1" x14ac:dyDescent="0.25">
      <c r="A158" s="192"/>
      <c r="B158" s="193"/>
      <c r="C158" s="195" t="s">
        <v>278</v>
      </c>
      <c r="D158" s="196"/>
      <c r="E158" s="197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1"/>
      <c r="Z158" s="191"/>
      <c r="AA158" s="191"/>
      <c r="AB158" s="191"/>
      <c r="AC158" s="191"/>
      <c r="AD158" s="191"/>
      <c r="AE158" s="191"/>
      <c r="AF158" s="191"/>
      <c r="AG158" s="191" t="s">
        <v>143</v>
      </c>
      <c r="AH158" s="191">
        <v>0</v>
      </c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</row>
    <row r="159" spans="1:60" outlineLevel="1" x14ac:dyDescent="0.25">
      <c r="A159" s="192"/>
      <c r="B159" s="193"/>
      <c r="C159" s="195" t="s">
        <v>310</v>
      </c>
      <c r="D159" s="196"/>
      <c r="E159" s="197">
        <v>0.88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1"/>
      <c r="Z159" s="191"/>
      <c r="AA159" s="191"/>
      <c r="AB159" s="191"/>
      <c r="AC159" s="191"/>
      <c r="AD159" s="191"/>
      <c r="AE159" s="191"/>
      <c r="AF159" s="191"/>
      <c r="AG159" s="191" t="s">
        <v>143</v>
      </c>
      <c r="AH159" s="191">
        <v>0</v>
      </c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</row>
    <row r="160" spans="1:60" outlineLevel="1" x14ac:dyDescent="0.25">
      <c r="A160" s="192"/>
      <c r="B160" s="193"/>
      <c r="C160" s="195" t="s">
        <v>282</v>
      </c>
      <c r="D160" s="196"/>
      <c r="E160" s="197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1"/>
      <c r="Z160" s="191"/>
      <c r="AA160" s="191"/>
      <c r="AB160" s="191"/>
      <c r="AC160" s="191"/>
      <c r="AD160" s="191"/>
      <c r="AE160" s="191"/>
      <c r="AF160" s="191"/>
      <c r="AG160" s="191" t="s">
        <v>143</v>
      </c>
      <c r="AH160" s="191">
        <v>0</v>
      </c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</row>
    <row r="161" spans="1:60" outlineLevel="1" x14ac:dyDescent="0.25">
      <c r="A161" s="192"/>
      <c r="B161" s="193"/>
      <c r="C161" s="195" t="s">
        <v>301</v>
      </c>
      <c r="D161" s="196"/>
      <c r="E161" s="197">
        <v>1.19</v>
      </c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1"/>
      <c r="Z161" s="191"/>
      <c r="AA161" s="191"/>
      <c r="AB161" s="191"/>
      <c r="AC161" s="191"/>
      <c r="AD161" s="191"/>
      <c r="AE161" s="191"/>
      <c r="AF161" s="191"/>
      <c r="AG161" s="191" t="s">
        <v>143</v>
      </c>
      <c r="AH161" s="191">
        <v>0</v>
      </c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</row>
    <row r="162" spans="1:60" outlineLevel="1" x14ac:dyDescent="0.25">
      <c r="A162" s="192"/>
      <c r="B162" s="193"/>
      <c r="C162" s="641"/>
      <c r="D162" s="642"/>
      <c r="E162" s="642"/>
      <c r="F162" s="642"/>
      <c r="G162" s="642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1"/>
      <c r="Z162" s="191"/>
      <c r="AA162" s="191"/>
      <c r="AB162" s="191"/>
      <c r="AC162" s="191"/>
      <c r="AD162" s="191"/>
      <c r="AE162" s="191"/>
      <c r="AF162" s="191"/>
      <c r="AG162" s="191" t="s">
        <v>103</v>
      </c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</row>
    <row r="163" spans="1:60" ht="20.399999999999999" outlineLevel="1" x14ac:dyDescent="0.25">
      <c r="A163" s="182">
        <v>14</v>
      </c>
      <c r="B163" s="183" t="s">
        <v>311</v>
      </c>
      <c r="C163" s="184" t="s">
        <v>312</v>
      </c>
      <c r="D163" s="185" t="s">
        <v>230</v>
      </c>
      <c r="E163" s="186">
        <v>18.13</v>
      </c>
      <c r="F163" s="187"/>
      <c r="G163" s="188">
        <f>ROUND(E163*F163,2)</f>
        <v>0</v>
      </c>
      <c r="H163" s="187"/>
      <c r="I163" s="188">
        <f>ROUND(E163*H163,2)</f>
        <v>0</v>
      </c>
      <c r="J163" s="187"/>
      <c r="K163" s="188">
        <f>ROUND(E163*J163,2)</f>
        <v>0</v>
      </c>
      <c r="L163" s="188">
        <v>21</v>
      </c>
      <c r="M163" s="188">
        <f>G163*(1+L163/100)</f>
        <v>0</v>
      </c>
      <c r="N163" s="188">
        <v>0</v>
      </c>
      <c r="O163" s="188">
        <f>ROUND(E163*N163,2)</f>
        <v>0</v>
      </c>
      <c r="P163" s="188">
        <v>0</v>
      </c>
      <c r="Q163" s="188">
        <f>ROUND(E163*P163,2)</f>
        <v>0</v>
      </c>
      <c r="R163" s="188" t="s">
        <v>244</v>
      </c>
      <c r="S163" s="188" t="s">
        <v>97</v>
      </c>
      <c r="T163" s="189" t="s">
        <v>98</v>
      </c>
      <c r="U163" s="190">
        <v>0.43</v>
      </c>
      <c r="V163" s="190">
        <f>ROUND(E163*U163,2)</f>
        <v>7.8</v>
      </c>
      <c r="W163" s="190"/>
      <c r="X163" s="190" t="s">
        <v>134</v>
      </c>
      <c r="Y163" s="191"/>
      <c r="Z163" s="191"/>
      <c r="AA163" s="191"/>
      <c r="AB163" s="191"/>
      <c r="AC163" s="191"/>
      <c r="AD163" s="191"/>
      <c r="AE163" s="191"/>
      <c r="AF163" s="191"/>
      <c r="AG163" s="191" t="s">
        <v>135</v>
      </c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</row>
    <row r="164" spans="1:60" outlineLevel="1" x14ac:dyDescent="0.25">
      <c r="A164" s="192"/>
      <c r="B164" s="193"/>
      <c r="C164" s="195" t="s">
        <v>273</v>
      </c>
      <c r="D164" s="196"/>
      <c r="E164" s="197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1"/>
      <c r="Z164" s="191"/>
      <c r="AA164" s="191"/>
      <c r="AB164" s="191"/>
      <c r="AC164" s="191"/>
      <c r="AD164" s="191"/>
      <c r="AE164" s="191"/>
      <c r="AF164" s="191"/>
      <c r="AG164" s="191" t="s">
        <v>143</v>
      </c>
      <c r="AH164" s="191">
        <v>0</v>
      </c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</row>
    <row r="165" spans="1:60" outlineLevel="1" x14ac:dyDescent="0.25">
      <c r="A165" s="192"/>
      <c r="B165" s="193"/>
      <c r="C165" s="195" t="s">
        <v>289</v>
      </c>
      <c r="D165" s="196"/>
      <c r="E165" s="197">
        <v>3.23</v>
      </c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1"/>
      <c r="Z165" s="191"/>
      <c r="AA165" s="191"/>
      <c r="AB165" s="191"/>
      <c r="AC165" s="191"/>
      <c r="AD165" s="191"/>
      <c r="AE165" s="191"/>
      <c r="AF165" s="191"/>
      <c r="AG165" s="191" t="s">
        <v>143</v>
      </c>
      <c r="AH165" s="191">
        <v>0</v>
      </c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</row>
    <row r="166" spans="1:60" outlineLevel="1" x14ac:dyDescent="0.25">
      <c r="A166" s="192"/>
      <c r="B166" s="193"/>
      <c r="C166" s="195" t="s">
        <v>278</v>
      </c>
      <c r="D166" s="196"/>
      <c r="E166" s="197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1"/>
      <c r="Z166" s="191"/>
      <c r="AA166" s="191"/>
      <c r="AB166" s="191"/>
      <c r="AC166" s="191"/>
      <c r="AD166" s="191"/>
      <c r="AE166" s="191"/>
      <c r="AF166" s="191"/>
      <c r="AG166" s="191" t="s">
        <v>143</v>
      </c>
      <c r="AH166" s="191">
        <v>0</v>
      </c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</row>
    <row r="167" spans="1:60" outlineLevel="1" x14ac:dyDescent="0.25">
      <c r="A167" s="192"/>
      <c r="B167" s="193"/>
      <c r="C167" s="195" t="s">
        <v>313</v>
      </c>
      <c r="D167" s="196"/>
      <c r="E167" s="197">
        <v>5.91</v>
      </c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1"/>
      <c r="Z167" s="191"/>
      <c r="AA167" s="191"/>
      <c r="AB167" s="191"/>
      <c r="AC167" s="191"/>
      <c r="AD167" s="191"/>
      <c r="AE167" s="191"/>
      <c r="AF167" s="191"/>
      <c r="AG167" s="191" t="s">
        <v>143</v>
      </c>
      <c r="AH167" s="191">
        <v>0</v>
      </c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</row>
    <row r="168" spans="1:60" outlineLevel="1" x14ac:dyDescent="0.25">
      <c r="A168" s="192"/>
      <c r="B168" s="193"/>
      <c r="C168" s="195" t="s">
        <v>282</v>
      </c>
      <c r="D168" s="196"/>
      <c r="E168" s="197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1"/>
      <c r="Z168" s="191"/>
      <c r="AA168" s="191"/>
      <c r="AB168" s="191"/>
      <c r="AC168" s="191"/>
      <c r="AD168" s="191"/>
      <c r="AE168" s="191"/>
      <c r="AF168" s="191"/>
      <c r="AG168" s="191" t="s">
        <v>143</v>
      </c>
      <c r="AH168" s="191">
        <v>0</v>
      </c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</row>
    <row r="169" spans="1:60" outlineLevel="1" x14ac:dyDescent="0.25">
      <c r="A169" s="192"/>
      <c r="B169" s="193"/>
      <c r="C169" s="195" t="s">
        <v>293</v>
      </c>
      <c r="D169" s="196"/>
      <c r="E169" s="197">
        <v>2.35</v>
      </c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1"/>
      <c r="Z169" s="191"/>
      <c r="AA169" s="191"/>
      <c r="AB169" s="191"/>
      <c r="AC169" s="191"/>
      <c r="AD169" s="191"/>
      <c r="AE169" s="191"/>
      <c r="AF169" s="191"/>
      <c r="AG169" s="191" t="s">
        <v>143</v>
      </c>
      <c r="AH169" s="191">
        <v>0</v>
      </c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</row>
    <row r="170" spans="1:60" outlineLevel="1" x14ac:dyDescent="0.25">
      <c r="A170" s="192"/>
      <c r="B170" s="193"/>
      <c r="C170" s="195" t="s">
        <v>295</v>
      </c>
      <c r="D170" s="196"/>
      <c r="E170" s="197">
        <v>3.26</v>
      </c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1"/>
      <c r="Z170" s="191"/>
      <c r="AA170" s="191"/>
      <c r="AB170" s="191"/>
      <c r="AC170" s="191"/>
      <c r="AD170" s="191"/>
      <c r="AE170" s="191"/>
      <c r="AF170" s="191"/>
      <c r="AG170" s="191" t="s">
        <v>143</v>
      </c>
      <c r="AH170" s="191">
        <v>0</v>
      </c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</row>
    <row r="171" spans="1:60" outlineLevel="1" x14ac:dyDescent="0.25">
      <c r="A171" s="192"/>
      <c r="B171" s="193"/>
      <c r="C171" s="195" t="s">
        <v>282</v>
      </c>
      <c r="D171" s="196"/>
      <c r="E171" s="197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1"/>
      <c r="Z171" s="191"/>
      <c r="AA171" s="191"/>
      <c r="AB171" s="191"/>
      <c r="AC171" s="191"/>
      <c r="AD171" s="191"/>
      <c r="AE171" s="191"/>
      <c r="AF171" s="191"/>
      <c r="AG171" s="191" t="s">
        <v>143</v>
      </c>
      <c r="AH171" s="191">
        <v>0</v>
      </c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</row>
    <row r="172" spans="1:60" outlineLevel="1" x14ac:dyDescent="0.25">
      <c r="A172" s="192"/>
      <c r="B172" s="193"/>
      <c r="C172" s="195" t="s">
        <v>298</v>
      </c>
      <c r="D172" s="196"/>
      <c r="E172" s="197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1"/>
      <c r="Z172" s="191"/>
      <c r="AA172" s="191"/>
      <c r="AB172" s="191"/>
      <c r="AC172" s="191"/>
      <c r="AD172" s="191"/>
      <c r="AE172" s="191"/>
      <c r="AF172" s="191"/>
      <c r="AG172" s="191" t="s">
        <v>143</v>
      </c>
      <c r="AH172" s="191">
        <v>0</v>
      </c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</row>
    <row r="173" spans="1:60" outlineLevel="1" x14ac:dyDescent="0.25">
      <c r="A173" s="192"/>
      <c r="B173" s="193"/>
      <c r="C173" s="195" t="s">
        <v>299</v>
      </c>
      <c r="D173" s="196"/>
      <c r="E173" s="197">
        <v>3.38</v>
      </c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1"/>
      <c r="Z173" s="191"/>
      <c r="AA173" s="191"/>
      <c r="AB173" s="191"/>
      <c r="AC173" s="191"/>
      <c r="AD173" s="191"/>
      <c r="AE173" s="191"/>
      <c r="AF173" s="191"/>
      <c r="AG173" s="191" t="s">
        <v>143</v>
      </c>
      <c r="AH173" s="191">
        <v>0</v>
      </c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</row>
    <row r="174" spans="1:60" outlineLevel="1" x14ac:dyDescent="0.25">
      <c r="A174" s="192"/>
      <c r="B174" s="193"/>
      <c r="C174" s="641"/>
      <c r="D174" s="642"/>
      <c r="E174" s="642"/>
      <c r="F174" s="642"/>
      <c r="G174" s="642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1"/>
      <c r="Z174" s="191"/>
      <c r="AA174" s="191"/>
      <c r="AB174" s="191"/>
      <c r="AC174" s="191"/>
      <c r="AD174" s="191"/>
      <c r="AE174" s="191"/>
      <c r="AF174" s="191"/>
      <c r="AG174" s="191" t="s">
        <v>103</v>
      </c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</row>
    <row r="175" spans="1:60" ht="20.399999999999999" outlineLevel="1" x14ac:dyDescent="0.25">
      <c r="A175" s="182">
        <v>15</v>
      </c>
      <c r="B175" s="183" t="s">
        <v>314</v>
      </c>
      <c r="C175" s="184" t="s">
        <v>315</v>
      </c>
      <c r="D175" s="185" t="s">
        <v>230</v>
      </c>
      <c r="E175" s="186">
        <v>17.54</v>
      </c>
      <c r="F175" s="187"/>
      <c r="G175" s="188">
        <f>ROUND(E175*F175,2)</f>
        <v>0</v>
      </c>
      <c r="H175" s="187"/>
      <c r="I175" s="188">
        <f>ROUND(E175*H175,2)</f>
        <v>0</v>
      </c>
      <c r="J175" s="187"/>
      <c r="K175" s="188">
        <f>ROUND(E175*J175,2)</f>
        <v>0</v>
      </c>
      <c r="L175" s="188">
        <v>21</v>
      </c>
      <c r="M175" s="188">
        <f>G175*(1+L175/100)</f>
        <v>0</v>
      </c>
      <c r="N175" s="188">
        <v>0</v>
      </c>
      <c r="O175" s="188">
        <f>ROUND(E175*N175,2)</f>
        <v>0</v>
      </c>
      <c r="P175" s="188">
        <v>0</v>
      </c>
      <c r="Q175" s="188">
        <f>ROUND(E175*P175,2)</f>
        <v>0</v>
      </c>
      <c r="R175" s="188" t="s">
        <v>244</v>
      </c>
      <c r="S175" s="188" t="s">
        <v>97</v>
      </c>
      <c r="T175" s="189" t="s">
        <v>98</v>
      </c>
      <c r="U175" s="190">
        <v>0.28000000000000003</v>
      </c>
      <c r="V175" s="190">
        <f>ROUND(E175*U175,2)</f>
        <v>4.91</v>
      </c>
      <c r="W175" s="190"/>
      <c r="X175" s="190" t="s">
        <v>134</v>
      </c>
      <c r="Y175" s="191"/>
      <c r="Z175" s="191"/>
      <c r="AA175" s="191"/>
      <c r="AB175" s="191"/>
      <c r="AC175" s="191"/>
      <c r="AD175" s="191"/>
      <c r="AE175" s="191"/>
      <c r="AF175" s="191"/>
      <c r="AG175" s="191" t="s">
        <v>135</v>
      </c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</row>
    <row r="176" spans="1:60" outlineLevel="1" x14ac:dyDescent="0.25">
      <c r="A176" s="192"/>
      <c r="B176" s="193"/>
      <c r="C176" s="195" t="s">
        <v>278</v>
      </c>
      <c r="D176" s="196"/>
      <c r="E176" s="197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1"/>
      <c r="Z176" s="191"/>
      <c r="AA176" s="191"/>
      <c r="AB176" s="191"/>
      <c r="AC176" s="191"/>
      <c r="AD176" s="191"/>
      <c r="AE176" s="191"/>
      <c r="AF176" s="191"/>
      <c r="AG176" s="191" t="s">
        <v>143</v>
      </c>
      <c r="AH176" s="191">
        <v>0</v>
      </c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</row>
    <row r="177" spans="1:60" outlineLevel="1" x14ac:dyDescent="0.25">
      <c r="A177" s="192"/>
      <c r="B177" s="193"/>
      <c r="C177" s="195" t="s">
        <v>280</v>
      </c>
      <c r="D177" s="196"/>
      <c r="E177" s="197">
        <v>6</v>
      </c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1"/>
      <c r="Z177" s="191"/>
      <c r="AA177" s="191"/>
      <c r="AB177" s="191"/>
      <c r="AC177" s="191"/>
      <c r="AD177" s="191"/>
      <c r="AE177" s="191"/>
      <c r="AF177" s="191"/>
      <c r="AG177" s="191" t="s">
        <v>143</v>
      </c>
      <c r="AH177" s="191">
        <v>0</v>
      </c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</row>
    <row r="178" spans="1:60" outlineLevel="1" x14ac:dyDescent="0.25">
      <c r="A178" s="192"/>
      <c r="B178" s="193"/>
      <c r="C178" s="195" t="s">
        <v>282</v>
      </c>
      <c r="D178" s="196"/>
      <c r="E178" s="197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1"/>
      <c r="Z178" s="191"/>
      <c r="AA178" s="191"/>
      <c r="AB178" s="191"/>
      <c r="AC178" s="191"/>
      <c r="AD178" s="191"/>
      <c r="AE178" s="191"/>
      <c r="AF178" s="191"/>
      <c r="AG178" s="191" t="s">
        <v>143</v>
      </c>
      <c r="AH178" s="191">
        <v>0</v>
      </c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</row>
    <row r="179" spans="1:60" outlineLevel="1" x14ac:dyDescent="0.25">
      <c r="A179" s="192"/>
      <c r="B179" s="193"/>
      <c r="C179" s="195" t="s">
        <v>280</v>
      </c>
      <c r="D179" s="196"/>
      <c r="E179" s="197">
        <v>6</v>
      </c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1"/>
      <c r="Z179" s="191"/>
      <c r="AA179" s="191"/>
      <c r="AB179" s="191"/>
      <c r="AC179" s="191"/>
      <c r="AD179" s="191"/>
      <c r="AE179" s="191"/>
      <c r="AF179" s="191"/>
      <c r="AG179" s="191" t="s">
        <v>143</v>
      </c>
      <c r="AH179" s="191">
        <v>0</v>
      </c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</row>
    <row r="180" spans="1:60" outlineLevel="1" x14ac:dyDescent="0.25">
      <c r="A180" s="192"/>
      <c r="B180" s="193"/>
      <c r="C180" s="195" t="s">
        <v>285</v>
      </c>
      <c r="D180" s="196"/>
      <c r="E180" s="197">
        <v>5.54</v>
      </c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1"/>
      <c r="Z180" s="191"/>
      <c r="AA180" s="191"/>
      <c r="AB180" s="191"/>
      <c r="AC180" s="191"/>
      <c r="AD180" s="191"/>
      <c r="AE180" s="191"/>
      <c r="AF180" s="191"/>
      <c r="AG180" s="191" t="s">
        <v>143</v>
      </c>
      <c r="AH180" s="191">
        <v>0</v>
      </c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</row>
    <row r="181" spans="1:60" outlineLevel="1" x14ac:dyDescent="0.25">
      <c r="A181" s="192"/>
      <c r="B181" s="193"/>
      <c r="C181" s="641"/>
      <c r="D181" s="642"/>
      <c r="E181" s="642"/>
      <c r="F181" s="642"/>
      <c r="G181" s="642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1"/>
      <c r="Z181" s="191"/>
      <c r="AA181" s="191"/>
      <c r="AB181" s="191"/>
      <c r="AC181" s="191"/>
      <c r="AD181" s="191"/>
      <c r="AE181" s="191"/>
      <c r="AF181" s="191"/>
      <c r="AG181" s="191" t="s">
        <v>103</v>
      </c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</row>
    <row r="182" spans="1:60" outlineLevel="1" x14ac:dyDescent="0.25">
      <c r="A182" s="182">
        <v>16</v>
      </c>
      <c r="B182" s="183" t="s">
        <v>316</v>
      </c>
      <c r="C182" s="184" t="s">
        <v>317</v>
      </c>
      <c r="D182" s="185" t="s">
        <v>230</v>
      </c>
      <c r="E182" s="186">
        <v>94.05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21</v>
      </c>
      <c r="M182" s="188">
        <f>G182*(1+L182/100)</f>
        <v>0</v>
      </c>
      <c r="N182" s="188">
        <v>4.3999999999999997E-2</v>
      </c>
      <c r="O182" s="188">
        <f>ROUND(E182*N182,2)</f>
        <v>4.1399999999999997</v>
      </c>
      <c r="P182" s="188">
        <v>0</v>
      </c>
      <c r="Q182" s="188">
        <f>ROUND(E182*P182,2)</f>
        <v>0</v>
      </c>
      <c r="R182" s="188"/>
      <c r="S182" s="188" t="s">
        <v>117</v>
      </c>
      <c r="T182" s="189" t="s">
        <v>98</v>
      </c>
      <c r="U182" s="190">
        <v>0</v>
      </c>
      <c r="V182" s="190">
        <f>ROUND(E182*U182,2)</f>
        <v>0</v>
      </c>
      <c r="W182" s="190"/>
      <c r="X182" s="190" t="s">
        <v>134</v>
      </c>
      <c r="Y182" s="191"/>
      <c r="Z182" s="191"/>
      <c r="AA182" s="191"/>
      <c r="AB182" s="191"/>
      <c r="AC182" s="191"/>
      <c r="AD182" s="191"/>
      <c r="AE182" s="191"/>
      <c r="AF182" s="191"/>
      <c r="AG182" s="191" t="s">
        <v>135</v>
      </c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</row>
    <row r="183" spans="1:60" outlineLevel="1" x14ac:dyDescent="0.25">
      <c r="A183" s="192"/>
      <c r="B183" s="193"/>
      <c r="C183" s="195" t="s">
        <v>237</v>
      </c>
      <c r="D183" s="196"/>
      <c r="E183" s="197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1"/>
      <c r="Z183" s="191"/>
      <c r="AA183" s="191"/>
      <c r="AB183" s="191"/>
      <c r="AC183" s="191"/>
      <c r="AD183" s="191"/>
      <c r="AE183" s="191"/>
      <c r="AF183" s="191"/>
      <c r="AG183" s="191" t="s">
        <v>143</v>
      </c>
      <c r="AH183" s="191">
        <v>0</v>
      </c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</row>
    <row r="184" spans="1:60" outlineLevel="1" x14ac:dyDescent="0.25">
      <c r="A184" s="192"/>
      <c r="B184" s="193"/>
      <c r="C184" s="195" t="s">
        <v>318</v>
      </c>
      <c r="D184" s="196"/>
      <c r="E184" s="197">
        <v>23.512499999999999</v>
      </c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1"/>
      <c r="Z184" s="191"/>
      <c r="AA184" s="191"/>
      <c r="AB184" s="191"/>
      <c r="AC184" s="191"/>
      <c r="AD184" s="191"/>
      <c r="AE184" s="191"/>
      <c r="AF184" s="191"/>
      <c r="AG184" s="191" t="s">
        <v>143</v>
      </c>
      <c r="AH184" s="191">
        <v>0</v>
      </c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</row>
    <row r="185" spans="1:60" outlineLevel="1" x14ac:dyDescent="0.25">
      <c r="A185" s="192"/>
      <c r="B185" s="193"/>
      <c r="C185" s="195" t="s">
        <v>240</v>
      </c>
      <c r="D185" s="196"/>
      <c r="E185" s="197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1"/>
      <c r="Z185" s="191"/>
      <c r="AA185" s="191"/>
      <c r="AB185" s="191"/>
      <c r="AC185" s="191"/>
      <c r="AD185" s="191"/>
      <c r="AE185" s="191"/>
      <c r="AF185" s="191"/>
      <c r="AG185" s="191" t="s">
        <v>143</v>
      </c>
      <c r="AH185" s="191">
        <v>0</v>
      </c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</row>
    <row r="186" spans="1:60" outlineLevel="1" x14ac:dyDescent="0.25">
      <c r="A186" s="192"/>
      <c r="B186" s="193"/>
      <c r="C186" s="195" t="s">
        <v>318</v>
      </c>
      <c r="D186" s="196"/>
      <c r="E186" s="197">
        <v>23.512499999999999</v>
      </c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1"/>
      <c r="Z186" s="191"/>
      <c r="AA186" s="191"/>
      <c r="AB186" s="191"/>
      <c r="AC186" s="191"/>
      <c r="AD186" s="191"/>
      <c r="AE186" s="191"/>
      <c r="AF186" s="191"/>
      <c r="AG186" s="191" t="s">
        <v>143</v>
      </c>
      <c r="AH186" s="191">
        <v>0</v>
      </c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</row>
    <row r="187" spans="1:60" outlineLevel="1" x14ac:dyDescent="0.25">
      <c r="A187" s="192"/>
      <c r="B187" s="193"/>
      <c r="C187" s="195" t="s">
        <v>225</v>
      </c>
      <c r="D187" s="196"/>
      <c r="E187" s="197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1"/>
      <c r="Z187" s="191"/>
      <c r="AA187" s="191"/>
      <c r="AB187" s="191"/>
      <c r="AC187" s="191"/>
      <c r="AD187" s="191"/>
      <c r="AE187" s="191"/>
      <c r="AF187" s="191"/>
      <c r="AG187" s="191" t="s">
        <v>143</v>
      </c>
      <c r="AH187" s="191">
        <v>0</v>
      </c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</row>
    <row r="188" spans="1:60" outlineLevel="1" x14ac:dyDescent="0.25">
      <c r="A188" s="192"/>
      <c r="B188" s="193"/>
      <c r="C188" s="195" t="s">
        <v>318</v>
      </c>
      <c r="D188" s="196"/>
      <c r="E188" s="197">
        <v>23.512499999999999</v>
      </c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1"/>
      <c r="Z188" s="191"/>
      <c r="AA188" s="191"/>
      <c r="AB188" s="191"/>
      <c r="AC188" s="191"/>
      <c r="AD188" s="191"/>
      <c r="AE188" s="191"/>
      <c r="AF188" s="191"/>
      <c r="AG188" s="191" t="s">
        <v>143</v>
      </c>
      <c r="AH188" s="191">
        <v>0</v>
      </c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</row>
    <row r="189" spans="1:60" outlineLevel="1" x14ac:dyDescent="0.25">
      <c r="A189" s="192"/>
      <c r="B189" s="193"/>
      <c r="C189" s="195" t="s">
        <v>241</v>
      </c>
      <c r="D189" s="196"/>
      <c r="E189" s="197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1"/>
      <c r="Z189" s="191"/>
      <c r="AA189" s="191"/>
      <c r="AB189" s="191"/>
      <c r="AC189" s="191"/>
      <c r="AD189" s="191"/>
      <c r="AE189" s="191"/>
      <c r="AF189" s="191"/>
      <c r="AG189" s="191" t="s">
        <v>143</v>
      </c>
      <c r="AH189" s="191">
        <v>0</v>
      </c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</row>
    <row r="190" spans="1:60" outlineLevel="1" x14ac:dyDescent="0.25">
      <c r="A190" s="192"/>
      <c r="B190" s="193"/>
      <c r="C190" s="195" t="s">
        <v>318</v>
      </c>
      <c r="D190" s="196"/>
      <c r="E190" s="197">
        <v>23.512499999999999</v>
      </c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1"/>
      <c r="Z190" s="191"/>
      <c r="AA190" s="191"/>
      <c r="AB190" s="191"/>
      <c r="AC190" s="191"/>
      <c r="AD190" s="191"/>
      <c r="AE190" s="191"/>
      <c r="AF190" s="191"/>
      <c r="AG190" s="191" t="s">
        <v>143</v>
      </c>
      <c r="AH190" s="191">
        <v>0</v>
      </c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</row>
    <row r="191" spans="1:60" outlineLevel="1" x14ac:dyDescent="0.25">
      <c r="A191" s="192"/>
      <c r="B191" s="193"/>
      <c r="C191" s="641"/>
      <c r="D191" s="642"/>
      <c r="E191" s="642"/>
      <c r="F191" s="642"/>
      <c r="G191" s="642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1"/>
      <c r="Z191" s="191"/>
      <c r="AA191" s="191"/>
      <c r="AB191" s="191"/>
      <c r="AC191" s="191"/>
      <c r="AD191" s="191"/>
      <c r="AE191" s="191"/>
      <c r="AF191" s="191"/>
      <c r="AG191" s="191" t="s">
        <v>103</v>
      </c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</row>
    <row r="192" spans="1:60" outlineLevel="1" x14ac:dyDescent="0.25">
      <c r="A192" s="182">
        <v>17</v>
      </c>
      <c r="B192" s="183" t="s">
        <v>319</v>
      </c>
      <c r="C192" s="184" t="s">
        <v>320</v>
      </c>
      <c r="D192" s="185" t="s">
        <v>230</v>
      </c>
      <c r="E192" s="186">
        <v>1.08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8">
        <v>4.3999999999999997E-2</v>
      </c>
      <c r="O192" s="188">
        <f>ROUND(E192*N192,2)</f>
        <v>0.05</v>
      </c>
      <c r="P192" s="188">
        <v>0</v>
      </c>
      <c r="Q192" s="188">
        <f>ROUND(E192*P192,2)</f>
        <v>0</v>
      </c>
      <c r="R192" s="188"/>
      <c r="S192" s="188" t="s">
        <v>117</v>
      </c>
      <c r="T192" s="189" t="s">
        <v>98</v>
      </c>
      <c r="U192" s="190">
        <v>0</v>
      </c>
      <c r="V192" s="190">
        <f>ROUND(E192*U192,2)</f>
        <v>0</v>
      </c>
      <c r="W192" s="190"/>
      <c r="X192" s="190" t="s">
        <v>134</v>
      </c>
      <c r="Y192" s="191"/>
      <c r="Z192" s="191"/>
      <c r="AA192" s="191"/>
      <c r="AB192" s="191"/>
      <c r="AC192" s="191"/>
      <c r="AD192" s="191"/>
      <c r="AE192" s="191"/>
      <c r="AF192" s="191"/>
      <c r="AG192" s="191" t="s">
        <v>135</v>
      </c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</row>
    <row r="193" spans="1:60" outlineLevel="1" x14ac:dyDescent="0.25">
      <c r="A193" s="192"/>
      <c r="B193" s="193"/>
      <c r="C193" s="195" t="s">
        <v>225</v>
      </c>
      <c r="D193" s="196"/>
      <c r="E193" s="197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1"/>
      <c r="Z193" s="191"/>
      <c r="AA193" s="191"/>
      <c r="AB193" s="191"/>
      <c r="AC193" s="191"/>
      <c r="AD193" s="191"/>
      <c r="AE193" s="191"/>
      <c r="AF193" s="191"/>
      <c r="AG193" s="191" t="s">
        <v>143</v>
      </c>
      <c r="AH193" s="191">
        <v>0</v>
      </c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</row>
    <row r="194" spans="1:60" outlineLevel="1" x14ac:dyDescent="0.25">
      <c r="A194" s="192"/>
      <c r="B194" s="193"/>
      <c r="C194" s="195" t="s">
        <v>226</v>
      </c>
      <c r="D194" s="196"/>
      <c r="E194" s="197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1"/>
      <c r="Z194" s="191"/>
      <c r="AA194" s="191"/>
      <c r="AB194" s="191"/>
      <c r="AC194" s="191"/>
      <c r="AD194" s="191"/>
      <c r="AE194" s="191"/>
      <c r="AF194" s="191"/>
      <c r="AG194" s="191" t="s">
        <v>143</v>
      </c>
      <c r="AH194" s="191">
        <v>0</v>
      </c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  <c r="BE194" s="191"/>
      <c r="BF194" s="191"/>
      <c r="BG194" s="191"/>
      <c r="BH194" s="191"/>
    </row>
    <row r="195" spans="1:60" outlineLevel="1" x14ac:dyDescent="0.25">
      <c r="A195" s="192"/>
      <c r="B195" s="193"/>
      <c r="C195" s="195" t="s">
        <v>321</v>
      </c>
      <c r="D195" s="196"/>
      <c r="E195" s="197">
        <v>1.08</v>
      </c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1"/>
      <c r="Z195" s="191"/>
      <c r="AA195" s="191"/>
      <c r="AB195" s="191"/>
      <c r="AC195" s="191"/>
      <c r="AD195" s="191"/>
      <c r="AE195" s="191"/>
      <c r="AF195" s="191"/>
      <c r="AG195" s="191" t="s">
        <v>143</v>
      </c>
      <c r="AH195" s="191">
        <v>0</v>
      </c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</row>
    <row r="196" spans="1:60" outlineLevel="1" x14ac:dyDescent="0.25">
      <c r="A196" s="192"/>
      <c r="B196" s="193"/>
      <c r="C196" s="641"/>
      <c r="D196" s="642"/>
      <c r="E196" s="642"/>
      <c r="F196" s="642"/>
      <c r="G196" s="642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  <c r="Z196" s="191"/>
      <c r="AA196" s="191"/>
      <c r="AB196" s="191"/>
      <c r="AC196" s="191"/>
      <c r="AD196" s="191"/>
      <c r="AE196" s="191"/>
      <c r="AF196" s="191"/>
      <c r="AG196" s="191" t="s">
        <v>103</v>
      </c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  <c r="BE196" s="191"/>
      <c r="BF196" s="191"/>
      <c r="BG196" s="191"/>
      <c r="BH196" s="191"/>
    </row>
    <row r="197" spans="1:60" outlineLevel="1" x14ac:dyDescent="0.25">
      <c r="A197" s="182">
        <v>18</v>
      </c>
      <c r="B197" s="183" t="s">
        <v>322</v>
      </c>
      <c r="C197" s="184" t="s">
        <v>323</v>
      </c>
      <c r="D197" s="185" t="s">
        <v>230</v>
      </c>
      <c r="E197" s="186">
        <v>52.78</v>
      </c>
      <c r="F197" s="187"/>
      <c r="G197" s="188">
        <f>ROUND(E197*F197,2)</f>
        <v>0</v>
      </c>
      <c r="H197" s="187"/>
      <c r="I197" s="188">
        <f>ROUND(E197*H197,2)</f>
        <v>0</v>
      </c>
      <c r="J197" s="187"/>
      <c r="K197" s="188">
        <f>ROUND(E197*J197,2)</f>
        <v>0</v>
      </c>
      <c r="L197" s="188">
        <v>21</v>
      </c>
      <c r="M197" s="188">
        <f>G197*(1+L197/100)</f>
        <v>0</v>
      </c>
      <c r="N197" s="188">
        <v>0</v>
      </c>
      <c r="O197" s="188">
        <f>ROUND(E197*N197,2)</f>
        <v>0</v>
      </c>
      <c r="P197" s="188">
        <v>0</v>
      </c>
      <c r="Q197" s="188">
        <f>ROUND(E197*P197,2)</f>
        <v>0</v>
      </c>
      <c r="R197" s="188"/>
      <c r="S197" s="188" t="s">
        <v>117</v>
      </c>
      <c r="T197" s="189" t="s">
        <v>98</v>
      </c>
      <c r="U197" s="190">
        <v>0.28000000000000003</v>
      </c>
      <c r="V197" s="190">
        <f>ROUND(E197*U197,2)</f>
        <v>14.78</v>
      </c>
      <c r="W197" s="190"/>
      <c r="X197" s="190" t="s">
        <v>134</v>
      </c>
      <c r="Y197" s="191"/>
      <c r="Z197" s="191"/>
      <c r="AA197" s="191"/>
      <c r="AB197" s="191"/>
      <c r="AC197" s="191"/>
      <c r="AD197" s="191"/>
      <c r="AE197" s="191"/>
      <c r="AF197" s="191"/>
      <c r="AG197" s="191" t="s">
        <v>135</v>
      </c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</row>
    <row r="198" spans="1:60" outlineLevel="1" x14ac:dyDescent="0.25">
      <c r="A198" s="192"/>
      <c r="B198" s="193"/>
      <c r="C198" s="195" t="s">
        <v>304</v>
      </c>
      <c r="D198" s="196"/>
      <c r="E198" s="197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1"/>
      <c r="Z198" s="191"/>
      <c r="AA198" s="191"/>
      <c r="AB198" s="191"/>
      <c r="AC198" s="191"/>
      <c r="AD198" s="191"/>
      <c r="AE198" s="191"/>
      <c r="AF198" s="191"/>
      <c r="AG198" s="191" t="s">
        <v>143</v>
      </c>
      <c r="AH198" s="191">
        <v>0</v>
      </c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</row>
    <row r="199" spans="1:60" outlineLevel="1" x14ac:dyDescent="0.25">
      <c r="A199" s="192"/>
      <c r="B199" s="193"/>
      <c r="C199" s="195" t="s">
        <v>305</v>
      </c>
      <c r="D199" s="196"/>
      <c r="E199" s="197">
        <v>21.03</v>
      </c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1"/>
      <c r="Z199" s="191"/>
      <c r="AA199" s="191"/>
      <c r="AB199" s="191"/>
      <c r="AC199" s="191"/>
      <c r="AD199" s="191"/>
      <c r="AE199" s="191"/>
      <c r="AF199" s="191"/>
      <c r="AG199" s="191" t="s">
        <v>143</v>
      </c>
      <c r="AH199" s="191">
        <v>0</v>
      </c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</row>
    <row r="200" spans="1:60" outlineLevel="1" x14ac:dyDescent="0.25">
      <c r="A200" s="192"/>
      <c r="B200" s="193"/>
      <c r="C200" s="195" t="s">
        <v>306</v>
      </c>
      <c r="D200" s="196"/>
      <c r="E200" s="197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1"/>
      <c r="Z200" s="191"/>
      <c r="AA200" s="191"/>
      <c r="AB200" s="191"/>
      <c r="AC200" s="191"/>
      <c r="AD200" s="191"/>
      <c r="AE200" s="191"/>
      <c r="AF200" s="191"/>
      <c r="AG200" s="191" t="s">
        <v>143</v>
      </c>
      <c r="AH200" s="191">
        <v>0</v>
      </c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</row>
    <row r="201" spans="1:60" outlineLevel="1" x14ac:dyDescent="0.25">
      <c r="A201" s="192"/>
      <c r="B201" s="193"/>
      <c r="C201" s="195" t="s">
        <v>307</v>
      </c>
      <c r="D201" s="196"/>
      <c r="E201" s="197">
        <v>31.75</v>
      </c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1"/>
      <c r="Z201" s="191"/>
      <c r="AA201" s="191"/>
      <c r="AB201" s="191"/>
      <c r="AC201" s="191"/>
      <c r="AD201" s="191"/>
      <c r="AE201" s="191"/>
      <c r="AF201" s="191"/>
      <c r="AG201" s="191" t="s">
        <v>143</v>
      </c>
      <c r="AH201" s="191">
        <v>0</v>
      </c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  <c r="BE201" s="191"/>
      <c r="BF201" s="191"/>
      <c r="BG201" s="191"/>
      <c r="BH201" s="191"/>
    </row>
    <row r="202" spans="1:60" outlineLevel="1" x14ac:dyDescent="0.25">
      <c r="A202" s="192"/>
      <c r="B202" s="193"/>
      <c r="C202" s="641"/>
      <c r="D202" s="642"/>
      <c r="E202" s="642"/>
      <c r="F202" s="642"/>
      <c r="G202" s="642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1"/>
      <c r="Z202" s="191"/>
      <c r="AA202" s="191"/>
      <c r="AB202" s="191"/>
      <c r="AC202" s="191"/>
      <c r="AD202" s="191"/>
      <c r="AE202" s="191"/>
      <c r="AF202" s="191"/>
      <c r="AG202" s="191" t="s">
        <v>103</v>
      </c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</row>
    <row r="203" spans="1:60" x14ac:dyDescent="0.25">
      <c r="A203" s="174" t="s">
        <v>92</v>
      </c>
      <c r="B203" s="175" t="s">
        <v>160</v>
      </c>
      <c r="C203" s="176" t="s">
        <v>161</v>
      </c>
      <c r="D203" s="177"/>
      <c r="E203" s="178"/>
      <c r="F203" s="179"/>
      <c r="G203" s="179">
        <f>SUMIF(AG204:AG266,"&lt;&gt;NOR",G204:G266)</f>
        <v>0</v>
      </c>
      <c r="H203" s="179"/>
      <c r="I203" s="179">
        <f>SUM(I204:I266)</f>
        <v>0</v>
      </c>
      <c r="J203" s="179"/>
      <c r="K203" s="179">
        <f>SUM(K204:K266)</f>
        <v>0</v>
      </c>
      <c r="L203" s="179"/>
      <c r="M203" s="179">
        <f>SUM(M204:M266)</f>
        <v>0</v>
      </c>
      <c r="N203" s="179"/>
      <c r="O203" s="179">
        <f>SUM(O204:O266)</f>
        <v>7.5499999999999989</v>
      </c>
      <c r="P203" s="179"/>
      <c r="Q203" s="179">
        <f>SUM(Q204:Q266)</f>
        <v>0</v>
      </c>
      <c r="R203" s="179"/>
      <c r="S203" s="179"/>
      <c r="T203" s="180"/>
      <c r="U203" s="181"/>
      <c r="V203" s="181">
        <f>SUM(V204:V266)</f>
        <v>147.44000000000003</v>
      </c>
      <c r="W203" s="181"/>
      <c r="X203" s="181"/>
      <c r="AG203" s="28" t="s">
        <v>93</v>
      </c>
    </row>
    <row r="204" spans="1:60" outlineLevel="1" x14ac:dyDescent="0.25">
      <c r="A204" s="182">
        <v>19</v>
      </c>
      <c r="B204" s="183" t="s">
        <v>324</v>
      </c>
      <c r="C204" s="184" t="s">
        <v>325</v>
      </c>
      <c r="D204" s="185" t="s">
        <v>253</v>
      </c>
      <c r="E204" s="186">
        <v>165.1</v>
      </c>
      <c r="F204" s="187"/>
      <c r="G204" s="188">
        <f>ROUND(E204*F204,2)</f>
        <v>0</v>
      </c>
      <c r="H204" s="187"/>
      <c r="I204" s="188">
        <f>ROUND(E204*H204,2)</f>
        <v>0</v>
      </c>
      <c r="J204" s="187"/>
      <c r="K204" s="188">
        <f>ROUND(E204*J204,2)</f>
        <v>0</v>
      </c>
      <c r="L204" s="188">
        <v>21</v>
      </c>
      <c r="M204" s="188">
        <f>G204*(1+L204/100)</f>
        <v>0</v>
      </c>
      <c r="N204" s="188">
        <v>2.3800000000000002E-3</v>
      </c>
      <c r="O204" s="188">
        <f>ROUND(E204*N204,2)</f>
        <v>0.39</v>
      </c>
      <c r="P204" s="188">
        <v>0</v>
      </c>
      <c r="Q204" s="188">
        <f>ROUND(E204*P204,2)</f>
        <v>0</v>
      </c>
      <c r="R204" s="188" t="s">
        <v>222</v>
      </c>
      <c r="S204" s="188" t="s">
        <v>97</v>
      </c>
      <c r="T204" s="189" t="s">
        <v>98</v>
      </c>
      <c r="U204" s="190">
        <v>0.18</v>
      </c>
      <c r="V204" s="190">
        <f>ROUND(E204*U204,2)</f>
        <v>29.72</v>
      </c>
      <c r="W204" s="190"/>
      <c r="X204" s="190" t="s">
        <v>134</v>
      </c>
      <c r="Y204" s="191"/>
      <c r="Z204" s="191"/>
      <c r="AA204" s="191"/>
      <c r="AB204" s="191"/>
      <c r="AC204" s="191"/>
      <c r="AD204" s="191"/>
      <c r="AE204" s="191"/>
      <c r="AF204" s="191"/>
      <c r="AG204" s="191" t="s">
        <v>135</v>
      </c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</row>
    <row r="205" spans="1:60" outlineLevel="1" x14ac:dyDescent="0.25">
      <c r="A205" s="192"/>
      <c r="B205" s="193"/>
      <c r="C205" s="195" t="s">
        <v>326</v>
      </c>
      <c r="D205" s="196"/>
      <c r="E205" s="197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1"/>
      <c r="Z205" s="191"/>
      <c r="AA205" s="191"/>
      <c r="AB205" s="191"/>
      <c r="AC205" s="191"/>
      <c r="AD205" s="191"/>
      <c r="AE205" s="191"/>
      <c r="AF205" s="191"/>
      <c r="AG205" s="191" t="s">
        <v>143</v>
      </c>
      <c r="AH205" s="191">
        <v>0</v>
      </c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</row>
    <row r="206" spans="1:60" outlineLevel="1" x14ac:dyDescent="0.25">
      <c r="A206" s="192"/>
      <c r="B206" s="193"/>
      <c r="C206" s="195" t="s">
        <v>327</v>
      </c>
      <c r="D206" s="196"/>
      <c r="E206" s="197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1"/>
      <c r="Z206" s="191"/>
      <c r="AA206" s="191"/>
      <c r="AB206" s="191"/>
      <c r="AC206" s="191"/>
      <c r="AD206" s="191"/>
      <c r="AE206" s="191"/>
      <c r="AF206" s="191"/>
      <c r="AG206" s="191" t="s">
        <v>143</v>
      </c>
      <c r="AH206" s="191">
        <v>0</v>
      </c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</row>
    <row r="207" spans="1:60" outlineLevel="1" x14ac:dyDescent="0.25">
      <c r="A207" s="192"/>
      <c r="B207" s="193"/>
      <c r="C207" s="195" t="s">
        <v>328</v>
      </c>
      <c r="D207" s="196"/>
      <c r="E207" s="197">
        <v>21.1</v>
      </c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1"/>
      <c r="Z207" s="191"/>
      <c r="AA207" s="191"/>
      <c r="AB207" s="191"/>
      <c r="AC207" s="191"/>
      <c r="AD207" s="191"/>
      <c r="AE207" s="191"/>
      <c r="AF207" s="191"/>
      <c r="AG207" s="191" t="s">
        <v>143</v>
      </c>
      <c r="AH207" s="191">
        <v>0</v>
      </c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</row>
    <row r="208" spans="1:60" outlineLevel="1" x14ac:dyDescent="0.25">
      <c r="A208" s="192"/>
      <c r="B208" s="193"/>
      <c r="C208" s="195" t="s">
        <v>329</v>
      </c>
      <c r="D208" s="196"/>
      <c r="E208" s="197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1"/>
      <c r="Z208" s="191"/>
      <c r="AA208" s="191"/>
      <c r="AB208" s="191"/>
      <c r="AC208" s="191"/>
      <c r="AD208" s="191"/>
      <c r="AE208" s="191"/>
      <c r="AF208" s="191"/>
      <c r="AG208" s="191" t="s">
        <v>143</v>
      </c>
      <c r="AH208" s="191">
        <v>0</v>
      </c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  <c r="BE208" s="191"/>
      <c r="BF208" s="191"/>
      <c r="BG208" s="191"/>
      <c r="BH208" s="191"/>
    </row>
    <row r="209" spans="1:60" outlineLevel="1" x14ac:dyDescent="0.25">
      <c r="A209" s="192"/>
      <c r="B209" s="193"/>
      <c r="C209" s="195" t="s">
        <v>237</v>
      </c>
      <c r="D209" s="196"/>
      <c r="E209" s="197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1"/>
      <c r="Z209" s="191"/>
      <c r="AA209" s="191"/>
      <c r="AB209" s="191"/>
      <c r="AC209" s="191"/>
      <c r="AD209" s="191"/>
      <c r="AE209" s="191"/>
      <c r="AF209" s="191"/>
      <c r="AG209" s="191" t="s">
        <v>143</v>
      </c>
      <c r="AH209" s="191">
        <v>0</v>
      </c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</row>
    <row r="210" spans="1:60" outlineLevel="1" x14ac:dyDescent="0.25">
      <c r="A210" s="192"/>
      <c r="B210" s="193"/>
      <c r="C210" s="195" t="s">
        <v>330</v>
      </c>
      <c r="D210" s="196"/>
      <c r="E210" s="197">
        <v>38</v>
      </c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1"/>
      <c r="Z210" s="191"/>
      <c r="AA210" s="191"/>
      <c r="AB210" s="191"/>
      <c r="AC210" s="191"/>
      <c r="AD210" s="191"/>
      <c r="AE210" s="191"/>
      <c r="AF210" s="191"/>
      <c r="AG210" s="191" t="s">
        <v>143</v>
      </c>
      <c r="AH210" s="191">
        <v>0</v>
      </c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</row>
    <row r="211" spans="1:60" outlineLevel="1" x14ac:dyDescent="0.25">
      <c r="A211" s="192"/>
      <c r="B211" s="193"/>
      <c r="C211" s="195" t="s">
        <v>240</v>
      </c>
      <c r="D211" s="196"/>
      <c r="E211" s="197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1"/>
      <c r="Z211" s="191"/>
      <c r="AA211" s="191"/>
      <c r="AB211" s="191"/>
      <c r="AC211" s="191"/>
      <c r="AD211" s="191"/>
      <c r="AE211" s="191"/>
      <c r="AF211" s="191"/>
      <c r="AG211" s="191" t="s">
        <v>143</v>
      </c>
      <c r="AH211" s="191">
        <v>0</v>
      </c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  <c r="BE211" s="191"/>
      <c r="BF211" s="191"/>
      <c r="BG211" s="191"/>
      <c r="BH211" s="191"/>
    </row>
    <row r="212" spans="1:60" outlineLevel="1" x14ac:dyDescent="0.25">
      <c r="A212" s="192"/>
      <c r="B212" s="193"/>
      <c r="C212" s="195" t="s">
        <v>330</v>
      </c>
      <c r="D212" s="196"/>
      <c r="E212" s="197">
        <v>38</v>
      </c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1"/>
      <c r="Z212" s="191"/>
      <c r="AA212" s="191"/>
      <c r="AB212" s="191"/>
      <c r="AC212" s="191"/>
      <c r="AD212" s="191"/>
      <c r="AE212" s="191"/>
      <c r="AF212" s="191"/>
      <c r="AG212" s="191" t="s">
        <v>143</v>
      </c>
      <c r="AH212" s="191">
        <v>0</v>
      </c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</row>
    <row r="213" spans="1:60" outlineLevel="1" x14ac:dyDescent="0.25">
      <c r="A213" s="192"/>
      <c r="B213" s="193"/>
      <c r="C213" s="195" t="s">
        <v>225</v>
      </c>
      <c r="D213" s="196"/>
      <c r="E213" s="197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1"/>
      <c r="Z213" s="191"/>
      <c r="AA213" s="191"/>
      <c r="AB213" s="191"/>
      <c r="AC213" s="191"/>
      <c r="AD213" s="191"/>
      <c r="AE213" s="191"/>
      <c r="AF213" s="191"/>
      <c r="AG213" s="191" t="s">
        <v>143</v>
      </c>
      <c r="AH213" s="191">
        <v>0</v>
      </c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</row>
    <row r="214" spans="1:60" outlineLevel="1" x14ac:dyDescent="0.25">
      <c r="A214" s="192"/>
      <c r="B214" s="193"/>
      <c r="C214" s="195" t="s">
        <v>331</v>
      </c>
      <c r="D214" s="196"/>
      <c r="E214" s="197">
        <v>34</v>
      </c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1"/>
      <c r="Z214" s="191"/>
      <c r="AA214" s="191"/>
      <c r="AB214" s="191"/>
      <c r="AC214" s="191"/>
      <c r="AD214" s="191"/>
      <c r="AE214" s="191"/>
      <c r="AF214" s="191"/>
      <c r="AG214" s="191" t="s">
        <v>143</v>
      </c>
      <c r="AH214" s="191">
        <v>0</v>
      </c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</row>
    <row r="215" spans="1:60" outlineLevel="1" x14ac:dyDescent="0.25">
      <c r="A215" s="192"/>
      <c r="B215" s="193"/>
      <c r="C215" s="195" t="s">
        <v>241</v>
      </c>
      <c r="D215" s="196"/>
      <c r="E215" s="197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1"/>
      <c r="Z215" s="191"/>
      <c r="AA215" s="191"/>
      <c r="AB215" s="191"/>
      <c r="AC215" s="191"/>
      <c r="AD215" s="191"/>
      <c r="AE215" s="191"/>
      <c r="AF215" s="191"/>
      <c r="AG215" s="191" t="s">
        <v>143</v>
      </c>
      <c r="AH215" s="191">
        <v>0</v>
      </c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1"/>
      <c r="AY215" s="191"/>
      <c r="AZ215" s="191"/>
      <c r="BA215" s="191"/>
      <c r="BB215" s="191"/>
      <c r="BC215" s="191"/>
      <c r="BD215" s="191"/>
      <c r="BE215" s="191"/>
      <c r="BF215" s="191"/>
      <c r="BG215" s="191"/>
      <c r="BH215" s="191"/>
    </row>
    <row r="216" spans="1:60" outlineLevel="1" x14ac:dyDescent="0.25">
      <c r="A216" s="192"/>
      <c r="B216" s="193"/>
      <c r="C216" s="195" t="s">
        <v>331</v>
      </c>
      <c r="D216" s="196"/>
      <c r="E216" s="197">
        <v>34</v>
      </c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1"/>
      <c r="Z216" s="191"/>
      <c r="AA216" s="191"/>
      <c r="AB216" s="191"/>
      <c r="AC216" s="191"/>
      <c r="AD216" s="191"/>
      <c r="AE216" s="191"/>
      <c r="AF216" s="191"/>
      <c r="AG216" s="191" t="s">
        <v>143</v>
      </c>
      <c r="AH216" s="191">
        <v>0</v>
      </c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H216" s="191"/>
    </row>
    <row r="217" spans="1:60" outlineLevel="1" x14ac:dyDescent="0.25">
      <c r="A217" s="192"/>
      <c r="B217" s="193"/>
      <c r="C217" s="641"/>
      <c r="D217" s="642"/>
      <c r="E217" s="642"/>
      <c r="F217" s="642"/>
      <c r="G217" s="642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1"/>
      <c r="Z217" s="191"/>
      <c r="AA217" s="191"/>
      <c r="AB217" s="191"/>
      <c r="AC217" s="191"/>
      <c r="AD217" s="191"/>
      <c r="AE217" s="191"/>
      <c r="AF217" s="191"/>
      <c r="AG217" s="191" t="s">
        <v>103</v>
      </c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H217" s="191"/>
    </row>
    <row r="218" spans="1:60" outlineLevel="1" x14ac:dyDescent="0.25">
      <c r="A218" s="182">
        <v>20</v>
      </c>
      <c r="B218" s="183" t="s">
        <v>332</v>
      </c>
      <c r="C218" s="184" t="s">
        <v>333</v>
      </c>
      <c r="D218" s="185" t="s">
        <v>230</v>
      </c>
      <c r="E218" s="186">
        <v>131.803</v>
      </c>
      <c r="F218" s="187"/>
      <c r="G218" s="188">
        <f>ROUND(E218*F218,2)</f>
        <v>0</v>
      </c>
      <c r="H218" s="187"/>
      <c r="I218" s="188">
        <f>ROUND(E218*H218,2)</f>
        <v>0</v>
      </c>
      <c r="J218" s="187"/>
      <c r="K218" s="188">
        <f>ROUND(E218*J218,2)</f>
        <v>0</v>
      </c>
      <c r="L218" s="188">
        <v>21</v>
      </c>
      <c r="M218" s="188">
        <f>G218*(1+L218/100)</f>
        <v>0</v>
      </c>
      <c r="N218" s="188">
        <v>4.5580000000000002E-2</v>
      </c>
      <c r="O218" s="188">
        <f>ROUND(E218*N218,2)</f>
        <v>6.01</v>
      </c>
      <c r="P218" s="188">
        <v>0</v>
      </c>
      <c r="Q218" s="188">
        <f>ROUND(E218*P218,2)</f>
        <v>0</v>
      </c>
      <c r="R218" s="188" t="s">
        <v>244</v>
      </c>
      <c r="S218" s="188" t="s">
        <v>97</v>
      </c>
      <c r="T218" s="189" t="s">
        <v>98</v>
      </c>
      <c r="U218" s="190">
        <v>0.61</v>
      </c>
      <c r="V218" s="190">
        <f>ROUND(E218*U218,2)</f>
        <v>80.400000000000006</v>
      </c>
      <c r="W218" s="190"/>
      <c r="X218" s="190" t="s">
        <v>134</v>
      </c>
      <c r="Y218" s="191"/>
      <c r="Z218" s="191"/>
      <c r="AA218" s="191"/>
      <c r="AB218" s="191"/>
      <c r="AC218" s="191"/>
      <c r="AD218" s="191"/>
      <c r="AE218" s="191"/>
      <c r="AF218" s="191"/>
      <c r="AG218" s="191" t="s">
        <v>135</v>
      </c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H218" s="191"/>
    </row>
    <row r="219" spans="1:60" outlineLevel="1" x14ac:dyDescent="0.25">
      <c r="A219" s="192"/>
      <c r="B219" s="193"/>
      <c r="C219" s="645" t="s">
        <v>334</v>
      </c>
      <c r="D219" s="646"/>
      <c r="E219" s="646"/>
      <c r="F219" s="646"/>
      <c r="G219" s="646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1"/>
      <c r="Z219" s="191"/>
      <c r="AA219" s="191"/>
      <c r="AB219" s="191"/>
      <c r="AC219" s="191"/>
      <c r="AD219" s="191"/>
      <c r="AE219" s="191"/>
      <c r="AF219" s="191"/>
      <c r="AG219" s="191" t="s">
        <v>224</v>
      </c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</row>
    <row r="220" spans="1:60" outlineLevel="1" x14ac:dyDescent="0.25">
      <c r="A220" s="192"/>
      <c r="B220" s="193"/>
      <c r="C220" s="195" t="s">
        <v>237</v>
      </c>
      <c r="D220" s="196"/>
      <c r="E220" s="197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1"/>
      <c r="Z220" s="191"/>
      <c r="AA220" s="191"/>
      <c r="AB220" s="191"/>
      <c r="AC220" s="191"/>
      <c r="AD220" s="191"/>
      <c r="AE220" s="191"/>
      <c r="AF220" s="191"/>
      <c r="AG220" s="191" t="s">
        <v>143</v>
      </c>
      <c r="AH220" s="191">
        <v>0</v>
      </c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</row>
    <row r="221" spans="1:60" outlineLevel="1" x14ac:dyDescent="0.25">
      <c r="A221" s="192"/>
      <c r="B221" s="193"/>
      <c r="C221" s="195" t="s">
        <v>335</v>
      </c>
      <c r="D221" s="196"/>
      <c r="E221" s="197">
        <v>13.437749999999999</v>
      </c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1"/>
      <c r="Z221" s="191"/>
      <c r="AA221" s="191"/>
      <c r="AB221" s="191"/>
      <c r="AC221" s="191"/>
      <c r="AD221" s="191"/>
      <c r="AE221" s="191"/>
      <c r="AF221" s="191"/>
      <c r="AG221" s="191" t="s">
        <v>143</v>
      </c>
      <c r="AH221" s="191">
        <v>0</v>
      </c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</row>
    <row r="222" spans="1:60" outlineLevel="1" x14ac:dyDescent="0.25">
      <c r="A222" s="192"/>
      <c r="B222" s="193"/>
      <c r="C222" s="195" t="s">
        <v>240</v>
      </c>
      <c r="D222" s="196"/>
      <c r="E222" s="197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1"/>
      <c r="Z222" s="191"/>
      <c r="AA222" s="191"/>
      <c r="AB222" s="191"/>
      <c r="AC222" s="191"/>
      <c r="AD222" s="191"/>
      <c r="AE222" s="191"/>
      <c r="AF222" s="191"/>
      <c r="AG222" s="191" t="s">
        <v>143</v>
      </c>
      <c r="AH222" s="191">
        <v>0</v>
      </c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</row>
    <row r="223" spans="1:60" outlineLevel="1" x14ac:dyDescent="0.25">
      <c r="A223" s="192"/>
      <c r="B223" s="193"/>
      <c r="C223" s="195" t="s">
        <v>335</v>
      </c>
      <c r="D223" s="196"/>
      <c r="E223" s="197">
        <v>13.437749999999999</v>
      </c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1"/>
      <c r="Z223" s="191"/>
      <c r="AA223" s="191"/>
      <c r="AB223" s="191"/>
      <c r="AC223" s="191"/>
      <c r="AD223" s="191"/>
      <c r="AE223" s="191"/>
      <c r="AF223" s="191"/>
      <c r="AG223" s="191" t="s">
        <v>143</v>
      </c>
      <c r="AH223" s="191">
        <v>0</v>
      </c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</row>
    <row r="224" spans="1:60" outlineLevel="1" x14ac:dyDescent="0.25">
      <c r="A224" s="192"/>
      <c r="B224" s="193"/>
      <c r="C224" s="195" t="s">
        <v>225</v>
      </c>
      <c r="D224" s="196"/>
      <c r="E224" s="197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1"/>
      <c r="Z224" s="191"/>
      <c r="AA224" s="191"/>
      <c r="AB224" s="191"/>
      <c r="AC224" s="191"/>
      <c r="AD224" s="191"/>
      <c r="AE224" s="191"/>
      <c r="AF224" s="191"/>
      <c r="AG224" s="191" t="s">
        <v>143</v>
      </c>
      <c r="AH224" s="191">
        <v>0</v>
      </c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</row>
    <row r="225" spans="1:60" outlineLevel="1" x14ac:dyDescent="0.25">
      <c r="A225" s="192"/>
      <c r="B225" s="193"/>
      <c r="C225" s="195" t="s">
        <v>336</v>
      </c>
      <c r="D225" s="196"/>
      <c r="E225" s="197">
        <v>12.023250000000001</v>
      </c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1"/>
      <c r="Z225" s="191"/>
      <c r="AA225" s="191"/>
      <c r="AB225" s="191"/>
      <c r="AC225" s="191"/>
      <c r="AD225" s="191"/>
      <c r="AE225" s="191"/>
      <c r="AF225" s="191"/>
      <c r="AG225" s="191" t="s">
        <v>143</v>
      </c>
      <c r="AH225" s="191">
        <v>0</v>
      </c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</row>
    <row r="226" spans="1:60" outlineLevel="1" x14ac:dyDescent="0.25">
      <c r="A226" s="192"/>
      <c r="B226" s="193"/>
      <c r="C226" s="195" t="s">
        <v>241</v>
      </c>
      <c r="D226" s="196"/>
      <c r="E226" s="197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1"/>
      <c r="Z226" s="191"/>
      <c r="AA226" s="191"/>
      <c r="AB226" s="191"/>
      <c r="AC226" s="191"/>
      <c r="AD226" s="191"/>
      <c r="AE226" s="191"/>
      <c r="AF226" s="191"/>
      <c r="AG226" s="191" t="s">
        <v>143</v>
      </c>
      <c r="AH226" s="191">
        <v>0</v>
      </c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</row>
    <row r="227" spans="1:60" outlineLevel="1" x14ac:dyDescent="0.25">
      <c r="A227" s="192"/>
      <c r="B227" s="193"/>
      <c r="C227" s="195" t="s">
        <v>336</v>
      </c>
      <c r="D227" s="196"/>
      <c r="E227" s="197">
        <v>12.023250000000001</v>
      </c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1"/>
      <c r="Z227" s="191"/>
      <c r="AA227" s="191"/>
      <c r="AB227" s="191"/>
      <c r="AC227" s="191"/>
      <c r="AD227" s="191"/>
      <c r="AE227" s="191"/>
      <c r="AF227" s="191"/>
      <c r="AG227" s="191" t="s">
        <v>143</v>
      </c>
      <c r="AH227" s="191">
        <v>0</v>
      </c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</row>
    <row r="228" spans="1:60" outlineLevel="1" x14ac:dyDescent="0.25">
      <c r="A228" s="192"/>
      <c r="B228" s="193"/>
      <c r="C228" s="195" t="s">
        <v>337</v>
      </c>
      <c r="D228" s="196"/>
      <c r="E228" s="197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1"/>
      <c r="Z228" s="191"/>
      <c r="AA228" s="191"/>
      <c r="AB228" s="191"/>
      <c r="AC228" s="191"/>
      <c r="AD228" s="191"/>
      <c r="AE228" s="191"/>
      <c r="AF228" s="191"/>
      <c r="AG228" s="191" t="s">
        <v>143</v>
      </c>
      <c r="AH228" s="191">
        <v>0</v>
      </c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H228" s="191"/>
    </row>
    <row r="229" spans="1:60" outlineLevel="1" x14ac:dyDescent="0.25">
      <c r="A229" s="192"/>
      <c r="B229" s="193"/>
      <c r="C229" s="195" t="s">
        <v>338</v>
      </c>
      <c r="D229" s="196"/>
      <c r="E229" s="197">
        <v>80.881</v>
      </c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1"/>
      <c r="Z229" s="191"/>
      <c r="AA229" s="191"/>
      <c r="AB229" s="191"/>
      <c r="AC229" s="191"/>
      <c r="AD229" s="191"/>
      <c r="AE229" s="191"/>
      <c r="AF229" s="191"/>
      <c r="AG229" s="191" t="s">
        <v>143</v>
      </c>
      <c r="AH229" s="191">
        <v>0</v>
      </c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H229" s="191"/>
    </row>
    <row r="230" spans="1:60" outlineLevel="1" x14ac:dyDescent="0.25">
      <c r="A230" s="192"/>
      <c r="B230" s="193"/>
      <c r="C230" s="641"/>
      <c r="D230" s="642"/>
      <c r="E230" s="642"/>
      <c r="F230" s="642"/>
      <c r="G230" s="642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  <c r="Z230" s="191"/>
      <c r="AA230" s="191"/>
      <c r="AB230" s="191"/>
      <c r="AC230" s="191"/>
      <c r="AD230" s="191"/>
      <c r="AE230" s="191"/>
      <c r="AF230" s="191"/>
      <c r="AG230" s="191" t="s">
        <v>103</v>
      </c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H230" s="191"/>
    </row>
    <row r="231" spans="1:60" ht="20.399999999999999" outlineLevel="1" x14ac:dyDescent="0.25">
      <c r="A231" s="182">
        <v>21</v>
      </c>
      <c r="B231" s="183" t="s">
        <v>339</v>
      </c>
      <c r="C231" s="184" t="s">
        <v>340</v>
      </c>
      <c r="D231" s="185" t="s">
        <v>341</v>
      </c>
      <c r="E231" s="186">
        <v>96.126800000000003</v>
      </c>
      <c r="F231" s="187"/>
      <c r="G231" s="188">
        <f>ROUND(E231*F231,2)</f>
        <v>0</v>
      </c>
      <c r="H231" s="187"/>
      <c r="I231" s="188">
        <f>ROUND(E231*H231,2)</f>
        <v>0</v>
      </c>
      <c r="J231" s="187"/>
      <c r="K231" s="188">
        <f>ROUND(E231*J231,2)</f>
        <v>0</v>
      </c>
      <c r="L231" s="188">
        <v>21</v>
      </c>
      <c r="M231" s="188">
        <f>G231*(1+L231/100)</f>
        <v>0</v>
      </c>
      <c r="N231" s="188">
        <v>1.187E-2</v>
      </c>
      <c r="O231" s="188">
        <f>ROUND(E231*N231,2)</f>
        <v>1.1399999999999999</v>
      </c>
      <c r="P231" s="188">
        <v>0</v>
      </c>
      <c r="Q231" s="188">
        <f>ROUND(E231*P231,2)</f>
        <v>0</v>
      </c>
      <c r="R231" s="188"/>
      <c r="S231" s="188" t="s">
        <v>117</v>
      </c>
      <c r="T231" s="189" t="s">
        <v>98</v>
      </c>
      <c r="U231" s="190">
        <v>0.36</v>
      </c>
      <c r="V231" s="190">
        <f>ROUND(E231*U231,2)</f>
        <v>34.61</v>
      </c>
      <c r="W231" s="190"/>
      <c r="X231" s="190" t="s">
        <v>134</v>
      </c>
      <c r="Y231" s="191"/>
      <c r="Z231" s="191"/>
      <c r="AA231" s="191"/>
      <c r="AB231" s="191"/>
      <c r="AC231" s="191"/>
      <c r="AD231" s="191"/>
      <c r="AE231" s="191"/>
      <c r="AF231" s="191"/>
      <c r="AG231" s="191" t="s">
        <v>231</v>
      </c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91"/>
      <c r="BB231" s="191"/>
      <c r="BC231" s="191"/>
      <c r="BD231" s="191"/>
      <c r="BE231" s="191"/>
      <c r="BF231" s="191"/>
      <c r="BG231" s="191"/>
      <c r="BH231" s="191"/>
    </row>
    <row r="232" spans="1:60" outlineLevel="1" x14ac:dyDescent="0.25">
      <c r="A232" s="192"/>
      <c r="B232" s="193"/>
      <c r="C232" s="195" t="s">
        <v>237</v>
      </c>
      <c r="D232" s="196"/>
      <c r="E232" s="197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1"/>
      <c r="Z232" s="191"/>
      <c r="AA232" s="191"/>
      <c r="AB232" s="191"/>
      <c r="AC232" s="191"/>
      <c r="AD232" s="191"/>
      <c r="AE232" s="191"/>
      <c r="AF232" s="191"/>
      <c r="AG232" s="191" t="s">
        <v>143</v>
      </c>
      <c r="AH232" s="191">
        <v>0</v>
      </c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  <c r="BE232" s="191"/>
      <c r="BF232" s="191"/>
      <c r="BG232" s="191"/>
      <c r="BH232" s="191"/>
    </row>
    <row r="233" spans="1:60" outlineLevel="1" x14ac:dyDescent="0.25">
      <c r="A233" s="192"/>
      <c r="B233" s="193"/>
      <c r="C233" s="195" t="s">
        <v>342</v>
      </c>
      <c r="D233" s="196"/>
      <c r="E233" s="197">
        <v>14.420999999999999</v>
      </c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1"/>
      <c r="Z233" s="191"/>
      <c r="AA233" s="191"/>
      <c r="AB233" s="191"/>
      <c r="AC233" s="191"/>
      <c r="AD233" s="191"/>
      <c r="AE233" s="191"/>
      <c r="AF233" s="191"/>
      <c r="AG233" s="191" t="s">
        <v>143</v>
      </c>
      <c r="AH233" s="191">
        <v>0</v>
      </c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</row>
    <row r="234" spans="1:60" outlineLevel="1" x14ac:dyDescent="0.25">
      <c r="A234" s="192"/>
      <c r="B234" s="193"/>
      <c r="C234" s="195" t="s">
        <v>343</v>
      </c>
      <c r="D234" s="196"/>
      <c r="E234" s="197">
        <v>21.631499999999999</v>
      </c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1"/>
      <c r="Z234" s="191"/>
      <c r="AA234" s="191"/>
      <c r="AB234" s="191"/>
      <c r="AC234" s="191"/>
      <c r="AD234" s="191"/>
      <c r="AE234" s="191"/>
      <c r="AF234" s="191"/>
      <c r="AG234" s="191" t="s">
        <v>143</v>
      </c>
      <c r="AH234" s="191">
        <v>0</v>
      </c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1"/>
      <c r="AY234" s="191"/>
      <c r="AZ234" s="191"/>
      <c r="BA234" s="191"/>
      <c r="BB234" s="191"/>
      <c r="BC234" s="191"/>
      <c r="BD234" s="191"/>
      <c r="BE234" s="191"/>
      <c r="BF234" s="191"/>
      <c r="BG234" s="191"/>
      <c r="BH234" s="191"/>
    </row>
    <row r="235" spans="1:60" outlineLevel="1" x14ac:dyDescent="0.25">
      <c r="A235" s="192"/>
      <c r="B235" s="193"/>
      <c r="C235" s="195" t="s">
        <v>344</v>
      </c>
      <c r="D235" s="196"/>
      <c r="E235" s="197">
        <v>-13.437749999999999</v>
      </c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1"/>
      <c r="Z235" s="191"/>
      <c r="AA235" s="191"/>
      <c r="AB235" s="191"/>
      <c r="AC235" s="191"/>
      <c r="AD235" s="191"/>
      <c r="AE235" s="191"/>
      <c r="AF235" s="191"/>
      <c r="AG235" s="191" t="s">
        <v>143</v>
      </c>
      <c r="AH235" s="191">
        <v>0</v>
      </c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</row>
    <row r="236" spans="1:60" outlineLevel="1" x14ac:dyDescent="0.25">
      <c r="A236" s="192"/>
      <c r="B236" s="193"/>
      <c r="C236" s="195" t="s">
        <v>240</v>
      </c>
      <c r="D236" s="196"/>
      <c r="E236" s="197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1"/>
      <c r="Z236" s="191"/>
      <c r="AA236" s="191"/>
      <c r="AB236" s="191"/>
      <c r="AC236" s="191"/>
      <c r="AD236" s="191"/>
      <c r="AE236" s="191"/>
      <c r="AF236" s="191"/>
      <c r="AG236" s="191" t="s">
        <v>143</v>
      </c>
      <c r="AH236" s="191">
        <v>0</v>
      </c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</row>
    <row r="237" spans="1:60" outlineLevel="1" x14ac:dyDescent="0.25">
      <c r="A237" s="192"/>
      <c r="B237" s="193"/>
      <c r="C237" s="195" t="s">
        <v>342</v>
      </c>
      <c r="D237" s="196"/>
      <c r="E237" s="197">
        <v>14.420999999999999</v>
      </c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1"/>
      <c r="Z237" s="191"/>
      <c r="AA237" s="191"/>
      <c r="AB237" s="191"/>
      <c r="AC237" s="191"/>
      <c r="AD237" s="191"/>
      <c r="AE237" s="191"/>
      <c r="AF237" s="191"/>
      <c r="AG237" s="191" t="s">
        <v>143</v>
      </c>
      <c r="AH237" s="191">
        <v>0</v>
      </c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</row>
    <row r="238" spans="1:60" outlineLevel="1" x14ac:dyDescent="0.25">
      <c r="A238" s="192"/>
      <c r="B238" s="193"/>
      <c r="C238" s="195" t="s">
        <v>343</v>
      </c>
      <c r="D238" s="196"/>
      <c r="E238" s="197">
        <v>21.631499999999999</v>
      </c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1"/>
      <c r="Z238" s="191"/>
      <c r="AA238" s="191"/>
      <c r="AB238" s="191"/>
      <c r="AC238" s="191"/>
      <c r="AD238" s="191"/>
      <c r="AE238" s="191"/>
      <c r="AF238" s="191"/>
      <c r="AG238" s="191" t="s">
        <v>143</v>
      </c>
      <c r="AH238" s="191">
        <v>0</v>
      </c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</row>
    <row r="239" spans="1:60" outlineLevel="1" x14ac:dyDescent="0.25">
      <c r="A239" s="192"/>
      <c r="B239" s="193"/>
      <c r="C239" s="195" t="s">
        <v>344</v>
      </c>
      <c r="D239" s="196"/>
      <c r="E239" s="197">
        <v>-13.437749999999999</v>
      </c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1"/>
      <c r="Z239" s="191"/>
      <c r="AA239" s="191"/>
      <c r="AB239" s="191"/>
      <c r="AC239" s="191"/>
      <c r="AD239" s="191"/>
      <c r="AE239" s="191"/>
      <c r="AF239" s="191"/>
      <c r="AG239" s="191" t="s">
        <v>143</v>
      </c>
      <c r="AH239" s="191">
        <v>0</v>
      </c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</row>
    <row r="240" spans="1:60" outlineLevel="1" x14ac:dyDescent="0.25">
      <c r="A240" s="192"/>
      <c r="B240" s="193"/>
      <c r="C240" s="195" t="s">
        <v>225</v>
      </c>
      <c r="D240" s="196"/>
      <c r="E240" s="197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1"/>
      <c r="Z240" s="191"/>
      <c r="AA240" s="191"/>
      <c r="AB240" s="191"/>
      <c r="AC240" s="191"/>
      <c r="AD240" s="191"/>
      <c r="AE240" s="191"/>
      <c r="AF240" s="191"/>
      <c r="AG240" s="191" t="s">
        <v>143</v>
      </c>
      <c r="AH240" s="191">
        <v>0</v>
      </c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  <c r="BH240" s="191"/>
    </row>
    <row r="241" spans="1:60" outlineLevel="1" x14ac:dyDescent="0.25">
      <c r="A241" s="192"/>
      <c r="B241" s="193"/>
      <c r="C241" s="195" t="s">
        <v>345</v>
      </c>
      <c r="D241" s="196"/>
      <c r="E241" s="197">
        <v>12.903</v>
      </c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1"/>
      <c r="Z241" s="191"/>
      <c r="AA241" s="191"/>
      <c r="AB241" s="191"/>
      <c r="AC241" s="191"/>
      <c r="AD241" s="191"/>
      <c r="AE241" s="191"/>
      <c r="AF241" s="191"/>
      <c r="AG241" s="191" t="s">
        <v>143</v>
      </c>
      <c r="AH241" s="191">
        <v>0</v>
      </c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</row>
    <row r="242" spans="1:60" outlineLevel="1" x14ac:dyDescent="0.25">
      <c r="A242" s="192"/>
      <c r="B242" s="193"/>
      <c r="C242" s="195" t="s">
        <v>346</v>
      </c>
      <c r="D242" s="196"/>
      <c r="E242" s="197">
        <v>19.354500000000002</v>
      </c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1"/>
      <c r="Z242" s="191"/>
      <c r="AA242" s="191"/>
      <c r="AB242" s="191"/>
      <c r="AC242" s="191"/>
      <c r="AD242" s="191"/>
      <c r="AE242" s="191"/>
      <c r="AF242" s="191"/>
      <c r="AG242" s="191" t="s">
        <v>143</v>
      </c>
      <c r="AH242" s="191">
        <v>0</v>
      </c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  <c r="BH242" s="191"/>
    </row>
    <row r="243" spans="1:60" outlineLevel="1" x14ac:dyDescent="0.25">
      <c r="A243" s="192"/>
      <c r="B243" s="193"/>
      <c r="C243" s="195" t="s">
        <v>347</v>
      </c>
      <c r="D243" s="196"/>
      <c r="E243" s="197">
        <v>-12.023250000000001</v>
      </c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1"/>
      <c r="Z243" s="191"/>
      <c r="AA243" s="191"/>
      <c r="AB243" s="191"/>
      <c r="AC243" s="191"/>
      <c r="AD243" s="191"/>
      <c r="AE243" s="191"/>
      <c r="AF243" s="191"/>
      <c r="AG243" s="191" t="s">
        <v>143</v>
      </c>
      <c r="AH243" s="191">
        <v>0</v>
      </c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191"/>
      <c r="AZ243" s="191"/>
      <c r="BA243" s="191"/>
      <c r="BB243" s="191"/>
      <c r="BC243" s="191"/>
      <c r="BD243" s="191"/>
      <c r="BE243" s="191"/>
      <c r="BF243" s="191"/>
      <c r="BG243" s="191"/>
      <c r="BH243" s="191"/>
    </row>
    <row r="244" spans="1:60" outlineLevel="1" x14ac:dyDescent="0.25">
      <c r="A244" s="192"/>
      <c r="B244" s="193"/>
      <c r="C244" s="195" t="s">
        <v>241</v>
      </c>
      <c r="D244" s="196"/>
      <c r="E244" s="197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1"/>
      <c r="Z244" s="191"/>
      <c r="AA244" s="191"/>
      <c r="AB244" s="191"/>
      <c r="AC244" s="191"/>
      <c r="AD244" s="191"/>
      <c r="AE244" s="191"/>
      <c r="AF244" s="191"/>
      <c r="AG244" s="191" t="s">
        <v>143</v>
      </c>
      <c r="AH244" s="191">
        <v>0</v>
      </c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  <c r="BE244" s="191"/>
      <c r="BF244" s="191"/>
      <c r="BG244" s="191"/>
      <c r="BH244" s="191"/>
    </row>
    <row r="245" spans="1:60" outlineLevel="1" x14ac:dyDescent="0.25">
      <c r="A245" s="192"/>
      <c r="B245" s="193"/>
      <c r="C245" s="195" t="s">
        <v>345</v>
      </c>
      <c r="D245" s="196"/>
      <c r="E245" s="197">
        <v>12.903</v>
      </c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1"/>
      <c r="Z245" s="191"/>
      <c r="AA245" s="191"/>
      <c r="AB245" s="191"/>
      <c r="AC245" s="191"/>
      <c r="AD245" s="191"/>
      <c r="AE245" s="191"/>
      <c r="AF245" s="191"/>
      <c r="AG245" s="191" t="s">
        <v>143</v>
      </c>
      <c r="AH245" s="191">
        <v>0</v>
      </c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1"/>
      <c r="BB245" s="191"/>
      <c r="BC245" s="191"/>
      <c r="BD245" s="191"/>
      <c r="BE245" s="191"/>
      <c r="BF245" s="191"/>
      <c r="BG245" s="191"/>
      <c r="BH245" s="191"/>
    </row>
    <row r="246" spans="1:60" outlineLevel="1" x14ac:dyDescent="0.25">
      <c r="A246" s="192"/>
      <c r="B246" s="193"/>
      <c r="C246" s="195" t="s">
        <v>346</v>
      </c>
      <c r="D246" s="196"/>
      <c r="E246" s="197">
        <v>19.354500000000002</v>
      </c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1"/>
      <c r="Z246" s="191"/>
      <c r="AA246" s="191"/>
      <c r="AB246" s="191"/>
      <c r="AC246" s="191"/>
      <c r="AD246" s="191"/>
      <c r="AE246" s="191"/>
      <c r="AF246" s="191"/>
      <c r="AG246" s="191" t="s">
        <v>143</v>
      </c>
      <c r="AH246" s="191">
        <v>0</v>
      </c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</row>
    <row r="247" spans="1:60" outlineLevel="1" x14ac:dyDescent="0.25">
      <c r="A247" s="192"/>
      <c r="B247" s="193"/>
      <c r="C247" s="195" t="s">
        <v>347</v>
      </c>
      <c r="D247" s="196"/>
      <c r="E247" s="197">
        <v>-12.023250000000001</v>
      </c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1"/>
      <c r="Z247" s="191"/>
      <c r="AA247" s="191"/>
      <c r="AB247" s="191"/>
      <c r="AC247" s="191"/>
      <c r="AD247" s="191"/>
      <c r="AE247" s="191"/>
      <c r="AF247" s="191"/>
      <c r="AG247" s="191" t="s">
        <v>143</v>
      </c>
      <c r="AH247" s="191">
        <v>0</v>
      </c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</row>
    <row r="248" spans="1:60" outlineLevel="1" x14ac:dyDescent="0.25">
      <c r="A248" s="192"/>
      <c r="B248" s="193"/>
      <c r="C248" s="195" t="s">
        <v>241</v>
      </c>
      <c r="D248" s="196"/>
      <c r="E248" s="197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1"/>
      <c r="Z248" s="191"/>
      <c r="AA248" s="191"/>
      <c r="AB248" s="191"/>
      <c r="AC248" s="191"/>
      <c r="AD248" s="191"/>
      <c r="AE248" s="191"/>
      <c r="AF248" s="191"/>
      <c r="AG248" s="191" t="s">
        <v>143</v>
      </c>
      <c r="AH248" s="191">
        <v>0</v>
      </c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</row>
    <row r="249" spans="1:60" outlineLevel="1" x14ac:dyDescent="0.25">
      <c r="A249" s="192"/>
      <c r="B249" s="193"/>
      <c r="C249" s="195" t="s">
        <v>250</v>
      </c>
      <c r="D249" s="196"/>
      <c r="E249" s="197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1"/>
      <c r="Z249" s="191"/>
      <c r="AA249" s="191"/>
      <c r="AB249" s="191"/>
      <c r="AC249" s="191"/>
      <c r="AD249" s="191"/>
      <c r="AE249" s="191"/>
      <c r="AF249" s="191"/>
      <c r="AG249" s="191" t="s">
        <v>143</v>
      </c>
      <c r="AH249" s="191">
        <v>0</v>
      </c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</row>
    <row r="250" spans="1:60" outlineLevel="1" x14ac:dyDescent="0.25">
      <c r="A250" s="192"/>
      <c r="B250" s="193"/>
      <c r="C250" s="195" t="s">
        <v>348</v>
      </c>
      <c r="D250" s="196"/>
      <c r="E250" s="197">
        <v>4.16</v>
      </c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1"/>
      <c r="Z250" s="191"/>
      <c r="AA250" s="191"/>
      <c r="AB250" s="191"/>
      <c r="AC250" s="191"/>
      <c r="AD250" s="191"/>
      <c r="AE250" s="191"/>
      <c r="AF250" s="191"/>
      <c r="AG250" s="191" t="s">
        <v>143</v>
      </c>
      <c r="AH250" s="191">
        <v>0</v>
      </c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1"/>
      <c r="AZ250" s="191"/>
      <c r="BA250" s="191"/>
      <c r="BB250" s="191"/>
      <c r="BC250" s="191"/>
      <c r="BD250" s="191"/>
      <c r="BE250" s="191"/>
      <c r="BF250" s="191"/>
      <c r="BG250" s="191"/>
      <c r="BH250" s="191"/>
    </row>
    <row r="251" spans="1:60" outlineLevel="1" x14ac:dyDescent="0.25">
      <c r="A251" s="192"/>
      <c r="B251" s="193"/>
      <c r="C251" s="195" t="s">
        <v>225</v>
      </c>
      <c r="D251" s="196"/>
      <c r="E251" s="197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1"/>
      <c r="Z251" s="191"/>
      <c r="AA251" s="191"/>
      <c r="AB251" s="191"/>
      <c r="AC251" s="191"/>
      <c r="AD251" s="191"/>
      <c r="AE251" s="191"/>
      <c r="AF251" s="191"/>
      <c r="AG251" s="191" t="s">
        <v>143</v>
      </c>
      <c r="AH251" s="191">
        <v>0</v>
      </c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1"/>
      <c r="BB251" s="191"/>
      <c r="BC251" s="191"/>
      <c r="BD251" s="191"/>
      <c r="BE251" s="191"/>
      <c r="BF251" s="191"/>
      <c r="BG251" s="191"/>
      <c r="BH251" s="191"/>
    </row>
    <row r="252" spans="1:60" outlineLevel="1" x14ac:dyDescent="0.25">
      <c r="A252" s="192"/>
      <c r="B252" s="193"/>
      <c r="C252" s="195" t="s">
        <v>226</v>
      </c>
      <c r="D252" s="196"/>
      <c r="E252" s="197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1"/>
      <c r="Z252" s="191"/>
      <c r="AA252" s="191"/>
      <c r="AB252" s="191"/>
      <c r="AC252" s="191"/>
      <c r="AD252" s="191"/>
      <c r="AE252" s="191"/>
      <c r="AF252" s="191"/>
      <c r="AG252" s="191" t="s">
        <v>143</v>
      </c>
      <c r="AH252" s="191">
        <v>0</v>
      </c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  <c r="BE252" s="191"/>
      <c r="BF252" s="191"/>
      <c r="BG252" s="191"/>
      <c r="BH252" s="191"/>
    </row>
    <row r="253" spans="1:60" outlineLevel="1" x14ac:dyDescent="0.25">
      <c r="A253" s="192"/>
      <c r="B253" s="193"/>
      <c r="C253" s="195" t="s">
        <v>234</v>
      </c>
      <c r="D253" s="196"/>
      <c r="E253" s="197">
        <v>1.3937999999999999</v>
      </c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1"/>
      <c r="Z253" s="191"/>
      <c r="AA253" s="191"/>
      <c r="AB253" s="191"/>
      <c r="AC253" s="191"/>
      <c r="AD253" s="191"/>
      <c r="AE253" s="191"/>
      <c r="AF253" s="191"/>
      <c r="AG253" s="191" t="s">
        <v>143</v>
      </c>
      <c r="AH253" s="191">
        <v>0</v>
      </c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</row>
    <row r="254" spans="1:60" outlineLevel="1" x14ac:dyDescent="0.25">
      <c r="A254" s="192"/>
      <c r="B254" s="193"/>
      <c r="C254" s="195" t="s">
        <v>225</v>
      </c>
      <c r="D254" s="196"/>
      <c r="E254" s="197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1"/>
      <c r="Z254" s="191"/>
      <c r="AA254" s="191"/>
      <c r="AB254" s="191"/>
      <c r="AC254" s="191"/>
      <c r="AD254" s="191"/>
      <c r="AE254" s="191"/>
      <c r="AF254" s="191"/>
      <c r="AG254" s="191" t="s">
        <v>143</v>
      </c>
      <c r="AH254" s="191">
        <v>0</v>
      </c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</row>
    <row r="255" spans="1:60" outlineLevel="1" x14ac:dyDescent="0.25">
      <c r="A255" s="192"/>
      <c r="B255" s="193"/>
      <c r="C255" s="195" t="s">
        <v>247</v>
      </c>
      <c r="D255" s="196"/>
      <c r="E255" s="197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1"/>
      <c r="Z255" s="191"/>
      <c r="AA255" s="191"/>
      <c r="AB255" s="191"/>
      <c r="AC255" s="191"/>
      <c r="AD255" s="191"/>
      <c r="AE255" s="191"/>
      <c r="AF255" s="191"/>
      <c r="AG255" s="191" t="s">
        <v>143</v>
      </c>
      <c r="AH255" s="191">
        <v>0</v>
      </c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1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</row>
    <row r="256" spans="1:60" outlineLevel="1" x14ac:dyDescent="0.25">
      <c r="A256" s="192"/>
      <c r="B256" s="193"/>
      <c r="C256" s="195" t="s">
        <v>348</v>
      </c>
      <c r="D256" s="196"/>
      <c r="E256" s="197">
        <v>4.16</v>
      </c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1"/>
      <c r="Z256" s="191"/>
      <c r="AA256" s="191"/>
      <c r="AB256" s="191"/>
      <c r="AC256" s="191"/>
      <c r="AD256" s="191"/>
      <c r="AE256" s="191"/>
      <c r="AF256" s="191"/>
      <c r="AG256" s="191" t="s">
        <v>143</v>
      </c>
      <c r="AH256" s="191">
        <v>0</v>
      </c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</row>
    <row r="257" spans="1:60" outlineLevel="1" x14ac:dyDescent="0.25">
      <c r="A257" s="192"/>
      <c r="B257" s="193"/>
      <c r="C257" s="195" t="s">
        <v>226</v>
      </c>
      <c r="D257" s="196"/>
      <c r="E257" s="197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1"/>
      <c r="Z257" s="191"/>
      <c r="AA257" s="191"/>
      <c r="AB257" s="191"/>
      <c r="AC257" s="191"/>
      <c r="AD257" s="191"/>
      <c r="AE257" s="191"/>
      <c r="AF257" s="191"/>
      <c r="AG257" s="191" t="s">
        <v>143</v>
      </c>
      <c r="AH257" s="191">
        <v>0</v>
      </c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</row>
    <row r="258" spans="1:60" outlineLevel="1" x14ac:dyDescent="0.25">
      <c r="A258" s="192"/>
      <c r="B258" s="193"/>
      <c r="C258" s="195" t="s">
        <v>349</v>
      </c>
      <c r="D258" s="196"/>
      <c r="E258" s="197">
        <v>0.71499999999999997</v>
      </c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1"/>
      <c r="Z258" s="191"/>
      <c r="AA258" s="191"/>
      <c r="AB258" s="191"/>
      <c r="AC258" s="191"/>
      <c r="AD258" s="191"/>
      <c r="AE258" s="191"/>
      <c r="AF258" s="191"/>
      <c r="AG258" s="191" t="s">
        <v>143</v>
      </c>
      <c r="AH258" s="191">
        <v>0</v>
      </c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</row>
    <row r="259" spans="1:60" outlineLevel="1" x14ac:dyDescent="0.25">
      <c r="A259" s="192"/>
      <c r="B259" s="193"/>
      <c r="C259" s="641"/>
      <c r="D259" s="642"/>
      <c r="E259" s="642"/>
      <c r="F259" s="642"/>
      <c r="G259" s="642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1"/>
      <c r="Z259" s="191"/>
      <c r="AA259" s="191"/>
      <c r="AB259" s="191"/>
      <c r="AC259" s="191"/>
      <c r="AD259" s="191"/>
      <c r="AE259" s="191"/>
      <c r="AF259" s="191"/>
      <c r="AG259" s="191" t="s">
        <v>103</v>
      </c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</row>
    <row r="260" spans="1:60" outlineLevel="1" x14ac:dyDescent="0.25">
      <c r="A260" s="182">
        <v>22</v>
      </c>
      <c r="B260" s="183" t="s">
        <v>350</v>
      </c>
      <c r="C260" s="184" t="s">
        <v>351</v>
      </c>
      <c r="D260" s="185" t="s">
        <v>230</v>
      </c>
      <c r="E260" s="186">
        <v>22.614750000000001</v>
      </c>
      <c r="F260" s="187"/>
      <c r="G260" s="188">
        <f>ROUND(E260*F260,2)</f>
        <v>0</v>
      </c>
      <c r="H260" s="187"/>
      <c r="I260" s="188">
        <f>ROUND(E260*H260,2)</f>
        <v>0</v>
      </c>
      <c r="J260" s="187"/>
      <c r="K260" s="188">
        <f>ROUND(E260*J260,2)</f>
        <v>0</v>
      </c>
      <c r="L260" s="188">
        <v>21</v>
      </c>
      <c r="M260" s="188">
        <f>G260*(1+L260/100)</f>
        <v>0</v>
      </c>
      <c r="N260" s="188">
        <v>4.6000000000000001E-4</v>
      </c>
      <c r="O260" s="188">
        <f>ROUND(E260*N260,2)</f>
        <v>0.01</v>
      </c>
      <c r="P260" s="188">
        <v>0</v>
      </c>
      <c r="Q260" s="188">
        <f>ROUND(E260*P260,2)</f>
        <v>0</v>
      </c>
      <c r="R260" s="188"/>
      <c r="S260" s="188" t="s">
        <v>117</v>
      </c>
      <c r="T260" s="189" t="s">
        <v>98</v>
      </c>
      <c r="U260" s="190">
        <v>0.12</v>
      </c>
      <c r="V260" s="190">
        <f>ROUND(E260*U260,2)</f>
        <v>2.71</v>
      </c>
      <c r="W260" s="190"/>
      <c r="X260" s="190" t="s">
        <v>134</v>
      </c>
      <c r="Y260" s="191"/>
      <c r="Z260" s="191"/>
      <c r="AA260" s="191"/>
      <c r="AB260" s="191"/>
      <c r="AC260" s="191"/>
      <c r="AD260" s="191"/>
      <c r="AE260" s="191"/>
      <c r="AF260" s="191"/>
      <c r="AG260" s="191" t="s">
        <v>231</v>
      </c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</row>
    <row r="261" spans="1:60" outlineLevel="1" x14ac:dyDescent="0.25">
      <c r="A261" s="192"/>
      <c r="B261" s="193"/>
      <c r="C261" s="195" t="s">
        <v>237</v>
      </c>
      <c r="D261" s="196"/>
      <c r="E261" s="197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1"/>
      <c r="Z261" s="191"/>
      <c r="AA261" s="191"/>
      <c r="AB261" s="191"/>
      <c r="AC261" s="191"/>
      <c r="AD261" s="191"/>
      <c r="AE261" s="191"/>
      <c r="AF261" s="191"/>
      <c r="AG261" s="191" t="s">
        <v>143</v>
      </c>
      <c r="AH261" s="191">
        <v>0</v>
      </c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</row>
    <row r="262" spans="1:60" outlineLevel="1" x14ac:dyDescent="0.25">
      <c r="A262" s="192"/>
      <c r="B262" s="193"/>
      <c r="C262" s="195" t="s">
        <v>342</v>
      </c>
      <c r="D262" s="196"/>
      <c r="E262" s="197">
        <v>14.420999999999999</v>
      </c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1"/>
      <c r="Z262" s="191"/>
      <c r="AA262" s="191"/>
      <c r="AB262" s="191"/>
      <c r="AC262" s="191"/>
      <c r="AD262" s="191"/>
      <c r="AE262" s="191"/>
      <c r="AF262" s="191"/>
      <c r="AG262" s="191" t="s">
        <v>143</v>
      </c>
      <c r="AH262" s="191">
        <v>0</v>
      </c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1"/>
      <c r="BB262" s="191"/>
      <c r="BC262" s="191"/>
      <c r="BD262" s="191"/>
      <c r="BE262" s="191"/>
      <c r="BF262" s="191"/>
      <c r="BG262" s="191"/>
      <c r="BH262" s="191"/>
    </row>
    <row r="263" spans="1:60" outlineLevel="1" x14ac:dyDescent="0.25">
      <c r="A263" s="192"/>
      <c r="B263" s="193"/>
      <c r="C263" s="195" t="s">
        <v>343</v>
      </c>
      <c r="D263" s="196"/>
      <c r="E263" s="197">
        <v>21.631499999999999</v>
      </c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1"/>
      <c r="Z263" s="191"/>
      <c r="AA263" s="191"/>
      <c r="AB263" s="191"/>
      <c r="AC263" s="191"/>
      <c r="AD263" s="191"/>
      <c r="AE263" s="191"/>
      <c r="AF263" s="191"/>
      <c r="AG263" s="191" t="s">
        <v>143</v>
      </c>
      <c r="AH263" s="191">
        <v>0</v>
      </c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</row>
    <row r="264" spans="1:60" outlineLevel="1" x14ac:dyDescent="0.25">
      <c r="A264" s="192"/>
      <c r="B264" s="193"/>
      <c r="C264" s="195" t="s">
        <v>237</v>
      </c>
      <c r="D264" s="196"/>
      <c r="E264" s="197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  <c r="Z264" s="191"/>
      <c r="AA264" s="191"/>
      <c r="AB264" s="191"/>
      <c r="AC264" s="191"/>
      <c r="AD264" s="191"/>
      <c r="AE264" s="191"/>
      <c r="AF264" s="191"/>
      <c r="AG264" s="191" t="s">
        <v>143</v>
      </c>
      <c r="AH264" s="191">
        <v>0</v>
      </c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</row>
    <row r="265" spans="1:60" outlineLevel="1" x14ac:dyDescent="0.25">
      <c r="A265" s="192"/>
      <c r="B265" s="193"/>
      <c r="C265" s="195" t="s">
        <v>344</v>
      </c>
      <c r="D265" s="196"/>
      <c r="E265" s="197">
        <v>-13.437749999999999</v>
      </c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1"/>
      <c r="Z265" s="191"/>
      <c r="AA265" s="191"/>
      <c r="AB265" s="191"/>
      <c r="AC265" s="191"/>
      <c r="AD265" s="191"/>
      <c r="AE265" s="191"/>
      <c r="AF265" s="191"/>
      <c r="AG265" s="191" t="s">
        <v>143</v>
      </c>
      <c r="AH265" s="191">
        <v>0</v>
      </c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</row>
    <row r="266" spans="1:60" outlineLevel="1" x14ac:dyDescent="0.25">
      <c r="A266" s="192"/>
      <c r="B266" s="193"/>
      <c r="C266" s="641"/>
      <c r="D266" s="642"/>
      <c r="E266" s="642"/>
      <c r="F266" s="642"/>
      <c r="G266" s="642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1"/>
      <c r="Z266" s="191"/>
      <c r="AA266" s="191"/>
      <c r="AB266" s="191"/>
      <c r="AC266" s="191"/>
      <c r="AD266" s="191"/>
      <c r="AE266" s="191"/>
      <c r="AF266" s="191"/>
      <c r="AG266" s="191" t="s">
        <v>103</v>
      </c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</row>
    <row r="267" spans="1:60" x14ac:dyDescent="0.25">
      <c r="A267" s="174" t="s">
        <v>92</v>
      </c>
      <c r="B267" s="175" t="s">
        <v>162</v>
      </c>
      <c r="C267" s="176" t="s">
        <v>163</v>
      </c>
      <c r="D267" s="177"/>
      <c r="E267" s="178"/>
      <c r="F267" s="179"/>
      <c r="G267" s="179">
        <f>SUMIF(AG268:AG356,"&lt;&gt;NOR",G268:G356)</f>
        <v>0</v>
      </c>
      <c r="H267" s="179"/>
      <c r="I267" s="179">
        <f>SUM(I268:I356)</f>
        <v>0</v>
      </c>
      <c r="J267" s="179"/>
      <c r="K267" s="179">
        <f>SUM(K268:K356)</f>
        <v>0</v>
      </c>
      <c r="L267" s="179"/>
      <c r="M267" s="179">
        <f>SUM(M268:M356)</f>
        <v>0</v>
      </c>
      <c r="N267" s="179"/>
      <c r="O267" s="179">
        <f>SUM(O268:O356)</f>
        <v>14.889999999999999</v>
      </c>
      <c r="P267" s="179"/>
      <c r="Q267" s="179">
        <f>SUM(Q268:Q356)</f>
        <v>0</v>
      </c>
      <c r="R267" s="179"/>
      <c r="S267" s="179"/>
      <c r="T267" s="180"/>
      <c r="U267" s="181"/>
      <c r="V267" s="181">
        <f>SUM(V268:V356)</f>
        <v>30.119999999999997</v>
      </c>
      <c r="W267" s="181"/>
      <c r="X267" s="181"/>
      <c r="AG267" s="28" t="s">
        <v>93</v>
      </c>
    </row>
    <row r="268" spans="1:60" outlineLevel="1" x14ac:dyDescent="0.25">
      <c r="A268" s="182">
        <v>23</v>
      </c>
      <c r="B268" s="183" t="s">
        <v>352</v>
      </c>
      <c r="C268" s="184" t="s">
        <v>353</v>
      </c>
      <c r="D268" s="185" t="s">
        <v>354</v>
      </c>
      <c r="E268" s="186">
        <v>2.7790699999999999</v>
      </c>
      <c r="F268" s="187"/>
      <c r="G268" s="188">
        <f>ROUND(E268*F268,2)</f>
        <v>0</v>
      </c>
      <c r="H268" s="187"/>
      <c r="I268" s="188">
        <f>ROUND(E268*H268,2)</f>
        <v>0</v>
      </c>
      <c r="J268" s="187"/>
      <c r="K268" s="188">
        <f>ROUND(E268*J268,2)</f>
        <v>0</v>
      </c>
      <c r="L268" s="188">
        <v>21</v>
      </c>
      <c r="M268" s="188">
        <f>G268*(1+L268/100)</f>
        <v>0</v>
      </c>
      <c r="N268" s="188">
        <v>2.5249999999999999</v>
      </c>
      <c r="O268" s="188">
        <f>ROUND(E268*N268,2)</f>
        <v>7.02</v>
      </c>
      <c r="P268" s="188">
        <v>0</v>
      </c>
      <c r="Q268" s="188">
        <f>ROUND(E268*P268,2)</f>
        <v>0</v>
      </c>
      <c r="R268" s="188" t="s">
        <v>244</v>
      </c>
      <c r="S268" s="188" t="s">
        <v>97</v>
      </c>
      <c r="T268" s="189" t="s">
        <v>98</v>
      </c>
      <c r="U268" s="190">
        <v>3.21</v>
      </c>
      <c r="V268" s="190">
        <f>ROUND(E268*U268,2)</f>
        <v>8.92</v>
      </c>
      <c r="W268" s="190"/>
      <c r="X268" s="190" t="s">
        <v>134</v>
      </c>
      <c r="Y268" s="191"/>
      <c r="Z268" s="191"/>
      <c r="AA268" s="191"/>
      <c r="AB268" s="191"/>
      <c r="AC268" s="191"/>
      <c r="AD268" s="191"/>
      <c r="AE268" s="191"/>
      <c r="AF268" s="191"/>
      <c r="AG268" s="191" t="s">
        <v>135</v>
      </c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1"/>
      <c r="AZ268" s="191"/>
      <c r="BA268" s="191"/>
      <c r="BB268" s="191"/>
      <c r="BC268" s="191"/>
      <c r="BD268" s="191"/>
      <c r="BE268" s="191"/>
      <c r="BF268" s="191"/>
      <c r="BG268" s="191"/>
      <c r="BH268" s="191"/>
    </row>
    <row r="269" spans="1:60" outlineLevel="1" x14ac:dyDescent="0.25">
      <c r="A269" s="192"/>
      <c r="B269" s="193"/>
      <c r="C269" s="645" t="s">
        <v>355</v>
      </c>
      <c r="D269" s="646"/>
      <c r="E269" s="646"/>
      <c r="F269" s="646"/>
      <c r="G269" s="646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1"/>
      <c r="Z269" s="191"/>
      <c r="AA269" s="191"/>
      <c r="AB269" s="191"/>
      <c r="AC269" s="191"/>
      <c r="AD269" s="191"/>
      <c r="AE269" s="191"/>
      <c r="AF269" s="191"/>
      <c r="AG269" s="191" t="s">
        <v>224</v>
      </c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</row>
    <row r="270" spans="1:60" outlineLevel="1" x14ac:dyDescent="0.25">
      <c r="A270" s="192"/>
      <c r="B270" s="193"/>
      <c r="C270" s="630" t="s">
        <v>356</v>
      </c>
      <c r="D270" s="631"/>
      <c r="E270" s="631"/>
      <c r="F270" s="631"/>
      <c r="G270" s="631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1"/>
      <c r="Z270" s="191"/>
      <c r="AA270" s="191"/>
      <c r="AB270" s="191"/>
      <c r="AC270" s="191"/>
      <c r="AD270" s="191"/>
      <c r="AE270" s="191"/>
      <c r="AF270" s="191"/>
      <c r="AG270" s="191" t="s">
        <v>102</v>
      </c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1"/>
      <c r="BB270" s="191"/>
      <c r="BC270" s="191"/>
      <c r="BD270" s="191"/>
      <c r="BE270" s="191"/>
      <c r="BF270" s="191"/>
      <c r="BG270" s="191"/>
      <c r="BH270" s="191"/>
    </row>
    <row r="271" spans="1:60" outlineLevel="1" x14ac:dyDescent="0.25">
      <c r="A271" s="192"/>
      <c r="B271" s="193"/>
      <c r="C271" s="195" t="s">
        <v>326</v>
      </c>
      <c r="D271" s="196"/>
      <c r="E271" s="197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1"/>
      <c r="Z271" s="191"/>
      <c r="AA271" s="191"/>
      <c r="AB271" s="191"/>
      <c r="AC271" s="191"/>
      <c r="AD271" s="191"/>
      <c r="AE271" s="191"/>
      <c r="AF271" s="191"/>
      <c r="AG271" s="191" t="s">
        <v>143</v>
      </c>
      <c r="AH271" s="191">
        <v>0</v>
      </c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</row>
    <row r="272" spans="1:60" outlineLevel="1" x14ac:dyDescent="0.25">
      <c r="A272" s="192"/>
      <c r="B272" s="193"/>
      <c r="C272" s="195" t="s">
        <v>327</v>
      </c>
      <c r="D272" s="196"/>
      <c r="E272" s="197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1"/>
      <c r="Z272" s="191"/>
      <c r="AA272" s="191"/>
      <c r="AB272" s="191"/>
      <c r="AC272" s="191"/>
      <c r="AD272" s="191"/>
      <c r="AE272" s="191"/>
      <c r="AF272" s="191"/>
      <c r="AG272" s="191" t="s">
        <v>143</v>
      </c>
      <c r="AH272" s="191">
        <v>0</v>
      </c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</row>
    <row r="273" spans="1:60" outlineLevel="1" x14ac:dyDescent="0.25">
      <c r="A273" s="192"/>
      <c r="B273" s="193"/>
      <c r="C273" s="195" t="s">
        <v>357</v>
      </c>
      <c r="D273" s="196"/>
      <c r="E273" s="197">
        <v>0.11594</v>
      </c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1"/>
      <c r="Z273" s="191"/>
      <c r="AA273" s="191"/>
      <c r="AB273" s="191"/>
      <c r="AC273" s="191"/>
      <c r="AD273" s="191"/>
      <c r="AE273" s="191"/>
      <c r="AF273" s="191"/>
      <c r="AG273" s="191" t="s">
        <v>143</v>
      </c>
      <c r="AH273" s="191">
        <v>0</v>
      </c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</row>
    <row r="274" spans="1:60" outlineLevel="1" x14ac:dyDescent="0.25">
      <c r="A274" s="192"/>
      <c r="B274" s="193"/>
      <c r="C274" s="195" t="s">
        <v>358</v>
      </c>
      <c r="D274" s="196"/>
      <c r="E274" s="197">
        <v>0.16739999999999999</v>
      </c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1"/>
      <c r="Z274" s="191"/>
      <c r="AA274" s="191"/>
      <c r="AB274" s="191"/>
      <c r="AC274" s="191"/>
      <c r="AD274" s="191"/>
      <c r="AE274" s="191"/>
      <c r="AF274" s="191"/>
      <c r="AG274" s="191" t="s">
        <v>143</v>
      </c>
      <c r="AH274" s="191">
        <v>0</v>
      </c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</row>
    <row r="275" spans="1:60" outlineLevel="1" x14ac:dyDescent="0.25">
      <c r="A275" s="192"/>
      <c r="B275" s="193"/>
      <c r="C275" s="195" t="s">
        <v>359</v>
      </c>
      <c r="D275" s="196"/>
      <c r="E275" s="197">
        <v>0.1023</v>
      </c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1"/>
      <c r="Z275" s="191"/>
      <c r="AA275" s="191"/>
      <c r="AB275" s="191"/>
      <c r="AC275" s="191"/>
      <c r="AD275" s="191"/>
      <c r="AE275" s="191"/>
      <c r="AF275" s="191"/>
      <c r="AG275" s="191" t="s">
        <v>143</v>
      </c>
      <c r="AH275" s="191">
        <v>0</v>
      </c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</row>
    <row r="276" spans="1:60" outlineLevel="1" x14ac:dyDescent="0.25">
      <c r="A276" s="192"/>
      <c r="B276" s="193"/>
      <c r="C276" s="195" t="s">
        <v>360</v>
      </c>
      <c r="D276" s="196"/>
      <c r="E276" s="197">
        <v>0.10509</v>
      </c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1"/>
      <c r="Z276" s="191"/>
      <c r="AA276" s="191"/>
      <c r="AB276" s="191"/>
      <c r="AC276" s="191"/>
      <c r="AD276" s="191"/>
      <c r="AE276" s="191"/>
      <c r="AF276" s="191"/>
      <c r="AG276" s="191" t="s">
        <v>143</v>
      </c>
      <c r="AH276" s="191">
        <v>0</v>
      </c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</row>
    <row r="277" spans="1:60" outlineLevel="1" x14ac:dyDescent="0.25">
      <c r="A277" s="192"/>
      <c r="B277" s="193"/>
      <c r="C277" s="195" t="s">
        <v>361</v>
      </c>
      <c r="D277" s="196"/>
      <c r="E277" s="197">
        <v>0.248</v>
      </c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1"/>
      <c r="Z277" s="191"/>
      <c r="AA277" s="191"/>
      <c r="AB277" s="191"/>
      <c r="AC277" s="191"/>
      <c r="AD277" s="191"/>
      <c r="AE277" s="191"/>
      <c r="AF277" s="191"/>
      <c r="AG277" s="191" t="s">
        <v>143</v>
      </c>
      <c r="AH277" s="191">
        <v>0</v>
      </c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</row>
    <row r="278" spans="1:60" outlineLevel="1" x14ac:dyDescent="0.25">
      <c r="A278" s="192"/>
      <c r="B278" s="193"/>
      <c r="C278" s="195" t="s">
        <v>362</v>
      </c>
      <c r="D278" s="196"/>
      <c r="E278" s="197">
        <v>0.52544999999999997</v>
      </c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1"/>
      <c r="Z278" s="191"/>
      <c r="AA278" s="191"/>
      <c r="AB278" s="191"/>
      <c r="AC278" s="191"/>
      <c r="AD278" s="191"/>
      <c r="AE278" s="191"/>
      <c r="AF278" s="191"/>
      <c r="AG278" s="191" t="s">
        <v>143</v>
      </c>
      <c r="AH278" s="191">
        <v>0</v>
      </c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1"/>
      <c r="BB278" s="191"/>
      <c r="BC278" s="191"/>
      <c r="BD278" s="191"/>
      <c r="BE278" s="191"/>
      <c r="BF278" s="191"/>
      <c r="BG278" s="191"/>
      <c r="BH278" s="191"/>
    </row>
    <row r="279" spans="1:60" outlineLevel="1" x14ac:dyDescent="0.25">
      <c r="A279" s="192"/>
      <c r="B279" s="193"/>
      <c r="C279" s="195" t="s">
        <v>225</v>
      </c>
      <c r="D279" s="196"/>
      <c r="E279" s="197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1"/>
      <c r="Z279" s="191"/>
      <c r="AA279" s="191"/>
      <c r="AB279" s="191"/>
      <c r="AC279" s="191"/>
      <c r="AD279" s="191"/>
      <c r="AE279" s="191"/>
      <c r="AF279" s="191"/>
      <c r="AG279" s="191" t="s">
        <v>143</v>
      </c>
      <c r="AH279" s="191">
        <v>0</v>
      </c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  <c r="BE279" s="191"/>
      <c r="BF279" s="191"/>
      <c r="BG279" s="191"/>
      <c r="BH279" s="191"/>
    </row>
    <row r="280" spans="1:60" outlineLevel="1" x14ac:dyDescent="0.25">
      <c r="A280" s="192"/>
      <c r="B280" s="193"/>
      <c r="C280" s="195" t="s">
        <v>363</v>
      </c>
      <c r="D280" s="196"/>
      <c r="E280" s="197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1"/>
      <c r="Z280" s="191"/>
      <c r="AA280" s="191"/>
      <c r="AB280" s="191"/>
      <c r="AC280" s="191"/>
      <c r="AD280" s="191"/>
      <c r="AE280" s="191"/>
      <c r="AF280" s="191"/>
      <c r="AG280" s="191" t="s">
        <v>143</v>
      </c>
      <c r="AH280" s="191">
        <v>0</v>
      </c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  <c r="BE280" s="191"/>
      <c r="BF280" s="191"/>
      <c r="BG280" s="191"/>
      <c r="BH280" s="191"/>
    </row>
    <row r="281" spans="1:60" outlineLevel="1" x14ac:dyDescent="0.25">
      <c r="A281" s="192"/>
      <c r="B281" s="193"/>
      <c r="C281" s="195" t="s">
        <v>364</v>
      </c>
      <c r="D281" s="196"/>
      <c r="E281" s="197">
        <v>0.66874</v>
      </c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1"/>
      <c r="Z281" s="191"/>
      <c r="AA281" s="191"/>
      <c r="AB281" s="191"/>
      <c r="AC281" s="191"/>
      <c r="AD281" s="191"/>
      <c r="AE281" s="191"/>
      <c r="AF281" s="191"/>
      <c r="AG281" s="191" t="s">
        <v>143</v>
      </c>
      <c r="AH281" s="191">
        <v>0</v>
      </c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91"/>
      <c r="BA281" s="191"/>
      <c r="BB281" s="191"/>
      <c r="BC281" s="191"/>
      <c r="BD281" s="191"/>
      <c r="BE281" s="191"/>
      <c r="BF281" s="191"/>
      <c r="BG281" s="191"/>
      <c r="BH281" s="191"/>
    </row>
    <row r="282" spans="1:60" outlineLevel="1" x14ac:dyDescent="0.25">
      <c r="A282" s="192"/>
      <c r="B282" s="193"/>
      <c r="C282" s="195" t="s">
        <v>365</v>
      </c>
      <c r="D282" s="196"/>
      <c r="E282" s="197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1"/>
      <c r="Z282" s="191"/>
      <c r="AA282" s="191"/>
      <c r="AB282" s="191"/>
      <c r="AC282" s="191"/>
      <c r="AD282" s="191"/>
      <c r="AE282" s="191"/>
      <c r="AF282" s="191"/>
      <c r="AG282" s="191" t="s">
        <v>143</v>
      </c>
      <c r="AH282" s="191">
        <v>0</v>
      </c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  <c r="BE282" s="191"/>
      <c r="BF282" s="191"/>
      <c r="BG282" s="191"/>
      <c r="BH282" s="191"/>
    </row>
    <row r="283" spans="1:60" outlineLevel="1" x14ac:dyDescent="0.25">
      <c r="A283" s="192"/>
      <c r="B283" s="193"/>
      <c r="C283" s="195" t="s">
        <v>366</v>
      </c>
      <c r="D283" s="196"/>
      <c r="E283" s="197">
        <v>0.17624999999999999</v>
      </c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1"/>
      <c r="Z283" s="191"/>
      <c r="AA283" s="191"/>
      <c r="AB283" s="191"/>
      <c r="AC283" s="191"/>
      <c r="AD283" s="191"/>
      <c r="AE283" s="191"/>
      <c r="AF283" s="191"/>
      <c r="AG283" s="191" t="s">
        <v>143</v>
      </c>
      <c r="AH283" s="191">
        <v>0</v>
      </c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1"/>
      <c r="BB283" s="191"/>
      <c r="BC283" s="191"/>
      <c r="BD283" s="191"/>
      <c r="BE283" s="191"/>
      <c r="BF283" s="191"/>
      <c r="BG283" s="191"/>
      <c r="BH283" s="191"/>
    </row>
    <row r="284" spans="1:60" outlineLevel="1" x14ac:dyDescent="0.25">
      <c r="A284" s="192"/>
      <c r="B284" s="193"/>
      <c r="C284" s="195" t="s">
        <v>241</v>
      </c>
      <c r="D284" s="196"/>
      <c r="E284" s="197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1"/>
      <c r="Z284" s="191"/>
      <c r="AA284" s="191"/>
      <c r="AB284" s="191"/>
      <c r="AC284" s="191"/>
      <c r="AD284" s="191"/>
      <c r="AE284" s="191"/>
      <c r="AF284" s="191"/>
      <c r="AG284" s="191" t="s">
        <v>143</v>
      </c>
      <c r="AH284" s="191">
        <v>0</v>
      </c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</row>
    <row r="285" spans="1:60" outlineLevel="1" x14ac:dyDescent="0.25">
      <c r="A285" s="192"/>
      <c r="B285" s="193"/>
      <c r="C285" s="195" t="s">
        <v>367</v>
      </c>
      <c r="D285" s="196"/>
      <c r="E285" s="197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1"/>
      <c r="Z285" s="191"/>
      <c r="AA285" s="191"/>
      <c r="AB285" s="191"/>
      <c r="AC285" s="191"/>
      <c r="AD285" s="191"/>
      <c r="AE285" s="191"/>
      <c r="AF285" s="191"/>
      <c r="AG285" s="191" t="s">
        <v>143</v>
      </c>
      <c r="AH285" s="191">
        <v>0</v>
      </c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  <c r="BE285" s="191"/>
      <c r="BF285" s="191"/>
      <c r="BG285" s="191"/>
      <c r="BH285" s="191"/>
    </row>
    <row r="286" spans="1:60" outlineLevel="1" x14ac:dyDescent="0.25">
      <c r="A286" s="192"/>
      <c r="B286" s="193"/>
      <c r="C286" s="195" t="s">
        <v>368</v>
      </c>
      <c r="D286" s="196"/>
      <c r="E286" s="197">
        <v>0.66990000000000005</v>
      </c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1"/>
      <c r="Z286" s="191"/>
      <c r="AA286" s="191"/>
      <c r="AB286" s="191"/>
      <c r="AC286" s="191"/>
      <c r="AD286" s="191"/>
      <c r="AE286" s="191"/>
      <c r="AF286" s="191"/>
      <c r="AG286" s="191" t="s">
        <v>143</v>
      </c>
      <c r="AH286" s="191">
        <v>0</v>
      </c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1"/>
      <c r="BC286" s="191"/>
      <c r="BD286" s="191"/>
      <c r="BE286" s="191"/>
      <c r="BF286" s="191"/>
      <c r="BG286" s="191"/>
      <c r="BH286" s="191"/>
    </row>
    <row r="287" spans="1:60" outlineLevel="1" x14ac:dyDescent="0.25">
      <c r="A287" s="192"/>
      <c r="B287" s="193"/>
      <c r="C287" s="641"/>
      <c r="D287" s="642"/>
      <c r="E287" s="642"/>
      <c r="F287" s="642"/>
      <c r="G287" s="642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1"/>
      <c r="Z287" s="191"/>
      <c r="AA287" s="191"/>
      <c r="AB287" s="191"/>
      <c r="AC287" s="191"/>
      <c r="AD287" s="191"/>
      <c r="AE287" s="191"/>
      <c r="AF287" s="191"/>
      <c r="AG287" s="191" t="s">
        <v>103</v>
      </c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1"/>
      <c r="BC287" s="191"/>
      <c r="BD287" s="191"/>
      <c r="BE287" s="191"/>
      <c r="BF287" s="191"/>
      <c r="BG287" s="191"/>
      <c r="BH287" s="191"/>
    </row>
    <row r="288" spans="1:60" outlineLevel="1" x14ac:dyDescent="0.25">
      <c r="A288" s="182">
        <v>24</v>
      </c>
      <c r="B288" s="183" t="s">
        <v>369</v>
      </c>
      <c r="C288" s="184" t="s">
        <v>370</v>
      </c>
      <c r="D288" s="185" t="s">
        <v>354</v>
      </c>
      <c r="E288" s="186">
        <v>3.0585</v>
      </c>
      <c r="F288" s="187"/>
      <c r="G288" s="188">
        <f>ROUND(E288*F288,2)</f>
        <v>0</v>
      </c>
      <c r="H288" s="187"/>
      <c r="I288" s="188">
        <f>ROUND(E288*H288,2)</f>
        <v>0</v>
      </c>
      <c r="J288" s="187"/>
      <c r="K288" s="188">
        <f>ROUND(E288*J288,2)</f>
        <v>0</v>
      </c>
      <c r="L288" s="188">
        <v>21</v>
      </c>
      <c r="M288" s="188">
        <f>G288*(1+L288/100)</f>
        <v>0</v>
      </c>
      <c r="N288" s="188">
        <v>2.5249999999999999</v>
      </c>
      <c r="O288" s="188">
        <f>ROUND(E288*N288,2)</f>
        <v>7.72</v>
      </c>
      <c r="P288" s="188">
        <v>0</v>
      </c>
      <c r="Q288" s="188">
        <f>ROUND(E288*P288,2)</f>
        <v>0</v>
      </c>
      <c r="R288" s="188" t="s">
        <v>244</v>
      </c>
      <c r="S288" s="188" t="s">
        <v>97</v>
      </c>
      <c r="T288" s="189" t="s">
        <v>98</v>
      </c>
      <c r="U288" s="190">
        <v>2.3170000000000002</v>
      </c>
      <c r="V288" s="190">
        <f>ROUND(E288*U288,2)</f>
        <v>7.09</v>
      </c>
      <c r="W288" s="190"/>
      <c r="X288" s="190" t="s">
        <v>134</v>
      </c>
      <c r="Y288" s="191"/>
      <c r="Z288" s="191"/>
      <c r="AA288" s="191"/>
      <c r="AB288" s="191"/>
      <c r="AC288" s="191"/>
      <c r="AD288" s="191"/>
      <c r="AE288" s="191"/>
      <c r="AF288" s="191"/>
      <c r="AG288" s="191" t="s">
        <v>135</v>
      </c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1"/>
      <c r="BC288" s="191"/>
      <c r="BD288" s="191"/>
      <c r="BE288" s="191"/>
      <c r="BF288" s="191"/>
      <c r="BG288" s="191"/>
      <c r="BH288" s="191"/>
    </row>
    <row r="289" spans="1:60" outlineLevel="1" x14ac:dyDescent="0.25">
      <c r="A289" s="192"/>
      <c r="B289" s="193"/>
      <c r="C289" s="645" t="s">
        <v>355</v>
      </c>
      <c r="D289" s="646"/>
      <c r="E289" s="646"/>
      <c r="F289" s="646"/>
      <c r="G289" s="646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1"/>
      <c r="Z289" s="191"/>
      <c r="AA289" s="191"/>
      <c r="AB289" s="191"/>
      <c r="AC289" s="191"/>
      <c r="AD289" s="191"/>
      <c r="AE289" s="191"/>
      <c r="AF289" s="191"/>
      <c r="AG289" s="191" t="s">
        <v>224</v>
      </c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1"/>
      <c r="BC289" s="191"/>
      <c r="BD289" s="191"/>
      <c r="BE289" s="191"/>
      <c r="BF289" s="191"/>
      <c r="BG289" s="191"/>
      <c r="BH289" s="191"/>
    </row>
    <row r="290" spans="1:60" outlineLevel="1" x14ac:dyDescent="0.25">
      <c r="A290" s="192"/>
      <c r="B290" s="193"/>
      <c r="C290" s="630" t="s">
        <v>356</v>
      </c>
      <c r="D290" s="631"/>
      <c r="E290" s="631"/>
      <c r="F290" s="631"/>
      <c r="G290" s="631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1"/>
      <c r="Z290" s="191"/>
      <c r="AA290" s="191"/>
      <c r="AB290" s="191"/>
      <c r="AC290" s="191"/>
      <c r="AD290" s="191"/>
      <c r="AE290" s="191"/>
      <c r="AF290" s="191"/>
      <c r="AG290" s="191" t="s">
        <v>102</v>
      </c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1"/>
      <c r="BC290" s="191"/>
      <c r="BD290" s="191"/>
      <c r="BE290" s="191"/>
      <c r="BF290" s="191"/>
      <c r="BG290" s="191"/>
      <c r="BH290" s="191"/>
    </row>
    <row r="291" spans="1:60" outlineLevel="1" x14ac:dyDescent="0.25">
      <c r="A291" s="192"/>
      <c r="B291" s="193"/>
      <c r="C291" s="195" t="s">
        <v>326</v>
      </c>
      <c r="D291" s="196"/>
      <c r="E291" s="197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1"/>
      <c r="Z291" s="191"/>
      <c r="AA291" s="191"/>
      <c r="AB291" s="191"/>
      <c r="AC291" s="191"/>
      <c r="AD291" s="191"/>
      <c r="AE291" s="191"/>
      <c r="AF291" s="191"/>
      <c r="AG291" s="191" t="s">
        <v>143</v>
      </c>
      <c r="AH291" s="191">
        <v>0</v>
      </c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1"/>
      <c r="BC291" s="191"/>
      <c r="BD291" s="191"/>
      <c r="BE291" s="191"/>
      <c r="BF291" s="191"/>
      <c r="BG291" s="191"/>
      <c r="BH291" s="191"/>
    </row>
    <row r="292" spans="1:60" outlineLevel="1" x14ac:dyDescent="0.25">
      <c r="A292" s="192"/>
      <c r="B292" s="193"/>
      <c r="C292" s="195" t="s">
        <v>327</v>
      </c>
      <c r="D292" s="196"/>
      <c r="E292" s="197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1"/>
      <c r="Z292" s="191"/>
      <c r="AA292" s="191"/>
      <c r="AB292" s="191"/>
      <c r="AC292" s="191"/>
      <c r="AD292" s="191"/>
      <c r="AE292" s="191"/>
      <c r="AF292" s="191"/>
      <c r="AG292" s="191" t="s">
        <v>143</v>
      </c>
      <c r="AH292" s="191">
        <v>0</v>
      </c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91"/>
      <c r="AV292" s="191"/>
      <c r="AW292" s="191"/>
      <c r="AX292" s="191"/>
      <c r="AY292" s="191"/>
      <c r="AZ292" s="191"/>
      <c r="BA292" s="191"/>
      <c r="BB292" s="191"/>
      <c r="BC292" s="191"/>
      <c r="BD292" s="191"/>
      <c r="BE292" s="191"/>
      <c r="BF292" s="191"/>
      <c r="BG292" s="191"/>
      <c r="BH292" s="191"/>
    </row>
    <row r="293" spans="1:60" outlineLevel="1" x14ac:dyDescent="0.25">
      <c r="A293" s="192"/>
      <c r="B293" s="193"/>
      <c r="C293" s="195" t="s">
        <v>371</v>
      </c>
      <c r="D293" s="196"/>
      <c r="E293" s="197">
        <v>0.28050000000000003</v>
      </c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1"/>
      <c r="Z293" s="191"/>
      <c r="AA293" s="191"/>
      <c r="AB293" s="191"/>
      <c r="AC293" s="191"/>
      <c r="AD293" s="191"/>
      <c r="AE293" s="191"/>
      <c r="AF293" s="191"/>
      <c r="AG293" s="191" t="s">
        <v>143</v>
      </c>
      <c r="AH293" s="191">
        <v>0</v>
      </c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91"/>
      <c r="BA293" s="191"/>
      <c r="BB293" s="191"/>
      <c r="BC293" s="191"/>
      <c r="BD293" s="191"/>
      <c r="BE293" s="191"/>
      <c r="BF293" s="191"/>
      <c r="BG293" s="191"/>
      <c r="BH293" s="191"/>
    </row>
    <row r="294" spans="1:60" outlineLevel="1" x14ac:dyDescent="0.25">
      <c r="A294" s="192"/>
      <c r="B294" s="193"/>
      <c r="C294" s="195" t="s">
        <v>372</v>
      </c>
      <c r="D294" s="196"/>
      <c r="E294" s="197">
        <v>0.40500000000000003</v>
      </c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1"/>
      <c r="Z294" s="191"/>
      <c r="AA294" s="191"/>
      <c r="AB294" s="191"/>
      <c r="AC294" s="191"/>
      <c r="AD294" s="191"/>
      <c r="AE294" s="191"/>
      <c r="AF294" s="191"/>
      <c r="AG294" s="191" t="s">
        <v>143</v>
      </c>
      <c r="AH294" s="191">
        <v>0</v>
      </c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1"/>
      <c r="BB294" s="191"/>
      <c r="BC294" s="191"/>
      <c r="BD294" s="191"/>
      <c r="BE294" s="191"/>
      <c r="BF294" s="191"/>
      <c r="BG294" s="191"/>
      <c r="BH294" s="191"/>
    </row>
    <row r="295" spans="1:60" outlineLevel="1" x14ac:dyDescent="0.25">
      <c r="A295" s="192"/>
      <c r="B295" s="193"/>
      <c r="C295" s="195" t="s">
        <v>373</v>
      </c>
      <c r="D295" s="196"/>
      <c r="E295" s="197">
        <v>0.2475</v>
      </c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1"/>
      <c r="Z295" s="191"/>
      <c r="AA295" s="191"/>
      <c r="AB295" s="191"/>
      <c r="AC295" s="191"/>
      <c r="AD295" s="191"/>
      <c r="AE295" s="191"/>
      <c r="AF295" s="191"/>
      <c r="AG295" s="191" t="s">
        <v>143</v>
      </c>
      <c r="AH295" s="191">
        <v>0</v>
      </c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</row>
    <row r="296" spans="1:60" outlineLevel="1" x14ac:dyDescent="0.25">
      <c r="A296" s="192"/>
      <c r="B296" s="193"/>
      <c r="C296" s="195" t="s">
        <v>374</v>
      </c>
      <c r="D296" s="196"/>
      <c r="E296" s="197">
        <v>0.25424999999999998</v>
      </c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1"/>
      <c r="Z296" s="191"/>
      <c r="AA296" s="191"/>
      <c r="AB296" s="191"/>
      <c r="AC296" s="191"/>
      <c r="AD296" s="191"/>
      <c r="AE296" s="191"/>
      <c r="AF296" s="191"/>
      <c r="AG296" s="191" t="s">
        <v>143</v>
      </c>
      <c r="AH296" s="191">
        <v>0</v>
      </c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  <c r="AX296" s="191"/>
      <c r="AY296" s="191"/>
      <c r="AZ296" s="191"/>
      <c r="BA296" s="191"/>
      <c r="BB296" s="191"/>
      <c r="BC296" s="191"/>
      <c r="BD296" s="191"/>
      <c r="BE296" s="191"/>
      <c r="BF296" s="191"/>
      <c r="BG296" s="191"/>
      <c r="BH296" s="191"/>
    </row>
    <row r="297" spans="1:60" outlineLevel="1" x14ac:dyDescent="0.25">
      <c r="A297" s="192"/>
      <c r="B297" s="193"/>
      <c r="C297" s="195" t="s">
        <v>375</v>
      </c>
      <c r="D297" s="196"/>
      <c r="E297" s="197">
        <v>0.6</v>
      </c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1"/>
      <c r="Z297" s="191"/>
      <c r="AA297" s="191"/>
      <c r="AB297" s="191"/>
      <c r="AC297" s="191"/>
      <c r="AD297" s="191"/>
      <c r="AE297" s="191"/>
      <c r="AF297" s="191"/>
      <c r="AG297" s="191" t="s">
        <v>143</v>
      </c>
      <c r="AH297" s="191">
        <v>0</v>
      </c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91"/>
      <c r="BA297" s="191"/>
      <c r="BB297" s="191"/>
      <c r="BC297" s="191"/>
      <c r="BD297" s="191"/>
      <c r="BE297" s="191"/>
      <c r="BF297" s="191"/>
      <c r="BG297" s="191"/>
      <c r="BH297" s="191"/>
    </row>
    <row r="298" spans="1:60" outlineLevel="1" x14ac:dyDescent="0.25">
      <c r="A298" s="192"/>
      <c r="B298" s="193"/>
      <c r="C298" s="195" t="s">
        <v>376</v>
      </c>
      <c r="D298" s="196"/>
      <c r="E298" s="197">
        <v>1.27125</v>
      </c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  <c r="Z298" s="191"/>
      <c r="AA298" s="191"/>
      <c r="AB298" s="191"/>
      <c r="AC298" s="191"/>
      <c r="AD298" s="191"/>
      <c r="AE298" s="191"/>
      <c r="AF298" s="191"/>
      <c r="AG298" s="191" t="s">
        <v>143</v>
      </c>
      <c r="AH298" s="191">
        <v>0</v>
      </c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191"/>
      <c r="AZ298" s="191"/>
      <c r="BA298" s="191"/>
      <c r="BB298" s="191"/>
      <c r="BC298" s="191"/>
      <c r="BD298" s="191"/>
      <c r="BE298" s="191"/>
      <c r="BF298" s="191"/>
      <c r="BG298" s="191"/>
      <c r="BH298" s="191"/>
    </row>
    <row r="299" spans="1:60" outlineLevel="1" x14ac:dyDescent="0.25">
      <c r="A299" s="192"/>
      <c r="B299" s="193"/>
      <c r="C299" s="641"/>
      <c r="D299" s="642"/>
      <c r="E299" s="642"/>
      <c r="F299" s="642"/>
      <c r="G299" s="642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1"/>
      <c r="Z299" s="191"/>
      <c r="AA299" s="191"/>
      <c r="AB299" s="191"/>
      <c r="AC299" s="191"/>
      <c r="AD299" s="191"/>
      <c r="AE299" s="191"/>
      <c r="AF299" s="191"/>
      <c r="AG299" s="191" t="s">
        <v>103</v>
      </c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  <c r="AX299" s="191"/>
      <c r="AY299" s="191"/>
      <c r="AZ299" s="191"/>
      <c r="BA299" s="191"/>
      <c r="BB299" s="191"/>
      <c r="BC299" s="191"/>
      <c r="BD299" s="191"/>
      <c r="BE299" s="191"/>
      <c r="BF299" s="191"/>
      <c r="BG299" s="191"/>
      <c r="BH299" s="191"/>
    </row>
    <row r="300" spans="1:60" outlineLevel="1" x14ac:dyDescent="0.25">
      <c r="A300" s="182">
        <v>25</v>
      </c>
      <c r="B300" s="183" t="s">
        <v>377</v>
      </c>
      <c r="C300" s="184" t="s">
        <v>378</v>
      </c>
      <c r="D300" s="185" t="s">
        <v>354</v>
      </c>
      <c r="E300" s="186">
        <v>1.5148900000000001</v>
      </c>
      <c r="F300" s="187"/>
      <c r="G300" s="188">
        <f>ROUND(E300*F300,2)</f>
        <v>0</v>
      </c>
      <c r="H300" s="187"/>
      <c r="I300" s="188">
        <f>ROUND(E300*H300,2)</f>
        <v>0</v>
      </c>
      <c r="J300" s="187"/>
      <c r="K300" s="188">
        <f>ROUND(E300*J300,2)</f>
        <v>0</v>
      </c>
      <c r="L300" s="188">
        <v>21</v>
      </c>
      <c r="M300" s="188">
        <f>G300*(1+L300/100)</f>
        <v>0</v>
      </c>
      <c r="N300" s="188">
        <v>0</v>
      </c>
      <c r="O300" s="188">
        <f>ROUND(E300*N300,2)</f>
        <v>0</v>
      </c>
      <c r="P300" s="188">
        <v>0</v>
      </c>
      <c r="Q300" s="188">
        <f>ROUND(E300*P300,2)</f>
        <v>0</v>
      </c>
      <c r="R300" s="188" t="s">
        <v>244</v>
      </c>
      <c r="S300" s="188" t="s">
        <v>97</v>
      </c>
      <c r="T300" s="189" t="s">
        <v>98</v>
      </c>
      <c r="U300" s="190">
        <v>2.7</v>
      </c>
      <c r="V300" s="190">
        <f>ROUND(E300*U300,2)</f>
        <v>4.09</v>
      </c>
      <c r="W300" s="190"/>
      <c r="X300" s="190" t="s">
        <v>134</v>
      </c>
      <c r="Y300" s="191"/>
      <c r="Z300" s="191"/>
      <c r="AA300" s="191"/>
      <c r="AB300" s="191"/>
      <c r="AC300" s="191"/>
      <c r="AD300" s="191"/>
      <c r="AE300" s="191"/>
      <c r="AF300" s="191"/>
      <c r="AG300" s="191" t="s">
        <v>135</v>
      </c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  <c r="AX300" s="191"/>
      <c r="AY300" s="191"/>
      <c r="AZ300" s="191"/>
      <c r="BA300" s="191"/>
      <c r="BB300" s="191"/>
      <c r="BC300" s="191"/>
      <c r="BD300" s="191"/>
      <c r="BE300" s="191"/>
      <c r="BF300" s="191"/>
      <c r="BG300" s="191"/>
      <c r="BH300" s="191"/>
    </row>
    <row r="301" spans="1:60" outlineLevel="1" x14ac:dyDescent="0.25">
      <c r="A301" s="192"/>
      <c r="B301" s="193"/>
      <c r="C301" s="645" t="s">
        <v>379</v>
      </c>
      <c r="D301" s="646"/>
      <c r="E301" s="646"/>
      <c r="F301" s="646"/>
      <c r="G301" s="646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1"/>
      <c r="Z301" s="191"/>
      <c r="AA301" s="191"/>
      <c r="AB301" s="191"/>
      <c r="AC301" s="191"/>
      <c r="AD301" s="191"/>
      <c r="AE301" s="191"/>
      <c r="AF301" s="191"/>
      <c r="AG301" s="191" t="s">
        <v>224</v>
      </c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  <c r="AX301" s="191"/>
      <c r="AY301" s="191"/>
      <c r="AZ301" s="191"/>
      <c r="BA301" s="191"/>
      <c r="BB301" s="191"/>
      <c r="BC301" s="191"/>
      <c r="BD301" s="191"/>
      <c r="BE301" s="191"/>
      <c r="BF301" s="191"/>
      <c r="BG301" s="191"/>
      <c r="BH301" s="191"/>
    </row>
    <row r="302" spans="1:60" outlineLevel="1" x14ac:dyDescent="0.25">
      <c r="A302" s="192"/>
      <c r="B302" s="193"/>
      <c r="C302" s="195" t="s">
        <v>225</v>
      </c>
      <c r="D302" s="196"/>
      <c r="E302" s="197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  <c r="Z302" s="191"/>
      <c r="AA302" s="191"/>
      <c r="AB302" s="191"/>
      <c r="AC302" s="191"/>
      <c r="AD302" s="191"/>
      <c r="AE302" s="191"/>
      <c r="AF302" s="191"/>
      <c r="AG302" s="191" t="s">
        <v>143</v>
      </c>
      <c r="AH302" s="191">
        <v>0</v>
      </c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  <c r="AX302" s="191"/>
      <c r="AY302" s="191"/>
      <c r="AZ302" s="191"/>
      <c r="BA302" s="191"/>
      <c r="BB302" s="191"/>
      <c r="BC302" s="191"/>
      <c r="BD302" s="191"/>
      <c r="BE302" s="191"/>
      <c r="BF302" s="191"/>
      <c r="BG302" s="191"/>
      <c r="BH302" s="191"/>
    </row>
    <row r="303" spans="1:60" outlineLevel="1" x14ac:dyDescent="0.25">
      <c r="A303" s="192"/>
      <c r="B303" s="193"/>
      <c r="C303" s="195" t="s">
        <v>363</v>
      </c>
      <c r="D303" s="196"/>
      <c r="E303" s="197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1"/>
      <c r="Z303" s="191"/>
      <c r="AA303" s="191"/>
      <c r="AB303" s="191"/>
      <c r="AC303" s="191"/>
      <c r="AD303" s="191"/>
      <c r="AE303" s="191"/>
      <c r="AF303" s="191"/>
      <c r="AG303" s="191" t="s">
        <v>143</v>
      </c>
      <c r="AH303" s="191">
        <v>0</v>
      </c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1"/>
      <c r="BC303" s="191"/>
      <c r="BD303" s="191"/>
      <c r="BE303" s="191"/>
      <c r="BF303" s="191"/>
      <c r="BG303" s="191"/>
      <c r="BH303" s="191"/>
    </row>
    <row r="304" spans="1:60" outlineLevel="1" x14ac:dyDescent="0.25">
      <c r="A304" s="192"/>
      <c r="B304" s="193"/>
      <c r="C304" s="195" t="s">
        <v>364</v>
      </c>
      <c r="D304" s="196"/>
      <c r="E304" s="197">
        <v>0.66874</v>
      </c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1"/>
      <c r="Z304" s="191"/>
      <c r="AA304" s="191"/>
      <c r="AB304" s="191"/>
      <c r="AC304" s="191"/>
      <c r="AD304" s="191"/>
      <c r="AE304" s="191"/>
      <c r="AF304" s="191"/>
      <c r="AG304" s="191" t="s">
        <v>143</v>
      </c>
      <c r="AH304" s="191">
        <v>0</v>
      </c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1"/>
      <c r="BC304" s="191"/>
      <c r="BD304" s="191"/>
      <c r="BE304" s="191"/>
      <c r="BF304" s="191"/>
      <c r="BG304" s="191"/>
      <c r="BH304" s="191"/>
    </row>
    <row r="305" spans="1:60" outlineLevel="1" x14ac:dyDescent="0.25">
      <c r="A305" s="192"/>
      <c r="B305" s="193"/>
      <c r="C305" s="195" t="s">
        <v>365</v>
      </c>
      <c r="D305" s="196"/>
      <c r="E305" s="197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1"/>
      <c r="Z305" s="191"/>
      <c r="AA305" s="191"/>
      <c r="AB305" s="191"/>
      <c r="AC305" s="191"/>
      <c r="AD305" s="191"/>
      <c r="AE305" s="191"/>
      <c r="AF305" s="191"/>
      <c r="AG305" s="191" t="s">
        <v>143</v>
      </c>
      <c r="AH305" s="191">
        <v>0</v>
      </c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1"/>
      <c r="BC305" s="191"/>
      <c r="BD305" s="191"/>
      <c r="BE305" s="191"/>
      <c r="BF305" s="191"/>
      <c r="BG305" s="191"/>
      <c r="BH305" s="191"/>
    </row>
    <row r="306" spans="1:60" outlineLevel="1" x14ac:dyDescent="0.25">
      <c r="A306" s="192"/>
      <c r="B306" s="193"/>
      <c r="C306" s="195" t="s">
        <v>366</v>
      </c>
      <c r="D306" s="196"/>
      <c r="E306" s="197">
        <v>0.17624999999999999</v>
      </c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91"/>
      <c r="AA306" s="191"/>
      <c r="AB306" s="191"/>
      <c r="AC306" s="191"/>
      <c r="AD306" s="191"/>
      <c r="AE306" s="191"/>
      <c r="AF306" s="191"/>
      <c r="AG306" s="191" t="s">
        <v>143</v>
      </c>
      <c r="AH306" s="191">
        <v>0</v>
      </c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1"/>
      <c r="BC306" s="191"/>
      <c r="BD306" s="191"/>
      <c r="BE306" s="191"/>
      <c r="BF306" s="191"/>
      <c r="BG306" s="191"/>
      <c r="BH306" s="191"/>
    </row>
    <row r="307" spans="1:60" outlineLevel="1" x14ac:dyDescent="0.25">
      <c r="A307" s="192"/>
      <c r="B307" s="193"/>
      <c r="C307" s="195" t="s">
        <v>241</v>
      </c>
      <c r="D307" s="196"/>
      <c r="E307" s="197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1"/>
      <c r="Z307" s="191"/>
      <c r="AA307" s="191"/>
      <c r="AB307" s="191"/>
      <c r="AC307" s="191"/>
      <c r="AD307" s="191"/>
      <c r="AE307" s="191"/>
      <c r="AF307" s="191"/>
      <c r="AG307" s="191" t="s">
        <v>143</v>
      </c>
      <c r="AH307" s="191">
        <v>0</v>
      </c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1"/>
      <c r="BC307" s="191"/>
      <c r="BD307" s="191"/>
      <c r="BE307" s="191"/>
      <c r="BF307" s="191"/>
      <c r="BG307" s="191"/>
      <c r="BH307" s="191"/>
    </row>
    <row r="308" spans="1:60" outlineLevel="1" x14ac:dyDescent="0.25">
      <c r="A308" s="192"/>
      <c r="B308" s="193"/>
      <c r="C308" s="195" t="s">
        <v>367</v>
      </c>
      <c r="D308" s="196"/>
      <c r="E308" s="197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1"/>
      <c r="Z308" s="191"/>
      <c r="AA308" s="191"/>
      <c r="AB308" s="191"/>
      <c r="AC308" s="191"/>
      <c r="AD308" s="191"/>
      <c r="AE308" s="191"/>
      <c r="AF308" s="191"/>
      <c r="AG308" s="191" t="s">
        <v>143</v>
      </c>
      <c r="AH308" s="191">
        <v>0</v>
      </c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</row>
    <row r="309" spans="1:60" outlineLevel="1" x14ac:dyDescent="0.25">
      <c r="A309" s="192"/>
      <c r="B309" s="193"/>
      <c r="C309" s="195" t="s">
        <v>368</v>
      </c>
      <c r="D309" s="196"/>
      <c r="E309" s="197">
        <v>0.66990000000000005</v>
      </c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1"/>
      <c r="Z309" s="191"/>
      <c r="AA309" s="191"/>
      <c r="AB309" s="191"/>
      <c r="AC309" s="191"/>
      <c r="AD309" s="191"/>
      <c r="AE309" s="191"/>
      <c r="AF309" s="191"/>
      <c r="AG309" s="191" t="s">
        <v>143</v>
      </c>
      <c r="AH309" s="191">
        <v>0</v>
      </c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1"/>
      <c r="BC309" s="191"/>
      <c r="BD309" s="191"/>
      <c r="BE309" s="191"/>
      <c r="BF309" s="191"/>
      <c r="BG309" s="191"/>
      <c r="BH309" s="191"/>
    </row>
    <row r="310" spans="1:60" outlineLevel="1" x14ac:dyDescent="0.25">
      <c r="A310" s="192"/>
      <c r="B310" s="193"/>
      <c r="C310" s="641"/>
      <c r="D310" s="642"/>
      <c r="E310" s="642"/>
      <c r="F310" s="642"/>
      <c r="G310" s="642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1"/>
      <c r="Z310" s="191"/>
      <c r="AA310" s="191"/>
      <c r="AB310" s="191"/>
      <c r="AC310" s="191"/>
      <c r="AD310" s="191"/>
      <c r="AE310" s="191"/>
      <c r="AF310" s="191"/>
      <c r="AG310" s="191" t="s">
        <v>103</v>
      </c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</row>
    <row r="311" spans="1:60" outlineLevel="1" x14ac:dyDescent="0.25">
      <c r="A311" s="182">
        <v>26</v>
      </c>
      <c r="B311" s="183" t="s">
        <v>380</v>
      </c>
      <c r="C311" s="184" t="s">
        <v>381</v>
      </c>
      <c r="D311" s="185" t="s">
        <v>354</v>
      </c>
      <c r="E311" s="186">
        <v>1.5148900000000001</v>
      </c>
      <c r="F311" s="187"/>
      <c r="G311" s="188">
        <f>ROUND(E311*F311,2)</f>
        <v>0</v>
      </c>
      <c r="H311" s="187"/>
      <c r="I311" s="188">
        <f>ROUND(E311*H311,2)</f>
        <v>0</v>
      </c>
      <c r="J311" s="187"/>
      <c r="K311" s="188">
        <f>ROUND(E311*J311,2)</f>
        <v>0</v>
      </c>
      <c r="L311" s="188">
        <v>21</v>
      </c>
      <c r="M311" s="188">
        <f>G311*(1+L311/100)</f>
        <v>0</v>
      </c>
      <c r="N311" s="188">
        <v>0</v>
      </c>
      <c r="O311" s="188">
        <f>ROUND(E311*N311,2)</f>
        <v>0</v>
      </c>
      <c r="P311" s="188">
        <v>0</v>
      </c>
      <c r="Q311" s="188">
        <f>ROUND(E311*P311,2)</f>
        <v>0</v>
      </c>
      <c r="R311" s="188" t="s">
        <v>244</v>
      </c>
      <c r="S311" s="188" t="s">
        <v>97</v>
      </c>
      <c r="T311" s="189" t="s">
        <v>98</v>
      </c>
      <c r="U311" s="190">
        <v>0.82</v>
      </c>
      <c r="V311" s="190">
        <f>ROUND(E311*U311,2)</f>
        <v>1.24</v>
      </c>
      <c r="W311" s="190"/>
      <c r="X311" s="190" t="s">
        <v>134</v>
      </c>
      <c r="Y311" s="191"/>
      <c r="Z311" s="191"/>
      <c r="AA311" s="191"/>
      <c r="AB311" s="191"/>
      <c r="AC311" s="191"/>
      <c r="AD311" s="191"/>
      <c r="AE311" s="191"/>
      <c r="AF311" s="191"/>
      <c r="AG311" s="191" t="s">
        <v>135</v>
      </c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191"/>
      <c r="AV311" s="191"/>
      <c r="AW311" s="191"/>
      <c r="AX311" s="191"/>
      <c r="AY311" s="191"/>
      <c r="AZ311" s="191"/>
      <c r="BA311" s="191"/>
      <c r="BB311" s="191"/>
      <c r="BC311" s="191"/>
      <c r="BD311" s="191"/>
      <c r="BE311" s="191"/>
      <c r="BF311" s="191"/>
      <c r="BG311" s="191"/>
      <c r="BH311" s="191"/>
    </row>
    <row r="312" spans="1:60" outlineLevel="1" x14ac:dyDescent="0.25">
      <c r="A312" s="192"/>
      <c r="B312" s="193"/>
      <c r="C312" s="645" t="s">
        <v>382</v>
      </c>
      <c r="D312" s="646"/>
      <c r="E312" s="646"/>
      <c r="F312" s="646"/>
      <c r="G312" s="646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1"/>
      <c r="Z312" s="191"/>
      <c r="AA312" s="191"/>
      <c r="AB312" s="191"/>
      <c r="AC312" s="191"/>
      <c r="AD312" s="191"/>
      <c r="AE312" s="191"/>
      <c r="AF312" s="191"/>
      <c r="AG312" s="191" t="s">
        <v>224</v>
      </c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191"/>
      <c r="AZ312" s="191"/>
      <c r="BA312" s="191"/>
      <c r="BB312" s="191"/>
      <c r="BC312" s="191"/>
      <c r="BD312" s="191"/>
      <c r="BE312" s="191"/>
      <c r="BF312" s="191"/>
      <c r="BG312" s="191"/>
      <c r="BH312" s="191"/>
    </row>
    <row r="313" spans="1:60" outlineLevel="1" x14ac:dyDescent="0.25">
      <c r="A313" s="192"/>
      <c r="B313" s="193"/>
      <c r="C313" s="195" t="s">
        <v>225</v>
      </c>
      <c r="D313" s="196"/>
      <c r="E313" s="197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1"/>
      <c r="Z313" s="191"/>
      <c r="AA313" s="191"/>
      <c r="AB313" s="191"/>
      <c r="AC313" s="191"/>
      <c r="AD313" s="191"/>
      <c r="AE313" s="191"/>
      <c r="AF313" s="191"/>
      <c r="AG313" s="191" t="s">
        <v>143</v>
      </c>
      <c r="AH313" s="191">
        <v>0</v>
      </c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1"/>
      <c r="AZ313" s="191"/>
      <c r="BA313" s="191"/>
      <c r="BB313" s="191"/>
      <c r="BC313" s="191"/>
      <c r="BD313" s="191"/>
      <c r="BE313" s="191"/>
      <c r="BF313" s="191"/>
      <c r="BG313" s="191"/>
      <c r="BH313" s="191"/>
    </row>
    <row r="314" spans="1:60" outlineLevel="1" x14ac:dyDescent="0.25">
      <c r="A314" s="192"/>
      <c r="B314" s="193"/>
      <c r="C314" s="195" t="s">
        <v>363</v>
      </c>
      <c r="D314" s="196"/>
      <c r="E314" s="197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1"/>
      <c r="Z314" s="191"/>
      <c r="AA314" s="191"/>
      <c r="AB314" s="191"/>
      <c r="AC314" s="191"/>
      <c r="AD314" s="191"/>
      <c r="AE314" s="191"/>
      <c r="AF314" s="191"/>
      <c r="AG314" s="191" t="s">
        <v>143</v>
      </c>
      <c r="AH314" s="191">
        <v>0</v>
      </c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191"/>
      <c r="AY314" s="191"/>
      <c r="AZ314" s="191"/>
      <c r="BA314" s="191"/>
      <c r="BB314" s="191"/>
      <c r="BC314" s="191"/>
      <c r="BD314" s="191"/>
      <c r="BE314" s="191"/>
      <c r="BF314" s="191"/>
      <c r="BG314" s="191"/>
      <c r="BH314" s="191"/>
    </row>
    <row r="315" spans="1:60" outlineLevel="1" x14ac:dyDescent="0.25">
      <c r="A315" s="192"/>
      <c r="B315" s="193"/>
      <c r="C315" s="195" t="s">
        <v>364</v>
      </c>
      <c r="D315" s="196"/>
      <c r="E315" s="197">
        <v>0.66874</v>
      </c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1"/>
      <c r="Z315" s="191"/>
      <c r="AA315" s="191"/>
      <c r="AB315" s="191"/>
      <c r="AC315" s="191"/>
      <c r="AD315" s="191"/>
      <c r="AE315" s="191"/>
      <c r="AF315" s="191"/>
      <c r="AG315" s="191" t="s">
        <v>143</v>
      </c>
      <c r="AH315" s="191">
        <v>0</v>
      </c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191"/>
      <c r="AV315" s="191"/>
      <c r="AW315" s="191"/>
      <c r="AX315" s="191"/>
      <c r="AY315" s="191"/>
      <c r="AZ315" s="191"/>
      <c r="BA315" s="191"/>
      <c r="BB315" s="191"/>
      <c r="BC315" s="191"/>
      <c r="BD315" s="191"/>
      <c r="BE315" s="191"/>
      <c r="BF315" s="191"/>
      <c r="BG315" s="191"/>
      <c r="BH315" s="191"/>
    </row>
    <row r="316" spans="1:60" outlineLevel="1" x14ac:dyDescent="0.25">
      <c r="A316" s="192"/>
      <c r="B316" s="193"/>
      <c r="C316" s="195" t="s">
        <v>365</v>
      </c>
      <c r="D316" s="196"/>
      <c r="E316" s="197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1"/>
      <c r="Z316" s="191"/>
      <c r="AA316" s="191"/>
      <c r="AB316" s="191"/>
      <c r="AC316" s="191"/>
      <c r="AD316" s="191"/>
      <c r="AE316" s="191"/>
      <c r="AF316" s="191"/>
      <c r="AG316" s="191" t="s">
        <v>143</v>
      </c>
      <c r="AH316" s="191">
        <v>0</v>
      </c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191"/>
      <c r="AY316" s="191"/>
      <c r="AZ316" s="191"/>
      <c r="BA316" s="191"/>
      <c r="BB316" s="191"/>
      <c r="BC316" s="191"/>
      <c r="BD316" s="191"/>
      <c r="BE316" s="191"/>
      <c r="BF316" s="191"/>
      <c r="BG316" s="191"/>
      <c r="BH316" s="191"/>
    </row>
    <row r="317" spans="1:60" outlineLevel="1" x14ac:dyDescent="0.25">
      <c r="A317" s="192"/>
      <c r="B317" s="193"/>
      <c r="C317" s="195" t="s">
        <v>366</v>
      </c>
      <c r="D317" s="196"/>
      <c r="E317" s="197">
        <v>0.17624999999999999</v>
      </c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1"/>
      <c r="Z317" s="191"/>
      <c r="AA317" s="191"/>
      <c r="AB317" s="191"/>
      <c r="AC317" s="191"/>
      <c r="AD317" s="191"/>
      <c r="AE317" s="191"/>
      <c r="AF317" s="191"/>
      <c r="AG317" s="191" t="s">
        <v>143</v>
      </c>
      <c r="AH317" s="191">
        <v>0</v>
      </c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91"/>
      <c r="BB317" s="191"/>
      <c r="BC317" s="191"/>
      <c r="BD317" s="191"/>
      <c r="BE317" s="191"/>
      <c r="BF317" s="191"/>
      <c r="BG317" s="191"/>
      <c r="BH317" s="191"/>
    </row>
    <row r="318" spans="1:60" outlineLevel="1" x14ac:dyDescent="0.25">
      <c r="A318" s="192"/>
      <c r="B318" s="193"/>
      <c r="C318" s="195" t="s">
        <v>241</v>
      </c>
      <c r="D318" s="196"/>
      <c r="E318" s="197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1"/>
      <c r="Z318" s="191"/>
      <c r="AA318" s="191"/>
      <c r="AB318" s="191"/>
      <c r="AC318" s="191"/>
      <c r="AD318" s="191"/>
      <c r="AE318" s="191"/>
      <c r="AF318" s="191"/>
      <c r="AG318" s="191" t="s">
        <v>143</v>
      </c>
      <c r="AH318" s="191">
        <v>0</v>
      </c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191"/>
      <c r="AZ318" s="191"/>
      <c r="BA318" s="191"/>
      <c r="BB318" s="191"/>
      <c r="BC318" s="191"/>
      <c r="BD318" s="191"/>
      <c r="BE318" s="191"/>
      <c r="BF318" s="191"/>
      <c r="BG318" s="191"/>
      <c r="BH318" s="191"/>
    </row>
    <row r="319" spans="1:60" outlineLevel="1" x14ac:dyDescent="0.25">
      <c r="A319" s="192"/>
      <c r="B319" s="193"/>
      <c r="C319" s="195" t="s">
        <v>367</v>
      </c>
      <c r="D319" s="196"/>
      <c r="E319" s="197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1"/>
      <c r="Z319" s="191"/>
      <c r="AA319" s="191"/>
      <c r="AB319" s="191"/>
      <c r="AC319" s="191"/>
      <c r="AD319" s="191"/>
      <c r="AE319" s="191"/>
      <c r="AF319" s="191"/>
      <c r="AG319" s="191" t="s">
        <v>143</v>
      </c>
      <c r="AH319" s="191">
        <v>0</v>
      </c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1"/>
      <c r="BB319" s="191"/>
      <c r="BC319" s="191"/>
      <c r="BD319" s="191"/>
      <c r="BE319" s="191"/>
      <c r="BF319" s="191"/>
      <c r="BG319" s="191"/>
      <c r="BH319" s="191"/>
    </row>
    <row r="320" spans="1:60" outlineLevel="1" x14ac:dyDescent="0.25">
      <c r="A320" s="192"/>
      <c r="B320" s="193"/>
      <c r="C320" s="195" t="s">
        <v>368</v>
      </c>
      <c r="D320" s="196"/>
      <c r="E320" s="197">
        <v>0.66990000000000005</v>
      </c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1"/>
      <c r="Z320" s="191"/>
      <c r="AA320" s="191"/>
      <c r="AB320" s="191"/>
      <c r="AC320" s="191"/>
      <c r="AD320" s="191"/>
      <c r="AE320" s="191"/>
      <c r="AF320" s="191"/>
      <c r="AG320" s="191" t="s">
        <v>143</v>
      </c>
      <c r="AH320" s="191">
        <v>0</v>
      </c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191"/>
      <c r="AZ320" s="191"/>
      <c r="BA320" s="191"/>
      <c r="BB320" s="191"/>
      <c r="BC320" s="191"/>
      <c r="BD320" s="191"/>
      <c r="BE320" s="191"/>
      <c r="BF320" s="191"/>
      <c r="BG320" s="191"/>
      <c r="BH320" s="191"/>
    </row>
    <row r="321" spans="1:60" outlineLevel="1" x14ac:dyDescent="0.25">
      <c r="A321" s="192"/>
      <c r="B321" s="193"/>
      <c r="C321" s="641"/>
      <c r="D321" s="642"/>
      <c r="E321" s="642"/>
      <c r="F321" s="642"/>
      <c r="G321" s="642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1"/>
      <c r="Z321" s="191"/>
      <c r="AA321" s="191"/>
      <c r="AB321" s="191"/>
      <c r="AC321" s="191"/>
      <c r="AD321" s="191"/>
      <c r="AE321" s="191"/>
      <c r="AF321" s="191"/>
      <c r="AG321" s="191" t="s">
        <v>103</v>
      </c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</row>
    <row r="322" spans="1:60" outlineLevel="1" x14ac:dyDescent="0.25">
      <c r="A322" s="182">
        <v>27</v>
      </c>
      <c r="B322" s="183" t="s">
        <v>383</v>
      </c>
      <c r="C322" s="184" t="s">
        <v>384</v>
      </c>
      <c r="D322" s="185" t="s">
        <v>354</v>
      </c>
      <c r="E322" s="186">
        <v>3.0585</v>
      </c>
      <c r="F322" s="187"/>
      <c r="G322" s="188">
        <f>ROUND(E322*F322,2)</f>
        <v>0</v>
      </c>
      <c r="H322" s="187"/>
      <c r="I322" s="188">
        <f>ROUND(E322*H322,2)</f>
        <v>0</v>
      </c>
      <c r="J322" s="187"/>
      <c r="K322" s="188">
        <f>ROUND(E322*J322,2)</f>
        <v>0</v>
      </c>
      <c r="L322" s="188">
        <v>21</v>
      </c>
      <c r="M322" s="188">
        <f>G322*(1+L322/100)</f>
        <v>0</v>
      </c>
      <c r="N322" s="188">
        <v>0</v>
      </c>
      <c r="O322" s="188">
        <f>ROUND(E322*N322,2)</f>
        <v>0</v>
      </c>
      <c r="P322" s="188">
        <v>0</v>
      </c>
      <c r="Q322" s="188">
        <f>ROUND(E322*P322,2)</f>
        <v>0</v>
      </c>
      <c r="R322" s="188" t="s">
        <v>244</v>
      </c>
      <c r="S322" s="188" t="s">
        <v>97</v>
      </c>
      <c r="T322" s="189" t="s">
        <v>98</v>
      </c>
      <c r="U322" s="190">
        <v>0.20499999999999999</v>
      </c>
      <c r="V322" s="190">
        <f>ROUND(E322*U322,2)</f>
        <v>0.63</v>
      </c>
      <c r="W322" s="190"/>
      <c r="X322" s="190" t="s">
        <v>134</v>
      </c>
      <c r="Y322" s="191"/>
      <c r="Z322" s="191"/>
      <c r="AA322" s="191"/>
      <c r="AB322" s="191"/>
      <c r="AC322" s="191"/>
      <c r="AD322" s="191"/>
      <c r="AE322" s="191"/>
      <c r="AF322" s="191"/>
      <c r="AG322" s="191" t="s">
        <v>135</v>
      </c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  <c r="BH322" s="191"/>
    </row>
    <row r="323" spans="1:60" outlineLevel="1" x14ac:dyDescent="0.25">
      <c r="A323" s="192"/>
      <c r="B323" s="193"/>
      <c r="C323" s="645" t="s">
        <v>382</v>
      </c>
      <c r="D323" s="646"/>
      <c r="E323" s="646"/>
      <c r="F323" s="646"/>
      <c r="G323" s="646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1"/>
      <c r="Z323" s="191"/>
      <c r="AA323" s="191"/>
      <c r="AB323" s="191"/>
      <c r="AC323" s="191"/>
      <c r="AD323" s="191"/>
      <c r="AE323" s="191"/>
      <c r="AF323" s="191"/>
      <c r="AG323" s="191" t="s">
        <v>224</v>
      </c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191"/>
      <c r="AY323" s="191"/>
      <c r="AZ323" s="191"/>
      <c r="BA323" s="191"/>
      <c r="BB323" s="191"/>
      <c r="BC323" s="191"/>
      <c r="BD323" s="191"/>
      <c r="BE323" s="191"/>
      <c r="BF323" s="191"/>
      <c r="BG323" s="191"/>
      <c r="BH323" s="191"/>
    </row>
    <row r="324" spans="1:60" outlineLevel="1" x14ac:dyDescent="0.25">
      <c r="A324" s="192"/>
      <c r="B324" s="193"/>
      <c r="C324" s="195" t="s">
        <v>326</v>
      </c>
      <c r="D324" s="196"/>
      <c r="E324" s="197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1"/>
      <c r="Z324" s="191"/>
      <c r="AA324" s="191"/>
      <c r="AB324" s="191"/>
      <c r="AC324" s="191"/>
      <c r="AD324" s="191"/>
      <c r="AE324" s="191"/>
      <c r="AF324" s="191"/>
      <c r="AG324" s="191" t="s">
        <v>143</v>
      </c>
      <c r="AH324" s="191">
        <v>0</v>
      </c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</row>
    <row r="325" spans="1:60" outlineLevel="1" x14ac:dyDescent="0.25">
      <c r="A325" s="192"/>
      <c r="B325" s="193"/>
      <c r="C325" s="195" t="s">
        <v>327</v>
      </c>
      <c r="D325" s="196"/>
      <c r="E325" s="197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1"/>
      <c r="Z325" s="191"/>
      <c r="AA325" s="191"/>
      <c r="AB325" s="191"/>
      <c r="AC325" s="191"/>
      <c r="AD325" s="191"/>
      <c r="AE325" s="191"/>
      <c r="AF325" s="191"/>
      <c r="AG325" s="191" t="s">
        <v>143</v>
      </c>
      <c r="AH325" s="191">
        <v>0</v>
      </c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1"/>
      <c r="BB325" s="191"/>
      <c r="BC325" s="191"/>
      <c r="BD325" s="191"/>
      <c r="BE325" s="191"/>
      <c r="BF325" s="191"/>
      <c r="BG325" s="191"/>
      <c r="BH325" s="191"/>
    </row>
    <row r="326" spans="1:60" outlineLevel="1" x14ac:dyDescent="0.25">
      <c r="A326" s="192"/>
      <c r="B326" s="193"/>
      <c r="C326" s="195" t="s">
        <v>371</v>
      </c>
      <c r="D326" s="196"/>
      <c r="E326" s="197">
        <v>0.28050000000000003</v>
      </c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1"/>
      <c r="Z326" s="191"/>
      <c r="AA326" s="191"/>
      <c r="AB326" s="191"/>
      <c r="AC326" s="191"/>
      <c r="AD326" s="191"/>
      <c r="AE326" s="191"/>
      <c r="AF326" s="191"/>
      <c r="AG326" s="191" t="s">
        <v>143</v>
      </c>
      <c r="AH326" s="191">
        <v>0</v>
      </c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</row>
    <row r="327" spans="1:60" outlineLevel="1" x14ac:dyDescent="0.25">
      <c r="A327" s="192"/>
      <c r="B327" s="193"/>
      <c r="C327" s="195" t="s">
        <v>372</v>
      </c>
      <c r="D327" s="196"/>
      <c r="E327" s="197">
        <v>0.40500000000000003</v>
      </c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1"/>
      <c r="Z327" s="191"/>
      <c r="AA327" s="191"/>
      <c r="AB327" s="191"/>
      <c r="AC327" s="191"/>
      <c r="AD327" s="191"/>
      <c r="AE327" s="191"/>
      <c r="AF327" s="191"/>
      <c r="AG327" s="191" t="s">
        <v>143</v>
      </c>
      <c r="AH327" s="191">
        <v>0</v>
      </c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</row>
    <row r="328" spans="1:60" outlineLevel="1" x14ac:dyDescent="0.25">
      <c r="A328" s="192"/>
      <c r="B328" s="193"/>
      <c r="C328" s="195" t="s">
        <v>373</v>
      </c>
      <c r="D328" s="196"/>
      <c r="E328" s="197">
        <v>0.2475</v>
      </c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1"/>
      <c r="Z328" s="191"/>
      <c r="AA328" s="191"/>
      <c r="AB328" s="191"/>
      <c r="AC328" s="191"/>
      <c r="AD328" s="191"/>
      <c r="AE328" s="191"/>
      <c r="AF328" s="191"/>
      <c r="AG328" s="191" t="s">
        <v>143</v>
      </c>
      <c r="AH328" s="191">
        <v>0</v>
      </c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1"/>
      <c r="BA328" s="191"/>
      <c r="BB328" s="191"/>
      <c r="BC328" s="191"/>
      <c r="BD328" s="191"/>
      <c r="BE328" s="191"/>
      <c r="BF328" s="191"/>
      <c r="BG328" s="191"/>
      <c r="BH328" s="191"/>
    </row>
    <row r="329" spans="1:60" outlineLevel="1" x14ac:dyDescent="0.25">
      <c r="A329" s="192"/>
      <c r="B329" s="193"/>
      <c r="C329" s="195" t="s">
        <v>374</v>
      </c>
      <c r="D329" s="196"/>
      <c r="E329" s="197">
        <v>0.25424999999999998</v>
      </c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1"/>
      <c r="Z329" s="191"/>
      <c r="AA329" s="191"/>
      <c r="AB329" s="191"/>
      <c r="AC329" s="191"/>
      <c r="AD329" s="191"/>
      <c r="AE329" s="191"/>
      <c r="AF329" s="191"/>
      <c r="AG329" s="191" t="s">
        <v>143</v>
      </c>
      <c r="AH329" s="191">
        <v>0</v>
      </c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91"/>
      <c r="AZ329" s="191"/>
      <c r="BA329" s="191"/>
      <c r="BB329" s="191"/>
      <c r="BC329" s="191"/>
      <c r="BD329" s="191"/>
      <c r="BE329" s="191"/>
      <c r="BF329" s="191"/>
      <c r="BG329" s="191"/>
      <c r="BH329" s="191"/>
    </row>
    <row r="330" spans="1:60" outlineLevel="1" x14ac:dyDescent="0.25">
      <c r="A330" s="192"/>
      <c r="B330" s="193"/>
      <c r="C330" s="195" t="s">
        <v>375</v>
      </c>
      <c r="D330" s="196"/>
      <c r="E330" s="197">
        <v>0.6</v>
      </c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1"/>
      <c r="Z330" s="191"/>
      <c r="AA330" s="191"/>
      <c r="AB330" s="191"/>
      <c r="AC330" s="191"/>
      <c r="AD330" s="191"/>
      <c r="AE330" s="191"/>
      <c r="AF330" s="191"/>
      <c r="AG330" s="191" t="s">
        <v>143</v>
      </c>
      <c r="AH330" s="191">
        <v>0</v>
      </c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191"/>
      <c r="AZ330" s="191"/>
      <c r="BA330" s="191"/>
      <c r="BB330" s="191"/>
      <c r="BC330" s="191"/>
      <c r="BD330" s="191"/>
      <c r="BE330" s="191"/>
      <c r="BF330" s="191"/>
      <c r="BG330" s="191"/>
      <c r="BH330" s="191"/>
    </row>
    <row r="331" spans="1:60" outlineLevel="1" x14ac:dyDescent="0.25">
      <c r="A331" s="192"/>
      <c r="B331" s="193"/>
      <c r="C331" s="195" t="s">
        <v>376</v>
      </c>
      <c r="D331" s="196"/>
      <c r="E331" s="197">
        <v>1.27125</v>
      </c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1"/>
      <c r="Z331" s="191"/>
      <c r="AA331" s="191"/>
      <c r="AB331" s="191"/>
      <c r="AC331" s="191"/>
      <c r="AD331" s="191"/>
      <c r="AE331" s="191"/>
      <c r="AF331" s="191"/>
      <c r="AG331" s="191" t="s">
        <v>143</v>
      </c>
      <c r="AH331" s="191">
        <v>0</v>
      </c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91"/>
      <c r="AV331" s="191"/>
      <c r="AW331" s="191"/>
      <c r="AX331" s="191"/>
      <c r="AY331" s="191"/>
      <c r="AZ331" s="191"/>
      <c r="BA331" s="191"/>
      <c r="BB331" s="191"/>
      <c r="BC331" s="191"/>
      <c r="BD331" s="191"/>
      <c r="BE331" s="191"/>
      <c r="BF331" s="191"/>
      <c r="BG331" s="191"/>
      <c r="BH331" s="191"/>
    </row>
    <row r="332" spans="1:60" outlineLevel="1" x14ac:dyDescent="0.25">
      <c r="A332" s="192"/>
      <c r="B332" s="193"/>
      <c r="C332" s="641"/>
      <c r="D332" s="642"/>
      <c r="E332" s="642"/>
      <c r="F332" s="642"/>
      <c r="G332" s="642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1"/>
      <c r="Z332" s="191"/>
      <c r="AA332" s="191"/>
      <c r="AB332" s="191"/>
      <c r="AC332" s="191"/>
      <c r="AD332" s="191"/>
      <c r="AE332" s="191"/>
      <c r="AF332" s="191"/>
      <c r="AG332" s="191" t="s">
        <v>103</v>
      </c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91"/>
      <c r="AZ332" s="191"/>
      <c r="BA332" s="191"/>
      <c r="BB332" s="191"/>
      <c r="BC332" s="191"/>
      <c r="BD332" s="191"/>
      <c r="BE332" s="191"/>
      <c r="BF332" s="191"/>
      <c r="BG332" s="191"/>
      <c r="BH332" s="191"/>
    </row>
    <row r="333" spans="1:60" ht="20.399999999999999" outlineLevel="1" x14ac:dyDescent="0.25">
      <c r="A333" s="182">
        <v>28</v>
      </c>
      <c r="B333" s="183" t="s">
        <v>385</v>
      </c>
      <c r="C333" s="184" t="s">
        <v>386</v>
      </c>
      <c r="D333" s="185" t="s">
        <v>221</v>
      </c>
      <c r="E333" s="186">
        <v>0.12021999999999999</v>
      </c>
      <c r="F333" s="187"/>
      <c r="G333" s="188">
        <f>ROUND(E333*F333,2)</f>
        <v>0</v>
      </c>
      <c r="H333" s="187"/>
      <c r="I333" s="188">
        <f>ROUND(E333*H333,2)</f>
        <v>0</v>
      </c>
      <c r="J333" s="187"/>
      <c r="K333" s="188">
        <f>ROUND(E333*J333,2)</f>
        <v>0</v>
      </c>
      <c r="L333" s="188">
        <v>21</v>
      </c>
      <c r="M333" s="188">
        <f>G333*(1+L333/100)</f>
        <v>0</v>
      </c>
      <c r="N333" s="188">
        <v>1.0662499999999999</v>
      </c>
      <c r="O333" s="188">
        <f>ROUND(E333*N333,2)</f>
        <v>0.13</v>
      </c>
      <c r="P333" s="188">
        <v>0</v>
      </c>
      <c r="Q333" s="188">
        <f>ROUND(E333*P333,2)</f>
        <v>0</v>
      </c>
      <c r="R333" s="188" t="s">
        <v>244</v>
      </c>
      <c r="S333" s="188" t="s">
        <v>97</v>
      </c>
      <c r="T333" s="189" t="s">
        <v>98</v>
      </c>
      <c r="U333" s="190">
        <v>15.23</v>
      </c>
      <c r="V333" s="190">
        <f>ROUND(E333*U333,2)</f>
        <v>1.83</v>
      </c>
      <c r="W333" s="190"/>
      <c r="X333" s="190" t="s">
        <v>134</v>
      </c>
      <c r="Y333" s="191"/>
      <c r="Z333" s="191"/>
      <c r="AA333" s="191"/>
      <c r="AB333" s="191"/>
      <c r="AC333" s="191"/>
      <c r="AD333" s="191"/>
      <c r="AE333" s="191"/>
      <c r="AF333" s="191"/>
      <c r="AG333" s="191" t="s">
        <v>135</v>
      </c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191"/>
      <c r="AY333" s="191"/>
      <c r="AZ333" s="191"/>
      <c r="BA333" s="191"/>
      <c r="BB333" s="191"/>
      <c r="BC333" s="191"/>
      <c r="BD333" s="191"/>
      <c r="BE333" s="191"/>
      <c r="BF333" s="191"/>
      <c r="BG333" s="191"/>
      <c r="BH333" s="191"/>
    </row>
    <row r="334" spans="1:60" outlineLevel="1" x14ac:dyDescent="0.25">
      <c r="A334" s="192"/>
      <c r="B334" s="193"/>
      <c r="C334" s="645" t="s">
        <v>387</v>
      </c>
      <c r="D334" s="646"/>
      <c r="E334" s="646"/>
      <c r="F334" s="646"/>
      <c r="G334" s="646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1"/>
      <c r="Z334" s="191"/>
      <c r="AA334" s="191"/>
      <c r="AB334" s="191"/>
      <c r="AC334" s="191"/>
      <c r="AD334" s="191"/>
      <c r="AE334" s="191"/>
      <c r="AF334" s="191"/>
      <c r="AG334" s="191" t="s">
        <v>224</v>
      </c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191"/>
      <c r="AZ334" s="191"/>
      <c r="BA334" s="191"/>
      <c r="BB334" s="191"/>
      <c r="BC334" s="191"/>
      <c r="BD334" s="191"/>
      <c r="BE334" s="191"/>
      <c r="BF334" s="191"/>
      <c r="BG334" s="191"/>
      <c r="BH334" s="191"/>
    </row>
    <row r="335" spans="1:60" outlineLevel="1" x14ac:dyDescent="0.25">
      <c r="A335" s="192"/>
      <c r="B335" s="193"/>
      <c r="C335" s="195" t="s">
        <v>326</v>
      </c>
      <c r="D335" s="196"/>
      <c r="E335" s="197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1"/>
      <c r="Z335" s="191"/>
      <c r="AA335" s="191"/>
      <c r="AB335" s="191"/>
      <c r="AC335" s="191"/>
      <c r="AD335" s="191"/>
      <c r="AE335" s="191"/>
      <c r="AF335" s="191"/>
      <c r="AG335" s="191" t="s">
        <v>143</v>
      </c>
      <c r="AH335" s="191">
        <v>0</v>
      </c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</row>
    <row r="336" spans="1:60" outlineLevel="1" x14ac:dyDescent="0.25">
      <c r="A336" s="192"/>
      <c r="B336" s="193"/>
      <c r="C336" s="195" t="s">
        <v>327</v>
      </c>
      <c r="D336" s="196"/>
      <c r="E336" s="197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  <c r="Z336" s="191"/>
      <c r="AA336" s="191"/>
      <c r="AB336" s="191"/>
      <c r="AC336" s="191"/>
      <c r="AD336" s="191"/>
      <c r="AE336" s="191"/>
      <c r="AF336" s="191"/>
      <c r="AG336" s="191" t="s">
        <v>143</v>
      </c>
      <c r="AH336" s="191">
        <v>0</v>
      </c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91"/>
      <c r="AZ336" s="191"/>
      <c r="BA336" s="191"/>
      <c r="BB336" s="191"/>
      <c r="BC336" s="191"/>
      <c r="BD336" s="191"/>
      <c r="BE336" s="191"/>
      <c r="BF336" s="191"/>
      <c r="BG336" s="191"/>
      <c r="BH336" s="191"/>
    </row>
    <row r="337" spans="1:60" outlineLevel="1" x14ac:dyDescent="0.25">
      <c r="A337" s="192"/>
      <c r="B337" s="193"/>
      <c r="C337" s="195" t="s">
        <v>388</v>
      </c>
      <c r="D337" s="196"/>
      <c r="E337" s="197">
        <v>4.9100000000000003E-3</v>
      </c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1"/>
      <c r="Z337" s="191"/>
      <c r="AA337" s="191"/>
      <c r="AB337" s="191"/>
      <c r="AC337" s="191"/>
      <c r="AD337" s="191"/>
      <c r="AE337" s="191"/>
      <c r="AF337" s="191"/>
      <c r="AG337" s="191" t="s">
        <v>143</v>
      </c>
      <c r="AH337" s="191">
        <v>0</v>
      </c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1"/>
      <c r="BB337" s="191"/>
      <c r="BC337" s="191"/>
      <c r="BD337" s="191"/>
      <c r="BE337" s="191"/>
      <c r="BF337" s="191"/>
      <c r="BG337" s="191"/>
      <c r="BH337" s="191"/>
    </row>
    <row r="338" spans="1:60" outlineLevel="1" x14ac:dyDescent="0.25">
      <c r="A338" s="192"/>
      <c r="B338" s="193"/>
      <c r="C338" s="195" t="s">
        <v>389</v>
      </c>
      <c r="D338" s="196"/>
      <c r="E338" s="197">
        <v>7.0800000000000004E-3</v>
      </c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1"/>
      <c r="Z338" s="191"/>
      <c r="AA338" s="191"/>
      <c r="AB338" s="191"/>
      <c r="AC338" s="191"/>
      <c r="AD338" s="191"/>
      <c r="AE338" s="191"/>
      <c r="AF338" s="191"/>
      <c r="AG338" s="191" t="s">
        <v>143</v>
      </c>
      <c r="AH338" s="191">
        <v>0</v>
      </c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191"/>
      <c r="AZ338" s="191"/>
      <c r="BA338" s="191"/>
      <c r="BB338" s="191"/>
      <c r="BC338" s="191"/>
      <c r="BD338" s="191"/>
      <c r="BE338" s="191"/>
      <c r="BF338" s="191"/>
      <c r="BG338" s="191"/>
      <c r="BH338" s="191"/>
    </row>
    <row r="339" spans="1:60" outlineLevel="1" x14ac:dyDescent="0.25">
      <c r="A339" s="192"/>
      <c r="B339" s="193"/>
      <c r="C339" s="195" t="s">
        <v>390</v>
      </c>
      <c r="D339" s="196"/>
      <c r="E339" s="197">
        <v>4.3299999999999996E-3</v>
      </c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1"/>
      <c r="Z339" s="191"/>
      <c r="AA339" s="191"/>
      <c r="AB339" s="191"/>
      <c r="AC339" s="191"/>
      <c r="AD339" s="191"/>
      <c r="AE339" s="191"/>
      <c r="AF339" s="191"/>
      <c r="AG339" s="191" t="s">
        <v>143</v>
      </c>
      <c r="AH339" s="191">
        <v>0</v>
      </c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191"/>
      <c r="AZ339" s="191"/>
      <c r="BA339" s="191"/>
      <c r="BB339" s="191"/>
      <c r="BC339" s="191"/>
      <c r="BD339" s="191"/>
      <c r="BE339" s="191"/>
      <c r="BF339" s="191"/>
      <c r="BG339" s="191"/>
      <c r="BH339" s="191"/>
    </row>
    <row r="340" spans="1:60" outlineLevel="1" x14ac:dyDescent="0.25">
      <c r="A340" s="192"/>
      <c r="B340" s="193"/>
      <c r="C340" s="195" t="s">
        <v>391</v>
      </c>
      <c r="D340" s="196"/>
      <c r="E340" s="197">
        <v>4.45E-3</v>
      </c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1"/>
      <c r="Z340" s="191"/>
      <c r="AA340" s="191"/>
      <c r="AB340" s="191"/>
      <c r="AC340" s="191"/>
      <c r="AD340" s="191"/>
      <c r="AE340" s="191"/>
      <c r="AF340" s="191"/>
      <c r="AG340" s="191" t="s">
        <v>143</v>
      </c>
      <c r="AH340" s="191">
        <v>0</v>
      </c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91"/>
      <c r="AZ340" s="191"/>
      <c r="BA340" s="191"/>
      <c r="BB340" s="191"/>
      <c r="BC340" s="191"/>
      <c r="BD340" s="191"/>
      <c r="BE340" s="191"/>
      <c r="BF340" s="191"/>
      <c r="BG340" s="191"/>
      <c r="BH340" s="191"/>
    </row>
    <row r="341" spans="1:60" outlineLevel="1" x14ac:dyDescent="0.25">
      <c r="A341" s="192"/>
      <c r="B341" s="193"/>
      <c r="C341" s="195" t="s">
        <v>392</v>
      </c>
      <c r="D341" s="196"/>
      <c r="E341" s="197">
        <v>1.0500000000000001E-2</v>
      </c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1"/>
      <c r="Z341" s="191"/>
      <c r="AA341" s="191"/>
      <c r="AB341" s="191"/>
      <c r="AC341" s="191"/>
      <c r="AD341" s="191"/>
      <c r="AE341" s="191"/>
      <c r="AF341" s="191"/>
      <c r="AG341" s="191" t="s">
        <v>143</v>
      </c>
      <c r="AH341" s="191">
        <v>0</v>
      </c>
      <c r="AI341" s="191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1"/>
      <c r="AT341" s="191"/>
      <c r="AU341" s="191"/>
      <c r="AV341" s="191"/>
      <c r="AW341" s="191"/>
      <c r="AX341" s="191"/>
      <c r="AY341" s="191"/>
      <c r="AZ341" s="191"/>
      <c r="BA341" s="191"/>
      <c r="BB341" s="191"/>
      <c r="BC341" s="191"/>
      <c r="BD341" s="191"/>
      <c r="BE341" s="191"/>
      <c r="BF341" s="191"/>
      <c r="BG341" s="191"/>
      <c r="BH341" s="191"/>
    </row>
    <row r="342" spans="1:60" outlineLevel="1" x14ac:dyDescent="0.25">
      <c r="A342" s="192"/>
      <c r="B342" s="193"/>
      <c r="C342" s="195" t="s">
        <v>393</v>
      </c>
      <c r="D342" s="196"/>
      <c r="E342" s="197">
        <v>2.2239999999999999E-2</v>
      </c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1"/>
      <c r="Z342" s="191"/>
      <c r="AA342" s="191"/>
      <c r="AB342" s="191"/>
      <c r="AC342" s="191"/>
      <c r="AD342" s="191"/>
      <c r="AE342" s="191"/>
      <c r="AF342" s="191"/>
      <c r="AG342" s="191" t="s">
        <v>143</v>
      </c>
      <c r="AH342" s="191">
        <v>0</v>
      </c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1"/>
      <c r="AT342" s="191"/>
      <c r="AU342" s="191"/>
      <c r="AV342" s="191"/>
      <c r="AW342" s="191"/>
      <c r="AX342" s="191"/>
      <c r="AY342" s="191"/>
      <c r="AZ342" s="191"/>
      <c r="BA342" s="191"/>
      <c r="BB342" s="191"/>
      <c r="BC342" s="191"/>
      <c r="BD342" s="191"/>
      <c r="BE342" s="191"/>
      <c r="BF342" s="191"/>
      <c r="BG342" s="191"/>
      <c r="BH342" s="191"/>
    </row>
    <row r="343" spans="1:60" outlineLevel="1" x14ac:dyDescent="0.25">
      <c r="A343" s="192"/>
      <c r="B343" s="193"/>
      <c r="C343" s="195" t="s">
        <v>225</v>
      </c>
      <c r="D343" s="196"/>
      <c r="E343" s="197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1"/>
      <c r="Z343" s="191"/>
      <c r="AA343" s="191"/>
      <c r="AB343" s="191"/>
      <c r="AC343" s="191"/>
      <c r="AD343" s="191"/>
      <c r="AE343" s="191"/>
      <c r="AF343" s="191"/>
      <c r="AG343" s="191" t="s">
        <v>143</v>
      </c>
      <c r="AH343" s="191">
        <v>0</v>
      </c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191"/>
      <c r="AZ343" s="191"/>
      <c r="BA343" s="191"/>
      <c r="BB343" s="191"/>
      <c r="BC343" s="191"/>
      <c r="BD343" s="191"/>
      <c r="BE343" s="191"/>
      <c r="BF343" s="191"/>
      <c r="BG343" s="191"/>
      <c r="BH343" s="191"/>
    </row>
    <row r="344" spans="1:60" outlineLevel="1" x14ac:dyDescent="0.25">
      <c r="A344" s="192"/>
      <c r="B344" s="193"/>
      <c r="C344" s="195" t="s">
        <v>363</v>
      </c>
      <c r="D344" s="196"/>
      <c r="E344" s="197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1"/>
      <c r="Z344" s="191"/>
      <c r="AA344" s="191"/>
      <c r="AB344" s="191"/>
      <c r="AC344" s="191"/>
      <c r="AD344" s="191"/>
      <c r="AE344" s="191"/>
      <c r="AF344" s="191"/>
      <c r="AG344" s="191" t="s">
        <v>143</v>
      </c>
      <c r="AH344" s="191">
        <v>0</v>
      </c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191"/>
      <c r="AZ344" s="191"/>
      <c r="BA344" s="191"/>
      <c r="BB344" s="191"/>
      <c r="BC344" s="191"/>
      <c r="BD344" s="191"/>
      <c r="BE344" s="191"/>
      <c r="BF344" s="191"/>
      <c r="BG344" s="191"/>
      <c r="BH344" s="191"/>
    </row>
    <row r="345" spans="1:60" outlineLevel="1" x14ac:dyDescent="0.25">
      <c r="A345" s="192"/>
      <c r="B345" s="193"/>
      <c r="C345" s="195" t="s">
        <v>394</v>
      </c>
      <c r="D345" s="196"/>
      <c r="E345" s="197">
        <v>3.0249999999999999E-2</v>
      </c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1"/>
      <c r="Z345" s="191"/>
      <c r="AA345" s="191"/>
      <c r="AB345" s="191"/>
      <c r="AC345" s="191"/>
      <c r="AD345" s="191"/>
      <c r="AE345" s="191"/>
      <c r="AF345" s="191"/>
      <c r="AG345" s="191" t="s">
        <v>143</v>
      </c>
      <c r="AH345" s="191">
        <v>0</v>
      </c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191"/>
      <c r="AY345" s="191"/>
      <c r="AZ345" s="191"/>
      <c r="BA345" s="191"/>
      <c r="BB345" s="191"/>
      <c r="BC345" s="191"/>
      <c r="BD345" s="191"/>
      <c r="BE345" s="191"/>
      <c r="BF345" s="191"/>
      <c r="BG345" s="191"/>
      <c r="BH345" s="191"/>
    </row>
    <row r="346" spans="1:60" outlineLevel="1" x14ac:dyDescent="0.25">
      <c r="A346" s="192"/>
      <c r="B346" s="193"/>
      <c r="C346" s="195" t="s">
        <v>365</v>
      </c>
      <c r="D346" s="196"/>
      <c r="E346" s="197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1"/>
      <c r="Z346" s="191"/>
      <c r="AA346" s="191"/>
      <c r="AB346" s="191"/>
      <c r="AC346" s="191"/>
      <c r="AD346" s="191"/>
      <c r="AE346" s="191"/>
      <c r="AF346" s="191"/>
      <c r="AG346" s="191" t="s">
        <v>143</v>
      </c>
      <c r="AH346" s="191">
        <v>0</v>
      </c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1"/>
      <c r="AT346" s="191"/>
      <c r="AU346" s="191"/>
      <c r="AV346" s="191"/>
      <c r="AW346" s="191"/>
      <c r="AX346" s="191"/>
      <c r="AY346" s="191"/>
      <c r="AZ346" s="191"/>
      <c r="BA346" s="191"/>
      <c r="BB346" s="191"/>
      <c r="BC346" s="191"/>
      <c r="BD346" s="191"/>
      <c r="BE346" s="191"/>
      <c r="BF346" s="191"/>
      <c r="BG346" s="191"/>
      <c r="BH346" s="191"/>
    </row>
    <row r="347" spans="1:60" outlineLevel="1" x14ac:dyDescent="0.25">
      <c r="A347" s="192"/>
      <c r="B347" s="193"/>
      <c r="C347" s="195" t="s">
        <v>395</v>
      </c>
      <c r="D347" s="196"/>
      <c r="E347" s="197">
        <v>6.1700000000000001E-3</v>
      </c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1"/>
      <c r="Z347" s="191"/>
      <c r="AA347" s="191"/>
      <c r="AB347" s="191"/>
      <c r="AC347" s="191"/>
      <c r="AD347" s="191"/>
      <c r="AE347" s="191"/>
      <c r="AF347" s="191"/>
      <c r="AG347" s="191" t="s">
        <v>143</v>
      </c>
      <c r="AH347" s="191">
        <v>0</v>
      </c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191"/>
      <c r="AZ347" s="191"/>
      <c r="BA347" s="191"/>
      <c r="BB347" s="191"/>
      <c r="BC347" s="191"/>
      <c r="BD347" s="191"/>
      <c r="BE347" s="191"/>
      <c r="BF347" s="191"/>
      <c r="BG347" s="191"/>
      <c r="BH347" s="191"/>
    </row>
    <row r="348" spans="1:60" outlineLevel="1" x14ac:dyDescent="0.25">
      <c r="A348" s="192"/>
      <c r="B348" s="193"/>
      <c r="C348" s="195" t="s">
        <v>241</v>
      </c>
      <c r="D348" s="196"/>
      <c r="E348" s="197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1"/>
      <c r="Z348" s="191"/>
      <c r="AA348" s="191"/>
      <c r="AB348" s="191"/>
      <c r="AC348" s="191"/>
      <c r="AD348" s="191"/>
      <c r="AE348" s="191"/>
      <c r="AF348" s="191"/>
      <c r="AG348" s="191" t="s">
        <v>143</v>
      </c>
      <c r="AH348" s="191">
        <v>0</v>
      </c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1"/>
      <c r="AT348" s="191"/>
      <c r="AU348" s="191"/>
      <c r="AV348" s="191"/>
      <c r="AW348" s="191"/>
      <c r="AX348" s="191"/>
      <c r="AY348" s="191"/>
      <c r="AZ348" s="191"/>
      <c r="BA348" s="191"/>
      <c r="BB348" s="191"/>
      <c r="BC348" s="191"/>
      <c r="BD348" s="191"/>
      <c r="BE348" s="191"/>
      <c r="BF348" s="191"/>
      <c r="BG348" s="191"/>
      <c r="BH348" s="191"/>
    </row>
    <row r="349" spans="1:60" outlineLevel="1" x14ac:dyDescent="0.25">
      <c r="A349" s="192"/>
      <c r="B349" s="193"/>
      <c r="C349" s="195" t="s">
        <v>367</v>
      </c>
      <c r="D349" s="196"/>
      <c r="E349" s="197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1"/>
      <c r="Z349" s="191"/>
      <c r="AA349" s="191"/>
      <c r="AB349" s="191"/>
      <c r="AC349" s="191"/>
      <c r="AD349" s="191"/>
      <c r="AE349" s="191"/>
      <c r="AF349" s="191"/>
      <c r="AG349" s="191" t="s">
        <v>143</v>
      </c>
      <c r="AH349" s="191">
        <v>0</v>
      </c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1"/>
      <c r="AT349" s="191"/>
      <c r="AU349" s="191"/>
      <c r="AV349" s="191"/>
      <c r="AW349" s="191"/>
      <c r="AX349" s="191"/>
      <c r="AY349" s="191"/>
      <c r="AZ349" s="191"/>
      <c r="BA349" s="191"/>
      <c r="BB349" s="191"/>
      <c r="BC349" s="191"/>
      <c r="BD349" s="191"/>
      <c r="BE349" s="191"/>
      <c r="BF349" s="191"/>
      <c r="BG349" s="191"/>
      <c r="BH349" s="191"/>
    </row>
    <row r="350" spans="1:60" outlineLevel="1" x14ac:dyDescent="0.25">
      <c r="A350" s="192"/>
      <c r="B350" s="193"/>
      <c r="C350" s="195" t="s">
        <v>396</v>
      </c>
      <c r="D350" s="196"/>
      <c r="E350" s="197">
        <v>3.0300000000000001E-2</v>
      </c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1"/>
      <c r="Z350" s="191"/>
      <c r="AA350" s="191"/>
      <c r="AB350" s="191"/>
      <c r="AC350" s="191"/>
      <c r="AD350" s="191"/>
      <c r="AE350" s="191"/>
      <c r="AF350" s="191"/>
      <c r="AG350" s="191" t="s">
        <v>143</v>
      </c>
      <c r="AH350" s="191">
        <v>0</v>
      </c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1"/>
      <c r="BB350" s="191"/>
      <c r="BC350" s="191"/>
      <c r="BD350" s="191"/>
      <c r="BE350" s="191"/>
      <c r="BF350" s="191"/>
      <c r="BG350" s="191"/>
      <c r="BH350" s="191"/>
    </row>
    <row r="351" spans="1:60" outlineLevel="1" x14ac:dyDescent="0.25">
      <c r="A351" s="192"/>
      <c r="B351" s="193"/>
      <c r="C351" s="641"/>
      <c r="D351" s="642"/>
      <c r="E351" s="642"/>
      <c r="F351" s="642"/>
      <c r="G351" s="642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1"/>
      <c r="Z351" s="191"/>
      <c r="AA351" s="191"/>
      <c r="AB351" s="191"/>
      <c r="AC351" s="191"/>
      <c r="AD351" s="191"/>
      <c r="AE351" s="191"/>
      <c r="AF351" s="191"/>
      <c r="AG351" s="191" t="s">
        <v>103</v>
      </c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191"/>
      <c r="AY351" s="191"/>
      <c r="AZ351" s="191"/>
      <c r="BA351" s="191"/>
      <c r="BB351" s="191"/>
      <c r="BC351" s="191"/>
      <c r="BD351" s="191"/>
      <c r="BE351" s="191"/>
      <c r="BF351" s="191"/>
      <c r="BG351" s="191"/>
      <c r="BH351" s="191"/>
    </row>
    <row r="352" spans="1:60" outlineLevel="1" x14ac:dyDescent="0.25">
      <c r="A352" s="182">
        <v>29</v>
      </c>
      <c r="B352" s="183" t="s">
        <v>397</v>
      </c>
      <c r="C352" s="184" t="s">
        <v>398</v>
      </c>
      <c r="D352" s="185" t="s">
        <v>399</v>
      </c>
      <c r="E352" s="186">
        <v>23.4025</v>
      </c>
      <c r="F352" s="187"/>
      <c r="G352" s="188">
        <f>ROUND(E352*F352,2)</f>
        <v>0</v>
      </c>
      <c r="H352" s="187"/>
      <c r="I352" s="188">
        <f>ROUND(E352*H352,2)</f>
        <v>0</v>
      </c>
      <c r="J352" s="187"/>
      <c r="K352" s="188">
        <f>ROUND(E352*J352,2)</f>
        <v>0</v>
      </c>
      <c r="L352" s="188">
        <v>21</v>
      </c>
      <c r="M352" s="188">
        <f>G352*(1+L352/100)</f>
        <v>0</v>
      </c>
      <c r="N352" s="188">
        <v>7.2000000000000005E-4</v>
      </c>
      <c r="O352" s="188">
        <f>ROUND(E352*N352,2)</f>
        <v>0.02</v>
      </c>
      <c r="P352" s="188">
        <v>0</v>
      </c>
      <c r="Q352" s="188">
        <f>ROUND(E352*P352,2)</f>
        <v>0</v>
      </c>
      <c r="R352" s="188"/>
      <c r="S352" s="188" t="s">
        <v>117</v>
      </c>
      <c r="T352" s="189" t="s">
        <v>98</v>
      </c>
      <c r="U352" s="190">
        <v>0.27</v>
      </c>
      <c r="V352" s="190">
        <f>ROUND(E352*U352,2)</f>
        <v>6.32</v>
      </c>
      <c r="W352" s="190"/>
      <c r="X352" s="190" t="s">
        <v>134</v>
      </c>
      <c r="Y352" s="191"/>
      <c r="Z352" s="191"/>
      <c r="AA352" s="191"/>
      <c r="AB352" s="191"/>
      <c r="AC352" s="191"/>
      <c r="AD352" s="191"/>
      <c r="AE352" s="191"/>
      <c r="AF352" s="191"/>
      <c r="AG352" s="191" t="s">
        <v>135</v>
      </c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191"/>
      <c r="AY352" s="191"/>
      <c r="AZ352" s="191"/>
      <c r="BA352" s="191"/>
      <c r="BB352" s="191"/>
      <c r="BC352" s="191"/>
      <c r="BD352" s="191"/>
      <c r="BE352" s="191"/>
      <c r="BF352" s="191"/>
      <c r="BG352" s="191"/>
      <c r="BH352" s="191"/>
    </row>
    <row r="353" spans="1:60" outlineLevel="1" x14ac:dyDescent="0.25">
      <c r="A353" s="192"/>
      <c r="B353" s="193"/>
      <c r="C353" s="195" t="s">
        <v>326</v>
      </c>
      <c r="D353" s="196"/>
      <c r="E353" s="197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1"/>
      <c r="Z353" s="191"/>
      <c r="AA353" s="191"/>
      <c r="AB353" s="191"/>
      <c r="AC353" s="191"/>
      <c r="AD353" s="191"/>
      <c r="AE353" s="191"/>
      <c r="AF353" s="191"/>
      <c r="AG353" s="191" t="s">
        <v>143</v>
      </c>
      <c r="AH353" s="191">
        <v>0</v>
      </c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1"/>
      <c r="AT353" s="191"/>
      <c r="AU353" s="191"/>
      <c r="AV353" s="191"/>
      <c r="AW353" s="191"/>
      <c r="AX353" s="191"/>
      <c r="AY353" s="191"/>
      <c r="AZ353" s="191"/>
      <c r="BA353" s="191"/>
      <c r="BB353" s="191"/>
      <c r="BC353" s="191"/>
      <c r="BD353" s="191"/>
      <c r="BE353" s="191"/>
      <c r="BF353" s="191"/>
      <c r="BG353" s="191"/>
      <c r="BH353" s="191"/>
    </row>
    <row r="354" spans="1:60" outlineLevel="1" x14ac:dyDescent="0.25">
      <c r="A354" s="192"/>
      <c r="B354" s="193"/>
      <c r="C354" s="195" t="s">
        <v>327</v>
      </c>
      <c r="D354" s="196"/>
      <c r="E354" s="197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1"/>
      <c r="Z354" s="191"/>
      <c r="AA354" s="191"/>
      <c r="AB354" s="191"/>
      <c r="AC354" s="191"/>
      <c r="AD354" s="191"/>
      <c r="AE354" s="191"/>
      <c r="AF354" s="191"/>
      <c r="AG354" s="191" t="s">
        <v>143</v>
      </c>
      <c r="AH354" s="191">
        <v>0</v>
      </c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  <c r="BE354" s="191"/>
      <c r="BF354" s="191"/>
      <c r="BG354" s="191"/>
      <c r="BH354" s="191"/>
    </row>
    <row r="355" spans="1:60" outlineLevel="1" x14ac:dyDescent="0.25">
      <c r="A355" s="192"/>
      <c r="B355" s="193"/>
      <c r="C355" s="195" t="s">
        <v>400</v>
      </c>
      <c r="D355" s="196"/>
      <c r="E355" s="197">
        <v>23.4025</v>
      </c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1"/>
      <c r="Z355" s="191"/>
      <c r="AA355" s="191"/>
      <c r="AB355" s="191"/>
      <c r="AC355" s="191"/>
      <c r="AD355" s="191"/>
      <c r="AE355" s="191"/>
      <c r="AF355" s="191"/>
      <c r="AG355" s="191" t="s">
        <v>143</v>
      </c>
      <c r="AH355" s="191">
        <v>0</v>
      </c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91"/>
      <c r="AV355" s="191"/>
      <c r="AW355" s="191"/>
      <c r="AX355" s="191"/>
      <c r="AY355" s="191"/>
      <c r="AZ355" s="191"/>
      <c r="BA355" s="191"/>
      <c r="BB355" s="191"/>
      <c r="BC355" s="191"/>
      <c r="BD355" s="191"/>
      <c r="BE355" s="191"/>
      <c r="BF355" s="191"/>
      <c r="BG355" s="191"/>
      <c r="BH355" s="191"/>
    </row>
    <row r="356" spans="1:60" outlineLevel="1" x14ac:dyDescent="0.25">
      <c r="A356" s="192"/>
      <c r="B356" s="193"/>
      <c r="C356" s="641"/>
      <c r="D356" s="642"/>
      <c r="E356" s="642"/>
      <c r="F356" s="642"/>
      <c r="G356" s="642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1"/>
      <c r="Z356" s="191"/>
      <c r="AA356" s="191"/>
      <c r="AB356" s="191"/>
      <c r="AC356" s="191"/>
      <c r="AD356" s="191"/>
      <c r="AE356" s="191"/>
      <c r="AF356" s="191"/>
      <c r="AG356" s="191" t="s">
        <v>103</v>
      </c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</row>
    <row r="357" spans="1:60" x14ac:dyDescent="0.25">
      <c r="A357" s="174" t="s">
        <v>92</v>
      </c>
      <c r="B357" s="175" t="s">
        <v>164</v>
      </c>
      <c r="C357" s="176" t="s">
        <v>165</v>
      </c>
      <c r="D357" s="177"/>
      <c r="E357" s="178"/>
      <c r="F357" s="179"/>
      <c r="G357" s="179">
        <f>SUMIF(AG358:AG365,"&lt;&gt;NOR",G358:G365)</f>
        <v>0</v>
      </c>
      <c r="H357" s="179"/>
      <c r="I357" s="179">
        <f>SUM(I358:I365)</f>
        <v>0</v>
      </c>
      <c r="J357" s="179"/>
      <c r="K357" s="179">
        <f>SUM(K358:K365)</f>
        <v>0</v>
      </c>
      <c r="L357" s="179"/>
      <c r="M357" s="179">
        <f>SUM(M358:M365)</f>
        <v>0</v>
      </c>
      <c r="N357" s="179"/>
      <c r="O357" s="179">
        <f>SUM(O358:O365)</f>
        <v>0.24</v>
      </c>
      <c r="P357" s="179"/>
      <c r="Q357" s="179">
        <f>SUM(Q358:Q365)</f>
        <v>0</v>
      </c>
      <c r="R357" s="179"/>
      <c r="S357" s="179"/>
      <c r="T357" s="180"/>
      <c r="U357" s="181"/>
      <c r="V357" s="181">
        <f>SUM(V358:V365)</f>
        <v>31.93</v>
      </c>
      <c r="W357" s="181"/>
      <c r="X357" s="181"/>
      <c r="AG357" s="28" t="s">
        <v>93</v>
      </c>
    </row>
    <row r="358" spans="1:60" outlineLevel="1" x14ac:dyDescent="0.25">
      <c r="A358" s="182">
        <v>30</v>
      </c>
      <c r="B358" s="183" t="s">
        <v>401</v>
      </c>
      <c r="C358" s="184" t="s">
        <v>402</v>
      </c>
      <c r="D358" s="185" t="s">
        <v>230</v>
      </c>
      <c r="E358" s="186">
        <v>152.07</v>
      </c>
      <c r="F358" s="187"/>
      <c r="G358" s="188">
        <f>ROUND(E358*F358,2)</f>
        <v>0</v>
      </c>
      <c r="H358" s="187"/>
      <c r="I358" s="188">
        <f>ROUND(E358*H358,2)</f>
        <v>0</v>
      </c>
      <c r="J358" s="187"/>
      <c r="K358" s="188">
        <f>ROUND(E358*J358,2)</f>
        <v>0</v>
      </c>
      <c r="L358" s="188">
        <v>21</v>
      </c>
      <c r="M358" s="188">
        <f>G358*(1+L358/100)</f>
        <v>0</v>
      </c>
      <c r="N358" s="188">
        <v>1.58E-3</v>
      </c>
      <c r="O358" s="188">
        <f>ROUND(E358*N358,2)</f>
        <v>0.24</v>
      </c>
      <c r="P358" s="188">
        <v>0</v>
      </c>
      <c r="Q358" s="188">
        <f>ROUND(E358*P358,2)</f>
        <v>0</v>
      </c>
      <c r="R358" s="188" t="s">
        <v>403</v>
      </c>
      <c r="S358" s="188" t="s">
        <v>97</v>
      </c>
      <c r="T358" s="189" t="s">
        <v>98</v>
      </c>
      <c r="U358" s="190">
        <v>0.21</v>
      </c>
      <c r="V358" s="190">
        <f>ROUND(E358*U358,2)</f>
        <v>31.93</v>
      </c>
      <c r="W358" s="190"/>
      <c r="X358" s="190" t="s">
        <v>134</v>
      </c>
      <c r="Y358" s="191"/>
      <c r="Z358" s="191"/>
      <c r="AA358" s="191"/>
      <c r="AB358" s="191"/>
      <c r="AC358" s="191"/>
      <c r="AD358" s="191"/>
      <c r="AE358" s="191"/>
      <c r="AF358" s="191"/>
      <c r="AG358" s="191" t="s">
        <v>135</v>
      </c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191"/>
      <c r="AY358" s="191"/>
      <c r="AZ358" s="191"/>
      <c r="BA358" s="191"/>
      <c r="BB358" s="191"/>
      <c r="BC358" s="191"/>
      <c r="BD358" s="191"/>
      <c r="BE358" s="191"/>
      <c r="BF358" s="191"/>
      <c r="BG358" s="191"/>
      <c r="BH358" s="191"/>
    </row>
    <row r="359" spans="1:60" outlineLevel="1" x14ac:dyDescent="0.25">
      <c r="A359" s="192"/>
      <c r="B359" s="193"/>
      <c r="C359" s="195" t="s">
        <v>404</v>
      </c>
      <c r="D359" s="196"/>
      <c r="E359" s="197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1"/>
      <c r="Z359" s="191"/>
      <c r="AA359" s="191"/>
      <c r="AB359" s="191"/>
      <c r="AC359" s="191"/>
      <c r="AD359" s="191"/>
      <c r="AE359" s="191"/>
      <c r="AF359" s="191"/>
      <c r="AG359" s="191" t="s">
        <v>143</v>
      </c>
      <c r="AH359" s="191">
        <v>0</v>
      </c>
      <c r="AI359" s="191"/>
      <c r="AJ359" s="191"/>
      <c r="AK359" s="191"/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91"/>
      <c r="AV359" s="191"/>
      <c r="AW359" s="191"/>
      <c r="AX359" s="191"/>
      <c r="AY359" s="191"/>
      <c r="AZ359" s="191"/>
      <c r="BA359" s="191"/>
      <c r="BB359" s="191"/>
      <c r="BC359" s="191"/>
      <c r="BD359" s="191"/>
      <c r="BE359" s="191"/>
      <c r="BF359" s="191"/>
      <c r="BG359" s="191"/>
      <c r="BH359" s="191"/>
    </row>
    <row r="360" spans="1:60" outlineLevel="1" x14ac:dyDescent="0.25">
      <c r="A360" s="192"/>
      <c r="B360" s="193"/>
      <c r="C360" s="195" t="s">
        <v>405</v>
      </c>
      <c r="D360" s="196"/>
      <c r="E360" s="197">
        <v>99.29</v>
      </c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1"/>
      <c r="Z360" s="191"/>
      <c r="AA360" s="191"/>
      <c r="AB360" s="191"/>
      <c r="AC360" s="191"/>
      <c r="AD360" s="191"/>
      <c r="AE360" s="191"/>
      <c r="AF360" s="191"/>
      <c r="AG360" s="191" t="s">
        <v>143</v>
      </c>
      <c r="AH360" s="191">
        <v>0</v>
      </c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91"/>
      <c r="AY360" s="191"/>
      <c r="AZ360" s="191"/>
      <c r="BA360" s="191"/>
      <c r="BB360" s="191"/>
      <c r="BC360" s="191"/>
      <c r="BD360" s="191"/>
      <c r="BE360" s="191"/>
      <c r="BF360" s="191"/>
      <c r="BG360" s="191"/>
      <c r="BH360" s="191"/>
    </row>
    <row r="361" spans="1:60" outlineLevel="1" x14ac:dyDescent="0.25">
      <c r="A361" s="192"/>
      <c r="B361" s="193"/>
      <c r="C361" s="195" t="s">
        <v>304</v>
      </c>
      <c r="D361" s="196"/>
      <c r="E361" s="197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1"/>
      <c r="Z361" s="191"/>
      <c r="AA361" s="191"/>
      <c r="AB361" s="191"/>
      <c r="AC361" s="191"/>
      <c r="AD361" s="191"/>
      <c r="AE361" s="191"/>
      <c r="AF361" s="191"/>
      <c r="AG361" s="191" t="s">
        <v>143</v>
      </c>
      <c r="AH361" s="191">
        <v>0</v>
      </c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1"/>
      <c r="AT361" s="191"/>
      <c r="AU361" s="191"/>
      <c r="AV361" s="191"/>
      <c r="AW361" s="191"/>
      <c r="AX361" s="191"/>
      <c r="AY361" s="191"/>
      <c r="AZ361" s="191"/>
      <c r="BA361" s="191"/>
      <c r="BB361" s="191"/>
      <c r="BC361" s="191"/>
      <c r="BD361" s="191"/>
      <c r="BE361" s="191"/>
      <c r="BF361" s="191"/>
      <c r="BG361" s="191"/>
      <c r="BH361" s="191"/>
    </row>
    <row r="362" spans="1:60" outlineLevel="1" x14ac:dyDescent="0.25">
      <c r="A362" s="192"/>
      <c r="B362" s="193"/>
      <c r="C362" s="195" t="s">
        <v>305</v>
      </c>
      <c r="D362" s="196"/>
      <c r="E362" s="197">
        <v>21.03</v>
      </c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1"/>
      <c r="Z362" s="191"/>
      <c r="AA362" s="191"/>
      <c r="AB362" s="191"/>
      <c r="AC362" s="191"/>
      <c r="AD362" s="191"/>
      <c r="AE362" s="191"/>
      <c r="AF362" s="191"/>
      <c r="AG362" s="191" t="s">
        <v>143</v>
      </c>
      <c r="AH362" s="191">
        <v>0</v>
      </c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  <c r="BH362" s="191"/>
    </row>
    <row r="363" spans="1:60" outlineLevel="1" x14ac:dyDescent="0.25">
      <c r="A363" s="192"/>
      <c r="B363" s="193"/>
      <c r="C363" s="195" t="s">
        <v>306</v>
      </c>
      <c r="D363" s="196"/>
      <c r="E363" s="197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1"/>
      <c r="Z363" s="191"/>
      <c r="AA363" s="191"/>
      <c r="AB363" s="191"/>
      <c r="AC363" s="191"/>
      <c r="AD363" s="191"/>
      <c r="AE363" s="191"/>
      <c r="AF363" s="191"/>
      <c r="AG363" s="191" t="s">
        <v>143</v>
      </c>
      <c r="AH363" s="191">
        <v>0</v>
      </c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1"/>
      <c r="AT363" s="191"/>
      <c r="AU363" s="191"/>
      <c r="AV363" s="191"/>
      <c r="AW363" s="191"/>
      <c r="AX363" s="191"/>
      <c r="AY363" s="191"/>
      <c r="AZ363" s="191"/>
      <c r="BA363" s="191"/>
      <c r="BB363" s="191"/>
      <c r="BC363" s="191"/>
      <c r="BD363" s="191"/>
      <c r="BE363" s="191"/>
      <c r="BF363" s="191"/>
      <c r="BG363" s="191"/>
      <c r="BH363" s="191"/>
    </row>
    <row r="364" spans="1:60" outlineLevel="1" x14ac:dyDescent="0.25">
      <c r="A364" s="192"/>
      <c r="B364" s="193"/>
      <c r="C364" s="195" t="s">
        <v>307</v>
      </c>
      <c r="D364" s="196"/>
      <c r="E364" s="197">
        <v>31.75</v>
      </c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1"/>
      <c r="Z364" s="191"/>
      <c r="AA364" s="191"/>
      <c r="AB364" s="191"/>
      <c r="AC364" s="191"/>
      <c r="AD364" s="191"/>
      <c r="AE364" s="191"/>
      <c r="AF364" s="191"/>
      <c r="AG364" s="191" t="s">
        <v>143</v>
      </c>
      <c r="AH364" s="191">
        <v>0</v>
      </c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1"/>
      <c r="AT364" s="191"/>
      <c r="AU364" s="191"/>
      <c r="AV364" s="191"/>
      <c r="AW364" s="191"/>
      <c r="AX364" s="191"/>
      <c r="AY364" s="191"/>
      <c r="AZ364" s="191"/>
      <c r="BA364" s="191"/>
      <c r="BB364" s="191"/>
      <c r="BC364" s="191"/>
      <c r="BD364" s="191"/>
      <c r="BE364" s="191"/>
      <c r="BF364" s="191"/>
      <c r="BG364" s="191"/>
      <c r="BH364" s="191"/>
    </row>
    <row r="365" spans="1:60" outlineLevel="1" x14ac:dyDescent="0.25">
      <c r="A365" s="192"/>
      <c r="B365" s="193"/>
      <c r="C365" s="641"/>
      <c r="D365" s="642"/>
      <c r="E365" s="642"/>
      <c r="F365" s="642"/>
      <c r="G365" s="642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1"/>
      <c r="Z365" s="191"/>
      <c r="AA365" s="191"/>
      <c r="AB365" s="191"/>
      <c r="AC365" s="191"/>
      <c r="AD365" s="191"/>
      <c r="AE365" s="191"/>
      <c r="AF365" s="191"/>
      <c r="AG365" s="191" t="s">
        <v>103</v>
      </c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1"/>
      <c r="AT365" s="191"/>
      <c r="AU365" s="191"/>
      <c r="AV365" s="191"/>
      <c r="AW365" s="191"/>
      <c r="AX365" s="191"/>
      <c r="AY365" s="191"/>
      <c r="AZ365" s="191"/>
      <c r="BA365" s="191"/>
      <c r="BB365" s="191"/>
      <c r="BC365" s="191"/>
      <c r="BD365" s="191"/>
      <c r="BE365" s="191"/>
      <c r="BF365" s="191"/>
      <c r="BG365" s="191"/>
      <c r="BH365" s="191"/>
    </row>
    <row r="366" spans="1:60" x14ac:dyDescent="0.25">
      <c r="A366" s="174" t="s">
        <v>92</v>
      </c>
      <c r="B366" s="175" t="s">
        <v>166</v>
      </c>
      <c r="C366" s="176" t="s">
        <v>167</v>
      </c>
      <c r="D366" s="177"/>
      <c r="E366" s="178"/>
      <c r="F366" s="179"/>
      <c r="G366" s="179">
        <f>SUMIF(AG367:AG399,"&lt;&gt;NOR",G367:G399)</f>
        <v>0</v>
      </c>
      <c r="H366" s="179"/>
      <c r="I366" s="179">
        <f>SUM(I367:I399)</f>
        <v>0</v>
      </c>
      <c r="J366" s="179"/>
      <c r="K366" s="179">
        <f>SUM(K367:K399)</f>
        <v>0</v>
      </c>
      <c r="L366" s="179"/>
      <c r="M366" s="179">
        <f>SUM(M367:M399)</f>
        <v>0</v>
      </c>
      <c r="N366" s="179"/>
      <c r="O366" s="179">
        <f>SUM(O367:O399)</f>
        <v>0.01</v>
      </c>
      <c r="P366" s="179"/>
      <c r="Q366" s="179">
        <f>SUM(Q367:Q399)</f>
        <v>0</v>
      </c>
      <c r="R366" s="179"/>
      <c r="S366" s="179"/>
      <c r="T366" s="180"/>
      <c r="U366" s="181"/>
      <c r="V366" s="181">
        <f>SUM(V367:V399)</f>
        <v>95.55</v>
      </c>
      <c r="W366" s="181"/>
      <c r="X366" s="181"/>
      <c r="AG366" s="28" t="s">
        <v>93</v>
      </c>
    </row>
    <row r="367" spans="1:60" ht="40.799999999999997" outlineLevel="1" x14ac:dyDescent="0.25">
      <c r="A367" s="182">
        <v>31</v>
      </c>
      <c r="B367" s="183" t="s">
        <v>406</v>
      </c>
      <c r="C367" s="184" t="s">
        <v>407</v>
      </c>
      <c r="D367" s="185" t="s">
        <v>230</v>
      </c>
      <c r="E367" s="186">
        <v>308.24</v>
      </c>
      <c r="F367" s="187"/>
      <c r="G367" s="188">
        <f>ROUND(E367*F367,2)</f>
        <v>0</v>
      </c>
      <c r="H367" s="187"/>
      <c r="I367" s="188">
        <f>ROUND(E367*H367,2)</f>
        <v>0</v>
      </c>
      <c r="J367" s="187"/>
      <c r="K367" s="188">
        <f>ROUND(E367*J367,2)</f>
        <v>0</v>
      </c>
      <c r="L367" s="188">
        <v>21</v>
      </c>
      <c r="M367" s="188">
        <f>G367*(1+L367/100)</f>
        <v>0</v>
      </c>
      <c r="N367" s="188">
        <v>4.0000000000000003E-5</v>
      </c>
      <c r="O367" s="188">
        <f>ROUND(E367*N367,2)</f>
        <v>0.01</v>
      </c>
      <c r="P367" s="188">
        <v>0</v>
      </c>
      <c r="Q367" s="188">
        <f>ROUND(E367*P367,2)</f>
        <v>0</v>
      </c>
      <c r="R367" s="188" t="s">
        <v>244</v>
      </c>
      <c r="S367" s="188" t="s">
        <v>97</v>
      </c>
      <c r="T367" s="189" t="s">
        <v>98</v>
      </c>
      <c r="U367" s="190">
        <v>0.31</v>
      </c>
      <c r="V367" s="190">
        <f>ROUND(E367*U367,2)</f>
        <v>95.55</v>
      </c>
      <c r="W367" s="190"/>
      <c r="X367" s="190" t="s">
        <v>134</v>
      </c>
      <c r="Y367" s="191"/>
      <c r="Z367" s="191"/>
      <c r="AA367" s="191"/>
      <c r="AB367" s="191"/>
      <c r="AC367" s="191"/>
      <c r="AD367" s="191"/>
      <c r="AE367" s="191"/>
      <c r="AF367" s="191"/>
      <c r="AG367" s="191" t="s">
        <v>135</v>
      </c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1"/>
      <c r="AT367" s="191"/>
      <c r="AU367" s="191"/>
      <c r="AV367" s="191"/>
      <c r="AW367" s="191"/>
      <c r="AX367" s="191"/>
      <c r="AY367" s="191"/>
      <c r="AZ367" s="191"/>
      <c r="BA367" s="191"/>
      <c r="BB367" s="191"/>
      <c r="BC367" s="191"/>
      <c r="BD367" s="191"/>
      <c r="BE367" s="191"/>
      <c r="BF367" s="191"/>
      <c r="BG367" s="191"/>
      <c r="BH367" s="191"/>
    </row>
    <row r="368" spans="1:60" outlineLevel="1" x14ac:dyDescent="0.25">
      <c r="A368" s="192"/>
      <c r="B368" s="193"/>
      <c r="C368" s="195" t="s">
        <v>408</v>
      </c>
      <c r="D368" s="196"/>
      <c r="E368" s="197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1"/>
      <c r="Z368" s="191"/>
      <c r="AA368" s="191"/>
      <c r="AB368" s="191"/>
      <c r="AC368" s="191"/>
      <c r="AD368" s="191"/>
      <c r="AE368" s="191"/>
      <c r="AF368" s="191"/>
      <c r="AG368" s="191" t="s">
        <v>143</v>
      </c>
      <c r="AH368" s="191">
        <v>0</v>
      </c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1"/>
      <c r="AT368" s="191"/>
      <c r="AU368" s="191"/>
      <c r="AV368" s="191"/>
      <c r="AW368" s="191"/>
      <c r="AX368" s="191"/>
      <c r="AY368" s="191"/>
      <c r="AZ368" s="191"/>
      <c r="BA368" s="191"/>
      <c r="BB368" s="191"/>
      <c r="BC368" s="191"/>
      <c r="BD368" s="191"/>
      <c r="BE368" s="191"/>
      <c r="BF368" s="191"/>
      <c r="BG368" s="191"/>
      <c r="BH368" s="191"/>
    </row>
    <row r="369" spans="1:60" outlineLevel="1" x14ac:dyDescent="0.25">
      <c r="A369" s="192"/>
      <c r="B369" s="193"/>
      <c r="C369" s="195" t="s">
        <v>409</v>
      </c>
      <c r="D369" s="196"/>
      <c r="E369" s="197">
        <v>5.61</v>
      </c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1"/>
      <c r="Z369" s="191"/>
      <c r="AA369" s="191"/>
      <c r="AB369" s="191"/>
      <c r="AC369" s="191"/>
      <c r="AD369" s="191"/>
      <c r="AE369" s="191"/>
      <c r="AF369" s="191"/>
      <c r="AG369" s="191" t="s">
        <v>143</v>
      </c>
      <c r="AH369" s="191">
        <v>0</v>
      </c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  <c r="BE369" s="191"/>
      <c r="BF369" s="191"/>
      <c r="BG369" s="191"/>
      <c r="BH369" s="191"/>
    </row>
    <row r="370" spans="1:60" outlineLevel="1" x14ac:dyDescent="0.25">
      <c r="A370" s="192"/>
      <c r="B370" s="193"/>
      <c r="C370" s="195" t="s">
        <v>410</v>
      </c>
      <c r="D370" s="196"/>
      <c r="E370" s="197">
        <v>8.1</v>
      </c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  <c r="Z370" s="191"/>
      <c r="AA370" s="191"/>
      <c r="AB370" s="191"/>
      <c r="AC370" s="191"/>
      <c r="AD370" s="191"/>
      <c r="AE370" s="191"/>
      <c r="AF370" s="191"/>
      <c r="AG370" s="191" t="s">
        <v>143</v>
      </c>
      <c r="AH370" s="191">
        <v>0</v>
      </c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91"/>
      <c r="BA370" s="191"/>
      <c r="BB370" s="191"/>
      <c r="BC370" s="191"/>
      <c r="BD370" s="191"/>
      <c r="BE370" s="191"/>
      <c r="BF370" s="191"/>
      <c r="BG370" s="191"/>
      <c r="BH370" s="191"/>
    </row>
    <row r="371" spans="1:60" outlineLevel="1" x14ac:dyDescent="0.25">
      <c r="A371" s="192"/>
      <c r="B371" s="193"/>
      <c r="C371" s="195" t="s">
        <v>411</v>
      </c>
      <c r="D371" s="196"/>
      <c r="E371" s="197">
        <v>4.95</v>
      </c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1"/>
      <c r="Z371" s="191"/>
      <c r="AA371" s="191"/>
      <c r="AB371" s="191"/>
      <c r="AC371" s="191"/>
      <c r="AD371" s="191"/>
      <c r="AE371" s="191"/>
      <c r="AF371" s="191"/>
      <c r="AG371" s="191" t="s">
        <v>143</v>
      </c>
      <c r="AH371" s="191">
        <v>0</v>
      </c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91"/>
    </row>
    <row r="372" spans="1:60" outlineLevel="1" x14ac:dyDescent="0.25">
      <c r="A372" s="192"/>
      <c r="B372" s="193"/>
      <c r="C372" s="195" t="s">
        <v>412</v>
      </c>
      <c r="D372" s="196"/>
      <c r="E372" s="197">
        <v>5.085</v>
      </c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1"/>
      <c r="Z372" s="191"/>
      <c r="AA372" s="191"/>
      <c r="AB372" s="191"/>
      <c r="AC372" s="191"/>
      <c r="AD372" s="191"/>
      <c r="AE372" s="191"/>
      <c r="AF372" s="191"/>
      <c r="AG372" s="191" t="s">
        <v>143</v>
      </c>
      <c r="AH372" s="191">
        <v>0</v>
      </c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1"/>
      <c r="AT372" s="191"/>
      <c r="AU372" s="191"/>
      <c r="AV372" s="191"/>
      <c r="AW372" s="191"/>
      <c r="AX372" s="191"/>
      <c r="AY372" s="191"/>
      <c r="AZ372" s="191"/>
      <c r="BA372" s="191"/>
      <c r="BB372" s="191"/>
      <c r="BC372" s="191"/>
      <c r="BD372" s="191"/>
      <c r="BE372" s="191"/>
      <c r="BF372" s="191"/>
      <c r="BG372" s="191"/>
      <c r="BH372" s="191"/>
    </row>
    <row r="373" spans="1:60" outlineLevel="1" x14ac:dyDescent="0.25">
      <c r="A373" s="192"/>
      <c r="B373" s="193"/>
      <c r="C373" s="195" t="s">
        <v>413</v>
      </c>
      <c r="D373" s="196"/>
      <c r="E373" s="197">
        <v>12</v>
      </c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1"/>
      <c r="Z373" s="191"/>
      <c r="AA373" s="191"/>
      <c r="AB373" s="191"/>
      <c r="AC373" s="191"/>
      <c r="AD373" s="191"/>
      <c r="AE373" s="191"/>
      <c r="AF373" s="191"/>
      <c r="AG373" s="191" t="s">
        <v>143</v>
      </c>
      <c r="AH373" s="191">
        <v>0</v>
      </c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191"/>
      <c r="AY373" s="191"/>
      <c r="AZ373" s="191"/>
      <c r="BA373" s="191"/>
      <c r="BB373" s="191"/>
      <c r="BC373" s="191"/>
      <c r="BD373" s="191"/>
      <c r="BE373" s="191"/>
      <c r="BF373" s="191"/>
      <c r="BG373" s="191"/>
      <c r="BH373" s="191"/>
    </row>
    <row r="374" spans="1:60" outlineLevel="1" x14ac:dyDescent="0.25">
      <c r="A374" s="192"/>
      <c r="B374" s="193"/>
      <c r="C374" s="195" t="s">
        <v>414</v>
      </c>
      <c r="D374" s="196"/>
      <c r="E374" s="197">
        <v>25.425000000000001</v>
      </c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1"/>
      <c r="Z374" s="191"/>
      <c r="AA374" s="191"/>
      <c r="AB374" s="191"/>
      <c r="AC374" s="191"/>
      <c r="AD374" s="191"/>
      <c r="AE374" s="191"/>
      <c r="AF374" s="191"/>
      <c r="AG374" s="191" t="s">
        <v>143</v>
      </c>
      <c r="AH374" s="191">
        <v>0</v>
      </c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  <c r="AS374" s="191"/>
      <c r="AT374" s="191"/>
      <c r="AU374" s="191"/>
      <c r="AV374" s="191"/>
      <c r="AW374" s="191"/>
      <c r="AX374" s="191"/>
      <c r="AY374" s="191"/>
      <c r="AZ374" s="191"/>
      <c r="BA374" s="191"/>
      <c r="BB374" s="191"/>
      <c r="BC374" s="191"/>
      <c r="BD374" s="191"/>
      <c r="BE374" s="191"/>
      <c r="BF374" s="191"/>
      <c r="BG374" s="191"/>
      <c r="BH374" s="191"/>
    </row>
    <row r="375" spans="1:60" outlineLevel="1" x14ac:dyDescent="0.25">
      <c r="A375" s="192"/>
      <c r="B375" s="193"/>
      <c r="C375" s="195" t="s">
        <v>415</v>
      </c>
      <c r="D375" s="196"/>
      <c r="E375" s="197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1"/>
      <c r="Z375" s="191"/>
      <c r="AA375" s="191"/>
      <c r="AB375" s="191"/>
      <c r="AC375" s="191"/>
      <c r="AD375" s="191"/>
      <c r="AE375" s="191"/>
      <c r="AF375" s="191"/>
      <c r="AG375" s="191" t="s">
        <v>143</v>
      </c>
      <c r="AH375" s="191">
        <v>0</v>
      </c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1"/>
      <c r="AT375" s="191"/>
      <c r="AU375" s="191"/>
      <c r="AV375" s="191"/>
      <c r="AW375" s="191"/>
      <c r="AX375" s="191"/>
      <c r="AY375" s="191"/>
      <c r="AZ375" s="191"/>
      <c r="BA375" s="191"/>
      <c r="BB375" s="191"/>
      <c r="BC375" s="191"/>
      <c r="BD375" s="191"/>
      <c r="BE375" s="191"/>
      <c r="BF375" s="191"/>
      <c r="BG375" s="191"/>
      <c r="BH375" s="191"/>
    </row>
    <row r="376" spans="1:60" outlineLevel="1" x14ac:dyDescent="0.25">
      <c r="A376" s="192"/>
      <c r="B376" s="193"/>
      <c r="C376" s="195" t="s">
        <v>237</v>
      </c>
      <c r="D376" s="196"/>
      <c r="E376" s="197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1"/>
      <c r="Z376" s="191"/>
      <c r="AA376" s="191"/>
      <c r="AB376" s="191"/>
      <c r="AC376" s="191"/>
      <c r="AD376" s="191"/>
      <c r="AE376" s="191"/>
      <c r="AF376" s="191"/>
      <c r="AG376" s="191" t="s">
        <v>143</v>
      </c>
      <c r="AH376" s="191">
        <v>0</v>
      </c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1"/>
      <c r="AT376" s="191"/>
      <c r="AU376" s="191"/>
      <c r="AV376" s="191"/>
      <c r="AW376" s="191"/>
      <c r="AX376" s="191"/>
      <c r="AY376" s="191"/>
      <c r="AZ376" s="191"/>
      <c r="BA376" s="191"/>
      <c r="BB376" s="191"/>
      <c r="BC376" s="191"/>
      <c r="BD376" s="191"/>
      <c r="BE376" s="191"/>
      <c r="BF376" s="191"/>
      <c r="BG376" s="191"/>
      <c r="BH376" s="191"/>
    </row>
    <row r="377" spans="1:60" outlineLevel="1" x14ac:dyDescent="0.25">
      <c r="A377" s="192"/>
      <c r="B377" s="193"/>
      <c r="C377" s="195" t="s">
        <v>416</v>
      </c>
      <c r="D377" s="196"/>
      <c r="E377" s="197">
        <v>95</v>
      </c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1"/>
      <c r="Z377" s="191"/>
      <c r="AA377" s="191"/>
      <c r="AB377" s="191"/>
      <c r="AC377" s="191"/>
      <c r="AD377" s="191"/>
      <c r="AE377" s="191"/>
      <c r="AF377" s="191"/>
      <c r="AG377" s="191" t="s">
        <v>143</v>
      </c>
      <c r="AH377" s="191">
        <v>0</v>
      </c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1"/>
      <c r="AT377" s="191"/>
      <c r="AU377" s="191"/>
      <c r="AV377" s="191"/>
      <c r="AW377" s="191"/>
      <c r="AX377" s="191"/>
      <c r="AY377" s="191"/>
      <c r="AZ377" s="191"/>
      <c r="BA377" s="191"/>
      <c r="BB377" s="191"/>
      <c r="BC377" s="191"/>
      <c r="BD377" s="191"/>
      <c r="BE377" s="191"/>
      <c r="BF377" s="191"/>
      <c r="BG377" s="191"/>
      <c r="BH377" s="191"/>
    </row>
    <row r="378" spans="1:60" outlineLevel="1" x14ac:dyDescent="0.25">
      <c r="A378" s="192"/>
      <c r="B378" s="193"/>
      <c r="C378" s="195" t="s">
        <v>304</v>
      </c>
      <c r="D378" s="196"/>
      <c r="E378" s="197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1"/>
      <c r="Z378" s="191"/>
      <c r="AA378" s="191"/>
      <c r="AB378" s="191"/>
      <c r="AC378" s="191"/>
      <c r="AD378" s="191"/>
      <c r="AE378" s="191"/>
      <c r="AF378" s="191"/>
      <c r="AG378" s="191" t="s">
        <v>143</v>
      </c>
      <c r="AH378" s="191">
        <v>0</v>
      </c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1"/>
      <c r="BB378" s="191"/>
      <c r="BC378" s="191"/>
      <c r="BD378" s="191"/>
      <c r="BE378" s="191"/>
      <c r="BF378" s="191"/>
      <c r="BG378" s="191"/>
      <c r="BH378" s="191"/>
    </row>
    <row r="379" spans="1:60" outlineLevel="1" x14ac:dyDescent="0.25">
      <c r="A379" s="192"/>
      <c r="B379" s="193"/>
      <c r="C379" s="195" t="s">
        <v>305</v>
      </c>
      <c r="D379" s="196"/>
      <c r="E379" s="197">
        <v>21.03</v>
      </c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1"/>
      <c r="Z379" s="191"/>
      <c r="AA379" s="191"/>
      <c r="AB379" s="191"/>
      <c r="AC379" s="191"/>
      <c r="AD379" s="191"/>
      <c r="AE379" s="191"/>
      <c r="AF379" s="191"/>
      <c r="AG379" s="191" t="s">
        <v>143</v>
      </c>
      <c r="AH379" s="191">
        <v>0</v>
      </c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191"/>
      <c r="AY379" s="191"/>
      <c r="AZ379" s="191"/>
      <c r="BA379" s="191"/>
      <c r="BB379" s="191"/>
      <c r="BC379" s="191"/>
      <c r="BD379" s="191"/>
      <c r="BE379" s="191"/>
      <c r="BF379" s="191"/>
      <c r="BG379" s="191"/>
      <c r="BH379" s="191"/>
    </row>
    <row r="380" spans="1:60" outlineLevel="1" x14ac:dyDescent="0.25">
      <c r="A380" s="192"/>
      <c r="B380" s="193"/>
      <c r="C380" s="195" t="s">
        <v>306</v>
      </c>
      <c r="D380" s="196"/>
      <c r="E380" s="197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1"/>
      <c r="Z380" s="191"/>
      <c r="AA380" s="191"/>
      <c r="AB380" s="191"/>
      <c r="AC380" s="191"/>
      <c r="AD380" s="191"/>
      <c r="AE380" s="191"/>
      <c r="AF380" s="191"/>
      <c r="AG380" s="191" t="s">
        <v>143</v>
      </c>
      <c r="AH380" s="191">
        <v>0</v>
      </c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1"/>
      <c r="BB380" s="191"/>
      <c r="BC380" s="191"/>
      <c r="BD380" s="191"/>
      <c r="BE380" s="191"/>
      <c r="BF380" s="191"/>
      <c r="BG380" s="191"/>
      <c r="BH380" s="191"/>
    </row>
    <row r="381" spans="1:60" outlineLevel="1" x14ac:dyDescent="0.25">
      <c r="A381" s="192"/>
      <c r="B381" s="193"/>
      <c r="C381" s="195" t="s">
        <v>307</v>
      </c>
      <c r="D381" s="196"/>
      <c r="E381" s="197">
        <v>31.75</v>
      </c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1"/>
      <c r="Z381" s="191"/>
      <c r="AA381" s="191"/>
      <c r="AB381" s="191"/>
      <c r="AC381" s="191"/>
      <c r="AD381" s="191"/>
      <c r="AE381" s="191"/>
      <c r="AF381" s="191"/>
      <c r="AG381" s="191" t="s">
        <v>143</v>
      </c>
      <c r="AH381" s="191">
        <v>0</v>
      </c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91"/>
      <c r="AY381" s="191"/>
      <c r="AZ381" s="191"/>
      <c r="BA381" s="191"/>
      <c r="BB381" s="191"/>
      <c r="BC381" s="191"/>
      <c r="BD381" s="191"/>
      <c r="BE381" s="191"/>
      <c r="BF381" s="191"/>
      <c r="BG381" s="191"/>
      <c r="BH381" s="191"/>
    </row>
    <row r="382" spans="1:60" outlineLevel="1" x14ac:dyDescent="0.25">
      <c r="A382" s="192"/>
      <c r="B382" s="193"/>
      <c r="C382" s="195" t="s">
        <v>404</v>
      </c>
      <c r="D382" s="196"/>
      <c r="E382" s="197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1"/>
      <c r="Z382" s="191"/>
      <c r="AA382" s="191"/>
      <c r="AB382" s="191"/>
      <c r="AC382" s="191"/>
      <c r="AD382" s="191"/>
      <c r="AE382" s="191"/>
      <c r="AF382" s="191"/>
      <c r="AG382" s="191" t="s">
        <v>143</v>
      </c>
      <c r="AH382" s="191">
        <v>0</v>
      </c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191"/>
      <c r="AY382" s="191"/>
      <c r="AZ382" s="191"/>
      <c r="BA382" s="191"/>
      <c r="BB382" s="191"/>
      <c r="BC382" s="191"/>
      <c r="BD382" s="191"/>
      <c r="BE382" s="191"/>
      <c r="BF382" s="191"/>
      <c r="BG382" s="191"/>
      <c r="BH382" s="191"/>
    </row>
    <row r="383" spans="1:60" outlineLevel="1" x14ac:dyDescent="0.25">
      <c r="A383" s="192"/>
      <c r="B383" s="193"/>
      <c r="C383" s="195" t="s">
        <v>405</v>
      </c>
      <c r="D383" s="196"/>
      <c r="E383" s="197">
        <v>99.29</v>
      </c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1"/>
      <c r="Z383" s="191"/>
      <c r="AA383" s="191"/>
      <c r="AB383" s="191"/>
      <c r="AC383" s="191"/>
      <c r="AD383" s="191"/>
      <c r="AE383" s="191"/>
      <c r="AF383" s="191"/>
      <c r="AG383" s="191" t="s">
        <v>143</v>
      </c>
      <c r="AH383" s="191">
        <v>0</v>
      </c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191"/>
      <c r="AY383" s="191"/>
      <c r="AZ383" s="191"/>
      <c r="BA383" s="191"/>
      <c r="BB383" s="191"/>
      <c r="BC383" s="191"/>
      <c r="BD383" s="191"/>
      <c r="BE383" s="191"/>
      <c r="BF383" s="191"/>
      <c r="BG383" s="191"/>
      <c r="BH383" s="191"/>
    </row>
    <row r="384" spans="1:60" outlineLevel="1" x14ac:dyDescent="0.25">
      <c r="A384" s="192"/>
      <c r="B384" s="193"/>
      <c r="C384" s="641"/>
      <c r="D384" s="642"/>
      <c r="E384" s="642"/>
      <c r="F384" s="642"/>
      <c r="G384" s="642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1"/>
      <c r="Z384" s="191"/>
      <c r="AA384" s="191"/>
      <c r="AB384" s="191"/>
      <c r="AC384" s="191"/>
      <c r="AD384" s="191"/>
      <c r="AE384" s="191"/>
      <c r="AF384" s="191"/>
      <c r="AG384" s="191" t="s">
        <v>103</v>
      </c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  <c r="BH384" s="191"/>
    </row>
    <row r="385" spans="1:60" outlineLevel="1" x14ac:dyDescent="0.25">
      <c r="A385" s="182">
        <v>32</v>
      </c>
      <c r="B385" s="183" t="s">
        <v>417</v>
      </c>
      <c r="C385" s="184" t="s">
        <v>418</v>
      </c>
      <c r="D385" s="185" t="s">
        <v>230</v>
      </c>
      <c r="E385" s="186">
        <v>616.48</v>
      </c>
      <c r="F385" s="187"/>
      <c r="G385" s="188">
        <f>ROUND(E385*F385,2)</f>
        <v>0</v>
      </c>
      <c r="H385" s="187"/>
      <c r="I385" s="188">
        <f>ROUND(E385*H385,2)</f>
        <v>0</v>
      </c>
      <c r="J385" s="187"/>
      <c r="K385" s="188">
        <f>ROUND(E385*J385,2)</f>
        <v>0</v>
      </c>
      <c r="L385" s="188">
        <v>21</v>
      </c>
      <c r="M385" s="188">
        <f>G385*(1+L385/100)</f>
        <v>0</v>
      </c>
      <c r="N385" s="188">
        <v>0</v>
      </c>
      <c r="O385" s="188">
        <f>ROUND(E385*N385,2)</f>
        <v>0</v>
      </c>
      <c r="P385" s="188">
        <v>0</v>
      </c>
      <c r="Q385" s="188">
        <f>ROUND(E385*P385,2)</f>
        <v>0</v>
      </c>
      <c r="R385" s="188"/>
      <c r="S385" s="188" t="s">
        <v>117</v>
      </c>
      <c r="T385" s="189" t="s">
        <v>98</v>
      </c>
      <c r="U385" s="190">
        <v>0</v>
      </c>
      <c r="V385" s="190">
        <f>ROUND(E385*U385,2)</f>
        <v>0</v>
      </c>
      <c r="W385" s="190"/>
      <c r="X385" s="190" t="s">
        <v>134</v>
      </c>
      <c r="Y385" s="191"/>
      <c r="Z385" s="191"/>
      <c r="AA385" s="191"/>
      <c r="AB385" s="191"/>
      <c r="AC385" s="191"/>
      <c r="AD385" s="191"/>
      <c r="AE385" s="191"/>
      <c r="AF385" s="191"/>
      <c r="AG385" s="191" t="s">
        <v>135</v>
      </c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91"/>
      <c r="AY385" s="191"/>
      <c r="AZ385" s="191"/>
      <c r="BA385" s="191"/>
      <c r="BB385" s="191"/>
      <c r="BC385" s="191"/>
      <c r="BD385" s="191"/>
      <c r="BE385" s="191"/>
      <c r="BF385" s="191"/>
      <c r="BG385" s="191"/>
      <c r="BH385" s="191"/>
    </row>
    <row r="386" spans="1:60" outlineLevel="1" x14ac:dyDescent="0.25">
      <c r="A386" s="192"/>
      <c r="B386" s="193"/>
      <c r="C386" s="195" t="s">
        <v>419</v>
      </c>
      <c r="D386" s="196"/>
      <c r="E386" s="197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1"/>
      <c r="Z386" s="191"/>
      <c r="AA386" s="191"/>
      <c r="AB386" s="191"/>
      <c r="AC386" s="191"/>
      <c r="AD386" s="191"/>
      <c r="AE386" s="191"/>
      <c r="AF386" s="191"/>
      <c r="AG386" s="191" t="s">
        <v>143</v>
      </c>
      <c r="AH386" s="191">
        <v>0</v>
      </c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1"/>
      <c r="AT386" s="191"/>
      <c r="AU386" s="191"/>
      <c r="AV386" s="191"/>
      <c r="AW386" s="191"/>
      <c r="AX386" s="191"/>
      <c r="AY386" s="191"/>
      <c r="AZ386" s="191"/>
      <c r="BA386" s="191"/>
      <c r="BB386" s="191"/>
      <c r="BC386" s="191"/>
      <c r="BD386" s="191"/>
      <c r="BE386" s="191"/>
      <c r="BF386" s="191"/>
      <c r="BG386" s="191"/>
      <c r="BH386" s="191"/>
    </row>
    <row r="387" spans="1:60" outlineLevel="1" x14ac:dyDescent="0.25">
      <c r="A387" s="192"/>
      <c r="B387" s="193"/>
      <c r="C387" s="195" t="s">
        <v>420</v>
      </c>
      <c r="D387" s="196"/>
      <c r="E387" s="197">
        <v>616.48</v>
      </c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1"/>
      <c r="Z387" s="191"/>
      <c r="AA387" s="191"/>
      <c r="AB387" s="191"/>
      <c r="AC387" s="191"/>
      <c r="AD387" s="191"/>
      <c r="AE387" s="191"/>
      <c r="AF387" s="191"/>
      <c r="AG387" s="191" t="s">
        <v>143</v>
      </c>
      <c r="AH387" s="191">
        <v>0</v>
      </c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1"/>
      <c r="AT387" s="191"/>
      <c r="AU387" s="191"/>
      <c r="AV387" s="191"/>
      <c r="AW387" s="191"/>
      <c r="AX387" s="191"/>
      <c r="AY387" s="191"/>
      <c r="AZ387" s="191"/>
      <c r="BA387" s="191"/>
      <c r="BB387" s="191"/>
      <c r="BC387" s="191"/>
      <c r="BD387" s="191"/>
      <c r="BE387" s="191"/>
      <c r="BF387" s="191"/>
      <c r="BG387" s="191"/>
      <c r="BH387" s="191"/>
    </row>
    <row r="388" spans="1:60" outlineLevel="1" x14ac:dyDescent="0.25">
      <c r="A388" s="192"/>
      <c r="B388" s="193"/>
      <c r="C388" s="641"/>
      <c r="D388" s="642"/>
      <c r="E388" s="642"/>
      <c r="F388" s="642"/>
      <c r="G388" s="642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1"/>
      <c r="Z388" s="191"/>
      <c r="AA388" s="191"/>
      <c r="AB388" s="191"/>
      <c r="AC388" s="191"/>
      <c r="AD388" s="191"/>
      <c r="AE388" s="191"/>
      <c r="AF388" s="191"/>
      <c r="AG388" s="191" t="s">
        <v>103</v>
      </c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1"/>
      <c r="AT388" s="191"/>
      <c r="AU388" s="191"/>
      <c r="AV388" s="191"/>
      <c r="AW388" s="191"/>
      <c r="AX388" s="191"/>
      <c r="AY388" s="191"/>
      <c r="AZ388" s="191"/>
      <c r="BA388" s="191"/>
      <c r="BB388" s="191"/>
      <c r="BC388" s="191"/>
      <c r="BD388" s="191"/>
      <c r="BE388" s="191"/>
      <c r="BF388" s="191"/>
      <c r="BG388" s="191"/>
      <c r="BH388" s="191"/>
    </row>
    <row r="389" spans="1:60" outlineLevel="1" x14ac:dyDescent="0.25">
      <c r="A389" s="182">
        <v>33</v>
      </c>
      <c r="B389" s="183" t="s">
        <v>421</v>
      </c>
      <c r="C389" s="184" t="s">
        <v>422</v>
      </c>
      <c r="D389" s="185" t="s">
        <v>423</v>
      </c>
      <c r="E389" s="186">
        <v>15</v>
      </c>
      <c r="F389" s="187"/>
      <c r="G389" s="188">
        <f>ROUND(E389*F389,2)</f>
        <v>0</v>
      </c>
      <c r="H389" s="187"/>
      <c r="I389" s="188">
        <f>ROUND(E389*H389,2)</f>
        <v>0</v>
      </c>
      <c r="J389" s="187"/>
      <c r="K389" s="188">
        <f>ROUND(E389*J389,2)</f>
        <v>0</v>
      </c>
      <c r="L389" s="188">
        <v>21</v>
      </c>
      <c r="M389" s="188">
        <f>G389*(1+L389/100)</f>
        <v>0</v>
      </c>
      <c r="N389" s="188">
        <v>0</v>
      </c>
      <c r="O389" s="188">
        <f>ROUND(E389*N389,2)</f>
        <v>0</v>
      </c>
      <c r="P389" s="188">
        <v>0</v>
      </c>
      <c r="Q389" s="188">
        <f>ROUND(E389*P389,2)</f>
        <v>0</v>
      </c>
      <c r="R389" s="188"/>
      <c r="S389" s="188" t="s">
        <v>117</v>
      </c>
      <c r="T389" s="189" t="s">
        <v>98</v>
      </c>
      <c r="U389" s="190">
        <v>0</v>
      </c>
      <c r="V389" s="190">
        <f>ROUND(E389*U389,2)</f>
        <v>0</v>
      </c>
      <c r="W389" s="190"/>
      <c r="X389" s="190" t="s">
        <v>134</v>
      </c>
      <c r="Y389" s="191"/>
      <c r="Z389" s="191"/>
      <c r="AA389" s="191"/>
      <c r="AB389" s="191"/>
      <c r="AC389" s="191"/>
      <c r="AD389" s="191"/>
      <c r="AE389" s="191"/>
      <c r="AF389" s="191"/>
      <c r="AG389" s="191" t="s">
        <v>135</v>
      </c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191"/>
      <c r="AT389" s="191"/>
      <c r="AU389" s="191"/>
      <c r="AV389" s="191"/>
      <c r="AW389" s="191"/>
      <c r="AX389" s="191"/>
      <c r="AY389" s="191"/>
      <c r="AZ389" s="191"/>
      <c r="BA389" s="191"/>
      <c r="BB389" s="191"/>
      <c r="BC389" s="191"/>
      <c r="BD389" s="191"/>
      <c r="BE389" s="191"/>
      <c r="BF389" s="191"/>
      <c r="BG389" s="191"/>
      <c r="BH389" s="191"/>
    </row>
    <row r="390" spans="1:60" ht="20.399999999999999" outlineLevel="1" x14ac:dyDescent="0.25">
      <c r="A390" s="192"/>
      <c r="B390" s="193"/>
      <c r="C390" s="195" t="s">
        <v>424</v>
      </c>
      <c r="D390" s="196"/>
      <c r="E390" s="197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1"/>
      <c r="Z390" s="191"/>
      <c r="AA390" s="191"/>
      <c r="AB390" s="191"/>
      <c r="AC390" s="191"/>
      <c r="AD390" s="191"/>
      <c r="AE390" s="191"/>
      <c r="AF390" s="191"/>
      <c r="AG390" s="191" t="s">
        <v>143</v>
      </c>
      <c r="AH390" s="191">
        <v>0</v>
      </c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1"/>
      <c r="BB390" s="191"/>
      <c r="BC390" s="191"/>
      <c r="BD390" s="191"/>
      <c r="BE390" s="191"/>
      <c r="BF390" s="191"/>
      <c r="BG390" s="191"/>
      <c r="BH390" s="191"/>
    </row>
    <row r="391" spans="1:60" outlineLevel="1" x14ac:dyDescent="0.25">
      <c r="A391" s="192"/>
      <c r="B391" s="193"/>
      <c r="C391" s="195" t="s">
        <v>425</v>
      </c>
      <c r="D391" s="196"/>
      <c r="E391" s="197">
        <v>15</v>
      </c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1"/>
      <c r="Z391" s="191"/>
      <c r="AA391" s="191"/>
      <c r="AB391" s="191"/>
      <c r="AC391" s="191"/>
      <c r="AD391" s="191"/>
      <c r="AE391" s="191"/>
      <c r="AF391" s="191"/>
      <c r="AG391" s="191" t="s">
        <v>143</v>
      </c>
      <c r="AH391" s="191">
        <v>0</v>
      </c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  <c r="BE391" s="191"/>
      <c r="BF391" s="191"/>
      <c r="BG391" s="191"/>
      <c r="BH391" s="191"/>
    </row>
    <row r="392" spans="1:60" outlineLevel="1" x14ac:dyDescent="0.25">
      <c r="A392" s="192"/>
      <c r="B392" s="193"/>
      <c r="C392" s="641"/>
      <c r="D392" s="642"/>
      <c r="E392" s="642"/>
      <c r="F392" s="642"/>
      <c r="G392" s="642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1"/>
      <c r="Z392" s="191"/>
      <c r="AA392" s="191"/>
      <c r="AB392" s="191"/>
      <c r="AC392" s="191"/>
      <c r="AD392" s="191"/>
      <c r="AE392" s="191"/>
      <c r="AF392" s="191"/>
      <c r="AG392" s="191" t="s">
        <v>103</v>
      </c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191"/>
      <c r="AZ392" s="191"/>
      <c r="BA392" s="191"/>
      <c r="BB392" s="191"/>
      <c r="BC392" s="191"/>
      <c r="BD392" s="191"/>
      <c r="BE392" s="191"/>
      <c r="BF392" s="191"/>
      <c r="BG392" s="191"/>
      <c r="BH392" s="191"/>
    </row>
    <row r="393" spans="1:60" outlineLevel="1" x14ac:dyDescent="0.25">
      <c r="A393" s="182">
        <v>34</v>
      </c>
      <c r="B393" s="183" t="s">
        <v>426</v>
      </c>
      <c r="C393" s="184" t="s">
        <v>427</v>
      </c>
      <c r="D393" s="185" t="s">
        <v>112</v>
      </c>
      <c r="E393" s="186">
        <v>50</v>
      </c>
      <c r="F393" s="187"/>
      <c r="G393" s="188">
        <f>ROUND(E393*F393,2)</f>
        <v>0</v>
      </c>
      <c r="H393" s="187"/>
      <c r="I393" s="188">
        <f>ROUND(E393*H393,2)</f>
        <v>0</v>
      </c>
      <c r="J393" s="187"/>
      <c r="K393" s="188">
        <f>ROUND(E393*J393,2)</f>
        <v>0</v>
      </c>
      <c r="L393" s="188">
        <v>21</v>
      </c>
      <c r="M393" s="188">
        <f>G393*(1+L393/100)</f>
        <v>0</v>
      </c>
      <c r="N393" s="188">
        <v>0</v>
      </c>
      <c r="O393" s="188">
        <f>ROUND(E393*N393,2)</f>
        <v>0</v>
      </c>
      <c r="P393" s="188">
        <v>0</v>
      </c>
      <c r="Q393" s="188">
        <f>ROUND(E393*P393,2)</f>
        <v>0</v>
      </c>
      <c r="R393" s="188"/>
      <c r="S393" s="188" t="s">
        <v>117</v>
      </c>
      <c r="T393" s="189" t="s">
        <v>98</v>
      </c>
      <c r="U393" s="190">
        <v>0</v>
      </c>
      <c r="V393" s="190">
        <f>ROUND(E393*U393,2)</f>
        <v>0</v>
      </c>
      <c r="W393" s="190"/>
      <c r="X393" s="190" t="s">
        <v>428</v>
      </c>
      <c r="Y393" s="191"/>
      <c r="Z393" s="191"/>
      <c r="AA393" s="191"/>
      <c r="AB393" s="191"/>
      <c r="AC393" s="191"/>
      <c r="AD393" s="191"/>
      <c r="AE393" s="191"/>
      <c r="AF393" s="191"/>
      <c r="AG393" s="191" t="s">
        <v>429</v>
      </c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191"/>
      <c r="AY393" s="191"/>
      <c r="AZ393" s="191"/>
      <c r="BA393" s="191"/>
      <c r="BB393" s="191"/>
      <c r="BC393" s="191"/>
      <c r="BD393" s="191"/>
      <c r="BE393" s="191"/>
      <c r="BF393" s="191"/>
      <c r="BG393" s="191"/>
      <c r="BH393" s="191"/>
    </row>
    <row r="394" spans="1:60" outlineLevel="1" x14ac:dyDescent="0.25">
      <c r="A394" s="192"/>
      <c r="B394" s="193"/>
      <c r="C394" s="643"/>
      <c r="D394" s="644"/>
      <c r="E394" s="644"/>
      <c r="F394" s="644"/>
      <c r="G394" s="644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1"/>
      <c r="Z394" s="191"/>
      <c r="AA394" s="191"/>
      <c r="AB394" s="191"/>
      <c r="AC394" s="191"/>
      <c r="AD394" s="191"/>
      <c r="AE394" s="191"/>
      <c r="AF394" s="191"/>
      <c r="AG394" s="191" t="s">
        <v>103</v>
      </c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1"/>
      <c r="AT394" s="191"/>
      <c r="AU394" s="191"/>
      <c r="AV394" s="191"/>
      <c r="AW394" s="191"/>
      <c r="AX394" s="191"/>
      <c r="AY394" s="191"/>
      <c r="AZ394" s="191"/>
      <c r="BA394" s="191"/>
      <c r="BB394" s="191"/>
      <c r="BC394" s="191"/>
      <c r="BD394" s="191"/>
      <c r="BE394" s="191"/>
      <c r="BF394" s="191"/>
      <c r="BG394" s="191"/>
      <c r="BH394" s="191"/>
    </row>
    <row r="395" spans="1:60" outlineLevel="1" x14ac:dyDescent="0.25">
      <c r="A395" s="182">
        <v>35</v>
      </c>
      <c r="B395" s="183" t="s">
        <v>430</v>
      </c>
      <c r="C395" s="184" t="s">
        <v>431</v>
      </c>
      <c r="D395" s="185" t="s">
        <v>112</v>
      </c>
      <c r="E395" s="186">
        <v>50</v>
      </c>
      <c r="F395" s="187"/>
      <c r="G395" s="188">
        <f>ROUND(E395*F395,2)</f>
        <v>0</v>
      </c>
      <c r="H395" s="187"/>
      <c r="I395" s="188">
        <f>ROUND(E395*H395,2)</f>
        <v>0</v>
      </c>
      <c r="J395" s="187"/>
      <c r="K395" s="188">
        <f>ROUND(E395*J395,2)</f>
        <v>0</v>
      </c>
      <c r="L395" s="188">
        <v>21</v>
      </c>
      <c r="M395" s="188">
        <f>G395*(1+L395/100)</f>
        <v>0</v>
      </c>
      <c r="N395" s="188">
        <v>0</v>
      </c>
      <c r="O395" s="188">
        <f>ROUND(E395*N395,2)</f>
        <v>0</v>
      </c>
      <c r="P395" s="188">
        <v>0</v>
      </c>
      <c r="Q395" s="188">
        <f>ROUND(E395*P395,2)</f>
        <v>0</v>
      </c>
      <c r="R395" s="188"/>
      <c r="S395" s="188" t="s">
        <v>117</v>
      </c>
      <c r="T395" s="189" t="s">
        <v>98</v>
      </c>
      <c r="U395" s="190">
        <v>0</v>
      </c>
      <c r="V395" s="190">
        <f>ROUND(E395*U395,2)</f>
        <v>0</v>
      </c>
      <c r="W395" s="190"/>
      <c r="X395" s="190" t="s">
        <v>428</v>
      </c>
      <c r="Y395" s="191"/>
      <c r="Z395" s="191"/>
      <c r="AA395" s="191"/>
      <c r="AB395" s="191"/>
      <c r="AC395" s="191"/>
      <c r="AD395" s="191"/>
      <c r="AE395" s="191"/>
      <c r="AF395" s="191"/>
      <c r="AG395" s="191" t="s">
        <v>429</v>
      </c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191"/>
      <c r="AZ395" s="191"/>
      <c r="BA395" s="191"/>
      <c r="BB395" s="191"/>
      <c r="BC395" s="191"/>
      <c r="BD395" s="191"/>
      <c r="BE395" s="191"/>
      <c r="BF395" s="191"/>
      <c r="BG395" s="191"/>
      <c r="BH395" s="191"/>
    </row>
    <row r="396" spans="1:60" outlineLevel="1" x14ac:dyDescent="0.25">
      <c r="A396" s="192"/>
      <c r="B396" s="193"/>
      <c r="C396" s="643"/>
      <c r="D396" s="644"/>
      <c r="E396" s="644"/>
      <c r="F396" s="644"/>
      <c r="G396" s="644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1"/>
      <c r="Z396" s="191"/>
      <c r="AA396" s="191"/>
      <c r="AB396" s="191"/>
      <c r="AC396" s="191"/>
      <c r="AD396" s="191"/>
      <c r="AE396" s="191"/>
      <c r="AF396" s="191"/>
      <c r="AG396" s="191" t="s">
        <v>103</v>
      </c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191"/>
      <c r="AY396" s="191"/>
      <c r="AZ396" s="191"/>
      <c r="BA396" s="191"/>
      <c r="BB396" s="191"/>
      <c r="BC396" s="191"/>
      <c r="BD396" s="191"/>
      <c r="BE396" s="191"/>
      <c r="BF396" s="191"/>
      <c r="BG396" s="191"/>
      <c r="BH396" s="191"/>
    </row>
    <row r="397" spans="1:60" outlineLevel="1" x14ac:dyDescent="0.25">
      <c r="A397" s="182">
        <v>36</v>
      </c>
      <c r="B397" s="183" t="s">
        <v>432</v>
      </c>
      <c r="C397" s="184" t="s">
        <v>433</v>
      </c>
      <c r="D397" s="185" t="s">
        <v>96</v>
      </c>
      <c r="E397" s="186">
        <v>5</v>
      </c>
      <c r="F397" s="187"/>
      <c r="G397" s="188">
        <f>ROUND(E397*F397,2)</f>
        <v>0</v>
      </c>
      <c r="H397" s="187"/>
      <c r="I397" s="188">
        <f>ROUND(E397*H397,2)</f>
        <v>0</v>
      </c>
      <c r="J397" s="187"/>
      <c r="K397" s="188">
        <f>ROUND(E397*J397,2)</f>
        <v>0</v>
      </c>
      <c r="L397" s="188">
        <v>21</v>
      </c>
      <c r="M397" s="188">
        <f>G397*(1+L397/100)</f>
        <v>0</v>
      </c>
      <c r="N397" s="188">
        <v>0</v>
      </c>
      <c r="O397" s="188">
        <f>ROUND(E397*N397,2)</f>
        <v>0</v>
      </c>
      <c r="P397" s="188">
        <v>0</v>
      </c>
      <c r="Q397" s="188">
        <f>ROUND(E397*P397,2)</f>
        <v>0</v>
      </c>
      <c r="R397" s="188"/>
      <c r="S397" s="188" t="s">
        <v>117</v>
      </c>
      <c r="T397" s="189" t="s">
        <v>98</v>
      </c>
      <c r="U397" s="190">
        <v>0</v>
      </c>
      <c r="V397" s="190">
        <f>ROUND(E397*U397,2)</f>
        <v>0</v>
      </c>
      <c r="W397" s="190"/>
      <c r="X397" s="190" t="s">
        <v>428</v>
      </c>
      <c r="Y397" s="191"/>
      <c r="Z397" s="191"/>
      <c r="AA397" s="191"/>
      <c r="AB397" s="191"/>
      <c r="AC397" s="191"/>
      <c r="AD397" s="191"/>
      <c r="AE397" s="191"/>
      <c r="AF397" s="191"/>
      <c r="AG397" s="191" t="s">
        <v>429</v>
      </c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1"/>
      <c r="AT397" s="191"/>
      <c r="AU397" s="191"/>
      <c r="AV397" s="191"/>
      <c r="AW397" s="191"/>
      <c r="AX397" s="191"/>
      <c r="AY397" s="191"/>
      <c r="AZ397" s="191"/>
      <c r="BA397" s="191"/>
      <c r="BB397" s="191"/>
      <c r="BC397" s="191"/>
      <c r="BD397" s="191"/>
      <c r="BE397" s="191"/>
      <c r="BF397" s="191"/>
      <c r="BG397" s="191"/>
      <c r="BH397" s="191"/>
    </row>
    <row r="398" spans="1:60" outlineLevel="1" x14ac:dyDescent="0.25">
      <c r="A398" s="192"/>
      <c r="B398" s="193"/>
      <c r="C398" s="195" t="s">
        <v>434</v>
      </c>
      <c r="D398" s="196"/>
      <c r="E398" s="197">
        <v>5</v>
      </c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1"/>
      <c r="Z398" s="191"/>
      <c r="AA398" s="191"/>
      <c r="AB398" s="191"/>
      <c r="AC398" s="191"/>
      <c r="AD398" s="191"/>
      <c r="AE398" s="191"/>
      <c r="AF398" s="191"/>
      <c r="AG398" s="191" t="s">
        <v>143</v>
      </c>
      <c r="AH398" s="191">
        <v>0</v>
      </c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191"/>
      <c r="AZ398" s="191"/>
      <c r="BA398" s="191"/>
      <c r="BB398" s="191"/>
      <c r="BC398" s="191"/>
      <c r="BD398" s="191"/>
      <c r="BE398" s="191"/>
      <c r="BF398" s="191"/>
      <c r="BG398" s="191"/>
      <c r="BH398" s="191"/>
    </row>
    <row r="399" spans="1:60" outlineLevel="1" x14ac:dyDescent="0.25">
      <c r="A399" s="192"/>
      <c r="B399" s="193"/>
      <c r="C399" s="641"/>
      <c r="D399" s="642"/>
      <c r="E399" s="642"/>
      <c r="F399" s="642"/>
      <c r="G399" s="642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1"/>
      <c r="Z399" s="191"/>
      <c r="AA399" s="191"/>
      <c r="AB399" s="191"/>
      <c r="AC399" s="191"/>
      <c r="AD399" s="191"/>
      <c r="AE399" s="191"/>
      <c r="AF399" s="191"/>
      <c r="AG399" s="191" t="s">
        <v>103</v>
      </c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1"/>
      <c r="AT399" s="191"/>
      <c r="AU399" s="191"/>
      <c r="AV399" s="191"/>
      <c r="AW399" s="191"/>
      <c r="AX399" s="191"/>
      <c r="AY399" s="191"/>
      <c r="AZ399" s="191"/>
      <c r="BA399" s="191"/>
      <c r="BB399" s="191"/>
      <c r="BC399" s="191"/>
      <c r="BD399" s="191"/>
      <c r="BE399" s="191"/>
      <c r="BF399" s="191"/>
      <c r="BG399" s="191"/>
      <c r="BH399" s="191"/>
    </row>
    <row r="400" spans="1:60" x14ac:dyDescent="0.25">
      <c r="A400" s="174" t="s">
        <v>92</v>
      </c>
      <c r="B400" s="175" t="s">
        <v>168</v>
      </c>
      <c r="C400" s="176" t="s">
        <v>169</v>
      </c>
      <c r="D400" s="177"/>
      <c r="E400" s="178"/>
      <c r="F400" s="179"/>
      <c r="G400" s="179">
        <f>SUMIF(AG401:AG601,"&lt;&gt;NOR",G401:G601)</f>
        <v>0</v>
      </c>
      <c r="H400" s="179"/>
      <c r="I400" s="179">
        <f>SUM(I401:I601)</f>
        <v>0</v>
      </c>
      <c r="J400" s="179"/>
      <c r="K400" s="179">
        <f>SUM(K401:K601)</f>
        <v>0</v>
      </c>
      <c r="L400" s="179"/>
      <c r="M400" s="179">
        <f>SUM(M401:M601)</f>
        <v>0</v>
      </c>
      <c r="N400" s="179"/>
      <c r="O400" s="179">
        <f>SUM(O401:O601)</f>
        <v>0.25</v>
      </c>
      <c r="P400" s="179"/>
      <c r="Q400" s="179">
        <f>SUM(Q401:Q601)</f>
        <v>95.040000000000035</v>
      </c>
      <c r="R400" s="179"/>
      <c r="S400" s="179"/>
      <c r="T400" s="180"/>
      <c r="U400" s="181"/>
      <c r="V400" s="181">
        <f>SUM(V401:V601)</f>
        <v>644.77</v>
      </c>
      <c r="W400" s="181"/>
      <c r="X400" s="181"/>
      <c r="AG400" s="28" t="s">
        <v>93</v>
      </c>
    </row>
    <row r="401" spans="1:60" outlineLevel="1" x14ac:dyDescent="0.25">
      <c r="A401" s="182">
        <v>37</v>
      </c>
      <c r="B401" s="183" t="s">
        <v>435</v>
      </c>
      <c r="C401" s="184" t="s">
        <v>436</v>
      </c>
      <c r="D401" s="185" t="s">
        <v>230</v>
      </c>
      <c r="E401" s="186">
        <v>190.315</v>
      </c>
      <c r="F401" s="187"/>
      <c r="G401" s="188">
        <f>ROUND(E401*F401,2)</f>
        <v>0</v>
      </c>
      <c r="H401" s="187"/>
      <c r="I401" s="188">
        <f>ROUND(E401*H401,2)</f>
        <v>0</v>
      </c>
      <c r="J401" s="187"/>
      <c r="K401" s="188">
        <f>ROUND(E401*J401,2)</f>
        <v>0</v>
      </c>
      <c r="L401" s="188">
        <v>21</v>
      </c>
      <c r="M401" s="188">
        <f>G401*(1+L401/100)</f>
        <v>0</v>
      </c>
      <c r="N401" s="188">
        <v>6.7000000000000002E-4</v>
      </c>
      <c r="O401" s="188">
        <f>ROUND(E401*N401,2)</f>
        <v>0.13</v>
      </c>
      <c r="P401" s="188">
        <v>0.184</v>
      </c>
      <c r="Q401" s="188">
        <f>ROUND(E401*P401,2)</f>
        <v>35.020000000000003</v>
      </c>
      <c r="R401" s="188" t="s">
        <v>437</v>
      </c>
      <c r="S401" s="188" t="s">
        <v>97</v>
      </c>
      <c r="T401" s="189" t="s">
        <v>98</v>
      </c>
      <c r="U401" s="190">
        <v>0.23</v>
      </c>
      <c r="V401" s="190">
        <f>ROUND(E401*U401,2)</f>
        <v>43.77</v>
      </c>
      <c r="W401" s="190"/>
      <c r="X401" s="190" t="s">
        <v>134</v>
      </c>
      <c r="Y401" s="191"/>
      <c r="Z401" s="191"/>
      <c r="AA401" s="191"/>
      <c r="AB401" s="191"/>
      <c r="AC401" s="191"/>
      <c r="AD401" s="191"/>
      <c r="AE401" s="191"/>
      <c r="AF401" s="191"/>
      <c r="AG401" s="191" t="s">
        <v>135</v>
      </c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1"/>
      <c r="AT401" s="191"/>
      <c r="AU401" s="191"/>
      <c r="AV401" s="191"/>
      <c r="AW401" s="191"/>
      <c r="AX401" s="191"/>
      <c r="AY401" s="191"/>
      <c r="AZ401" s="191"/>
      <c r="BA401" s="191"/>
      <c r="BB401" s="191"/>
      <c r="BC401" s="191"/>
      <c r="BD401" s="191"/>
      <c r="BE401" s="191"/>
      <c r="BF401" s="191"/>
      <c r="BG401" s="191"/>
      <c r="BH401" s="191"/>
    </row>
    <row r="402" spans="1:60" ht="21" outlineLevel="1" x14ac:dyDescent="0.25">
      <c r="A402" s="192"/>
      <c r="B402" s="193"/>
      <c r="C402" s="645" t="s">
        <v>438</v>
      </c>
      <c r="D402" s="646"/>
      <c r="E402" s="646"/>
      <c r="F402" s="646"/>
      <c r="G402" s="646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1"/>
      <c r="Z402" s="191"/>
      <c r="AA402" s="191"/>
      <c r="AB402" s="191"/>
      <c r="AC402" s="191"/>
      <c r="AD402" s="191"/>
      <c r="AE402" s="191"/>
      <c r="AF402" s="191"/>
      <c r="AG402" s="191" t="s">
        <v>224</v>
      </c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1"/>
      <c r="AT402" s="191"/>
      <c r="AU402" s="191"/>
      <c r="AV402" s="191"/>
      <c r="AW402" s="191"/>
      <c r="AX402" s="191"/>
      <c r="AY402" s="191"/>
      <c r="AZ402" s="191"/>
      <c r="BA402" s="194" t="str">
        <f>C402</f>
        <v>nebo vybourání otvorů průřezové plochy přes 4 m2 v příčkách, včetně pomocného lešení o výšce podlahy do 1900 mm a pro zatížení do 1,5 kPa  (150 kg/m2),</v>
      </c>
      <c r="BB402" s="191"/>
      <c r="BC402" s="191"/>
      <c r="BD402" s="191"/>
      <c r="BE402" s="191"/>
      <c r="BF402" s="191"/>
      <c r="BG402" s="191"/>
      <c r="BH402" s="191"/>
    </row>
    <row r="403" spans="1:60" ht="20.399999999999999" outlineLevel="1" x14ac:dyDescent="0.25">
      <c r="A403" s="192"/>
      <c r="B403" s="193"/>
      <c r="C403" s="195" t="s">
        <v>439</v>
      </c>
      <c r="D403" s="196"/>
      <c r="E403" s="197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1"/>
      <c r="Z403" s="191"/>
      <c r="AA403" s="191"/>
      <c r="AB403" s="191"/>
      <c r="AC403" s="191"/>
      <c r="AD403" s="191"/>
      <c r="AE403" s="191"/>
      <c r="AF403" s="191"/>
      <c r="AG403" s="191" t="s">
        <v>143</v>
      </c>
      <c r="AH403" s="191">
        <v>0</v>
      </c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191"/>
      <c r="AY403" s="191"/>
      <c r="AZ403" s="191"/>
      <c r="BA403" s="191"/>
      <c r="BB403" s="191"/>
      <c r="BC403" s="191"/>
      <c r="BD403" s="191"/>
      <c r="BE403" s="191"/>
      <c r="BF403" s="191"/>
      <c r="BG403" s="191"/>
      <c r="BH403" s="191"/>
    </row>
    <row r="404" spans="1:60" outlineLevel="1" x14ac:dyDescent="0.25">
      <c r="A404" s="192"/>
      <c r="B404" s="193"/>
      <c r="C404" s="195" t="s">
        <v>440</v>
      </c>
      <c r="D404" s="196"/>
      <c r="E404" s="197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1"/>
      <c r="Z404" s="191"/>
      <c r="AA404" s="191"/>
      <c r="AB404" s="191"/>
      <c r="AC404" s="191"/>
      <c r="AD404" s="191"/>
      <c r="AE404" s="191"/>
      <c r="AF404" s="191"/>
      <c r="AG404" s="191" t="s">
        <v>143</v>
      </c>
      <c r="AH404" s="191">
        <v>0</v>
      </c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191"/>
      <c r="AY404" s="191"/>
      <c r="AZ404" s="191"/>
      <c r="BA404" s="191"/>
      <c r="BB404" s="191"/>
      <c r="BC404" s="191"/>
      <c r="BD404" s="191"/>
      <c r="BE404" s="191"/>
      <c r="BF404" s="191"/>
      <c r="BG404" s="191"/>
      <c r="BH404" s="191"/>
    </row>
    <row r="405" spans="1:60" outlineLevel="1" x14ac:dyDescent="0.25">
      <c r="A405" s="192"/>
      <c r="B405" s="193"/>
      <c r="C405" s="195" t="s">
        <v>441</v>
      </c>
      <c r="D405" s="196"/>
      <c r="E405" s="197">
        <v>42.322499999999998</v>
      </c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  <c r="Z405" s="191"/>
      <c r="AA405" s="191"/>
      <c r="AB405" s="191"/>
      <c r="AC405" s="191"/>
      <c r="AD405" s="191"/>
      <c r="AE405" s="191"/>
      <c r="AF405" s="191"/>
      <c r="AG405" s="191" t="s">
        <v>143</v>
      </c>
      <c r="AH405" s="191">
        <v>0</v>
      </c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191"/>
      <c r="AY405" s="191"/>
      <c r="AZ405" s="191"/>
      <c r="BA405" s="191"/>
      <c r="BB405" s="191"/>
      <c r="BC405" s="191"/>
      <c r="BD405" s="191"/>
      <c r="BE405" s="191"/>
      <c r="BF405" s="191"/>
      <c r="BG405" s="191"/>
      <c r="BH405" s="191"/>
    </row>
    <row r="406" spans="1:60" outlineLevel="1" x14ac:dyDescent="0.25">
      <c r="A406" s="192"/>
      <c r="B406" s="193"/>
      <c r="C406" s="195" t="s">
        <v>442</v>
      </c>
      <c r="D406" s="196"/>
      <c r="E406" s="197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1"/>
      <c r="Z406" s="191"/>
      <c r="AA406" s="191"/>
      <c r="AB406" s="191"/>
      <c r="AC406" s="191"/>
      <c r="AD406" s="191"/>
      <c r="AE406" s="191"/>
      <c r="AF406" s="191"/>
      <c r="AG406" s="191" t="s">
        <v>143</v>
      </c>
      <c r="AH406" s="191">
        <v>0</v>
      </c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191"/>
      <c r="AY406" s="191"/>
      <c r="AZ406" s="191"/>
      <c r="BA406" s="191"/>
      <c r="BB406" s="191"/>
      <c r="BC406" s="191"/>
      <c r="BD406" s="191"/>
      <c r="BE406" s="191"/>
      <c r="BF406" s="191"/>
      <c r="BG406" s="191"/>
      <c r="BH406" s="191"/>
    </row>
    <row r="407" spans="1:60" outlineLevel="1" x14ac:dyDescent="0.25">
      <c r="A407" s="192"/>
      <c r="B407" s="193"/>
      <c r="C407" s="195" t="s">
        <v>441</v>
      </c>
      <c r="D407" s="196"/>
      <c r="E407" s="197">
        <v>42.322499999999998</v>
      </c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1"/>
      <c r="Z407" s="191"/>
      <c r="AA407" s="191"/>
      <c r="AB407" s="191"/>
      <c r="AC407" s="191"/>
      <c r="AD407" s="191"/>
      <c r="AE407" s="191"/>
      <c r="AF407" s="191"/>
      <c r="AG407" s="191" t="s">
        <v>143</v>
      </c>
      <c r="AH407" s="191">
        <v>0</v>
      </c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1"/>
      <c r="AT407" s="191"/>
      <c r="AU407" s="191"/>
      <c r="AV407" s="191"/>
      <c r="AW407" s="191"/>
      <c r="AX407" s="191"/>
      <c r="AY407" s="191"/>
      <c r="AZ407" s="191"/>
      <c r="BA407" s="191"/>
      <c r="BB407" s="191"/>
      <c r="BC407" s="191"/>
      <c r="BD407" s="191"/>
      <c r="BE407" s="191"/>
      <c r="BF407" s="191"/>
      <c r="BG407" s="191"/>
      <c r="BH407" s="191"/>
    </row>
    <row r="408" spans="1:60" outlineLevel="1" x14ac:dyDescent="0.25">
      <c r="A408" s="192"/>
      <c r="B408" s="193"/>
      <c r="C408" s="195" t="s">
        <v>443</v>
      </c>
      <c r="D408" s="196"/>
      <c r="E408" s="197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1"/>
      <c r="Z408" s="191"/>
      <c r="AA408" s="191"/>
      <c r="AB408" s="191"/>
      <c r="AC408" s="191"/>
      <c r="AD408" s="191"/>
      <c r="AE408" s="191"/>
      <c r="AF408" s="191"/>
      <c r="AG408" s="191" t="s">
        <v>143</v>
      </c>
      <c r="AH408" s="191">
        <v>0</v>
      </c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191"/>
      <c r="AZ408" s="191"/>
      <c r="BA408" s="191"/>
      <c r="BB408" s="191"/>
      <c r="BC408" s="191"/>
      <c r="BD408" s="191"/>
      <c r="BE408" s="191"/>
      <c r="BF408" s="191"/>
      <c r="BG408" s="191"/>
      <c r="BH408" s="191"/>
    </row>
    <row r="409" spans="1:60" outlineLevel="1" x14ac:dyDescent="0.25">
      <c r="A409" s="192"/>
      <c r="B409" s="193"/>
      <c r="C409" s="195" t="s">
        <v>444</v>
      </c>
      <c r="D409" s="196"/>
      <c r="E409" s="197">
        <v>37.8675</v>
      </c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1"/>
      <c r="Z409" s="191"/>
      <c r="AA409" s="191"/>
      <c r="AB409" s="191"/>
      <c r="AC409" s="191"/>
      <c r="AD409" s="191"/>
      <c r="AE409" s="191"/>
      <c r="AF409" s="191"/>
      <c r="AG409" s="191" t="s">
        <v>143</v>
      </c>
      <c r="AH409" s="191">
        <v>0</v>
      </c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1"/>
      <c r="AT409" s="191"/>
      <c r="AU409" s="191"/>
      <c r="AV409" s="191"/>
      <c r="AW409" s="191"/>
      <c r="AX409" s="191"/>
      <c r="AY409" s="191"/>
      <c r="AZ409" s="191"/>
      <c r="BA409" s="191"/>
      <c r="BB409" s="191"/>
      <c r="BC409" s="191"/>
      <c r="BD409" s="191"/>
      <c r="BE409" s="191"/>
      <c r="BF409" s="191"/>
      <c r="BG409" s="191"/>
      <c r="BH409" s="191"/>
    </row>
    <row r="410" spans="1:60" outlineLevel="1" x14ac:dyDescent="0.25">
      <c r="A410" s="192"/>
      <c r="B410" s="193"/>
      <c r="C410" s="195" t="s">
        <v>445</v>
      </c>
      <c r="D410" s="196"/>
      <c r="E410" s="197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1"/>
      <c r="Z410" s="191"/>
      <c r="AA410" s="191"/>
      <c r="AB410" s="191"/>
      <c r="AC410" s="191"/>
      <c r="AD410" s="191"/>
      <c r="AE410" s="191"/>
      <c r="AF410" s="191"/>
      <c r="AG410" s="191" t="s">
        <v>143</v>
      </c>
      <c r="AH410" s="191">
        <v>0</v>
      </c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91"/>
      <c r="AY410" s="191"/>
      <c r="AZ410" s="191"/>
      <c r="BA410" s="191"/>
      <c r="BB410" s="191"/>
      <c r="BC410" s="191"/>
      <c r="BD410" s="191"/>
      <c r="BE410" s="191"/>
      <c r="BF410" s="191"/>
      <c r="BG410" s="191"/>
      <c r="BH410" s="191"/>
    </row>
    <row r="411" spans="1:60" outlineLevel="1" x14ac:dyDescent="0.25">
      <c r="A411" s="192"/>
      <c r="B411" s="193"/>
      <c r="C411" s="195" t="s">
        <v>444</v>
      </c>
      <c r="D411" s="196"/>
      <c r="E411" s="197">
        <v>37.8675</v>
      </c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1"/>
      <c r="Z411" s="191"/>
      <c r="AA411" s="191"/>
      <c r="AB411" s="191"/>
      <c r="AC411" s="191"/>
      <c r="AD411" s="191"/>
      <c r="AE411" s="191"/>
      <c r="AF411" s="191"/>
      <c r="AG411" s="191" t="s">
        <v>143</v>
      </c>
      <c r="AH411" s="191">
        <v>0</v>
      </c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91"/>
      <c r="AY411" s="191"/>
      <c r="AZ411" s="191"/>
      <c r="BA411" s="191"/>
      <c r="BB411" s="191"/>
      <c r="BC411" s="191"/>
      <c r="BD411" s="191"/>
      <c r="BE411" s="191"/>
      <c r="BF411" s="191"/>
      <c r="BG411" s="191"/>
      <c r="BH411" s="191"/>
    </row>
    <row r="412" spans="1:60" outlineLevel="1" x14ac:dyDescent="0.25">
      <c r="A412" s="192"/>
      <c r="B412" s="193"/>
      <c r="C412" s="195" t="s">
        <v>443</v>
      </c>
      <c r="D412" s="196"/>
      <c r="E412" s="197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1"/>
      <c r="Z412" s="191"/>
      <c r="AA412" s="191"/>
      <c r="AB412" s="191"/>
      <c r="AC412" s="191"/>
      <c r="AD412" s="191"/>
      <c r="AE412" s="191"/>
      <c r="AF412" s="191"/>
      <c r="AG412" s="191" t="s">
        <v>143</v>
      </c>
      <c r="AH412" s="191">
        <v>0</v>
      </c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1"/>
      <c r="AT412" s="191"/>
      <c r="AU412" s="191"/>
      <c r="AV412" s="191"/>
      <c r="AW412" s="191"/>
      <c r="AX412" s="191"/>
      <c r="AY412" s="191"/>
      <c r="AZ412" s="191"/>
      <c r="BA412" s="191"/>
      <c r="BB412" s="191"/>
      <c r="BC412" s="191"/>
      <c r="BD412" s="191"/>
      <c r="BE412" s="191"/>
      <c r="BF412" s="191"/>
      <c r="BG412" s="191"/>
      <c r="BH412" s="191"/>
    </row>
    <row r="413" spans="1:60" outlineLevel="1" x14ac:dyDescent="0.25">
      <c r="A413" s="192"/>
      <c r="B413" s="193"/>
      <c r="C413" s="195" t="s">
        <v>446</v>
      </c>
      <c r="D413" s="196"/>
      <c r="E413" s="197">
        <v>6.4349999999999996</v>
      </c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1"/>
      <c r="Z413" s="191"/>
      <c r="AA413" s="191"/>
      <c r="AB413" s="191"/>
      <c r="AC413" s="191"/>
      <c r="AD413" s="191"/>
      <c r="AE413" s="191"/>
      <c r="AF413" s="191"/>
      <c r="AG413" s="191" t="s">
        <v>143</v>
      </c>
      <c r="AH413" s="191">
        <v>0</v>
      </c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  <c r="AS413" s="191"/>
      <c r="AT413" s="191"/>
      <c r="AU413" s="191"/>
      <c r="AV413" s="191"/>
      <c r="AW413" s="191"/>
      <c r="AX413" s="191"/>
      <c r="AY413" s="191"/>
      <c r="AZ413" s="191"/>
      <c r="BA413" s="191"/>
      <c r="BB413" s="191"/>
      <c r="BC413" s="191"/>
      <c r="BD413" s="191"/>
      <c r="BE413" s="191"/>
      <c r="BF413" s="191"/>
      <c r="BG413" s="191"/>
      <c r="BH413" s="191"/>
    </row>
    <row r="414" spans="1:60" outlineLevel="1" x14ac:dyDescent="0.25">
      <c r="A414" s="192"/>
      <c r="B414" s="193"/>
      <c r="C414" s="195" t="s">
        <v>447</v>
      </c>
      <c r="D414" s="196"/>
      <c r="E414" s="197">
        <v>-1.4</v>
      </c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1"/>
      <c r="Z414" s="191"/>
      <c r="AA414" s="191"/>
      <c r="AB414" s="191"/>
      <c r="AC414" s="191"/>
      <c r="AD414" s="191"/>
      <c r="AE414" s="191"/>
      <c r="AF414" s="191"/>
      <c r="AG414" s="191" t="s">
        <v>143</v>
      </c>
      <c r="AH414" s="191">
        <v>0</v>
      </c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191"/>
      <c r="AZ414" s="191"/>
      <c r="BA414" s="191"/>
      <c r="BB414" s="191"/>
      <c r="BC414" s="191"/>
      <c r="BD414" s="191"/>
      <c r="BE414" s="191"/>
      <c r="BF414" s="191"/>
      <c r="BG414" s="191"/>
      <c r="BH414" s="191"/>
    </row>
    <row r="415" spans="1:60" outlineLevel="1" x14ac:dyDescent="0.25">
      <c r="A415" s="192"/>
      <c r="B415" s="193"/>
      <c r="C415" s="195" t="s">
        <v>448</v>
      </c>
      <c r="D415" s="196"/>
      <c r="E415" s="197">
        <v>12.375</v>
      </c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1"/>
      <c r="Z415" s="191"/>
      <c r="AA415" s="191"/>
      <c r="AB415" s="191"/>
      <c r="AC415" s="191"/>
      <c r="AD415" s="191"/>
      <c r="AE415" s="191"/>
      <c r="AF415" s="191"/>
      <c r="AG415" s="191" t="s">
        <v>143</v>
      </c>
      <c r="AH415" s="191">
        <v>0</v>
      </c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191"/>
      <c r="AY415" s="191"/>
      <c r="AZ415" s="191"/>
      <c r="BA415" s="191"/>
      <c r="BB415" s="191"/>
      <c r="BC415" s="191"/>
      <c r="BD415" s="191"/>
      <c r="BE415" s="191"/>
      <c r="BF415" s="191"/>
      <c r="BG415" s="191"/>
      <c r="BH415" s="191"/>
    </row>
    <row r="416" spans="1:60" outlineLevel="1" x14ac:dyDescent="0.25">
      <c r="A416" s="192"/>
      <c r="B416" s="193"/>
      <c r="C416" s="195" t="s">
        <v>449</v>
      </c>
      <c r="D416" s="196"/>
      <c r="E416" s="197">
        <v>-2.4</v>
      </c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1"/>
      <c r="Z416" s="191"/>
      <c r="AA416" s="191"/>
      <c r="AB416" s="191"/>
      <c r="AC416" s="191"/>
      <c r="AD416" s="191"/>
      <c r="AE416" s="191"/>
      <c r="AF416" s="191"/>
      <c r="AG416" s="191" t="s">
        <v>143</v>
      </c>
      <c r="AH416" s="191">
        <v>0</v>
      </c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1"/>
      <c r="AT416" s="191"/>
      <c r="AU416" s="191"/>
      <c r="AV416" s="191"/>
      <c r="AW416" s="191"/>
      <c r="AX416" s="191"/>
      <c r="AY416" s="191"/>
      <c r="AZ416" s="191"/>
      <c r="BA416" s="191"/>
      <c r="BB416" s="191"/>
      <c r="BC416" s="191"/>
      <c r="BD416" s="191"/>
      <c r="BE416" s="191"/>
      <c r="BF416" s="191"/>
      <c r="BG416" s="191"/>
      <c r="BH416" s="191"/>
    </row>
    <row r="417" spans="1:60" outlineLevel="1" x14ac:dyDescent="0.25">
      <c r="A417" s="192"/>
      <c r="B417" s="193"/>
      <c r="C417" s="195" t="s">
        <v>445</v>
      </c>
      <c r="D417" s="196"/>
      <c r="E417" s="197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1"/>
      <c r="Z417" s="191"/>
      <c r="AA417" s="191"/>
      <c r="AB417" s="191"/>
      <c r="AC417" s="191"/>
      <c r="AD417" s="191"/>
      <c r="AE417" s="191"/>
      <c r="AF417" s="191"/>
      <c r="AG417" s="191" t="s">
        <v>143</v>
      </c>
      <c r="AH417" s="191">
        <v>0</v>
      </c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191"/>
      <c r="AY417" s="191"/>
      <c r="AZ417" s="191"/>
      <c r="BA417" s="191"/>
      <c r="BB417" s="191"/>
      <c r="BC417" s="191"/>
      <c r="BD417" s="191"/>
      <c r="BE417" s="191"/>
      <c r="BF417" s="191"/>
      <c r="BG417" s="191"/>
      <c r="BH417" s="191"/>
    </row>
    <row r="418" spans="1:60" outlineLevel="1" x14ac:dyDescent="0.25">
      <c r="A418" s="192"/>
      <c r="B418" s="193"/>
      <c r="C418" s="195" t="s">
        <v>250</v>
      </c>
      <c r="D418" s="196"/>
      <c r="E418" s="197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1"/>
      <c r="Z418" s="191"/>
      <c r="AA418" s="191"/>
      <c r="AB418" s="191"/>
      <c r="AC418" s="191"/>
      <c r="AD418" s="191"/>
      <c r="AE418" s="191"/>
      <c r="AF418" s="191"/>
      <c r="AG418" s="191" t="s">
        <v>143</v>
      </c>
      <c r="AH418" s="191">
        <v>0</v>
      </c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191"/>
      <c r="AZ418" s="191"/>
      <c r="BA418" s="191"/>
      <c r="BB418" s="191"/>
      <c r="BC418" s="191"/>
      <c r="BD418" s="191"/>
      <c r="BE418" s="191"/>
      <c r="BF418" s="191"/>
      <c r="BG418" s="191"/>
      <c r="BH418" s="191"/>
    </row>
    <row r="419" spans="1:60" outlineLevel="1" x14ac:dyDescent="0.25">
      <c r="A419" s="192"/>
      <c r="B419" s="193"/>
      <c r="C419" s="195" t="s">
        <v>450</v>
      </c>
      <c r="D419" s="196"/>
      <c r="E419" s="197">
        <v>17.324999999999999</v>
      </c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1"/>
      <c r="Z419" s="191"/>
      <c r="AA419" s="191"/>
      <c r="AB419" s="191"/>
      <c r="AC419" s="191"/>
      <c r="AD419" s="191"/>
      <c r="AE419" s="191"/>
      <c r="AF419" s="191"/>
      <c r="AG419" s="191" t="s">
        <v>143</v>
      </c>
      <c r="AH419" s="191">
        <v>0</v>
      </c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191"/>
      <c r="AY419" s="191"/>
      <c r="AZ419" s="191"/>
      <c r="BA419" s="191"/>
      <c r="BB419" s="191"/>
      <c r="BC419" s="191"/>
      <c r="BD419" s="191"/>
      <c r="BE419" s="191"/>
      <c r="BF419" s="191"/>
      <c r="BG419" s="191"/>
      <c r="BH419" s="191"/>
    </row>
    <row r="420" spans="1:60" outlineLevel="1" x14ac:dyDescent="0.25">
      <c r="A420" s="192"/>
      <c r="B420" s="193"/>
      <c r="C420" s="195" t="s">
        <v>449</v>
      </c>
      <c r="D420" s="196"/>
      <c r="E420" s="197">
        <v>-2.4</v>
      </c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1"/>
      <c r="Z420" s="191"/>
      <c r="AA420" s="191"/>
      <c r="AB420" s="191"/>
      <c r="AC420" s="191"/>
      <c r="AD420" s="191"/>
      <c r="AE420" s="191"/>
      <c r="AF420" s="191"/>
      <c r="AG420" s="191" t="s">
        <v>143</v>
      </c>
      <c r="AH420" s="191">
        <v>0</v>
      </c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191"/>
      <c r="AZ420" s="191"/>
      <c r="BA420" s="191"/>
      <c r="BB420" s="191"/>
      <c r="BC420" s="191"/>
      <c r="BD420" s="191"/>
      <c r="BE420" s="191"/>
      <c r="BF420" s="191"/>
      <c r="BG420" s="191"/>
      <c r="BH420" s="191"/>
    </row>
    <row r="421" spans="1:60" outlineLevel="1" x14ac:dyDescent="0.25">
      <c r="A421" s="192"/>
      <c r="B421" s="193"/>
      <c r="C421" s="641"/>
      <c r="D421" s="642"/>
      <c r="E421" s="642"/>
      <c r="F421" s="642"/>
      <c r="G421" s="642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1"/>
      <c r="Z421" s="191"/>
      <c r="AA421" s="191"/>
      <c r="AB421" s="191"/>
      <c r="AC421" s="191"/>
      <c r="AD421" s="191"/>
      <c r="AE421" s="191"/>
      <c r="AF421" s="191"/>
      <c r="AG421" s="191" t="s">
        <v>103</v>
      </c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191"/>
      <c r="AY421" s="191"/>
      <c r="AZ421" s="191"/>
      <c r="BA421" s="191"/>
      <c r="BB421" s="191"/>
      <c r="BC421" s="191"/>
      <c r="BD421" s="191"/>
      <c r="BE421" s="191"/>
      <c r="BF421" s="191"/>
      <c r="BG421" s="191"/>
      <c r="BH421" s="191"/>
    </row>
    <row r="422" spans="1:60" outlineLevel="1" x14ac:dyDescent="0.25">
      <c r="A422" s="182">
        <v>38</v>
      </c>
      <c r="B422" s="183" t="s">
        <v>451</v>
      </c>
      <c r="C422" s="184" t="s">
        <v>452</v>
      </c>
      <c r="D422" s="185" t="s">
        <v>230</v>
      </c>
      <c r="E422" s="186">
        <v>1.4850000000000001</v>
      </c>
      <c r="F422" s="187"/>
      <c r="G422" s="188">
        <f>ROUND(E422*F422,2)</f>
        <v>0</v>
      </c>
      <c r="H422" s="187"/>
      <c r="I422" s="188">
        <f>ROUND(E422*H422,2)</f>
        <v>0</v>
      </c>
      <c r="J422" s="187"/>
      <c r="K422" s="188">
        <f>ROUND(E422*J422,2)</f>
        <v>0</v>
      </c>
      <c r="L422" s="188">
        <v>21</v>
      </c>
      <c r="M422" s="188">
        <f>G422*(1+L422/100)</f>
        <v>0</v>
      </c>
      <c r="N422" s="188">
        <v>6.7000000000000002E-4</v>
      </c>
      <c r="O422" s="188">
        <f>ROUND(E422*N422,2)</f>
        <v>0</v>
      </c>
      <c r="P422" s="188">
        <v>0.31900000000000001</v>
      </c>
      <c r="Q422" s="188">
        <f>ROUND(E422*P422,2)</f>
        <v>0.47</v>
      </c>
      <c r="R422" s="188" t="s">
        <v>437</v>
      </c>
      <c r="S422" s="188" t="s">
        <v>97</v>
      </c>
      <c r="T422" s="189" t="s">
        <v>98</v>
      </c>
      <c r="U422" s="190">
        <v>0.317</v>
      </c>
      <c r="V422" s="190">
        <f>ROUND(E422*U422,2)</f>
        <v>0.47</v>
      </c>
      <c r="W422" s="190"/>
      <c r="X422" s="190" t="s">
        <v>134</v>
      </c>
      <c r="Y422" s="191"/>
      <c r="Z422" s="191"/>
      <c r="AA422" s="191"/>
      <c r="AB422" s="191"/>
      <c r="AC422" s="191"/>
      <c r="AD422" s="191"/>
      <c r="AE422" s="191"/>
      <c r="AF422" s="191"/>
      <c r="AG422" s="191" t="s">
        <v>135</v>
      </c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  <c r="BH422" s="191"/>
    </row>
    <row r="423" spans="1:60" ht="21" outlineLevel="1" x14ac:dyDescent="0.25">
      <c r="A423" s="192"/>
      <c r="B423" s="193"/>
      <c r="C423" s="645" t="s">
        <v>438</v>
      </c>
      <c r="D423" s="646"/>
      <c r="E423" s="646"/>
      <c r="F423" s="646"/>
      <c r="G423" s="646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1"/>
      <c r="Z423" s="191"/>
      <c r="AA423" s="191"/>
      <c r="AB423" s="191"/>
      <c r="AC423" s="191"/>
      <c r="AD423" s="191"/>
      <c r="AE423" s="191"/>
      <c r="AF423" s="191"/>
      <c r="AG423" s="191" t="s">
        <v>224</v>
      </c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191"/>
      <c r="AY423" s="191"/>
      <c r="AZ423" s="191"/>
      <c r="BA423" s="194" t="str">
        <f>C423</f>
        <v>nebo vybourání otvorů průřezové plochy přes 4 m2 v příčkách, včetně pomocného lešení o výšce podlahy do 1900 mm a pro zatížení do 1,5 kPa  (150 kg/m2),</v>
      </c>
      <c r="BB423" s="191"/>
      <c r="BC423" s="191"/>
      <c r="BD423" s="191"/>
      <c r="BE423" s="191"/>
      <c r="BF423" s="191"/>
      <c r="BG423" s="191"/>
      <c r="BH423" s="191"/>
    </row>
    <row r="424" spans="1:60" outlineLevel="1" x14ac:dyDescent="0.25">
      <c r="A424" s="192"/>
      <c r="B424" s="193"/>
      <c r="C424" s="195" t="s">
        <v>443</v>
      </c>
      <c r="D424" s="196"/>
      <c r="E424" s="197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1"/>
      <c r="Z424" s="191"/>
      <c r="AA424" s="191"/>
      <c r="AB424" s="191"/>
      <c r="AC424" s="191"/>
      <c r="AD424" s="191"/>
      <c r="AE424" s="191"/>
      <c r="AF424" s="191"/>
      <c r="AG424" s="191" t="s">
        <v>143</v>
      </c>
      <c r="AH424" s="191">
        <v>0</v>
      </c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191"/>
      <c r="AZ424" s="191"/>
      <c r="BA424" s="191"/>
      <c r="BB424" s="191"/>
      <c r="BC424" s="191"/>
      <c r="BD424" s="191"/>
      <c r="BE424" s="191"/>
      <c r="BF424" s="191"/>
      <c r="BG424" s="191"/>
      <c r="BH424" s="191"/>
    </row>
    <row r="425" spans="1:60" outlineLevel="1" x14ac:dyDescent="0.25">
      <c r="A425" s="192"/>
      <c r="B425" s="193"/>
      <c r="C425" s="195" t="s">
        <v>453</v>
      </c>
      <c r="D425" s="196"/>
      <c r="E425" s="197">
        <v>1.4850000000000001</v>
      </c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1"/>
      <c r="Z425" s="191"/>
      <c r="AA425" s="191"/>
      <c r="AB425" s="191"/>
      <c r="AC425" s="191"/>
      <c r="AD425" s="191"/>
      <c r="AE425" s="191"/>
      <c r="AF425" s="191"/>
      <c r="AG425" s="191" t="s">
        <v>143</v>
      </c>
      <c r="AH425" s="191">
        <v>0</v>
      </c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91"/>
      <c r="AV425" s="191"/>
      <c r="AW425" s="191"/>
      <c r="AX425" s="191"/>
      <c r="AY425" s="191"/>
      <c r="AZ425" s="191"/>
      <c r="BA425" s="191"/>
      <c r="BB425" s="191"/>
      <c r="BC425" s="191"/>
      <c r="BD425" s="191"/>
      <c r="BE425" s="191"/>
      <c r="BF425" s="191"/>
      <c r="BG425" s="191"/>
      <c r="BH425" s="191"/>
    </row>
    <row r="426" spans="1:60" outlineLevel="1" x14ac:dyDescent="0.25">
      <c r="A426" s="192"/>
      <c r="B426" s="193"/>
      <c r="C426" s="641"/>
      <c r="D426" s="642"/>
      <c r="E426" s="642"/>
      <c r="F426" s="642"/>
      <c r="G426" s="642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1"/>
      <c r="Z426" s="191"/>
      <c r="AA426" s="191"/>
      <c r="AB426" s="191"/>
      <c r="AC426" s="191"/>
      <c r="AD426" s="191"/>
      <c r="AE426" s="191"/>
      <c r="AF426" s="191"/>
      <c r="AG426" s="191" t="s">
        <v>103</v>
      </c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1"/>
      <c r="BB426" s="191"/>
      <c r="BC426" s="191"/>
      <c r="BD426" s="191"/>
      <c r="BE426" s="191"/>
      <c r="BF426" s="191"/>
      <c r="BG426" s="191"/>
      <c r="BH426" s="191"/>
    </row>
    <row r="427" spans="1:60" ht="20.399999999999999" outlineLevel="1" x14ac:dyDescent="0.25">
      <c r="A427" s="182">
        <v>39</v>
      </c>
      <c r="B427" s="183" t="s">
        <v>454</v>
      </c>
      <c r="C427" s="184" t="s">
        <v>455</v>
      </c>
      <c r="D427" s="185" t="s">
        <v>354</v>
      </c>
      <c r="E427" s="186">
        <v>0.16450000000000001</v>
      </c>
      <c r="F427" s="187"/>
      <c r="G427" s="188">
        <f>ROUND(E427*F427,2)</f>
        <v>0</v>
      </c>
      <c r="H427" s="187"/>
      <c r="I427" s="188">
        <f>ROUND(E427*H427,2)</f>
        <v>0</v>
      </c>
      <c r="J427" s="187"/>
      <c r="K427" s="188">
        <f>ROUND(E427*J427,2)</f>
        <v>0</v>
      </c>
      <c r="L427" s="188">
        <v>21</v>
      </c>
      <c r="M427" s="188">
        <f>G427*(1+L427/100)</f>
        <v>0</v>
      </c>
      <c r="N427" s="188">
        <v>0</v>
      </c>
      <c r="O427" s="188">
        <f>ROUND(E427*N427,2)</f>
        <v>0</v>
      </c>
      <c r="P427" s="188">
        <v>2.2000000000000002</v>
      </c>
      <c r="Q427" s="188">
        <f>ROUND(E427*P427,2)</f>
        <v>0.36</v>
      </c>
      <c r="R427" s="188" t="s">
        <v>437</v>
      </c>
      <c r="S427" s="188" t="s">
        <v>97</v>
      </c>
      <c r="T427" s="189" t="s">
        <v>98</v>
      </c>
      <c r="U427" s="190">
        <v>10.88</v>
      </c>
      <c r="V427" s="190">
        <f>ROUND(E427*U427,2)</f>
        <v>1.79</v>
      </c>
      <c r="W427" s="190"/>
      <c r="X427" s="190" t="s">
        <v>134</v>
      </c>
      <c r="Y427" s="191"/>
      <c r="Z427" s="191"/>
      <c r="AA427" s="191"/>
      <c r="AB427" s="191"/>
      <c r="AC427" s="191"/>
      <c r="AD427" s="191"/>
      <c r="AE427" s="191"/>
      <c r="AF427" s="191"/>
      <c r="AG427" s="191" t="s">
        <v>135</v>
      </c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  <c r="AX427" s="191"/>
      <c r="AY427" s="191"/>
      <c r="AZ427" s="191"/>
      <c r="BA427" s="191"/>
      <c r="BB427" s="191"/>
      <c r="BC427" s="191"/>
      <c r="BD427" s="191"/>
      <c r="BE427" s="191"/>
      <c r="BF427" s="191"/>
      <c r="BG427" s="191"/>
      <c r="BH427" s="191"/>
    </row>
    <row r="428" spans="1:60" outlineLevel="1" x14ac:dyDescent="0.25">
      <c r="A428" s="192"/>
      <c r="B428" s="193"/>
      <c r="C428" s="195" t="s">
        <v>443</v>
      </c>
      <c r="D428" s="196"/>
      <c r="E428" s="197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1"/>
      <c r="Z428" s="191"/>
      <c r="AA428" s="191"/>
      <c r="AB428" s="191"/>
      <c r="AC428" s="191"/>
      <c r="AD428" s="191"/>
      <c r="AE428" s="191"/>
      <c r="AF428" s="191"/>
      <c r="AG428" s="191" t="s">
        <v>143</v>
      </c>
      <c r="AH428" s="191">
        <v>0</v>
      </c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191"/>
      <c r="AZ428" s="191"/>
      <c r="BA428" s="191"/>
      <c r="BB428" s="191"/>
      <c r="BC428" s="191"/>
      <c r="BD428" s="191"/>
      <c r="BE428" s="191"/>
      <c r="BF428" s="191"/>
      <c r="BG428" s="191"/>
      <c r="BH428" s="191"/>
    </row>
    <row r="429" spans="1:60" outlineLevel="1" x14ac:dyDescent="0.25">
      <c r="A429" s="192"/>
      <c r="B429" s="193"/>
      <c r="C429" s="195" t="s">
        <v>226</v>
      </c>
      <c r="D429" s="196"/>
      <c r="E429" s="197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1"/>
      <c r="Z429" s="191"/>
      <c r="AA429" s="191"/>
      <c r="AB429" s="191"/>
      <c r="AC429" s="191"/>
      <c r="AD429" s="191"/>
      <c r="AE429" s="191"/>
      <c r="AF429" s="191"/>
      <c r="AG429" s="191" t="s">
        <v>143</v>
      </c>
      <c r="AH429" s="191">
        <v>0</v>
      </c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  <c r="AT429" s="191"/>
      <c r="AU429" s="191"/>
      <c r="AV429" s="191"/>
      <c r="AW429" s="191"/>
      <c r="AX429" s="191"/>
      <c r="AY429" s="191"/>
      <c r="AZ429" s="191"/>
      <c r="BA429" s="191"/>
      <c r="BB429" s="191"/>
      <c r="BC429" s="191"/>
      <c r="BD429" s="191"/>
      <c r="BE429" s="191"/>
      <c r="BF429" s="191"/>
      <c r="BG429" s="191"/>
      <c r="BH429" s="191"/>
    </row>
    <row r="430" spans="1:60" outlineLevel="1" x14ac:dyDescent="0.25">
      <c r="A430" s="192"/>
      <c r="B430" s="193"/>
      <c r="C430" s="195" t="s">
        <v>456</v>
      </c>
      <c r="D430" s="196"/>
      <c r="E430" s="197">
        <v>0.16450000000000001</v>
      </c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1"/>
      <c r="Z430" s="191"/>
      <c r="AA430" s="191"/>
      <c r="AB430" s="191"/>
      <c r="AC430" s="191"/>
      <c r="AD430" s="191"/>
      <c r="AE430" s="191"/>
      <c r="AF430" s="191"/>
      <c r="AG430" s="191" t="s">
        <v>143</v>
      </c>
      <c r="AH430" s="191">
        <v>0</v>
      </c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  <c r="AS430" s="191"/>
      <c r="AT430" s="191"/>
      <c r="AU430" s="191"/>
      <c r="AV430" s="191"/>
      <c r="AW430" s="191"/>
      <c r="AX430" s="191"/>
      <c r="AY430" s="191"/>
      <c r="AZ430" s="191"/>
      <c r="BA430" s="191"/>
      <c r="BB430" s="191"/>
      <c r="BC430" s="191"/>
      <c r="BD430" s="191"/>
      <c r="BE430" s="191"/>
      <c r="BF430" s="191"/>
      <c r="BG430" s="191"/>
      <c r="BH430" s="191"/>
    </row>
    <row r="431" spans="1:60" outlineLevel="1" x14ac:dyDescent="0.25">
      <c r="A431" s="192"/>
      <c r="B431" s="193"/>
      <c r="C431" s="641"/>
      <c r="D431" s="642"/>
      <c r="E431" s="642"/>
      <c r="F431" s="642"/>
      <c r="G431" s="642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1"/>
      <c r="Z431" s="191"/>
      <c r="AA431" s="191"/>
      <c r="AB431" s="191"/>
      <c r="AC431" s="191"/>
      <c r="AD431" s="191"/>
      <c r="AE431" s="191"/>
      <c r="AF431" s="191"/>
      <c r="AG431" s="191" t="s">
        <v>103</v>
      </c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191"/>
      <c r="AW431" s="191"/>
      <c r="AX431" s="191"/>
      <c r="AY431" s="191"/>
      <c r="AZ431" s="191"/>
      <c r="BA431" s="191"/>
      <c r="BB431" s="191"/>
      <c r="BC431" s="191"/>
      <c r="BD431" s="191"/>
      <c r="BE431" s="191"/>
      <c r="BF431" s="191"/>
      <c r="BG431" s="191"/>
      <c r="BH431" s="191"/>
    </row>
    <row r="432" spans="1:60" ht="20.399999999999999" outlineLevel="1" x14ac:dyDescent="0.25">
      <c r="A432" s="182">
        <v>40</v>
      </c>
      <c r="B432" s="183" t="s">
        <v>457</v>
      </c>
      <c r="C432" s="184" t="s">
        <v>458</v>
      </c>
      <c r="D432" s="185" t="s">
        <v>354</v>
      </c>
      <c r="E432" s="186">
        <v>12.357100000000001</v>
      </c>
      <c r="F432" s="187"/>
      <c r="G432" s="188">
        <f>ROUND(E432*F432,2)</f>
        <v>0</v>
      </c>
      <c r="H432" s="187"/>
      <c r="I432" s="188">
        <f>ROUND(E432*H432,2)</f>
        <v>0</v>
      </c>
      <c r="J432" s="187"/>
      <c r="K432" s="188">
        <f>ROUND(E432*J432,2)</f>
        <v>0</v>
      </c>
      <c r="L432" s="188">
        <v>21</v>
      </c>
      <c r="M432" s="188">
        <f>G432*(1+L432/100)</f>
        <v>0</v>
      </c>
      <c r="N432" s="188">
        <v>0</v>
      </c>
      <c r="O432" s="188">
        <f>ROUND(E432*N432,2)</f>
        <v>0</v>
      </c>
      <c r="P432" s="188">
        <v>2.2000000000000002</v>
      </c>
      <c r="Q432" s="188">
        <f>ROUND(E432*P432,2)</f>
        <v>27.19</v>
      </c>
      <c r="R432" s="188" t="s">
        <v>437</v>
      </c>
      <c r="S432" s="188" t="s">
        <v>97</v>
      </c>
      <c r="T432" s="189" t="s">
        <v>98</v>
      </c>
      <c r="U432" s="190">
        <v>7.2</v>
      </c>
      <c r="V432" s="190">
        <f>ROUND(E432*U432,2)</f>
        <v>88.97</v>
      </c>
      <c r="W432" s="190"/>
      <c r="X432" s="190" t="s">
        <v>134</v>
      </c>
      <c r="Y432" s="191"/>
      <c r="Z432" s="191"/>
      <c r="AA432" s="191"/>
      <c r="AB432" s="191"/>
      <c r="AC432" s="191"/>
      <c r="AD432" s="191"/>
      <c r="AE432" s="191"/>
      <c r="AF432" s="191"/>
      <c r="AG432" s="191" t="s">
        <v>135</v>
      </c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1"/>
      <c r="AT432" s="191"/>
      <c r="AU432" s="191"/>
      <c r="AV432" s="191"/>
      <c r="AW432" s="191"/>
      <c r="AX432" s="191"/>
      <c r="AY432" s="191"/>
      <c r="AZ432" s="191"/>
      <c r="BA432" s="191"/>
      <c r="BB432" s="191"/>
      <c r="BC432" s="191"/>
      <c r="BD432" s="191"/>
      <c r="BE432" s="191"/>
      <c r="BF432" s="191"/>
      <c r="BG432" s="191"/>
      <c r="BH432" s="191"/>
    </row>
    <row r="433" spans="1:60" outlineLevel="1" x14ac:dyDescent="0.25">
      <c r="A433" s="192"/>
      <c r="B433" s="193"/>
      <c r="C433" s="195" t="s">
        <v>443</v>
      </c>
      <c r="D433" s="196"/>
      <c r="E433" s="197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1"/>
      <c r="Z433" s="191"/>
      <c r="AA433" s="191"/>
      <c r="AB433" s="191"/>
      <c r="AC433" s="191"/>
      <c r="AD433" s="191"/>
      <c r="AE433" s="191"/>
      <c r="AF433" s="191"/>
      <c r="AG433" s="191" t="s">
        <v>143</v>
      </c>
      <c r="AH433" s="191">
        <v>0</v>
      </c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1"/>
      <c r="AT433" s="191"/>
      <c r="AU433" s="191"/>
      <c r="AV433" s="191"/>
      <c r="AW433" s="191"/>
      <c r="AX433" s="191"/>
      <c r="AY433" s="191"/>
      <c r="AZ433" s="191"/>
      <c r="BA433" s="191"/>
      <c r="BB433" s="191"/>
      <c r="BC433" s="191"/>
      <c r="BD433" s="191"/>
      <c r="BE433" s="191"/>
      <c r="BF433" s="191"/>
      <c r="BG433" s="191"/>
      <c r="BH433" s="191"/>
    </row>
    <row r="434" spans="1:60" outlineLevel="1" x14ac:dyDescent="0.25">
      <c r="A434" s="192"/>
      <c r="B434" s="193"/>
      <c r="C434" s="195" t="s">
        <v>247</v>
      </c>
      <c r="D434" s="196"/>
      <c r="E434" s="197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1"/>
      <c r="Z434" s="191"/>
      <c r="AA434" s="191"/>
      <c r="AB434" s="191"/>
      <c r="AC434" s="191"/>
      <c r="AD434" s="191"/>
      <c r="AE434" s="191"/>
      <c r="AF434" s="191"/>
      <c r="AG434" s="191" t="s">
        <v>143</v>
      </c>
      <c r="AH434" s="191">
        <v>0</v>
      </c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1"/>
      <c r="AT434" s="191"/>
      <c r="AU434" s="191"/>
      <c r="AV434" s="191"/>
      <c r="AW434" s="191"/>
      <c r="AX434" s="191"/>
      <c r="AY434" s="191"/>
      <c r="AZ434" s="191"/>
      <c r="BA434" s="191"/>
      <c r="BB434" s="191"/>
      <c r="BC434" s="191"/>
      <c r="BD434" s="191"/>
      <c r="BE434" s="191"/>
      <c r="BF434" s="191"/>
      <c r="BG434" s="191"/>
      <c r="BH434" s="191"/>
    </row>
    <row r="435" spans="1:60" outlineLevel="1" x14ac:dyDescent="0.25">
      <c r="A435" s="192"/>
      <c r="B435" s="193"/>
      <c r="C435" s="195" t="s">
        <v>459</v>
      </c>
      <c r="D435" s="196"/>
      <c r="E435" s="197">
        <v>0.80710000000000004</v>
      </c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1"/>
      <c r="Z435" s="191"/>
      <c r="AA435" s="191"/>
      <c r="AB435" s="191"/>
      <c r="AC435" s="191"/>
      <c r="AD435" s="191"/>
      <c r="AE435" s="191"/>
      <c r="AF435" s="191"/>
      <c r="AG435" s="191" t="s">
        <v>143</v>
      </c>
      <c r="AH435" s="191">
        <v>0</v>
      </c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  <c r="AS435" s="191"/>
      <c r="AT435" s="191"/>
      <c r="AU435" s="191"/>
      <c r="AV435" s="191"/>
      <c r="AW435" s="191"/>
      <c r="AX435" s="191"/>
      <c r="AY435" s="191"/>
      <c r="AZ435" s="191"/>
      <c r="BA435" s="191"/>
      <c r="BB435" s="191"/>
      <c r="BC435" s="191"/>
      <c r="BD435" s="191"/>
      <c r="BE435" s="191"/>
      <c r="BF435" s="191"/>
      <c r="BG435" s="191"/>
      <c r="BH435" s="191"/>
    </row>
    <row r="436" spans="1:60" outlineLevel="1" x14ac:dyDescent="0.25">
      <c r="A436" s="192"/>
      <c r="B436" s="193"/>
      <c r="C436" s="195" t="s">
        <v>445</v>
      </c>
      <c r="D436" s="196"/>
      <c r="E436" s="197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1"/>
      <c r="Z436" s="191"/>
      <c r="AA436" s="191"/>
      <c r="AB436" s="191"/>
      <c r="AC436" s="191"/>
      <c r="AD436" s="191"/>
      <c r="AE436" s="191"/>
      <c r="AF436" s="191"/>
      <c r="AG436" s="191" t="s">
        <v>143</v>
      </c>
      <c r="AH436" s="191">
        <v>0</v>
      </c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1"/>
      <c r="AT436" s="191"/>
      <c r="AU436" s="191"/>
      <c r="AV436" s="191"/>
      <c r="AW436" s="191"/>
      <c r="AX436" s="191"/>
      <c r="AY436" s="191"/>
      <c r="AZ436" s="191"/>
      <c r="BA436" s="191"/>
      <c r="BB436" s="191"/>
      <c r="BC436" s="191"/>
      <c r="BD436" s="191"/>
      <c r="BE436" s="191"/>
      <c r="BF436" s="191"/>
      <c r="BG436" s="191"/>
      <c r="BH436" s="191"/>
    </row>
    <row r="437" spans="1:60" outlineLevel="1" x14ac:dyDescent="0.25">
      <c r="A437" s="192"/>
      <c r="B437" s="193"/>
      <c r="C437" s="195" t="s">
        <v>250</v>
      </c>
      <c r="D437" s="196"/>
      <c r="E437" s="197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1"/>
      <c r="Z437" s="191"/>
      <c r="AA437" s="191"/>
      <c r="AB437" s="191"/>
      <c r="AC437" s="191"/>
      <c r="AD437" s="191"/>
      <c r="AE437" s="191"/>
      <c r="AF437" s="191"/>
      <c r="AG437" s="191" t="s">
        <v>143</v>
      </c>
      <c r="AH437" s="191">
        <v>0</v>
      </c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1"/>
      <c r="AT437" s="191"/>
      <c r="AU437" s="191"/>
      <c r="AV437" s="191"/>
      <c r="AW437" s="191"/>
      <c r="AX437" s="191"/>
      <c r="AY437" s="191"/>
      <c r="AZ437" s="191"/>
      <c r="BA437" s="191"/>
      <c r="BB437" s="191"/>
      <c r="BC437" s="191"/>
      <c r="BD437" s="191"/>
      <c r="BE437" s="191"/>
      <c r="BF437" s="191"/>
      <c r="BG437" s="191"/>
      <c r="BH437" s="191"/>
    </row>
    <row r="438" spans="1:60" outlineLevel="1" x14ac:dyDescent="0.25">
      <c r="A438" s="192"/>
      <c r="B438" s="193"/>
      <c r="C438" s="195" t="s">
        <v>297</v>
      </c>
      <c r="D438" s="196"/>
      <c r="E438" s="197">
        <v>11.55</v>
      </c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1"/>
      <c r="Z438" s="191"/>
      <c r="AA438" s="191"/>
      <c r="AB438" s="191"/>
      <c r="AC438" s="191"/>
      <c r="AD438" s="191"/>
      <c r="AE438" s="191"/>
      <c r="AF438" s="191"/>
      <c r="AG438" s="191" t="s">
        <v>143</v>
      </c>
      <c r="AH438" s="191">
        <v>0</v>
      </c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1"/>
      <c r="AT438" s="191"/>
      <c r="AU438" s="191"/>
      <c r="AV438" s="191"/>
      <c r="AW438" s="191"/>
      <c r="AX438" s="191"/>
      <c r="AY438" s="191"/>
      <c r="AZ438" s="191"/>
      <c r="BA438" s="191"/>
      <c r="BB438" s="191"/>
      <c r="BC438" s="191"/>
      <c r="BD438" s="191"/>
      <c r="BE438" s="191"/>
      <c r="BF438" s="191"/>
      <c r="BG438" s="191"/>
      <c r="BH438" s="191"/>
    </row>
    <row r="439" spans="1:60" outlineLevel="1" x14ac:dyDescent="0.25">
      <c r="A439" s="192"/>
      <c r="B439" s="193"/>
      <c r="C439" s="641"/>
      <c r="D439" s="642"/>
      <c r="E439" s="642"/>
      <c r="F439" s="642"/>
      <c r="G439" s="642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1"/>
      <c r="Z439" s="191"/>
      <c r="AA439" s="191"/>
      <c r="AB439" s="191"/>
      <c r="AC439" s="191"/>
      <c r="AD439" s="191"/>
      <c r="AE439" s="191"/>
      <c r="AF439" s="191"/>
      <c r="AG439" s="191" t="s">
        <v>103</v>
      </c>
      <c r="AH439" s="191"/>
      <c r="AI439" s="191"/>
      <c r="AJ439" s="191"/>
      <c r="AK439" s="191"/>
      <c r="AL439" s="191"/>
      <c r="AM439" s="191"/>
      <c r="AN439" s="191"/>
      <c r="AO439" s="191"/>
      <c r="AP439" s="191"/>
      <c r="AQ439" s="191"/>
      <c r="AR439" s="191"/>
      <c r="AS439" s="191"/>
      <c r="AT439" s="191"/>
      <c r="AU439" s="191"/>
      <c r="AV439" s="191"/>
      <c r="AW439" s="191"/>
      <c r="AX439" s="191"/>
      <c r="AY439" s="191"/>
      <c r="AZ439" s="191"/>
      <c r="BA439" s="191"/>
      <c r="BB439" s="191"/>
      <c r="BC439" s="191"/>
      <c r="BD439" s="191"/>
      <c r="BE439" s="191"/>
      <c r="BF439" s="191"/>
      <c r="BG439" s="191"/>
      <c r="BH439" s="191"/>
    </row>
    <row r="440" spans="1:60" ht="20.399999999999999" outlineLevel="1" x14ac:dyDescent="0.25">
      <c r="A440" s="182">
        <v>41</v>
      </c>
      <c r="B440" s="183" t="s">
        <v>460</v>
      </c>
      <c r="C440" s="184" t="s">
        <v>461</v>
      </c>
      <c r="D440" s="185" t="s">
        <v>354</v>
      </c>
      <c r="E440" s="186">
        <v>3.5745</v>
      </c>
      <c r="F440" s="187"/>
      <c r="G440" s="188">
        <f>ROUND(E440*F440,2)</f>
        <v>0</v>
      </c>
      <c r="H440" s="187"/>
      <c r="I440" s="188">
        <f>ROUND(E440*H440,2)</f>
        <v>0</v>
      </c>
      <c r="J440" s="187"/>
      <c r="K440" s="188">
        <f>ROUND(E440*J440,2)</f>
        <v>0</v>
      </c>
      <c r="L440" s="188">
        <v>21</v>
      </c>
      <c r="M440" s="188">
        <f>G440*(1+L440/100)</f>
        <v>0</v>
      </c>
      <c r="N440" s="188">
        <v>0</v>
      </c>
      <c r="O440" s="188">
        <f>ROUND(E440*N440,2)</f>
        <v>0</v>
      </c>
      <c r="P440" s="188">
        <v>2.2000000000000002</v>
      </c>
      <c r="Q440" s="188">
        <f>ROUND(E440*P440,2)</f>
        <v>7.86</v>
      </c>
      <c r="R440" s="188" t="s">
        <v>437</v>
      </c>
      <c r="S440" s="188" t="s">
        <v>97</v>
      </c>
      <c r="T440" s="189" t="s">
        <v>98</v>
      </c>
      <c r="U440" s="190">
        <v>9.07</v>
      </c>
      <c r="V440" s="190">
        <f>ROUND(E440*U440,2)</f>
        <v>32.42</v>
      </c>
      <c r="W440" s="190"/>
      <c r="X440" s="190" t="s">
        <v>134</v>
      </c>
      <c r="Y440" s="191"/>
      <c r="Z440" s="191"/>
      <c r="AA440" s="191"/>
      <c r="AB440" s="191"/>
      <c r="AC440" s="191"/>
      <c r="AD440" s="191"/>
      <c r="AE440" s="191"/>
      <c r="AF440" s="191"/>
      <c r="AG440" s="191" t="s">
        <v>135</v>
      </c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1"/>
      <c r="AT440" s="191"/>
      <c r="AU440" s="191"/>
      <c r="AV440" s="191"/>
      <c r="AW440" s="191"/>
      <c r="AX440" s="191"/>
      <c r="AY440" s="191"/>
      <c r="AZ440" s="191"/>
      <c r="BA440" s="191"/>
      <c r="BB440" s="191"/>
      <c r="BC440" s="191"/>
      <c r="BD440" s="191"/>
      <c r="BE440" s="191"/>
      <c r="BF440" s="191"/>
      <c r="BG440" s="191"/>
      <c r="BH440" s="191"/>
    </row>
    <row r="441" spans="1:60" outlineLevel="1" x14ac:dyDescent="0.25">
      <c r="A441" s="192"/>
      <c r="B441" s="193"/>
      <c r="C441" s="195" t="s">
        <v>462</v>
      </c>
      <c r="D441" s="196"/>
      <c r="E441" s="197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1"/>
      <c r="Z441" s="191"/>
      <c r="AA441" s="191"/>
      <c r="AB441" s="191"/>
      <c r="AC441" s="191"/>
      <c r="AD441" s="191"/>
      <c r="AE441" s="191"/>
      <c r="AF441" s="191"/>
      <c r="AG441" s="191" t="s">
        <v>143</v>
      </c>
      <c r="AH441" s="191">
        <v>0</v>
      </c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191"/>
      <c r="AW441" s="191"/>
      <c r="AX441" s="191"/>
      <c r="AY441" s="191"/>
      <c r="AZ441" s="191"/>
      <c r="BA441" s="191"/>
      <c r="BB441" s="191"/>
      <c r="BC441" s="191"/>
      <c r="BD441" s="191"/>
      <c r="BE441" s="191"/>
      <c r="BF441" s="191"/>
      <c r="BG441" s="191"/>
      <c r="BH441" s="191"/>
    </row>
    <row r="442" spans="1:60" outlineLevel="1" x14ac:dyDescent="0.25">
      <c r="A442" s="192"/>
      <c r="B442" s="193"/>
      <c r="C442" s="195" t="s">
        <v>463</v>
      </c>
      <c r="D442" s="196"/>
      <c r="E442" s="197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1"/>
      <c r="Z442" s="191"/>
      <c r="AA442" s="191"/>
      <c r="AB442" s="191"/>
      <c r="AC442" s="191"/>
      <c r="AD442" s="191"/>
      <c r="AE442" s="191"/>
      <c r="AF442" s="191"/>
      <c r="AG442" s="191" t="s">
        <v>143</v>
      </c>
      <c r="AH442" s="191">
        <v>0</v>
      </c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91"/>
      <c r="AV442" s="191"/>
      <c r="AW442" s="191"/>
      <c r="AX442" s="191"/>
      <c r="AY442" s="191"/>
      <c r="AZ442" s="191"/>
      <c r="BA442" s="191"/>
      <c r="BB442" s="191"/>
      <c r="BC442" s="191"/>
      <c r="BD442" s="191"/>
      <c r="BE442" s="191"/>
      <c r="BF442" s="191"/>
      <c r="BG442" s="191"/>
      <c r="BH442" s="191"/>
    </row>
    <row r="443" spans="1:60" outlineLevel="1" x14ac:dyDescent="0.25">
      <c r="A443" s="192"/>
      <c r="B443" s="193"/>
      <c r="C443" s="195" t="s">
        <v>408</v>
      </c>
      <c r="D443" s="196"/>
      <c r="E443" s="197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1"/>
      <c r="Z443" s="191"/>
      <c r="AA443" s="191"/>
      <c r="AB443" s="191"/>
      <c r="AC443" s="191"/>
      <c r="AD443" s="191"/>
      <c r="AE443" s="191"/>
      <c r="AF443" s="191"/>
      <c r="AG443" s="191" t="s">
        <v>143</v>
      </c>
      <c r="AH443" s="191">
        <v>0</v>
      </c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191"/>
      <c r="AW443" s="191"/>
      <c r="AX443" s="191"/>
      <c r="AY443" s="191"/>
      <c r="AZ443" s="191"/>
      <c r="BA443" s="191"/>
      <c r="BB443" s="191"/>
      <c r="BC443" s="191"/>
      <c r="BD443" s="191"/>
      <c r="BE443" s="191"/>
      <c r="BF443" s="191"/>
      <c r="BG443" s="191"/>
      <c r="BH443" s="191"/>
    </row>
    <row r="444" spans="1:60" outlineLevel="1" x14ac:dyDescent="0.25">
      <c r="A444" s="192"/>
      <c r="B444" s="193"/>
      <c r="C444" s="195" t="s">
        <v>464</v>
      </c>
      <c r="D444" s="196"/>
      <c r="E444" s="197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1"/>
      <c r="Z444" s="191"/>
      <c r="AA444" s="191"/>
      <c r="AB444" s="191"/>
      <c r="AC444" s="191"/>
      <c r="AD444" s="191"/>
      <c r="AE444" s="191"/>
      <c r="AF444" s="191"/>
      <c r="AG444" s="191" t="s">
        <v>143</v>
      </c>
      <c r="AH444" s="191">
        <v>0</v>
      </c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191"/>
      <c r="AW444" s="191"/>
      <c r="AX444" s="191"/>
      <c r="AY444" s="191"/>
      <c r="AZ444" s="191"/>
      <c r="BA444" s="191"/>
      <c r="BB444" s="191"/>
      <c r="BC444" s="191"/>
      <c r="BD444" s="191"/>
      <c r="BE444" s="191"/>
      <c r="BF444" s="191"/>
      <c r="BG444" s="191"/>
      <c r="BH444" s="191"/>
    </row>
    <row r="445" spans="1:60" outlineLevel="1" x14ac:dyDescent="0.25">
      <c r="A445" s="192"/>
      <c r="B445" s="193"/>
      <c r="C445" s="195" t="s">
        <v>371</v>
      </c>
      <c r="D445" s="196"/>
      <c r="E445" s="197">
        <v>0.28050000000000003</v>
      </c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1"/>
      <c r="Z445" s="191"/>
      <c r="AA445" s="191"/>
      <c r="AB445" s="191"/>
      <c r="AC445" s="191"/>
      <c r="AD445" s="191"/>
      <c r="AE445" s="191"/>
      <c r="AF445" s="191"/>
      <c r="AG445" s="191" t="s">
        <v>143</v>
      </c>
      <c r="AH445" s="191">
        <v>0</v>
      </c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91"/>
      <c r="AV445" s="191"/>
      <c r="AW445" s="191"/>
      <c r="AX445" s="191"/>
      <c r="AY445" s="191"/>
      <c r="AZ445" s="191"/>
      <c r="BA445" s="191"/>
      <c r="BB445" s="191"/>
      <c r="BC445" s="191"/>
      <c r="BD445" s="191"/>
      <c r="BE445" s="191"/>
      <c r="BF445" s="191"/>
      <c r="BG445" s="191"/>
      <c r="BH445" s="191"/>
    </row>
    <row r="446" spans="1:60" outlineLevel="1" x14ac:dyDescent="0.25">
      <c r="A446" s="192"/>
      <c r="B446" s="193"/>
      <c r="C446" s="195" t="s">
        <v>372</v>
      </c>
      <c r="D446" s="196"/>
      <c r="E446" s="197">
        <v>0.40500000000000003</v>
      </c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1"/>
      <c r="Z446" s="191"/>
      <c r="AA446" s="191"/>
      <c r="AB446" s="191"/>
      <c r="AC446" s="191"/>
      <c r="AD446" s="191"/>
      <c r="AE446" s="191"/>
      <c r="AF446" s="191"/>
      <c r="AG446" s="191" t="s">
        <v>143</v>
      </c>
      <c r="AH446" s="191">
        <v>0</v>
      </c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191"/>
      <c r="AY446" s="191"/>
      <c r="AZ446" s="191"/>
      <c r="BA446" s="191"/>
      <c r="BB446" s="191"/>
      <c r="BC446" s="191"/>
      <c r="BD446" s="191"/>
      <c r="BE446" s="191"/>
      <c r="BF446" s="191"/>
      <c r="BG446" s="191"/>
      <c r="BH446" s="191"/>
    </row>
    <row r="447" spans="1:60" outlineLevel="1" x14ac:dyDescent="0.25">
      <c r="A447" s="192"/>
      <c r="B447" s="193"/>
      <c r="C447" s="195" t="s">
        <v>373</v>
      </c>
      <c r="D447" s="196"/>
      <c r="E447" s="197">
        <v>0.2475</v>
      </c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1"/>
      <c r="Z447" s="191"/>
      <c r="AA447" s="191"/>
      <c r="AB447" s="191"/>
      <c r="AC447" s="191"/>
      <c r="AD447" s="191"/>
      <c r="AE447" s="191"/>
      <c r="AF447" s="191"/>
      <c r="AG447" s="191" t="s">
        <v>143</v>
      </c>
      <c r="AH447" s="191">
        <v>0</v>
      </c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191"/>
      <c r="AZ447" s="191"/>
      <c r="BA447" s="191"/>
      <c r="BB447" s="191"/>
      <c r="BC447" s="191"/>
      <c r="BD447" s="191"/>
      <c r="BE447" s="191"/>
      <c r="BF447" s="191"/>
      <c r="BG447" s="191"/>
      <c r="BH447" s="191"/>
    </row>
    <row r="448" spans="1:60" outlineLevel="1" x14ac:dyDescent="0.25">
      <c r="A448" s="192"/>
      <c r="B448" s="193"/>
      <c r="C448" s="195" t="s">
        <v>374</v>
      </c>
      <c r="D448" s="196"/>
      <c r="E448" s="197">
        <v>0.25424999999999998</v>
      </c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1"/>
      <c r="Z448" s="191"/>
      <c r="AA448" s="191"/>
      <c r="AB448" s="191"/>
      <c r="AC448" s="191"/>
      <c r="AD448" s="191"/>
      <c r="AE448" s="191"/>
      <c r="AF448" s="191"/>
      <c r="AG448" s="191" t="s">
        <v>143</v>
      </c>
      <c r="AH448" s="191">
        <v>0</v>
      </c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91"/>
      <c r="AV448" s="191"/>
      <c r="AW448" s="191"/>
      <c r="AX448" s="191"/>
      <c r="AY448" s="191"/>
      <c r="AZ448" s="191"/>
      <c r="BA448" s="191"/>
      <c r="BB448" s="191"/>
      <c r="BC448" s="191"/>
      <c r="BD448" s="191"/>
      <c r="BE448" s="191"/>
      <c r="BF448" s="191"/>
      <c r="BG448" s="191"/>
      <c r="BH448" s="191"/>
    </row>
    <row r="449" spans="1:60" outlineLevel="1" x14ac:dyDescent="0.25">
      <c r="A449" s="192"/>
      <c r="B449" s="193"/>
      <c r="C449" s="195" t="s">
        <v>375</v>
      </c>
      <c r="D449" s="196"/>
      <c r="E449" s="197">
        <v>0.6</v>
      </c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1"/>
      <c r="Z449" s="191"/>
      <c r="AA449" s="191"/>
      <c r="AB449" s="191"/>
      <c r="AC449" s="191"/>
      <c r="AD449" s="191"/>
      <c r="AE449" s="191"/>
      <c r="AF449" s="191"/>
      <c r="AG449" s="191" t="s">
        <v>143</v>
      </c>
      <c r="AH449" s="191">
        <v>0</v>
      </c>
      <c r="AI449" s="191"/>
      <c r="AJ449" s="191"/>
      <c r="AK449" s="191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191"/>
      <c r="AV449" s="191"/>
      <c r="AW449" s="191"/>
      <c r="AX449" s="191"/>
      <c r="AY449" s="191"/>
      <c r="AZ449" s="191"/>
      <c r="BA449" s="191"/>
      <c r="BB449" s="191"/>
      <c r="BC449" s="191"/>
      <c r="BD449" s="191"/>
      <c r="BE449" s="191"/>
      <c r="BF449" s="191"/>
      <c r="BG449" s="191"/>
      <c r="BH449" s="191"/>
    </row>
    <row r="450" spans="1:60" outlineLevel="1" x14ac:dyDescent="0.25">
      <c r="A450" s="192"/>
      <c r="B450" s="193"/>
      <c r="C450" s="195" t="s">
        <v>465</v>
      </c>
      <c r="D450" s="196"/>
      <c r="E450" s="197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1"/>
      <c r="Z450" s="191"/>
      <c r="AA450" s="191"/>
      <c r="AB450" s="191"/>
      <c r="AC450" s="191"/>
      <c r="AD450" s="191"/>
      <c r="AE450" s="191"/>
      <c r="AF450" s="191"/>
      <c r="AG450" s="191" t="s">
        <v>143</v>
      </c>
      <c r="AH450" s="191">
        <v>0</v>
      </c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191"/>
      <c r="AZ450" s="191"/>
      <c r="BA450" s="191"/>
      <c r="BB450" s="191"/>
      <c r="BC450" s="191"/>
      <c r="BD450" s="191"/>
      <c r="BE450" s="191"/>
      <c r="BF450" s="191"/>
      <c r="BG450" s="191"/>
      <c r="BH450" s="191"/>
    </row>
    <row r="451" spans="1:60" outlineLevel="1" x14ac:dyDescent="0.25">
      <c r="A451" s="192"/>
      <c r="B451" s="193"/>
      <c r="C451" s="195" t="s">
        <v>408</v>
      </c>
      <c r="D451" s="196"/>
      <c r="E451" s="197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1"/>
      <c r="Z451" s="191"/>
      <c r="AA451" s="191"/>
      <c r="AB451" s="191"/>
      <c r="AC451" s="191"/>
      <c r="AD451" s="191"/>
      <c r="AE451" s="191"/>
      <c r="AF451" s="191"/>
      <c r="AG451" s="191" t="s">
        <v>143</v>
      </c>
      <c r="AH451" s="191">
        <v>0</v>
      </c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191"/>
      <c r="AY451" s="191"/>
      <c r="AZ451" s="191"/>
      <c r="BA451" s="191"/>
      <c r="BB451" s="191"/>
      <c r="BC451" s="191"/>
      <c r="BD451" s="191"/>
      <c r="BE451" s="191"/>
      <c r="BF451" s="191"/>
      <c r="BG451" s="191"/>
      <c r="BH451" s="191"/>
    </row>
    <row r="452" spans="1:60" outlineLevel="1" x14ac:dyDescent="0.25">
      <c r="A452" s="192"/>
      <c r="B452" s="193"/>
      <c r="C452" s="195" t="s">
        <v>371</v>
      </c>
      <c r="D452" s="196"/>
      <c r="E452" s="197">
        <v>0.28050000000000003</v>
      </c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1"/>
      <c r="Z452" s="191"/>
      <c r="AA452" s="191"/>
      <c r="AB452" s="191"/>
      <c r="AC452" s="191"/>
      <c r="AD452" s="191"/>
      <c r="AE452" s="191"/>
      <c r="AF452" s="191"/>
      <c r="AG452" s="191" t="s">
        <v>143</v>
      </c>
      <c r="AH452" s="191">
        <v>0</v>
      </c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191"/>
      <c r="AW452" s="191"/>
      <c r="AX452" s="191"/>
      <c r="AY452" s="191"/>
      <c r="AZ452" s="191"/>
      <c r="BA452" s="191"/>
      <c r="BB452" s="191"/>
      <c r="BC452" s="191"/>
      <c r="BD452" s="191"/>
      <c r="BE452" s="191"/>
      <c r="BF452" s="191"/>
      <c r="BG452" s="191"/>
      <c r="BH452" s="191"/>
    </row>
    <row r="453" spans="1:60" outlineLevel="1" x14ac:dyDescent="0.25">
      <c r="A453" s="192"/>
      <c r="B453" s="193"/>
      <c r="C453" s="195" t="s">
        <v>372</v>
      </c>
      <c r="D453" s="196"/>
      <c r="E453" s="197">
        <v>0.40500000000000003</v>
      </c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1"/>
      <c r="Z453" s="191"/>
      <c r="AA453" s="191"/>
      <c r="AB453" s="191"/>
      <c r="AC453" s="191"/>
      <c r="AD453" s="191"/>
      <c r="AE453" s="191"/>
      <c r="AF453" s="191"/>
      <c r="AG453" s="191" t="s">
        <v>143</v>
      </c>
      <c r="AH453" s="191">
        <v>0</v>
      </c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191"/>
      <c r="AY453" s="191"/>
      <c r="AZ453" s="191"/>
      <c r="BA453" s="191"/>
      <c r="BB453" s="191"/>
      <c r="BC453" s="191"/>
      <c r="BD453" s="191"/>
      <c r="BE453" s="191"/>
      <c r="BF453" s="191"/>
      <c r="BG453" s="191"/>
      <c r="BH453" s="191"/>
    </row>
    <row r="454" spans="1:60" outlineLevel="1" x14ac:dyDescent="0.25">
      <c r="A454" s="192"/>
      <c r="B454" s="193"/>
      <c r="C454" s="195" t="s">
        <v>373</v>
      </c>
      <c r="D454" s="196"/>
      <c r="E454" s="197">
        <v>0.2475</v>
      </c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1"/>
      <c r="Z454" s="191"/>
      <c r="AA454" s="191"/>
      <c r="AB454" s="191"/>
      <c r="AC454" s="191"/>
      <c r="AD454" s="191"/>
      <c r="AE454" s="191"/>
      <c r="AF454" s="191"/>
      <c r="AG454" s="191" t="s">
        <v>143</v>
      </c>
      <c r="AH454" s="191">
        <v>0</v>
      </c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191"/>
      <c r="AY454" s="191"/>
      <c r="AZ454" s="191"/>
      <c r="BA454" s="191"/>
      <c r="BB454" s="191"/>
      <c r="BC454" s="191"/>
      <c r="BD454" s="191"/>
      <c r="BE454" s="191"/>
      <c r="BF454" s="191"/>
      <c r="BG454" s="191"/>
      <c r="BH454" s="191"/>
    </row>
    <row r="455" spans="1:60" outlineLevel="1" x14ac:dyDescent="0.25">
      <c r="A455" s="192"/>
      <c r="B455" s="193"/>
      <c r="C455" s="195" t="s">
        <v>374</v>
      </c>
      <c r="D455" s="196"/>
      <c r="E455" s="197">
        <v>0.25424999999999998</v>
      </c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1"/>
      <c r="Z455" s="191"/>
      <c r="AA455" s="191"/>
      <c r="AB455" s="191"/>
      <c r="AC455" s="191"/>
      <c r="AD455" s="191"/>
      <c r="AE455" s="191"/>
      <c r="AF455" s="191"/>
      <c r="AG455" s="191" t="s">
        <v>143</v>
      </c>
      <c r="AH455" s="191">
        <v>0</v>
      </c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91"/>
      <c r="AV455" s="191"/>
      <c r="AW455" s="191"/>
      <c r="AX455" s="191"/>
      <c r="AY455" s="191"/>
      <c r="AZ455" s="191"/>
      <c r="BA455" s="191"/>
      <c r="BB455" s="191"/>
      <c r="BC455" s="191"/>
      <c r="BD455" s="191"/>
      <c r="BE455" s="191"/>
      <c r="BF455" s="191"/>
      <c r="BG455" s="191"/>
      <c r="BH455" s="191"/>
    </row>
    <row r="456" spans="1:60" outlineLevel="1" x14ac:dyDescent="0.25">
      <c r="A456" s="192"/>
      <c r="B456" s="193"/>
      <c r="C456" s="195" t="s">
        <v>375</v>
      </c>
      <c r="D456" s="196"/>
      <c r="E456" s="197">
        <v>0.6</v>
      </c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1"/>
      <c r="Z456" s="191"/>
      <c r="AA456" s="191"/>
      <c r="AB456" s="191"/>
      <c r="AC456" s="191"/>
      <c r="AD456" s="191"/>
      <c r="AE456" s="191"/>
      <c r="AF456" s="191"/>
      <c r="AG456" s="191" t="s">
        <v>143</v>
      </c>
      <c r="AH456" s="191">
        <v>0</v>
      </c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191"/>
      <c r="AW456" s="191"/>
      <c r="AX456" s="191"/>
      <c r="AY456" s="191"/>
      <c r="AZ456" s="191"/>
      <c r="BA456" s="191"/>
      <c r="BB456" s="191"/>
      <c r="BC456" s="191"/>
      <c r="BD456" s="191"/>
      <c r="BE456" s="191"/>
      <c r="BF456" s="191"/>
      <c r="BG456" s="191"/>
      <c r="BH456" s="191"/>
    </row>
    <row r="457" spans="1:60" outlineLevel="1" x14ac:dyDescent="0.25">
      <c r="A457" s="192"/>
      <c r="B457" s="193"/>
      <c r="C457" s="641"/>
      <c r="D457" s="642"/>
      <c r="E457" s="642"/>
      <c r="F457" s="642"/>
      <c r="G457" s="642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1"/>
      <c r="Z457" s="191"/>
      <c r="AA457" s="191"/>
      <c r="AB457" s="191"/>
      <c r="AC457" s="191"/>
      <c r="AD457" s="191"/>
      <c r="AE457" s="191"/>
      <c r="AF457" s="191"/>
      <c r="AG457" s="191" t="s">
        <v>103</v>
      </c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191"/>
      <c r="AW457" s="191"/>
      <c r="AX457" s="191"/>
      <c r="AY457" s="191"/>
      <c r="AZ457" s="191"/>
      <c r="BA457" s="191"/>
      <c r="BB457" s="191"/>
      <c r="BC457" s="191"/>
      <c r="BD457" s="191"/>
      <c r="BE457" s="191"/>
      <c r="BF457" s="191"/>
      <c r="BG457" s="191"/>
      <c r="BH457" s="191"/>
    </row>
    <row r="458" spans="1:60" ht="20.399999999999999" outlineLevel="1" x14ac:dyDescent="0.25">
      <c r="A458" s="182">
        <v>42</v>
      </c>
      <c r="B458" s="183" t="s">
        <v>466</v>
      </c>
      <c r="C458" s="184" t="s">
        <v>467</v>
      </c>
      <c r="D458" s="185" t="s">
        <v>354</v>
      </c>
      <c r="E458" s="186">
        <v>2.5425</v>
      </c>
      <c r="F458" s="187"/>
      <c r="G458" s="188">
        <f>ROUND(E458*F458,2)</f>
        <v>0</v>
      </c>
      <c r="H458" s="187"/>
      <c r="I458" s="188">
        <f>ROUND(E458*H458,2)</f>
        <v>0</v>
      </c>
      <c r="J458" s="187"/>
      <c r="K458" s="188">
        <f>ROUND(E458*J458,2)</f>
        <v>0</v>
      </c>
      <c r="L458" s="188">
        <v>21</v>
      </c>
      <c r="M458" s="188">
        <f>G458*(1+L458/100)</f>
        <v>0</v>
      </c>
      <c r="N458" s="188">
        <v>0</v>
      </c>
      <c r="O458" s="188">
        <f>ROUND(E458*N458,2)</f>
        <v>0</v>
      </c>
      <c r="P458" s="188">
        <v>2.2000000000000002</v>
      </c>
      <c r="Q458" s="188">
        <f>ROUND(E458*P458,2)</f>
        <v>5.59</v>
      </c>
      <c r="R458" s="188" t="s">
        <v>437</v>
      </c>
      <c r="S458" s="188" t="s">
        <v>97</v>
      </c>
      <c r="T458" s="189" t="s">
        <v>98</v>
      </c>
      <c r="U458" s="190">
        <v>5.867</v>
      </c>
      <c r="V458" s="190">
        <f>ROUND(E458*U458,2)</f>
        <v>14.92</v>
      </c>
      <c r="W458" s="190"/>
      <c r="X458" s="190" t="s">
        <v>134</v>
      </c>
      <c r="Y458" s="191"/>
      <c r="Z458" s="191"/>
      <c r="AA458" s="191"/>
      <c r="AB458" s="191"/>
      <c r="AC458" s="191"/>
      <c r="AD458" s="191"/>
      <c r="AE458" s="191"/>
      <c r="AF458" s="191"/>
      <c r="AG458" s="191" t="s">
        <v>135</v>
      </c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191"/>
      <c r="AY458" s="191"/>
      <c r="AZ458" s="191"/>
      <c r="BA458" s="191"/>
      <c r="BB458" s="191"/>
      <c r="BC458" s="191"/>
      <c r="BD458" s="191"/>
      <c r="BE458" s="191"/>
      <c r="BF458" s="191"/>
      <c r="BG458" s="191"/>
      <c r="BH458" s="191"/>
    </row>
    <row r="459" spans="1:60" outlineLevel="1" x14ac:dyDescent="0.25">
      <c r="A459" s="192"/>
      <c r="B459" s="193"/>
      <c r="C459" s="195" t="s">
        <v>462</v>
      </c>
      <c r="D459" s="196"/>
      <c r="E459" s="197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1"/>
      <c r="Z459" s="191"/>
      <c r="AA459" s="191"/>
      <c r="AB459" s="191"/>
      <c r="AC459" s="191"/>
      <c r="AD459" s="191"/>
      <c r="AE459" s="191"/>
      <c r="AF459" s="191"/>
      <c r="AG459" s="191" t="s">
        <v>143</v>
      </c>
      <c r="AH459" s="191">
        <v>0</v>
      </c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191"/>
      <c r="AY459" s="191"/>
      <c r="AZ459" s="191"/>
      <c r="BA459" s="191"/>
      <c r="BB459" s="191"/>
      <c r="BC459" s="191"/>
      <c r="BD459" s="191"/>
      <c r="BE459" s="191"/>
      <c r="BF459" s="191"/>
      <c r="BG459" s="191"/>
      <c r="BH459" s="191"/>
    </row>
    <row r="460" spans="1:60" outlineLevel="1" x14ac:dyDescent="0.25">
      <c r="A460" s="192"/>
      <c r="B460" s="193"/>
      <c r="C460" s="195" t="s">
        <v>408</v>
      </c>
      <c r="D460" s="196"/>
      <c r="E460" s="197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1"/>
      <c r="Z460" s="191"/>
      <c r="AA460" s="191"/>
      <c r="AB460" s="191"/>
      <c r="AC460" s="191"/>
      <c r="AD460" s="191"/>
      <c r="AE460" s="191"/>
      <c r="AF460" s="191"/>
      <c r="AG460" s="191" t="s">
        <v>143</v>
      </c>
      <c r="AH460" s="191">
        <v>0</v>
      </c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91"/>
      <c r="AY460" s="191"/>
      <c r="AZ460" s="191"/>
      <c r="BA460" s="191"/>
      <c r="BB460" s="191"/>
      <c r="BC460" s="191"/>
      <c r="BD460" s="191"/>
      <c r="BE460" s="191"/>
      <c r="BF460" s="191"/>
      <c r="BG460" s="191"/>
      <c r="BH460" s="191"/>
    </row>
    <row r="461" spans="1:60" outlineLevel="1" x14ac:dyDescent="0.25">
      <c r="A461" s="192"/>
      <c r="B461" s="193"/>
      <c r="C461" s="195" t="s">
        <v>464</v>
      </c>
      <c r="D461" s="196"/>
      <c r="E461" s="197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1"/>
      <c r="Z461" s="191"/>
      <c r="AA461" s="191"/>
      <c r="AB461" s="191"/>
      <c r="AC461" s="191"/>
      <c r="AD461" s="191"/>
      <c r="AE461" s="191"/>
      <c r="AF461" s="191"/>
      <c r="AG461" s="191" t="s">
        <v>143</v>
      </c>
      <c r="AH461" s="191">
        <v>0</v>
      </c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191"/>
      <c r="AZ461" s="191"/>
      <c r="BA461" s="191"/>
      <c r="BB461" s="191"/>
      <c r="BC461" s="191"/>
      <c r="BD461" s="191"/>
      <c r="BE461" s="191"/>
      <c r="BF461" s="191"/>
      <c r="BG461" s="191"/>
      <c r="BH461" s="191"/>
    </row>
    <row r="462" spans="1:60" outlineLevel="1" x14ac:dyDescent="0.25">
      <c r="A462" s="192"/>
      <c r="B462" s="193"/>
      <c r="C462" s="195" t="s">
        <v>376</v>
      </c>
      <c r="D462" s="196"/>
      <c r="E462" s="197">
        <v>1.27125</v>
      </c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1"/>
      <c r="Z462" s="191"/>
      <c r="AA462" s="191"/>
      <c r="AB462" s="191"/>
      <c r="AC462" s="191"/>
      <c r="AD462" s="191"/>
      <c r="AE462" s="191"/>
      <c r="AF462" s="191"/>
      <c r="AG462" s="191" t="s">
        <v>143</v>
      </c>
      <c r="AH462" s="191">
        <v>0</v>
      </c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191"/>
      <c r="AW462" s="191"/>
      <c r="AX462" s="191"/>
      <c r="AY462" s="191"/>
      <c r="AZ462" s="191"/>
      <c r="BA462" s="191"/>
      <c r="BB462" s="191"/>
      <c r="BC462" s="191"/>
      <c r="BD462" s="191"/>
      <c r="BE462" s="191"/>
      <c r="BF462" s="191"/>
      <c r="BG462" s="191"/>
      <c r="BH462" s="191"/>
    </row>
    <row r="463" spans="1:60" outlineLevel="1" x14ac:dyDescent="0.25">
      <c r="A463" s="192"/>
      <c r="B463" s="193"/>
      <c r="C463" s="195" t="s">
        <v>465</v>
      </c>
      <c r="D463" s="196"/>
      <c r="E463" s="197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1"/>
      <c r="Z463" s="191"/>
      <c r="AA463" s="191"/>
      <c r="AB463" s="191"/>
      <c r="AC463" s="191"/>
      <c r="AD463" s="191"/>
      <c r="AE463" s="191"/>
      <c r="AF463" s="191"/>
      <c r="AG463" s="191" t="s">
        <v>143</v>
      </c>
      <c r="AH463" s="191">
        <v>0</v>
      </c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91"/>
      <c r="AV463" s="191"/>
      <c r="AW463" s="191"/>
      <c r="AX463" s="191"/>
      <c r="AY463" s="191"/>
      <c r="AZ463" s="191"/>
      <c r="BA463" s="191"/>
      <c r="BB463" s="191"/>
      <c r="BC463" s="191"/>
      <c r="BD463" s="191"/>
      <c r="BE463" s="191"/>
      <c r="BF463" s="191"/>
      <c r="BG463" s="191"/>
      <c r="BH463" s="191"/>
    </row>
    <row r="464" spans="1:60" outlineLevel="1" x14ac:dyDescent="0.25">
      <c r="A464" s="192"/>
      <c r="B464" s="193"/>
      <c r="C464" s="195" t="s">
        <v>408</v>
      </c>
      <c r="D464" s="196"/>
      <c r="E464" s="197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1"/>
      <c r="Z464" s="191"/>
      <c r="AA464" s="191"/>
      <c r="AB464" s="191"/>
      <c r="AC464" s="191"/>
      <c r="AD464" s="191"/>
      <c r="AE464" s="191"/>
      <c r="AF464" s="191"/>
      <c r="AG464" s="191" t="s">
        <v>143</v>
      </c>
      <c r="AH464" s="191">
        <v>0</v>
      </c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1"/>
      <c r="BB464" s="191"/>
      <c r="BC464" s="191"/>
      <c r="BD464" s="191"/>
      <c r="BE464" s="191"/>
      <c r="BF464" s="191"/>
      <c r="BG464" s="191"/>
      <c r="BH464" s="191"/>
    </row>
    <row r="465" spans="1:60" outlineLevel="1" x14ac:dyDescent="0.25">
      <c r="A465" s="192"/>
      <c r="B465" s="193"/>
      <c r="C465" s="195" t="s">
        <v>464</v>
      </c>
      <c r="D465" s="196"/>
      <c r="E465" s="197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1"/>
      <c r="Z465" s="191"/>
      <c r="AA465" s="191"/>
      <c r="AB465" s="191"/>
      <c r="AC465" s="191"/>
      <c r="AD465" s="191"/>
      <c r="AE465" s="191"/>
      <c r="AF465" s="191"/>
      <c r="AG465" s="191" t="s">
        <v>143</v>
      </c>
      <c r="AH465" s="191">
        <v>0</v>
      </c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191"/>
      <c r="AZ465" s="191"/>
      <c r="BA465" s="191"/>
      <c r="BB465" s="191"/>
      <c r="BC465" s="191"/>
      <c r="BD465" s="191"/>
      <c r="BE465" s="191"/>
      <c r="BF465" s="191"/>
      <c r="BG465" s="191"/>
      <c r="BH465" s="191"/>
    </row>
    <row r="466" spans="1:60" outlineLevel="1" x14ac:dyDescent="0.25">
      <c r="A466" s="192"/>
      <c r="B466" s="193"/>
      <c r="C466" s="195" t="s">
        <v>376</v>
      </c>
      <c r="D466" s="196"/>
      <c r="E466" s="197">
        <v>1.27125</v>
      </c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1"/>
      <c r="Z466" s="191"/>
      <c r="AA466" s="191"/>
      <c r="AB466" s="191"/>
      <c r="AC466" s="191"/>
      <c r="AD466" s="191"/>
      <c r="AE466" s="191"/>
      <c r="AF466" s="191"/>
      <c r="AG466" s="191" t="s">
        <v>143</v>
      </c>
      <c r="AH466" s="191">
        <v>0</v>
      </c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1"/>
      <c r="BB466" s="191"/>
      <c r="BC466" s="191"/>
      <c r="BD466" s="191"/>
      <c r="BE466" s="191"/>
      <c r="BF466" s="191"/>
      <c r="BG466" s="191"/>
      <c r="BH466" s="191"/>
    </row>
    <row r="467" spans="1:60" outlineLevel="1" x14ac:dyDescent="0.25">
      <c r="A467" s="192"/>
      <c r="B467" s="193"/>
      <c r="C467" s="641"/>
      <c r="D467" s="642"/>
      <c r="E467" s="642"/>
      <c r="F467" s="642"/>
      <c r="G467" s="642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1"/>
      <c r="Z467" s="191"/>
      <c r="AA467" s="191"/>
      <c r="AB467" s="191"/>
      <c r="AC467" s="191"/>
      <c r="AD467" s="191"/>
      <c r="AE467" s="191"/>
      <c r="AF467" s="191"/>
      <c r="AG467" s="191" t="s">
        <v>103</v>
      </c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91"/>
      <c r="AV467" s="191"/>
      <c r="AW467" s="191"/>
      <c r="AX467" s="191"/>
      <c r="AY467" s="191"/>
      <c r="AZ467" s="191"/>
      <c r="BA467" s="191"/>
      <c r="BB467" s="191"/>
      <c r="BC467" s="191"/>
      <c r="BD467" s="191"/>
      <c r="BE467" s="191"/>
      <c r="BF467" s="191"/>
      <c r="BG467" s="191"/>
      <c r="BH467" s="191"/>
    </row>
    <row r="468" spans="1:60" ht="20.399999999999999" outlineLevel="1" x14ac:dyDescent="0.25">
      <c r="A468" s="182">
        <v>43</v>
      </c>
      <c r="B468" s="183" t="s">
        <v>468</v>
      </c>
      <c r="C468" s="184" t="s">
        <v>469</v>
      </c>
      <c r="D468" s="185" t="s">
        <v>230</v>
      </c>
      <c r="E468" s="186">
        <v>25.43</v>
      </c>
      <c r="F468" s="187"/>
      <c r="G468" s="188">
        <f>ROUND(E468*F468,2)</f>
        <v>0</v>
      </c>
      <c r="H468" s="187"/>
      <c r="I468" s="188">
        <f>ROUND(E468*H468,2)</f>
        <v>0</v>
      </c>
      <c r="J468" s="187"/>
      <c r="K468" s="188">
        <f>ROUND(E468*J468,2)</f>
        <v>0</v>
      </c>
      <c r="L468" s="188">
        <v>21</v>
      </c>
      <c r="M468" s="188">
        <f>G468*(1+L468/100)</f>
        <v>0</v>
      </c>
      <c r="N468" s="188">
        <v>0</v>
      </c>
      <c r="O468" s="188">
        <f>ROUND(E468*N468,2)</f>
        <v>0</v>
      </c>
      <c r="P468" s="188">
        <v>1.75E-3</v>
      </c>
      <c r="Q468" s="188">
        <f>ROUND(E468*P468,2)</f>
        <v>0.04</v>
      </c>
      <c r="R468" s="188" t="s">
        <v>437</v>
      </c>
      <c r="S468" s="188" t="s">
        <v>97</v>
      </c>
      <c r="T468" s="189" t="s">
        <v>98</v>
      </c>
      <c r="U468" s="190">
        <v>0.17</v>
      </c>
      <c r="V468" s="190">
        <f>ROUND(E468*U468,2)</f>
        <v>4.32</v>
      </c>
      <c r="W468" s="190"/>
      <c r="X468" s="190" t="s">
        <v>134</v>
      </c>
      <c r="Y468" s="191"/>
      <c r="Z468" s="191"/>
      <c r="AA468" s="191"/>
      <c r="AB468" s="191"/>
      <c r="AC468" s="191"/>
      <c r="AD468" s="191"/>
      <c r="AE468" s="191"/>
      <c r="AF468" s="191"/>
      <c r="AG468" s="191" t="s">
        <v>135</v>
      </c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191"/>
      <c r="AY468" s="191"/>
      <c r="AZ468" s="191"/>
      <c r="BA468" s="191"/>
      <c r="BB468" s="191"/>
      <c r="BC468" s="191"/>
      <c r="BD468" s="191"/>
      <c r="BE468" s="191"/>
      <c r="BF468" s="191"/>
      <c r="BG468" s="191"/>
      <c r="BH468" s="191"/>
    </row>
    <row r="469" spans="1:60" outlineLevel="1" x14ac:dyDescent="0.25">
      <c r="A469" s="192"/>
      <c r="B469" s="193"/>
      <c r="C469" s="195" t="s">
        <v>443</v>
      </c>
      <c r="D469" s="196"/>
      <c r="E469" s="197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1"/>
      <c r="Z469" s="191"/>
      <c r="AA469" s="191"/>
      <c r="AB469" s="191"/>
      <c r="AC469" s="191"/>
      <c r="AD469" s="191"/>
      <c r="AE469" s="191"/>
      <c r="AF469" s="191"/>
      <c r="AG469" s="191" t="s">
        <v>143</v>
      </c>
      <c r="AH469" s="191">
        <v>0</v>
      </c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191"/>
      <c r="AZ469" s="191"/>
      <c r="BA469" s="191"/>
      <c r="BB469" s="191"/>
      <c r="BC469" s="191"/>
      <c r="BD469" s="191"/>
      <c r="BE469" s="191"/>
      <c r="BF469" s="191"/>
      <c r="BG469" s="191"/>
      <c r="BH469" s="191"/>
    </row>
    <row r="470" spans="1:60" outlineLevel="1" x14ac:dyDescent="0.25">
      <c r="A470" s="192"/>
      <c r="B470" s="193"/>
      <c r="C470" s="195" t="s">
        <v>247</v>
      </c>
      <c r="D470" s="196"/>
      <c r="E470" s="197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1"/>
      <c r="Z470" s="191"/>
      <c r="AA470" s="191"/>
      <c r="AB470" s="191"/>
      <c r="AC470" s="191"/>
      <c r="AD470" s="191"/>
      <c r="AE470" s="191"/>
      <c r="AF470" s="191"/>
      <c r="AG470" s="191" t="s">
        <v>143</v>
      </c>
      <c r="AH470" s="191">
        <v>0</v>
      </c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1"/>
      <c r="BB470" s="191"/>
      <c r="BC470" s="191"/>
      <c r="BD470" s="191"/>
      <c r="BE470" s="191"/>
      <c r="BF470" s="191"/>
      <c r="BG470" s="191"/>
      <c r="BH470" s="191"/>
    </row>
    <row r="471" spans="1:60" outlineLevel="1" x14ac:dyDescent="0.25">
      <c r="A471" s="192"/>
      <c r="B471" s="193"/>
      <c r="C471" s="195" t="s">
        <v>470</v>
      </c>
      <c r="D471" s="196"/>
      <c r="E471" s="197">
        <v>11.53</v>
      </c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1"/>
      <c r="Z471" s="191"/>
      <c r="AA471" s="191"/>
      <c r="AB471" s="191"/>
      <c r="AC471" s="191"/>
      <c r="AD471" s="191"/>
      <c r="AE471" s="191"/>
      <c r="AF471" s="191"/>
      <c r="AG471" s="191" t="s">
        <v>143</v>
      </c>
      <c r="AH471" s="191">
        <v>0</v>
      </c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  <c r="AZ471" s="191"/>
      <c r="BA471" s="191"/>
      <c r="BB471" s="191"/>
      <c r="BC471" s="191"/>
      <c r="BD471" s="191"/>
      <c r="BE471" s="191"/>
      <c r="BF471" s="191"/>
      <c r="BG471" s="191"/>
      <c r="BH471" s="191"/>
    </row>
    <row r="472" spans="1:60" outlineLevel="1" x14ac:dyDescent="0.25">
      <c r="A472" s="192"/>
      <c r="B472" s="193"/>
      <c r="C472" s="195" t="s">
        <v>226</v>
      </c>
      <c r="D472" s="196"/>
      <c r="E472" s="197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Q472" s="190"/>
      <c r="R472" s="190"/>
      <c r="S472" s="190"/>
      <c r="T472" s="190"/>
      <c r="U472" s="190"/>
      <c r="V472" s="190"/>
      <c r="W472" s="190"/>
      <c r="X472" s="190"/>
      <c r="Y472" s="191"/>
      <c r="Z472" s="191"/>
      <c r="AA472" s="191"/>
      <c r="AB472" s="191"/>
      <c r="AC472" s="191"/>
      <c r="AD472" s="191"/>
      <c r="AE472" s="191"/>
      <c r="AF472" s="191"/>
      <c r="AG472" s="191" t="s">
        <v>143</v>
      </c>
      <c r="AH472" s="191">
        <v>0</v>
      </c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1"/>
      <c r="AT472" s="191"/>
      <c r="AU472" s="191"/>
      <c r="AV472" s="191"/>
      <c r="AW472" s="191"/>
      <c r="AX472" s="191"/>
      <c r="AY472" s="191"/>
      <c r="AZ472" s="191"/>
      <c r="BA472" s="191"/>
      <c r="BB472" s="191"/>
      <c r="BC472" s="191"/>
      <c r="BD472" s="191"/>
      <c r="BE472" s="191"/>
      <c r="BF472" s="191"/>
      <c r="BG472" s="191"/>
      <c r="BH472" s="191"/>
    </row>
    <row r="473" spans="1:60" outlineLevel="1" x14ac:dyDescent="0.25">
      <c r="A473" s="192"/>
      <c r="B473" s="193"/>
      <c r="C473" s="195" t="s">
        <v>293</v>
      </c>
      <c r="D473" s="196"/>
      <c r="E473" s="197">
        <v>2.35</v>
      </c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1"/>
      <c r="Z473" s="191"/>
      <c r="AA473" s="191"/>
      <c r="AB473" s="191"/>
      <c r="AC473" s="191"/>
      <c r="AD473" s="191"/>
      <c r="AE473" s="191"/>
      <c r="AF473" s="191"/>
      <c r="AG473" s="191" t="s">
        <v>143</v>
      </c>
      <c r="AH473" s="191">
        <v>0</v>
      </c>
      <c r="AI473" s="191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91"/>
      <c r="AV473" s="191"/>
      <c r="AW473" s="191"/>
      <c r="AX473" s="191"/>
      <c r="AY473" s="191"/>
      <c r="AZ473" s="191"/>
      <c r="BA473" s="191"/>
      <c r="BB473" s="191"/>
      <c r="BC473" s="191"/>
      <c r="BD473" s="191"/>
      <c r="BE473" s="191"/>
      <c r="BF473" s="191"/>
      <c r="BG473" s="191"/>
      <c r="BH473" s="191"/>
    </row>
    <row r="474" spans="1:60" outlineLevel="1" x14ac:dyDescent="0.25">
      <c r="A474" s="192"/>
      <c r="B474" s="193"/>
      <c r="C474" s="195" t="s">
        <v>445</v>
      </c>
      <c r="D474" s="196"/>
      <c r="E474" s="197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1"/>
      <c r="Z474" s="191"/>
      <c r="AA474" s="191"/>
      <c r="AB474" s="191"/>
      <c r="AC474" s="191"/>
      <c r="AD474" s="191"/>
      <c r="AE474" s="191"/>
      <c r="AF474" s="191"/>
      <c r="AG474" s="191" t="s">
        <v>143</v>
      </c>
      <c r="AH474" s="191">
        <v>0</v>
      </c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  <c r="AZ474" s="191"/>
      <c r="BA474" s="191"/>
      <c r="BB474" s="191"/>
      <c r="BC474" s="191"/>
      <c r="BD474" s="191"/>
      <c r="BE474" s="191"/>
      <c r="BF474" s="191"/>
      <c r="BG474" s="191"/>
      <c r="BH474" s="191"/>
    </row>
    <row r="475" spans="1:60" outlineLevel="1" x14ac:dyDescent="0.25">
      <c r="A475" s="192"/>
      <c r="B475" s="193"/>
      <c r="C475" s="195" t="s">
        <v>250</v>
      </c>
      <c r="D475" s="196"/>
      <c r="E475" s="197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1"/>
      <c r="Z475" s="191"/>
      <c r="AA475" s="191"/>
      <c r="AB475" s="191"/>
      <c r="AC475" s="191"/>
      <c r="AD475" s="191"/>
      <c r="AE475" s="191"/>
      <c r="AF475" s="191"/>
      <c r="AG475" s="191" t="s">
        <v>143</v>
      </c>
      <c r="AH475" s="191">
        <v>0</v>
      </c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91"/>
      <c r="AV475" s="191"/>
      <c r="AW475" s="191"/>
      <c r="AX475" s="191"/>
      <c r="AY475" s="191"/>
      <c r="AZ475" s="191"/>
      <c r="BA475" s="191"/>
      <c r="BB475" s="191"/>
      <c r="BC475" s="191"/>
      <c r="BD475" s="191"/>
      <c r="BE475" s="191"/>
      <c r="BF475" s="191"/>
      <c r="BG475" s="191"/>
      <c r="BH475" s="191"/>
    </row>
    <row r="476" spans="1:60" outlineLevel="1" x14ac:dyDescent="0.25">
      <c r="A476" s="192"/>
      <c r="B476" s="193"/>
      <c r="C476" s="195" t="s">
        <v>297</v>
      </c>
      <c r="D476" s="196"/>
      <c r="E476" s="197">
        <v>11.55</v>
      </c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1"/>
      <c r="Z476" s="191"/>
      <c r="AA476" s="191"/>
      <c r="AB476" s="191"/>
      <c r="AC476" s="191"/>
      <c r="AD476" s="191"/>
      <c r="AE476" s="191"/>
      <c r="AF476" s="191"/>
      <c r="AG476" s="191" t="s">
        <v>143</v>
      </c>
      <c r="AH476" s="191">
        <v>0</v>
      </c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1"/>
      <c r="AT476" s="191"/>
      <c r="AU476" s="191"/>
      <c r="AV476" s="191"/>
      <c r="AW476" s="191"/>
      <c r="AX476" s="191"/>
      <c r="AY476" s="191"/>
      <c r="AZ476" s="191"/>
      <c r="BA476" s="191"/>
      <c r="BB476" s="191"/>
      <c r="BC476" s="191"/>
      <c r="BD476" s="191"/>
      <c r="BE476" s="191"/>
      <c r="BF476" s="191"/>
      <c r="BG476" s="191"/>
      <c r="BH476" s="191"/>
    </row>
    <row r="477" spans="1:60" outlineLevel="1" x14ac:dyDescent="0.25">
      <c r="A477" s="192"/>
      <c r="B477" s="193"/>
      <c r="C477" s="641"/>
      <c r="D477" s="642"/>
      <c r="E477" s="642"/>
      <c r="F477" s="642"/>
      <c r="G477" s="642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1"/>
      <c r="Z477" s="191"/>
      <c r="AA477" s="191"/>
      <c r="AB477" s="191"/>
      <c r="AC477" s="191"/>
      <c r="AD477" s="191"/>
      <c r="AE477" s="191"/>
      <c r="AF477" s="191"/>
      <c r="AG477" s="191" t="s">
        <v>103</v>
      </c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1"/>
      <c r="AT477" s="191"/>
      <c r="AU477" s="191"/>
      <c r="AV477" s="191"/>
      <c r="AW477" s="191"/>
      <c r="AX477" s="191"/>
      <c r="AY477" s="191"/>
      <c r="AZ477" s="191"/>
      <c r="BA477" s="191"/>
      <c r="BB477" s="191"/>
      <c r="BC477" s="191"/>
      <c r="BD477" s="191"/>
      <c r="BE477" s="191"/>
      <c r="BF477" s="191"/>
      <c r="BG477" s="191"/>
      <c r="BH477" s="191"/>
    </row>
    <row r="478" spans="1:60" ht="20.399999999999999" outlineLevel="1" x14ac:dyDescent="0.25">
      <c r="A478" s="182">
        <v>44</v>
      </c>
      <c r="B478" s="183" t="s">
        <v>471</v>
      </c>
      <c r="C478" s="184" t="s">
        <v>472</v>
      </c>
      <c r="D478" s="185" t="s">
        <v>354</v>
      </c>
      <c r="E478" s="186">
        <v>3.0585</v>
      </c>
      <c r="F478" s="187"/>
      <c r="G478" s="188">
        <f>ROUND(E478*F478,2)</f>
        <v>0</v>
      </c>
      <c r="H478" s="187"/>
      <c r="I478" s="188">
        <f>ROUND(E478*H478,2)</f>
        <v>0</v>
      </c>
      <c r="J478" s="187"/>
      <c r="K478" s="188">
        <f>ROUND(E478*J478,2)</f>
        <v>0</v>
      </c>
      <c r="L478" s="188">
        <v>21</v>
      </c>
      <c r="M478" s="188">
        <f>G478*(1+L478/100)</f>
        <v>0</v>
      </c>
      <c r="N478" s="188">
        <v>0</v>
      </c>
      <c r="O478" s="188">
        <f>ROUND(E478*N478,2)</f>
        <v>0</v>
      </c>
      <c r="P478" s="188">
        <v>0</v>
      </c>
      <c r="Q478" s="188">
        <f>ROUND(E478*P478,2)</f>
        <v>0</v>
      </c>
      <c r="R478" s="188" t="s">
        <v>437</v>
      </c>
      <c r="S478" s="188" t="s">
        <v>97</v>
      </c>
      <c r="T478" s="189" t="s">
        <v>98</v>
      </c>
      <c r="U478" s="190">
        <v>4.0289999999999999</v>
      </c>
      <c r="V478" s="190">
        <f>ROUND(E478*U478,2)</f>
        <v>12.32</v>
      </c>
      <c r="W478" s="190"/>
      <c r="X478" s="190" t="s">
        <v>134</v>
      </c>
      <c r="Y478" s="191"/>
      <c r="Z478" s="191"/>
      <c r="AA478" s="191"/>
      <c r="AB478" s="191"/>
      <c r="AC478" s="191"/>
      <c r="AD478" s="191"/>
      <c r="AE478" s="191"/>
      <c r="AF478" s="191"/>
      <c r="AG478" s="191" t="s">
        <v>135</v>
      </c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1"/>
      <c r="AT478" s="191"/>
      <c r="AU478" s="191"/>
      <c r="AV478" s="191"/>
      <c r="AW478" s="191"/>
      <c r="AX478" s="191"/>
      <c r="AY478" s="191"/>
      <c r="AZ478" s="191"/>
      <c r="BA478" s="191"/>
      <c r="BB478" s="191"/>
      <c r="BC478" s="191"/>
      <c r="BD478" s="191"/>
      <c r="BE478" s="191"/>
      <c r="BF478" s="191"/>
      <c r="BG478" s="191"/>
      <c r="BH478" s="191"/>
    </row>
    <row r="479" spans="1:60" outlineLevel="1" x14ac:dyDescent="0.25">
      <c r="A479" s="192"/>
      <c r="B479" s="193"/>
      <c r="C479" s="195" t="s">
        <v>465</v>
      </c>
      <c r="D479" s="196"/>
      <c r="E479" s="197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1"/>
      <c r="Z479" s="191"/>
      <c r="AA479" s="191"/>
      <c r="AB479" s="191"/>
      <c r="AC479" s="191"/>
      <c r="AD479" s="191"/>
      <c r="AE479" s="191"/>
      <c r="AF479" s="191"/>
      <c r="AG479" s="191" t="s">
        <v>143</v>
      </c>
      <c r="AH479" s="191">
        <v>0</v>
      </c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91"/>
      <c r="AY479" s="191"/>
      <c r="AZ479" s="191"/>
      <c r="BA479" s="191"/>
      <c r="BB479" s="191"/>
      <c r="BC479" s="191"/>
      <c r="BD479" s="191"/>
      <c r="BE479" s="191"/>
      <c r="BF479" s="191"/>
      <c r="BG479" s="191"/>
      <c r="BH479" s="191"/>
    </row>
    <row r="480" spans="1:60" outlineLevel="1" x14ac:dyDescent="0.25">
      <c r="A480" s="192"/>
      <c r="B480" s="193"/>
      <c r="C480" s="195" t="s">
        <v>408</v>
      </c>
      <c r="D480" s="196"/>
      <c r="E480" s="197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1"/>
      <c r="Z480" s="191"/>
      <c r="AA480" s="191"/>
      <c r="AB480" s="191"/>
      <c r="AC480" s="191"/>
      <c r="AD480" s="191"/>
      <c r="AE480" s="191"/>
      <c r="AF480" s="191"/>
      <c r="AG480" s="191" t="s">
        <v>143</v>
      </c>
      <c r="AH480" s="191">
        <v>0</v>
      </c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1"/>
      <c r="AT480" s="191"/>
      <c r="AU480" s="191"/>
      <c r="AV480" s="191"/>
      <c r="AW480" s="191"/>
      <c r="AX480" s="191"/>
      <c r="AY480" s="191"/>
      <c r="AZ480" s="191"/>
      <c r="BA480" s="191"/>
      <c r="BB480" s="191"/>
      <c r="BC480" s="191"/>
      <c r="BD480" s="191"/>
      <c r="BE480" s="191"/>
      <c r="BF480" s="191"/>
      <c r="BG480" s="191"/>
      <c r="BH480" s="191"/>
    </row>
    <row r="481" spans="1:60" outlineLevel="1" x14ac:dyDescent="0.25">
      <c r="A481" s="192"/>
      <c r="B481" s="193"/>
      <c r="C481" s="195" t="s">
        <v>371</v>
      </c>
      <c r="D481" s="196"/>
      <c r="E481" s="197">
        <v>0.28050000000000003</v>
      </c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1"/>
      <c r="Z481" s="191"/>
      <c r="AA481" s="191"/>
      <c r="AB481" s="191"/>
      <c r="AC481" s="191"/>
      <c r="AD481" s="191"/>
      <c r="AE481" s="191"/>
      <c r="AF481" s="191"/>
      <c r="AG481" s="191" t="s">
        <v>143</v>
      </c>
      <c r="AH481" s="191">
        <v>0</v>
      </c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1"/>
      <c r="AT481" s="191"/>
      <c r="AU481" s="191"/>
      <c r="AV481" s="191"/>
      <c r="AW481" s="191"/>
      <c r="AX481" s="191"/>
      <c r="AY481" s="191"/>
      <c r="AZ481" s="191"/>
      <c r="BA481" s="191"/>
      <c r="BB481" s="191"/>
      <c r="BC481" s="191"/>
      <c r="BD481" s="191"/>
      <c r="BE481" s="191"/>
      <c r="BF481" s="191"/>
      <c r="BG481" s="191"/>
      <c r="BH481" s="191"/>
    </row>
    <row r="482" spans="1:60" outlineLevel="1" x14ac:dyDescent="0.25">
      <c r="A482" s="192"/>
      <c r="B482" s="193"/>
      <c r="C482" s="195" t="s">
        <v>372</v>
      </c>
      <c r="D482" s="196"/>
      <c r="E482" s="197">
        <v>0.40500000000000003</v>
      </c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1"/>
      <c r="Z482" s="191"/>
      <c r="AA482" s="191"/>
      <c r="AB482" s="191"/>
      <c r="AC482" s="191"/>
      <c r="AD482" s="191"/>
      <c r="AE482" s="191"/>
      <c r="AF482" s="191"/>
      <c r="AG482" s="191" t="s">
        <v>143</v>
      </c>
      <c r="AH482" s="191">
        <v>0</v>
      </c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191"/>
      <c r="AY482" s="191"/>
      <c r="AZ482" s="191"/>
      <c r="BA482" s="191"/>
      <c r="BB482" s="191"/>
      <c r="BC482" s="191"/>
      <c r="BD482" s="191"/>
      <c r="BE482" s="191"/>
      <c r="BF482" s="191"/>
      <c r="BG482" s="191"/>
      <c r="BH482" s="191"/>
    </row>
    <row r="483" spans="1:60" outlineLevel="1" x14ac:dyDescent="0.25">
      <c r="A483" s="192"/>
      <c r="B483" s="193"/>
      <c r="C483" s="195" t="s">
        <v>373</v>
      </c>
      <c r="D483" s="196"/>
      <c r="E483" s="197">
        <v>0.2475</v>
      </c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1"/>
      <c r="Z483" s="191"/>
      <c r="AA483" s="191"/>
      <c r="AB483" s="191"/>
      <c r="AC483" s="191"/>
      <c r="AD483" s="191"/>
      <c r="AE483" s="191"/>
      <c r="AF483" s="191"/>
      <c r="AG483" s="191" t="s">
        <v>143</v>
      </c>
      <c r="AH483" s="191">
        <v>0</v>
      </c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191"/>
      <c r="BA483" s="191"/>
      <c r="BB483" s="191"/>
      <c r="BC483" s="191"/>
      <c r="BD483" s="191"/>
      <c r="BE483" s="191"/>
      <c r="BF483" s="191"/>
      <c r="BG483" s="191"/>
      <c r="BH483" s="191"/>
    </row>
    <row r="484" spans="1:60" outlineLevel="1" x14ac:dyDescent="0.25">
      <c r="A484" s="192"/>
      <c r="B484" s="193"/>
      <c r="C484" s="195" t="s">
        <v>374</v>
      </c>
      <c r="D484" s="196"/>
      <c r="E484" s="197">
        <v>0.25424999999999998</v>
      </c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1"/>
      <c r="Z484" s="191"/>
      <c r="AA484" s="191"/>
      <c r="AB484" s="191"/>
      <c r="AC484" s="191"/>
      <c r="AD484" s="191"/>
      <c r="AE484" s="191"/>
      <c r="AF484" s="191"/>
      <c r="AG484" s="191" t="s">
        <v>143</v>
      </c>
      <c r="AH484" s="191">
        <v>0</v>
      </c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  <c r="AZ484" s="191"/>
      <c r="BA484" s="191"/>
      <c r="BB484" s="191"/>
      <c r="BC484" s="191"/>
      <c r="BD484" s="191"/>
      <c r="BE484" s="191"/>
      <c r="BF484" s="191"/>
      <c r="BG484" s="191"/>
      <c r="BH484" s="191"/>
    </row>
    <row r="485" spans="1:60" outlineLevel="1" x14ac:dyDescent="0.25">
      <c r="A485" s="192"/>
      <c r="B485" s="193"/>
      <c r="C485" s="195" t="s">
        <v>375</v>
      </c>
      <c r="D485" s="196"/>
      <c r="E485" s="197">
        <v>0.6</v>
      </c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1"/>
      <c r="Z485" s="191"/>
      <c r="AA485" s="191"/>
      <c r="AB485" s="191"/>
      <c r="AC485" s="191"/>
      <c r="AD485" s="191"/>
      <c r="AE485" s="191"/>
      <c r="AF485" s="191"/>
      <c r="AG485" s="191" t="s">
        <v>143</v>
      </c>
      <c r="AH485" s="191">
        <v>0</v>
      </c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1"/>
      <c r="BB485" s="191"/>
      <c r="BC485" s="191"/>
      <c r="BD485" s="191"/>
      <c r="BE485" s="191"/>
      <c r="BF485" s="191"/>
      <c r="BG485" s="191"/>
      <c r="BH485" s="191"/>
    </row>
    <row r="486" spans="1:60" outlineLevel="1" x14ac:dyDescent="0.25">
      <c r="A486" s="192"/>
      <c r="B486" s="193"/>
      <c r="C486" s="195" t="s">
        <v>376</v>
      </c>
      <c r="D486" s="196"/>
      <c r="E486" s="197">
        <v>1.27125</v>
      </c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1"/>
      <c r="Z486" s="191"/>
      <c r="AA486" s="191"/>
      <c r="AB486" s="191"/>
      <c r="AC486" s="191"/>
      <c r="AD486" s="191"/>
      <c r="AE486" s="191"/>
      <c r="AF486" s="191"/>
      <c r="AG486" s="191" t="s">
        <v>143</v>
      </c>
      <c r="AH486" s="191">
        <v>0</v>
      </c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91"/>
      <c r="BA486" s="191"/>
      <c r="BB486" s="191"/>
      <c r="BC486" s="191"/>
      <c r="BD486" s="191"/>
      <c r="BE486" s="191"/>
      <c r="BF486" s="191"/>
      <c r="BG486" s="191"/>
      <c r="BH486" s="191"/>
    </row>
    <row r="487" spans="1:60" outlineLevel="1" x14ac:dyDescent="0.25">
      <c r="A487" s="192"/>
      <c r="B487" s="193"/>
      <c r="C487" s="641"/>
      <c r="D487" s="642"/>
      <c r="E487" s="642"/>
      <c r="F487" s="642"/>
      <c r="G487" s="642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1"/>
      <c r="Z487" s="191"/>
      <c r="AA487" s="191"/>
      <c r="AB487" s="191"/>
      <c r="AC487" s="191"/>
      <c r="AD487" s="191"/>
      <c r="AE487" s="191"/>
      <c r="AF487" s="191"/>
      <c r="AG487" s="191" t="s">
        <v>103</v>
      </c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91"/>
      <c r="BA487" s="191"/>
      <c r="BB487" s="191"/>
      <c r="BC487" s="191"/>
      <c r="BD487" s="191"/>
      <c r="BE487" s="191"/>
      <c r="BF487" s="191"/>
      <c r="BG487" s="191"/>
      <c r="BH487" s="191"/>
    </row>
    <row r="488" spans="1:60" outlineLevel="1" x14ac:dyDescent="0.25">
      <c r="A488" s="182">
        <v>45</v>
      </c>
      <c r="B488" s="183" t="s">
        <v>473</v>
      </c>
      <c r="C488" s="184" t="s">
        <v>474</v>
      </c>
      <c r="D488" s="185" t="s">
        <v>269</v>
      </c>
      <c r="E488" s="186">
        <v>1</v>
      </c>
      <c r="F488" s="187"/>
      <c r="G488" s="188">
        <f>ROUND(E488*F488,2)</f>
        <v>0</v>
      </c>
      <c r="H488" s="187"/>
      <c r="I488" s="188">
        <f>ROUND(E488*H488,2)</f>
        <v>0</v>
      </c>
      <c r="J488" s="187"/>
      <c r="K488" s="188">
        <f>ROUND(E488*J488,2)</f>
        <v>0</v>
      </c>
      <c r="L488" s="188">
        <v>21</v>
      </c>
      <c r="M488" s="188">
        <f>G488*(1+L488/100)</f>
        <v>0</v>
      </c>
      <c r="N488" s="188">
        <v>0</v>
      </c>
      <c r="O488" s="188">
        <f>ROUND(E488*N488,2)</f>
        <v>0</v>
      </c>
      <c r="P488" s="188">
        <v>0</v>
      </c>
      <c r="Q488" s="188">
        <f>ROUND(E488*P488,2)</f>
        <v>0</v>
      </c>
      <c r="R488" s="188" t="s">
        <v>437</v>
      </c>
      <c r="S488" s="188" t="s">
        <v>97</v>
      </c>
      <c r="T488" s="189" t="s">
        <v>98</v>
      </c>
      <c r="U488" s="190">
        <v>0.05</v>
      </c>
      <c r="V488" s="190">
        <f>ROUND(E488*U488,2)</f>
        <v>0.05</v>
      </c>
      <c r="W488" s="190"/>
      <c r="X488" s="190" t="s">
        <v>134</v>
      </c>
      <c r="Y488" s="191"/>
      <c r="Z488" s="191"/>
      <c r="AA488" s="191"/>
      <c r="AB488" s="191"/>
      <c r="AC488" s="191"/>
      <c r="AD488" s="191"/>
      <c r="AE488" s="191"/>
      <c r="AF488" s="191"/>
      <c r="AG488" s="191" t="s">
        <v>135</v>
      </c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  <c r="AZ488" s="191"/>
      <c r="BA488" s="191"/>
      <c r="BB488" s="191"/>
      <c r="BC488" s="191"/>
      <c r="BD488" s="191"/>
      <c r="BE488" s="191"/>
      <c r="BF488" s="191"/>
      <c r="BG488" s="191"/>
      <c r="BH488" s="191"/>
    </row>
    <row r="489" spans="1:60" outlineLevel="1" x14ac:dyDescent="0.25">
      <c r="A489" s="192"/>
      <c r="B489" s="193"/>
      <c r="C489" s="645" t="s">
        <v>475</v>
      </c>
      <c r="D489" s="646"/>
      <c r="E489" s="646"/>
      <c r="F489" s="646"/>
      <c r="G489" s="646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1"/>
      <c r="Z489" s="191"/>
      <c r="AA489" s="191"/>
      <c r="AB489" s="191"/>
      <c r="AC489" s="191"/>
      <c r="AD489" s="191"/>
      <c r="AE489" s="191"/>
      <c r="AF489" s="191"/>
      <c r="AG489" s="191" t="s">
        <v>224</v>
      </c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  <c r="AZ489" s="191"/>
      <c r="BA489" s="191"/>
      <c r="BB489" s="191"/>
      <c r="BC489" s="191"/>
      <c r="BD489" s="191"/>
      <c r="BE489" s="191"/>
      <c r="BF489" s="191"/>
      <c r="BG489" s="191"/>
      <c r="BH489" s="191"/>
    </row>
    <row r="490" spans="1:60" outlineLevel="1" x14ac:dyDescent="0.25">
      <c r="A490" s="192"/>
      <c r="B490" s="193"/>
      <c r="C490" s="195" t="s">
        <v>443</v>
      </c>
      <c r="D490" s="196"/>
      <c r="E490" s="197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1"/>
      <c r="Z490" s="191"/>
      <c r="AA490" s="191"/>
      <c r="AB490" s="191"/>
      <c r="AC490" s="191"/>
      <c r="AD490" s="191"/>
      <c r="AE490" s="191"/>
      <c r="AF490" s="191"/>
      <c r="AG490" s="191" t="s">
        <v>143</v>
      </c>
      <c r="AH490" s="191">
        <v>0</v>
      </c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  <c r="AZ490" s="191"/>
      <c r="BA490" s="191"/>
      <c r="BB490" s="191"/>
      <c r="BC490" s="191"/>
      <c r="BD490" s="191"/>
      <c r="BE490" s="191"/>
      <c r="BF490" s="191"/>
      <c r="BG490" s="191"/>
      <c r="BH490" s="191"/>
    </row>
    <row r="491" spans="1:60" outlineLevel="1" x14ac:dyDescent="0.25">
      <c r="A491" s="192"/>
      <c r="B491" s="193"/>
      <c r="C491" s="195" t="s">
        <v>145</v>
      </c>
      <c r="D491" s="196"/>
      <c r="E491" s="197">
        <v>1</v>
      </c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1"/>
      <c r="Z491" s="191"/>
      <c r="AA491" s="191"/>
      <c r="AB491" s="191"/>
      <c r="AC491" s="191"/>
      <c r="AD491" s="191"/>
      <c r="AE491" s="191"/>
      <c r="AF491" s="191"/>
      <c r="AG491" s="191" t="s">
        <v>143</v>
      </c>
      <c r="AH491" s="191">
        <v>0</v>
      </c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191"/>
      <c r="AY491" s="191"/>
      <c r="AZ491" s="191"/>
      <c r="BA491" s="191"/>
      <c r="BB491" s="191"/>
      <c r="BC491" s="191"/>
      <c r="BD491" s="191"/>
      <c r="BE491" s="191"/>
      <c r="BF491" s="191"/>
      <c r="BG491" s="191"/>
      <c r="BH491" s="191"/>
    </row>
    <row r="492" spans="1:60" outlineLevel="1" x14ac:dyDescent="0.25">
      <c r="A492" s="192"/>
      <c r="B492" s="193"/>
      <c r="C492" s="641"/>
      <c r="D492" s="642"/>
      <c r="E492" s="642"/>
      <c r="F492" s="642"/>
      <c r="G492" s="642"/>
      <c r="H492" s="190"/>
      <c r="I492" s="190"/>
      <c r="J492" s="190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1"/>
      <c r="Z492" s="191"/>
      <c r="AA492" s="191"/>
      <c r="AB492" s="191"/>
      <c r="AC492" s="191"/>
      <c r="AD492" s="191"/>
      <c r="AE492" s="191"/>
      <c r="AF492" s="191"/>
      <c r="AG492" s="191" t="s">
        <v>103</v>
      </c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191"/>
      <c r="AY492" s="191"/>
      <c r="AZ492" s="191"/>
      <c r="BA492" s="191"/>
      <c r="BB492" s="191"/>
      <c r="BC492" s="191"/>
      <c r="BD492" s="191"/>
      <c r="BE492" s="191"/>
      <c r="BF492" s="191"/>
      <c r="BG492" s="191"/>
      <c r="BH492" s="191"/>
    </row>
    <row r="493" spans="1:60" outlineLevel="1" x14ac:dyDescent="0.25">
      <c r="A493" s="182">
        <v>46</v>
      </c>
      <c r="B493" s="183" t="s">
        <v>476</v>
      </c>
      <c r="C493" s="184" t="s">
        <v>477</v>
      </c>
      <c r="D493" s="185" t="s">
        <v>269</v>
      </c>
      <c r="E493" s="186">
        <v>2</v>
      </c>
      <c r="F493" s="187"/>
      <c r="G493" s="188">
        <f>ROUND(E493*F493,2)</f>
        <v>0</v>
      </c>
      <c r="H493" s="187"/>
      <c r="I493" s="188">
        <f>ROUND(E493*H493,2)</f>
        <v>0</v>
      </c>
      <c r="J493" s="187"/>
      <c r="K493" s="188">
        <f>ROUND(E493*J493,2)</f>
        <v>0</v>
      </c>
      <c r="L493" s="188">
        <v>21</v>
      </c>
      <c r="M493" s="188">
        <f>G493*(1+L493/100)</f>
        <v>0</v>
      </c>
      <c r="N493" s="188">
        <v>0</v>
      </c>
      <c r="O493" s="188">
        <f>ROUND(E493*N493,2)</f>
        <v>0</v>
      </c>
      <c r="P493" s="188">
        <v>0</v>
      </c>
      <c r="Q493" s="188">
        <f>ROUND(E493*P493,2)</f>
        <v>0</v>
      </c>
      <c r="R493" s="188" t="s">
        <v>437</v>
      </c>
      <c r="S493" s="188" t="s">
        <v>97</v>
      </c>
      <c r="T493" s="189" t="s">
        <v>98</v>
      </c>
      <c r="U493" s="190">
        <v>0.09</v>
      </c>
      <c r="V493" s="190">
        <f>ROUND(E493*U493,2)</f>
        <v>0.18</v>
      </c>
      <c r="W493" s="190"/>
      <c r="X493" s="190" t="s">
        <v>134</v>
      </c>
      <c r="Y493" s="191"/>
      <c r="Z493" s="191"/>
      <c r="AA493" s="191"/>
      <c r="AB493" s="191"/>
      <c r="AC493" s="191"/>
      <c r="AD493" s="191"/>
      <c r="AE493" s="191"/>
      <c r="AF493" s="191"/>
      <c r="AG493" s="191" t="s">
        <v>135</v>
      </c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191"/>
      <c r="AY493" s="191"/>
      <c r="AZ493" s="191"/>
      <c r="BA493" s="191"/>
      <c r="BB493" s="191"/>
      <c r="BC493" s="191"/>
      <c r="BD493" s="191"/>
      <c r="BE493" s="191"/>
      <c r="BF493" s="191"/>
      <c r="BG493" s="191"/>
      <c r="BH493" s="191"/>
    </row>
    <row r="494" spans="1:60" outlineLevel="1" x14ac:dyDescent="0.25">
      <c r="A494" s="192"/>
      <c r="B494" s="193"/>
      <c r="C494" s="645" t="s">
        <v>475</v>
      </c>
      <c r="D494" s="646"/>
      <c r="E494" s="646"/>
      <c r="F494" s="646"/>
      <c r="G494" s="646"/>
      <c r="H494" s="190"/>
      <c r="I494" s="190"/>
      <c r="J494" s="190"/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1"/>
      <c r="Z494" s="191"/>
      <c r="AA494" s="191"/>
      <c r="AB494" s="191"/>
      <c r="AC494" s="191"/>
      <c r="AD494" s="191"/>
      <c r="AE494" s="191"/>
      <c r="AF494" s="191"/>
      <c r="AG494" s="191" t="s">
        <v>224</v>
      </c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1"/>
      <c r="AT494" s="191"/>
      <c r="AU494" s="191"/>
      <c r="AV494" s="191"/>
      <c r="AW494" s="191"/>
      <c r="AX494" s="191"/>
      <c r="AY494" s="191"/>
      <c r="AZ494" s="191"/>
      <c r="BA494" s="191"/>
      <c r="BB494" s="191"/>
      <c r="BC494" s="191"/>
      <c r="BD494" s="191"/>
      <c r="BE494" s="191"/>
      <c r="BF494" s="191"/>
      <c r="BG494" s="191"/>
      <c r="BH494" s="191"/>
    </row>
    <row r="495" spans="1:60" outlineLevel="1" x14ac:dyDescent="0.25">
      <c r="A495" s="192"/>
      <c r="B495" s="193"/>
      <c r="C495" s="195" t="s">
        <v>443</v>
      </c>
      <c r="D495" s="196"/>
      <c r="E495" s="197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1"/>
      <c r="Z495" s="191"/>
      <c r="AA495" s="191"/>
      <c r="AB495" s="191"/>
      <c r="AC495" s="191"/>
      <c r="AD495" s="191"/>
      <c r="AE495" s="191"/>
      <c r="AF495" s="191"/>
      <c r="AG495" s="191" t="s">
        <v>143</v>
      </c>
      <c r="AH495" s="191">
        <v>0</v>
      </c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191"/>
      <c r="AY495" s="191"/>
      <c r="AZ495" s="191"/>
      <c r="BA495" s="191"/>
      <c r="BB495" s="191"/>
      <c r="BC495" s="191"/>
      <c r="BD495" s="191"/>
      <c r="BE495" s="191"/>
      <c r="BF495" s="191"/>
      <c r="BG495" s="191"/>
      <c r="BH495" s="191"/>
    </row>
    <row r="496" spans="1:60" outlineLevel="1" x14ac:dyDescent="0.25">
      <c r="A496" s="192"/>
      <c r="B496" s="193"/>
      <c r="C496" s="195" t="s">
        <v>145</v>
      </c>
      <c r="D496" s="196"/>
      <c r="E496" s="197">
        <v>1</v>
      </c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1"/>
      <c r="Z496" s="191"/>
      <c r="AA496" s="191"/>
      <c r="AB496" s="191"/>
      <c r="AC496" s="191"/>
      <c r="AD496" s="191"/>
      <c r="AE496" s="191"/>
      <c r="AF496" s="191"/>
      <c r="AG496" s="191" t="s">
        <v>143</v>
      </c>
      <c r="AH496" s="191">
        <v>0</v>
      </c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1"/>
      <c r="AT496" s="191"/>
      <c r="AU496" s="191"/>
      <c r="AV496" s="191"/>
      <c r="AW496" s="191"/>
      <c r="AX496" s="191"/>
      <c r="AY496" s="191"/>
      <c r="AZ496" s="191"/>
      <c r="BA496" s="191"/>
      <c r="BB496" s="191"/>
      <c r="BC496" s="191"/>
      <c r="BD496" s="191"/>
      <c r="BE496" s="191"/>
      <c r="BF496" s="191"/>
      <c r="BG496" s="191"/>
      <c r="BH496" s="191"/>
    </row>
    <row r="497" spans="1:60" outlineLevel="1" x14ac:dyDescent="0.25">
      <c r="A497" s="192"/>
      <c r="B497" s="193"/>
      <c r="C497" s="195" t="s">
        <v>445</v>
      </c>
      <c r="D497" s="196"/>
      <c r="E497" s="197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1"/>
      <c r="Z497" s="191"/>
      <c r="AA497" s="191"/>
      <c r="AB497" s="191"/>
      <c r="AC497" s="191"/>
      <c r="AD497" s="191"/>
      <c r="AE497" s="191"/>
      <c r="AF497" s="191"/>
      <c r="AG497" s="191" t="s">
        <v>143</v>
      </c>
      <c r="AH497" s="191">
        <v>0</v>
      </c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191"/>
      <c r="AY497" s="191"/>
      <c r="AZ497" s="191"/>
      <c r="BA497" s="191"/>
      <c r="BB497" s="191"/>
      <c r="BC497" s="191"/>
      <c r="BD497" s="191"/>
      <c r="BE497" s="191"/>
      <c r="BF497" s="191"/>
      <c r="BG497" s="191"/>
      <c r="BH497" s="191"/>
    </row>
    <row r="498" spans="1:60" outlineLevel="1" x14ac:dyDescent="0.25">
      <c r="A498" s="192"/>
      <c r="B498" s="193"/>
      <c r="C498" s="195" t="s">
        <v>250</v>
      </c>
      <c r="D498" s="196"/>
      <c r="E498" s="197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1"/>
      <c r="Z498" s="191"/>
      <c r="AA498" s="191"/>
      <c r="AB498" s="191"/>
      <c r="AC498" s="191"/>
      <c r="AD498" s="191"/>
      <c r="AE498" s="191"/>
      <c r="AF498" s="191"/>
      <c r="AG498" s="191" t="s">
        <v>143</v>
      </c>
      <c r="AH498" s="191">
        <v>0</v>
      </c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1"/>
      <c r="AT498" s="191"/>
      <c r="AU498" s="191"/>
      <c r="AV498" s="191"/>
      <c r="AW498" s="191"/>
      <c r="AX498" s="191"/>
      <c r="AY498" s="191"/>
      <c r="AZ498" s="191"/>
      <c r="BA498" s="191"/>
      <c r="BB498" s="191"/>
      <c r="BC498" s="191"/>
      <c r="BD498" s="191"/>
      <c r="BE498" s="191"/>
      <c r="BF498" s="191"/>
      <c r="BG498" s="191"/>
      <c r="BH498" s="191"/>
    </row>
    <row r="499" spans="1:60" outlineLevel="1" x14ac:dyDescent="0.25">
      <c r="A499" s="192"/>
      <c r="B499" s="193"/>
      <c r="C499" s="195" t="s">
        <v>145</v>
      </c>
      <c r="D499" s="196"/>
      <c r="E499" s="197">
        <v>1</v>
      </c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1"/>
      <c r="Z499" s="191"/>
      <c r="AA499" s="191"/>
      <c r="AB499" s="191"/>
      <c r="AC499" s="191"/>
      <c r="AD499" s="191"/>
      <c r="AE499" s="191"/>
      <c r="AF499" s="191"/>
      <c r="AG499" s="191" t="s">
        <v>143</v>
      </c>
      <c r="AH499" s="191">
        <v>0</v>
      </c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1"/>
      <c r="AT499" s="191"/>
      <c r="AU499" s="191"/>
      <c r="AV499" s="191"/>
      <c r="AW499" s="191"/>
      <c r="AX499" s="191"/>
      <c r="AY499" s="191"/>
      <c r="AZ499" s="191"/>
      <c r="BA499" s="191"/>
      <c r="BB499" s="191"/>
      <c r="BC499" s="191"/>
      <c r="BD499" s="191"/>
      <c r="BE499" s="191"/>
      <c r="BF499" s="191"/>
      <c r="BG499" s="191"/>
      <c r="BH499" s="191"/>
    </row>
    <row r="500" spans="1:60" outlineLevel="1" x14ac:dyDescent="0.25">
      <c r="A500" s="192"/>
      <c r="B500" s="193"/>
      <c r="C500" s="641"/>
      <c r="D500" s="642"/>
      <c r="E500" s="642"/>
      <c r="F500" s="642"/>
      <c r="G500" s="642"/>
      <c r="H500" s="190"/>
      <c r="I500" s="190"/>
      <c r="J500" s="190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1"/>
      <c r="Z500" s="191"/>
      <c r="AA500" s="191"/>
      <c r="AB500" s="191"/>
      <c r="AC500" s="191"/>
      <c r="AD500" s="191"/>
      <c r="AE500" s="191"/>
      <c r="AF500" s="191"/>
      <c r="AG500" s="191" t="s">
        <v>103</v>
      </c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1"/>
      <c r="AT500" s="191"/>
      <c r="AU500" s="191"/>
      <c r="AV500" s="191"/>
      <c r="AW500" s="191"/>
      <c r="AX500" s="191"/>
      <c r="AY500" s="191"/>
      <c r="AZ500" s="191"/>
      <c r="BA500" s="191"/>
      <c r="BB500" s="191"/>
      <c r="BC500" s="191"/>
      <c r="BD500" s="191"/>
      <c r="BE500" s="191"/>
      <c r="BF500" s="191"/>
      <c r="BG500" s="191"/>
      <c r="BH500" s="191"/>
    </row>
    <row r="501" spans="1:60" ht="20.399999999999999" outlineLevel="1" x14ac:dyDescent="0.25">
      <c r="A501" s="182">
        <v>47</v>
      </c>
      <c r="B501" s="183" t="s">
        <v>478</v>
      </c>
      <c r="C501" s="184" t="s">
        <v>479</v>
      </c>
      <c r="D501" s="185" t="s">
        <v>230</v>
      </c>
      <c r="E501" s="186">
        <v>1.2</v>
      </c>
      <c r="F501" s="187"/>
      <c r="G501" s="188">
        <f>ROUND(E501*F501,2)</f>
        <v>0</v>
      </c>
      <c r="H501" s="187"/>
      <c r="I501" s="188">
        <f>ROUND(E501*H501,2)</f>
        <v>0</v>
      </c>
      <c r="J501" s="187"/>
      <c r="K501" s="188">
        <f>ROUND(E501*J501,2)</f>
        <v>0</v>
      </c>
      <c r="L501" s="188">
        <v>21</v>
      </c>
      <c r="M501" s="188">
        <f>G501*(1+L501/100)</f>
        <v>0</v>
      </c>
      <c r="N501" s="188">
        <v>0</v>
      </c>
      <c r="O501" s="188">
        <f>ROUND(E501*N501,2)</f>
        <v>0</v>
      </c>
      <c r="P501" s="188">
        <v>0</v>
      </c>
      <c r="Q501" s="188">
        <f>ROUND(E501*P501,2)</f>
        <v>0</v>
      </c>
      <c r="R501" s="188" t="s">
        <v>437</v>
      </c>
      <c r="S501" s="188" t="s">
        <v>97</v>
      </c>
      <c r="T501" s="189" t="s">
        <v>98</v>
      </c>
      <c r="U501" s="190">
        <v>0.94</v>
      </c>
      <c r="V501" s="190">
        <f>ROUND(E501*U501,2)</f>
        <v>1.1299999999999999</v>
      </c>
      <c r="W501" s="190"/>
      <c r="X501" s="190" t="s">
        <v>134</v>
      </c>
      <c r="Y501" s="191"/>
      <c r="Z501" s="191"/>
      <c r="AA501" s="191"/>
      <c r="AB501" s="191"/>
      <c r="AC501" s="191"/>
      <c r="AD501" s="191"/>
      <c r="AE501" s="191"/>
      <c r="AF501" s="191"/>
      <c r="AG501" s="191" t="s">
        <v>135</v>
      </c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91"/>
      <c r="AV501" s="191"/>
      <c r="AW501" s="191"/>
      <c r="AX501" s="191"/>
      <c r="AY501" s="191"/>
      <c r="AZ501" s="191"/>
      <c r="BA501" s="191"/>
      <c r="BB501" s="191"/>
      <c r="BC501" s="191"/>
      <c r="BD501" s="191"/>
      <c r="BE501" s="191"/>
      <c r="BF501" s="191"/>
      <c r="BG501" s="191"/>
      <c r="BH501" s="191"/>
    </row>
    <row r="502" spans="1:60" outlineLevel="1" x14ac:dyDescent="0.25">
      <c r="A502" s="192"/>
      <c r="B502" s="193"/>
      <c r="C502" s="639" t="s">
        <v>480</v>
      </c>
      <c r="D502" s="640"/>
      <c r="E502" s="640"/>
      <c r="F502" s="640"/>
      <c r="G502" s="640"/>
      <c r="H502" s="190"/>
      <c r="I502" s="190"/>
      <c r="J502" s="190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1"/>
      <c r="Z502" s="191"/>
      <c r="AA502" s="191"/>
      <c r="AB502" s="191"/>
      <c r="AC502" s="191"/>
      <c r="AD502" s="191"/>
      <c r="AE502" s="191"/>
      <c r="AF502" s="191"/>
      <c r="AG502" s="191" t="s">
        <v>102</v>
      </c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91"/>
      <c r="AV502" s="191"/>
      <c r="AW502" s="191"/>
      <c r="AX502" s="191"/>
      <c r="AY502" s="191"/>
      <c r="AZ502" s="191"/>
      <c r="BA502" s="191"/>
      <c r="BB502" s="191"/>
      <c r="BC502" s="191"/>
      <c r="BD502" s="191"/>
      <c r="BE502" s="191"/>
      <c r="BF502" s="191"/>
      <c r="BG502" s="191"/>
      <c r="BH502" s="191"/>
    </row>
    <row r="503" spans="1:60" outlineLevel="1" x14ac:dyDescent="0.25">
      <c r="A503" s="192"/>
      <c r="B503" s="193"/>
      <c r="C503" s="195" t="s">
        <v>443</v>
      </c>
      <c r="D503" s="196"/>
      <c r="E503" s="197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1"/>
      <c r="Z503" s="191"/>
      <c r="AA503" s="191"/>
      <c r="AB503" s="191"/>
      <c r="AC503" s="191"/>
      <c r="AD503" s="191"/>
      <c r="AE503" s="191"/>
      <c r="AF503" s="191"/>
      <c r="AG503" s="191" t="s">
        <v>143</v>
      </c>
      <c r="AH503" s="191">
        <v>0</v>
      </c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1"/>
      <c r="AT503" s="191"/>
      <c r="AU503" s="191"/>
      <c r="AV503" s="191"/>
      <c r="AW503" s="191"/>
      <c r="AX503" s="191"/>
      <c r="AY503" s="191"/>
      <c r="AZ503" s="191"/>
      <c r="BA503" s="191"/>
      <c r="BB503" s="191"/>
      <c r="BC503" s="191"/>
      <c r="BD503" s="191"/>
      <c r="BE503" s="191"/>
      <c r="BF503" s="191"/>
      <c r="BG503" s="191"/>
      <c r="BH503" s="191"/>
    </row>
    <row r="504" spans="1:60" outlineLevel="1" x14ac:dyDescent="0.25">
      <c r="A504" s="192"/>
      <c r="B504" s="193"/>
      <c r="C504" s="195" t="s">
        <v>481</v>
      </c>
      <c r="D504" s="196"/>
      <c r="E504" s="197">
        <v>1.2</v>
      </c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1"/>
      <c r="Z504" s="191"/>
      <c r="AA504" s="191"/>
      <c r="AB504" s="191"/>
      <c r="AC504" s="191"/>
      <c r="AD504" s="191"/>
      <c r="AE504" s="191"/>
      <c r="AF504" s="191"/>
      <c r="AG504" s="191" t="s">
        <v>143</v>
      </c>
      <c r="AH504" s="191">
        <v>0</v>
      </c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91"/>
      <c r="AV504" s="191"/>
      <c r="AW504" s="191"/>
      <c r="AX504" s="191"/>
      <c r="AY504" s="191"/>
      <c r="AZ504" s="191"/>
      <c r="BA504" s="191"/>
      <c r="BB504" s="191"/>
      <c r="BC504" s="191"/>
      <c r="BD504" s="191"/>
      <c r="BE504" s="191"/>
      <c r="BF504" s="191"/>
      <c r="BG504" s="191"/>
      <c r="BH504" s="191"/>
    </row>
    <row r="505" spans="1:60" outlineLevel="1" x14ac:dyDescent="0.25">
      <c r="A505" s="192"/>
      <c r="B505" s="193"/>
      <c r="C505" s="641"/>
      <c r="D505" s="642"/>
      <c r="E505" s="642"/>
      <c r="F505" s="642"/>
      <c r="G505" s="642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1"/>
      <c r="Z505" s="191"/>
      <c r="AA505" s="191"/>
      <c r="AB505" s="191"/>
      <c r="AC505" s="191"/>
      <c r="AD505" s="191"/>
      <c r="AE505" s="191"/>
      <c r="AF505" s="191"/>
      <c r="AG505" s="191" t="s">
        <v>103</v>
      </c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91"/>
      <c r="AV505" s="191"/>
      <c r="AW505" s="191"/>
      <c r="AX505" s="191"/>
      <c r="AY505" s="191"/>
      <c r="AZ505" s="191"/>
      <c r="BA505" s="191"/>
      <c r="BB505" s="191"/>
      <c r="BC505" s="191"/>
      <c r="BD505" s="191"/>
      <c r="BE505" s="191"/>
      <c r="BF505" s="191"/>
      <c r="BG505" s="191"/>
      <c r="BH505" s="191"/>
    </row>
    <row r="506" spans="1:60" ht="20.399999999999999" outlineLevel="1" x14ac:dyDescent="0.25">
      <c r="A506" s="182">
        <v>48</v>
      </c>
      <c r="B506" s="183" t="s">
        <v>482</v>
      </c>
      <c r="C506" s="184" t="s">
        <v>483</v>
      </c>
      <c r="D506" s="185" t="s">
        <v>230</v>
      </c>
      <c r="E506" s="186">
        <v>4.4000000000000004</v>
      </c>
      <c r="F506" s="187"/>
      <c r="G506" s="188">
        <f>ROUND(E506*F506,2)</f>
        <v>0</v>
      </c>
      <c r="H506" s="187"/>
      <c r="I506" s="188">
        <f>ROUND(E506*H506,2)</f>
        <v>0</v>
      </c>
      <c r="J506" s="187"/>
      <c r="K506" s="188">
        <f>ROUND(E506*J506,2)</f>
        <v>0</v>
      </c>
      <c r="L506" s="188">
        <v>21</v>
      </c>
      <c r="M506" s="188">
        <f>G506*(1+L506/100)</f>
        <v>0</v>
      </c>
      <c r="N506" s="188">
        <v>1E-3</v>
      </c>
      <c r="O506" s="188">
        <f>ROUND(E506*N506,2)</f>
        <v>0</v>
      </c>
      <c r="P506" s="188">
        <v>6.3E-2</v>
      </c>
      <c r="Q506" s="188">
        <f>ROUND(E506*P506,2)</f>
        <v>0.28000000000000003</v>
      </c>
      <c r="R506" s="188" t="s">
        <v>437</v>
      </c>
      <c r="S506" s="188" t="s">
        <v>97</v>
      </c>
      <c r="T506" s="189" t="s">
        <v>98</v>
      </c>
      <c r="U506" s="190">
        <v>0.72</v>
      </c>
      <c r="V506" s="190">
        <f>ROUND(E506*U506,2)</f>
        <v>3.17</v>
      </c>
      <c r="W506" s="190"/>
      <c r="X506" s="190" t="s">
        <v>134</v>
      </c>
      <c r="Y506" s="191"/>
      <c r="Z506" s="191"/>
      <c r="AA506" s="191"/>
      <c r="AB506" s="191"/>
      <c r="AC506" s="191"/>
      <c r="AD506" s="191"/>
      <c r="AE506" s="191"/>
      <c r="AF506" s="191"/>
      <c r="AG506" s="191" t="s">
        <v>135</v>
      </c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91"/>
      <c r="AV506" s="191"/>
      <c r="AW506" s="191"/>
      <c r="AX506" s="191"/>
      <c r="AY506" s="191"/>
      <c r="AZ506" s="191"/>
      <c r="BA506" s="191"/>
      <c r="BB506" s="191"/>
      <c r="BC506" s="191"/>
      <c r="BD506" s="191"/>
      <c r="BE506" s="191"/>
      <c r="BF506" s="191"/>
      <c r="BG506" s="191"/>
      <c r="BH506" s="191"/>
    </row>
    <row r="507" spans="1:60" outlineLevel="1" x14ac:dyDescent="0.25">
      <c r="A507" s="192"/>
      <c r="B507" s="193"/>
      <c r="C507" s="195" t="s">
        <v>443</v>
      </c>
      <c r="D507" s="196"/>
      <c r="E507" s="197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1"/>
      <c r="Z507" s="191"/>
      <c r="AA507" s="191"/>
      <c r="AB507" s="191"/>
      <c r="AC507" s="191"/>
      <c r="AD507" s="191"/>
      <c r="AE507" s="191"/>
      <c r="AF507" s="191"/>
      <c r="AG507" s="191" t="s">
        <v>143</v>
      </c>
      <c r="AH507" s="191">
        <v>0</v>
      </c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91"/>
      <c r="AV507" s="191"/>
      <c r="AW507" s="191"/>
      <c r="AX507" s="191"/>
      <c r="AY507" s="191"/>
      <c r="AZ507" s="191"/>
      <c r="BA507" s="191"/>
      <c r="BB507" s="191"/>
      <c r="BC507" s="191"/>
      <c r="BD507" s="191"/>
      <c r="BE507" s="191"/>
      <c r="BF507" s="191"/>
      <c r="BG507" s="191"/>
      <c r="BH507" s="191"/>
    </row>
    <row r="508" spans="1:60" outlineLevel="1" x14ac:dyDescent="0.25">
      <c r="A508" s="192"/>
      <c r="B508" s="193"/>
      <c r="C508" s="195" t="s">
        <v>484</v>
      </c>
      <c r="D508" s="196"/>
      <c r="E508" s="197">
        <v>2.2000000000000002</v>
      </c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1"/>
      <c r="Z508" s="191"/>
      <c r="AA508" s="191"/>
      <c r="AB508" s="191"/>
      <c r="AC508" s="191"/>
      <c r="AD508" s="191"/>
      <c r="AE508" s="191"/>
      <c r="AF508" s="191"/>
      <c r="AG508" s="191" t="s">
        <v>143</v>
      </c>
      <c r="AH508" s="191">
        <v>0</v>
      </c>
      <c r="AI508" s="191"/>
      <c r="AJ508" s="191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91"/>
      <c r="AV508" s="191"/>
      <c r="AW508" s="191"/>
      <c r="AX508" s="191"/>
      <c r="AY508" s="191"/>
      <c r="AZ508" s="191"/>
      <c r="BA508" s="191"/>
      <c r="BB508" s="191"/>
      <c r="BC508" s="191"/>
      <c r="BD508" s="191"/>
      <c r="BE508" s="191"/>
      <c r="BF508" s="191"/>
      <c r="BG508" s="191"/>
      <c r="BH508" s="191"/>
    </row>
    <row r="509" spans="1:60" outlineLevel="1" x14ac:dyDescent="0.25">
      <c r="A509" s="192"/>
      <c r="B509" s="193"/>
      <c r="C509" s="195" t="s">
        <v>445</v>
      </c>
      <c r="D509" s="196"/>
      <c r="E509" s="197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1"/>
      <c r="Z509" s="191"/>
      <c r="AA509" s="191"/>
      <c r="AB509" s="191"/>
      <c r="AC509" s="191"/>
      <c r="AD509" s="191"/>
      <c r="AE509" s="191"/>
      <c r="AF509" s="191"/>
      <c r="AG509" s="191" t="s">
        <v>143</v>
      </c>
      <c r="AH509" s="191">
        <v>0</v>
      </c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91"/>
      <c r="AV509" s="191"/>
      <c r="AW509" s="191"/>
      <c r="AX509" s="191"/>
      <c r="AY509" s="191"/>
      <c r="AZ509" s="191"/>
      <c r="BA509" s="191"/>
      <c r="BB509" s="191"/>
      <c r="BC509" s="191"/>
      <c r="BD509" s="191"/>
      <c r="BE509" s="191"/>
      <c r="BF509" s="191"/>
      <c r="BG509" s="191"/>
      <c r="BH509" s="191"/>
    </row>
    <row r="510" spans="1:60" outlineLevel="1" x14ac:dyDescent="0.25">
      <c r="A510" s="192"/>
      <c r="B510" s="193"/>
      <c r="C510" s="195" t="s">
        <v>250</v>
      </c>
      <c r="D510" s="196"/>
      <c r="E510" s="197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1"/>
      <c r="Z510" s="191"/>
      <c r="AA510" s="191"/>
      <c r="AB510" s="191"/>
      <c r="AC510" s="191"/>
      <c r="AD510" s="191"/>
      <c r="AE510" s="191"/>
      <c r="AF510" s="191"/>
      <c r="AG510" s="191" t="s">
        <v>143</v>
      </c>
      <c r="AH510" s="191">
        <v>0</v>
      </c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91"/>
      <c r="AV510" s="191"/>
      <c r="AW510" s="191"/>
      <c r="AX510" s="191"/>
      <c r="AY510" s="191"/>
      <c r="AZ510" s="191"/>
      <c r="BA510" s="191"/>
      <c r="BB510" s="191"/>
      <c r="BC510" s="191"/>
      <c r="BD510" s="191"/>
      <c r="BE510" s="191"/>
      <c r="BF510" s="191"/>
      <c r="BG510" s="191"/>
      <c r="BH510" s="191"/>
    </row>
    <row r="511" spans="1:60" outlineLevel="1" x14ac:dyDescent="0.25">
      <c r="A511" s="192"/>
      <c r="B511" s="193"/>
      <c r="C511" s="195" t="s">
        <v>484</v>
      </c>
      <c r="D511" s="196"/>
      <c r="E511" s="197">
        <v>2.2000000000000002</v>
      </c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1"/>
      <c r="Z511" s="191"/>
      <c r="AA511" s="191"/>
      <c r="AB511" s="191"/>
      <c r="AC511" s="191"/>
      <c r="AD511" s="191"/>
      <c r="AE511" s="191"/>
      <c r="AF511" s="191"/>
      <c r="AG511" s="191" t="s">
        <v>143</v>
      </c>
      <c r="AH511" s="191">
        <v>0</v>
      </c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91"/>
      <c r="AV511" s="191"/>
      <c r="AW511" s="191"/>
      <c r="AX511" s="191"/>
      <c r="AY511" s="191"/>
      <c r="AZ511" s="191"/>
      <c r="BA511" s="191"/>
      <c r="BB511" s="191"/>
      <c r="BC511" s="191"/>
      <c r="BD511" s="191"/>
      <c r="BE511" s="191"/>
      <c r="BF511" s="191"/>
      <c r="BG511" s="191"/>
      <c r="BH511" s="191"/>
    </row>
    <row r="512" spans="1:60" outlineLevel="1" x14ac:dyDescent="0.25">
      <c r="A512" s="192"/>
      <c r="B512" s="193"/>
      <c r="C512" s="641"/>
      <c r="D512" s="642"/>
      <c r="E512" s="642"/>
      <c r="F512" s="642"/>
      <c r="G512" s="642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1"/>
      <c r="Z512" s="191"/>
      <c r="AA512" s="191"/>
      <c r="AB512" s="191"/>
      <c r="AC512" s="191"/>
      <c r="AD512" s="191"/>
      <c r="AE512" s="191"/>
      <c r="AF512" s="191"/>
      <c r="AG512" s="191" t="s">
        <v>103</v>
      </c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91"/>
      <c r="AV512" s="191"/>
      <c r="AW512" s="191"/>
      <c r="AX512" s="191"/>
      <c r="AY512" s="191"/>
      <c r="AZ512" s="191"/>
      <c r="BA512" s="191"/>
      <c r="BB512" s="191"/>
      <c r="BC512" s="191"/>
      <c r="BD512" s="191"/>
      <c r="BE512" s="191"/>
      <c r="BF512" s="191"/>
      <c r="BG512" s="191"/>
      <c r="BH512" s="191"/>
    </row>
    <row r="513" spans="1:60" outlineLevel="1" x14ac:dyDescent="0.25">
      <c r="A513" s="182">
        <v>49</v>
      </c>
      <c r="B513" s="183" t="s">
        <v>485</v>
      </c>
      <c r="C513" s="184" t="s">
        <v>486</v>
      </c>
      <c r="D513" s="185" t="s">
        <v>253</v>
      </c>
      <c r="E513" s="186">
        <v>4.04</v>
      </c>
      <c r="F513" s="187"/>
      <c r="G513" s="188">
        <f>ROUND(E513*F513,2)</f>
        <v>0</v>
      </c>
      <c r="H513" s="187"/>
      <c r="I513" s="188">
        <f>ROUND(E513*H513,2)</f>
        <v>0</v>
      </c>
      <c r="J513" s="187"/>
      <c r="K513" s="188">
        <f>ROUND(E513*J513,2)</f>
        <v>0</v>
      </c>
      <c r="L513" s="188">
        <v>21</v>
      </c>
      <c r="M513" s="188">
        <f>G513*(1+L513/100)</f>
        <v>0</v>
      </c>
      <c r="N513" s="188">
        <v>0</v>
      </c>
      <c r="O513" s="188">
        <f>ROUND(E513*N513,2)</f>
        <v>0</v>
      </c>
      <c r="P513" s="188">
        <v>4.6000000000000001E-4</v>
      </c>
      <c r="Q513" s="188">
        <f>ROUND(E513*P513,2)</f>
        <v>0</v>
      </c>
      <c r="R513" s="188" t="s">
        <v>437</v>
      </c>
      <c r="S513" s="188" t="s">
        <v>97</v>
      </c>
      <c r="T513" s="189" t="s">
        <v>98</v>
      </c>
      <c r="U513" s="190">
        <v>0.81</v>
      </c>
      <c r="V513" s="190">
        <f>ROUND(E513*U513,2)</f>
        <v>3.27</v>
      </c>
      <c r="W513" s="190"/>
      <c r="X513" s="190" t="s">
        <v>134</v>
      </c>
      <c r="Y513" s="191"/>
      <c r="Z513" s="191"/>
      <c r="AA513" s="191"/>
      <c r="AB513" s="191"/>
      <c r="AC513" s="191"/>
      <c r="AD513" s="191"/>
      <c r="AE513" s="191"/>
      <c r="AF513" s="191"/>
      <c r="AG513" s="191" t="s">
        <v>135</v>
      </c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1"/>
      <c r="AT513" s="191"/>
      <c r="AU513" s="191"/>
      <c r="AV513" s="191"/>
      <c r="AW513" s="191"/>
      <c r="AX513" s="191"/>
      <c r="AY513" s="191"/>
      <c r="AZ513" s="191"/>
      <c r="BA513" s="191"/>
      <c r="BB513" s="191"/>
      <c r="BC513" s="191"/>
      <c r="BD513" s="191"/>
      <c r="BE513" s="191"/>
      <c r="BF513" s="191"/>
      <c r="BG513" s="191"/>
      <c r="BH513" s="191"/>
    </row>
    <row r="514" spans="1:60" outlineLevel="1" x14ac:dyDescent="0.25">
      <c r="A514" s="192"/>
      <c r="B514" s="193"/>
      <c r="C514" s="195" t="s">
        <v>443</v>
      </c>
      <c r="D514" s="196"/>
      <c r="E514" s="197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1"/>
      <c r="Z514" s="191"/>
      <c r="AA514" s="191"/>
      <c r="AB514" s="191"/>
      <c r="AC514" s="191"/>
      <c r="AD514" s="191"/>
      <c r="AE514" s="191"/>
      <c r="AF514" s="191"/>
      <c r="AG514" s="191" t="s">
        <v>143</v>
      </c>
      <c r="AH514" s="191">
        <v>0</v>
      </c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1"/>
      <c r="AT514" s="191"/>
      <c r="AU514" s="191"/>
      <c r="AV514" s="191"/>
      <c r="AW514" s="191"/>
      <c r="AX514" s="191"/>
      <c r="AY514" s="191"/>
      <c r="AZ514" s="191"/>
      <c r="BA514" s="191"/>
      <c r="BB514" s="191"/>
      <c r="BC514" s="191"/>
      <c r="BD514" s="191"/>
      <c r="BE514" s="191"/>
      <c r="BF514" s="191"/>
      <c r="BG514" s="191"/>
      <c r="BH514" s="191"/>
    </row>
    <row r="515" spans="1:60" outlineLevel="1" x14ac:dyDescent="0.25">
      <c r="A515" s="192"/>
      <c r="B515" s="193"/>
      <c r="C515" s="195" t="s">
        <v>487</v>
      </c>
      <c r="D515" s="196"/>
      <c r="E515" s="197">
        <v>4.04</v>
      </c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1"/>
      <c r="Z515" s="191"/>
      <c r="AA515" s="191"/>
      <c r="AB515" s="191"/>
      <c r="AC515" s="191"/>
      <c r="AD515" s="191"/>
      <c r="AE515" s="191"/>
      <c r="AF515" s="191"/>
      <c r="AG515" s="191" t="s">
        <v>143</v>
      </c>
      <c r="AH515" s="191">
        <v>0</v>
      </c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91"/>
      <c r="AV515" s="191"/>
      <c r="AW515" s="191"/>
      <c r="AX515" s="191"/>
      <c r="AY515" s="191"/>
      <c r="AZ515" s="191"/>
      <c r="BA515" s="191"/>
      <c r="BB515" s="191"/>
      <c r="BC515" s="191"/>
      <c r="BD515" s="191"/>
      <c r="BE515" s="191"/>
      <c r="BF515" s="191"/>
      <c r="BG515" s="191"/>
      <c r="BH515" s="191"/>
    </row>
    <row r="516" spans="1:60" outlineLevel="1" x14ac:dyDescent="0.25">
      <c r="A516" s="192"/>
      <c r="B516" s="193"/>
      <c r="C516" s="641"/>
      <c r="D516" s="642"/>
      <c r="E516" s="642"/>
      <c r="F516" s="642"/>
      <c r="G516" s="642"/>
      <c r="H516" s="190"/>
      <c r="I516" s="190"/>
      <c r="J516" s="190"/>
      <c r="K516" s="190"/>
      <c r="L516" s="190"/>
      <c r="M516" s="190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1"/>
      <c r="Z516" s="191"/>
      <c r="AA516" s="191"/>
      <c r="AB516" s="191"/>
      <c r="AC516" s="191"/>
      <c r="AD516" s="191"/>
      <c r="AE516" s="191"/>
      <c r="AF516" s="191"/>
      <c r="AG516" s="191" t="s">
        <v>103</v>
      </c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  <c r="AU516" s="191"/>
      <c r="AV516" s="191"/>
      <c r="AW516" s="191"/>
      <c r="AX516" s="191"/>
      <c r="AY516" s="191"/>
      <c r="AZ516" s="191"/>
      <c r="BA516" s="191"/>
      <c r="BB516" s="191"/>
      <c r="BC516" s="191"/>
      <c r="BD516" s="191"/>
      <c r="BE516" s="191"/>
      <c r="BF516" s="191"/>
      <c r="BG516" s="191"/>
      <c r="BH516" s="191"/>
    </row>
    <row r="517" spans="1:60" outlineLevel="1" x14ac:dyDescent="0.25">
      <c r="A517" s="182">
        <v>50</v>
      </c>
      <c r="B517" s="183" t="s">
        <v>488</v>
      </c>
      <c r="C517" s="184" t="s">
        <v>489</v>
      </c>
      <c r="D517" s="185" t="s">
        <v>253</v>
      </c>
      <c r="E517" s="186">
        <v>125.4</v>
      </c>
      <c r="F517" s="187"/>
      <c r="G517" s="188">
        <f>ROUND(E517*F517,2)</f>
        <v>0</v>
      </c>
      <c r="H517" s="187"/>
      <c r="I517" s="188">
        <f>ROUND(E517*H517,2)</f>
        <v>0</v>
      </c>
      <c r="J517" s="187"/>
      <c r="K517" s="188">
        <f>ROUND(E517*J517,2)</f>
        <v>0</v>
      </c>
      <c r="L517" s="188">
        <v>21</v>
      </c>
      <c r="M517" s="188">
        <f>G517*(1+L517/100)</f>
        <v>0</v>
      </c>
      <c r="N517" s="188">
        <v>0</v>
      </c>
      <c r="O517" s="188">
        <f>ROUND(E517*N517,2)</f>
        <v>0</v>
      </c>
      <c r="P517" s="188">
        <v>4.6000000000000001E-4</v>
      </c>
      <c r="Q517" s="188">
        <f>ROUND(E517*P517,2)</f>
        <v>0.06</v>
      </c>
      <c r="R517" s="188" t="s">
        <v>437</v>
      </c>
      <c r="S517" s="188" t="s">
        <v>97</v>
      </c>
      <c r="T517" s="189" t="s">
        <v>98</v>
      </c>
      <c r="U517" s="190">
        <v>1.2150000000000001</v>
      </c>
      <c r="V517" s="190">
        <f>ROUND(E517*U517,2)</f>
        <v>152.36000000000001</v>
      </c>
      <c r="W517" s="190"/>
      <c r="X517" s="190" t="s">
        <v>134</v>
      </c>
      <c r="Y517" s="191"/>
      <c r="Z517" s="191"/>
      <c r="AA517" s="191"/>
      <c r="AB517" s="191"/>
      <c r="AC517" s="191"/>
      <c r="AD517" s="191"/>
      <c r="AE517" s="191"/>
      <c r="AF517" s="191"/>
      <c r="AG517" s="191" t="s">
        <v>135</v>
      </c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1"/>
      <c r="AT517" s="191"/>
      <c r="AU517" s="191"/>
      <c r="AV517" s="191"/>
      <c r="AW517" s="191"/>
      <c r="AX517" s="191"/>
      <c r="AY517" s="191"/>
      <c r="AZ517" s="191"/>
      <c r="BA517" s="191"/>
      <c r="BB517" s="191"/>
      <c r="BC517" s="191"/>
      <c r="BD517" s="191"/>
      <c r="BE517" s="191"/>
      <c r="BF517" s="191"/>
      <c r="BG517" s="191"/>
      <c r="BH517" s="191"/>
    </row>
    <row r="518" spans="1:60" outlineLevel="1" x14ac:dyDescent="0.25">
      <c r="A518" s="192"/>
      <c r="B518" s="193"/>
      <c r="C518" s="195" t="s">
        <v>237</v>
      </c>
      <c r="D518" s="196"/>
      <c r="E518" s="197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1"/>
      <c r="Z518" s="191"/>
      <c r="AA518" s="191"/>
      <c r="AB518" s="191"/>
      <c r="AC518" s="191"/>
      <c r="AD518" s="191"/>
      <c r="AE518" s="191"/>
      <c r="AF518" s="191"/>
      <c r="AG518" s="191" t="s">
        <v>143</v>
      </c>
      <c r="AH518" s="191">
        <v>0</v>
      </c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1"/>
      <c r="AT518" s="191"/>
      <c r="AU518" s="191"/>
      <c r="AV518" s="191"/>
      <c r="AW518" s="191"/>
      <c r="AX518" s="191"/>
      <c r="AY518" s="191"/>
      <c r="AZ518" s="191"/>
      <c r="BA518" s="191"/>
      <c r="BB518" s="191"/>
      <c r="BC518" s="191"/>
      <c r="BD518" s="191"/>
      <c r="BE518" s="191"/>
      <c r="BF518" s="191"/>
      <c r="BG518" s="191"/>
      <c r="BH518" s="191"/>
    </row>
    <row r="519" spans="1:60" outlineLevel="1" x14ac:dyDescent="0.25">
      <c r="A519" s="192"/>
      <c r="B519" s="193"/>
      <c r="C519" s="195" t="s">
        <v>490</v>
      </c>
      <c r="D519" s="196"/>
      <c r="E519" s="197">
        <v>125.4</v>
      </c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1"/>
      <c r="Z519" s="191"/>
      <c r="AA519" s="191"/>
      <c r="AB519" s="191"/>
      <c r="AC519" s="191"/>
      <c r="AD519" s="191"/>
      <c r="AE519" s="191"/>
      <c r="AF519" s="191"/>
      <c r="AG519" s="191" t="s">
        <v>143</v>
      </c>
      <c r="AH519" s="191">
        <v>0</v>
      </c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91"/>
      <c r="AV519" s="191"/>
      <c r="AW519" s="191"/>
      <c r="AX519" s="191"/>
      <c r="AY519" s="191"/>
      <c r="AZ519" s="191"/>
      <c r="BA519" s="191"/>
      <c r="BB519" s="191"/>
      <c r="BC519" s="191"/>
      <c r="BD519" s="191"/>
      <c r="BE519" s="191"/>
      <c r="BF519" s="191"/>
      <c r="BG519" s="191"/>
      <c r="BH519" s="191"/>
    </row>
    <row r="520" spans="1:60" outlineLevel="1" x14ac:dyDescent="0.25">
      <c r="A520" s="192"/>
      <c r="B520" s="193"/>
      <c r="C520" s="641"/>
      <c r="D520" s="642"/>
      <c r="E520" s="642"/>
      <c r="F520" s="642"/>
      <c r="G520" s="642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1"/>
      <c r="Z520" s="191"/>
      <c r="AA520" s="191"/>
      <c r="AB520" s="191"/>
      <c r="AC520" s="191"/>
      <c r="AD520" s="191"/>
      <c r="AE520" s="191"/>
      <c r="AF520" s="191"/>
      <c r="AG520" s="191" t="s">
        <v>103</v>
      </c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1"/>
      <c r="AV520" s="191"/>
      <c r="AW520" s="191"/>
      <c r="AX520" s="191"/>
      <c r="AY520" s="191"/>
      <c r="AZ520" s="191"/>
      <c r="BA520" s="191"/>
      <c r="BB520" s="191"/>
      <c r="BC520" s="191"/>
      <c r="BD520" s="191"/>
      <c r="BE520" s="191"/>
      <c r="BF520" s="191"/>
      <c r="BG520" s="191"/>
      <c r="BH520" s="191"/>
    </row>
    <row r="521" spans="1:60" outlineLevel="1" x14ac:dyDescent="0.25">
      <c r="A521" s="182">
        <v>51</v>
      </c>
      <c r="B521" s="183" t="s">
        <v>491</v>
      </c>
      <c r="C521" s="184" t="s">
        <v>492</v>
      </c>
      <c r="D521" s="185" t="s">
        <v>253</v>
      </c>
      <c r="E521" s="186">
        <v>23.4025</v>
      </c>
      <c r="F521" s="187"/>
      <c r="G521" s="188">
        <f>ROUND(E521*F521,2)</f>
        <v>0</v>
      </c>
      <c r="H521" s="187"/>
      <c r="I521" s="188">
        <f>ROUND(E521*H521,2)</f>
        <v>0</v>
      </c>
      <c r="J521" s="187"/>
      <c r="K521" s="188">
        <f>ROUND(E521*J521,2)</f>
        <v>0</v>
      </c>
      <c r="L521" s="188">
        <v>21</v>
      </c>
      <c r="M521" s="188">
        <f>G521*(1+L521/100)</f>
        <v>0</v>
      </c>
      <c r="N521" s="188">
        <v>0</v>
      </c>
      <c r="O521" s="188">
        <f>ROUND(E521*N521,2)</f>
        <v>0</v>
      </c>
      <c r="P521" s="188">
        <v>4.6000000000000001E-4</v>
      </c>
      <c r="Q521" s="188">
        <f>ROUND(E521*P521,2)</f>
        <v>0.01</v>
      </c>
      <c r="R521" s="188" t="s">
        <v>437</v>
      </c>
      <c r="S521" s="188" t="s">
        <v>97</v>
      </c>
      <c r="T521" s="189" t="s">
        <v>98</v>
      </c>
      <c r="U521" s="190">
        <v>1.35</v>
      </c>
      <c r="V521" s="190">
        <f>ROUND(E521*U521,2)</f>
        <v>31.59</v>
      </c>
      <c r="W521" s="190"/>
      <c r="X521" s="190" t="s">
        <v>134</v>
      </c>
      <c r="Y521" s="191"/>
      <c r="Z521" s="191"/>
      <c r="AA521" s="191"/>
      <c r="AB521" s="191"/>
      <c r="AC521" s="191"/>
      <c r="AD521" s="191"/>
      <c r="AE521" s="191"/>
      <c r="AF521" s="191"/>
      <c r="AG521" s="191" t="s">
        <v>135</v>
      </c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191"/>
      <c r="AY521" s="191"/>
      <c r="AZ521" s="191"/>
      <c r="BA521" s="191"/>
      <c r="BB521" s="191"/>
      <c r="BC521" s="191"/>
      <c r="BD521" s="191"/>
      <c r="BE521" s="191"/>
      <c r="BF521" s="191"/>
      <c r="BG521" s="191"/>
      <c r="BH521" s="191"/>
    </row>
    <row r="522" spans="1:60" outlineLevel="1" x14ac:dyDescent="0.25">
      <c r="A522" s="192"/>
      <c r="B522" s="193"/>
      <c r="C522" s="195" t="s">
        <v>462</v>
      </c>
      <c r="D522" s="196"/>
      <c r="E522" s="197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1"/>
      <c r="Z522" s="191"/>
      <c r="AA522" s="191"/>
      <c r="AB522" s="191"/>
      <c r="AC522" s="191"/>
      <c r="AD522" s="191"/>
      <c r="AE522" s="191"/>
      <c r="AF522" s="191"/>
      <c r="AG522" s="191" t="s">
        <v>143</v>
      </c>
      <c r="AH522" s="191">
        <v>0</v>
      </c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1"/>
      <c r="AT522" s="191"/>
      <c r="AU522" s="191"/>
      <c r="AV522" s="191"/>
      <c r="AW522" s="191"/>
      <c r="AX522" s="191"/>
      <c r="AY522" s="191"/>
      <c r="AZ522" s="191"/>
      <c r="BA522" s="191"/>
      <c r="BB522" s="191"/>
      <c r="BC522" s="191"/>
      <c r="BD522" s="191"/>
      <c r="BE522" s="191"/>
      <c r="BF522" s="191"/>
      <c r="BG522" s="191"/>
      <c r="BH522" s="191"/>
    </row>
    <row r="523" spans="1:60" outlineLevel="1" x14ac:dyDescent="0.25">
      <c r="A523" s="192"/>
      <c r="B523" s="193"/>
      <c r="C523" s="195" t="s">
        <v>408</v>
      </c>
      <c r="D523" s="196"/>
      <c r="E523" s="197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1"/>
      <c r="Z523" s="191"/>
      <c r="AA523" s="191"/>
      <c r="AB523" s="191"/>
      <c r="AC523" s="191"/>
      <c r="AD523" s="191"/>
      <c r="AE523" s="191"/>
      <c r="AF523" s="191"/>
      <c r="AG523" s="191" t="s">
        <v>143</v>
      </c>
      <c r="AH523" s="191">
        <v>0</v>
      </c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1"/>
      <c r="AT523" s="191"/>
      <c r="AU523" s="191"/>
      <c r="AV523" s="191"/>
      <c r="AW523" s="191"/>
      <c r="AX523" s="191"/>
      <c r="AY523" s="191"/>
      <c r="AZ523" s="191"/>
      <c r="BA523" s="191"/>
      <c r="BB523" s="191"/>
      <c r="BC523" s="191"/>
      <c r="BD523" s="191"/>
      <c r="BE523" s="191"/>
      <c r="BF523" s="191"/>
      <c r="BG523" s="191"/>
      <c r="BH523" s="191"/>
    </row>
    <row r="524" spans="1:60" outlineLevel="1" x14ac:dyDescent="0.25">
      <c r="A524" s="192"/>
      <c r="B524" s="193"/>
      <c r="C524" s="195" t="s">
        <v>464</v>
      </c>
      <c r="D524" s="196"/>
      <c r="E524" s="197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1"/>
      <c r="Z524" s="191"/>
      <c r="AA524" s="191"/>
      <c r="AB524" s="191"/>
      <c r="AC524" s="191"/>
      <c r="AD524" s="191"/>
      <c r="AE524" s="191"/>
      <c r="AF524" s="191"/>
      <c r="AG524" s="191" t="s">
        <v>143</v>
      </c>
      <c r="AH524" s="191">
        <v>0</v>
      </c>
      <c r="AI524" s="191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1"/>
      <c r="AT524" s="191"/>
      <c r="AU524" s="191"/>
      <c r="AV524" s="191"/>
      <c r="AW524" s="191"/>
      <c r="AX524" s="191"/>
      <c r="AY524" s="191"/>
      <c r="AZ524" s="191"/>
      <c r="BA524" s="191"/>
      <c r="BB524" s="191"/>
      <c r="BC524" s="191"/>
      <c r="BD524" s="191"/>
      <c r="BE524" s="191"/>
      <c r="BF524" s="191"/>
      <c r="BG524" s="191"/>
      <c r="BH524" s="191"/>
    </row>
    <row r="525" spans="1:60" outlineLevel="1" x14ac:dyDescent="0.25">
      <c r="A525" s="192"/>
      <c r="B525" s="193"/>
      <c r="C525" s="195" t="s">
        <v>400</v>
      </c>
      <c r="D525" s="196"/>
      <c r="E525" s="197">
        <v>23.4025</v>
      </c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1"/>
      <c r="Z525" s="191"/>
      <c r="AA525" s="191"/>
      <c r="AB525" s="191"/>
      <c r="AC525" s="191"/>
      <c r="AD525" s="191"/>
      <c r="AE525" s="191"/>
      <c r="AF525" s="191"/>
      <c r="AG525" s="191" t="s">
        <v>143</v>
      </c>
      <c r="AH525" s="191">
        <v>0</v>
      </c>
      <c r="AI525" s="191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1"/>
      <c r="AT525" s="191"/>
      <c r="AU525" s="191"/>
      <c r="AV525" s="191"/>
      <c r="AW525" s="191"/>
      <c r="AX525" s="191"/>
      <c r="AY525" s="191"/>
      <c r="AZ525" s="191"/>
      <c r="BA525" s="191"/>
      <c r="BB525" s="191"/>
      <c r="BC525" s="191"/>
      <c r="BD525" s="191"/>
      <c r="BE525" s="191"/>
      <c r="BF525" s="191"/>
      <c r="BG525" s="191"/>
      <c r="BH525" s="191"/>
    </row>
    <row r="526" spans="1:60" outlineLevel="1" x14ac:dyDescent="0.25">
      <c r="A526" s="192"/>
      <c r="B526" s="193"/>
      <c r="C526" s="641"/>
      <c r="D526" s="642"/>
      <c r="E526" s="642"/>
      <c r="F526" s="642"/>
      <c r="G526" s="642"/>
      <c r="H526" s="190"/>
      <c r="I526" s="190"/>
      <c r="J526" s="190"/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1"/>
      <c r="Z526" s="191"/>
      <c r="AA526" s="191"/>
      <c r="AB526" s="191"/>
      <c r="AC526" s="191"/>
      <c r="AD526" s="191"/>
      <c r="AE526" s="191"/>
      <c r="AF526" s="191"/>
      <c r="AG526" s="191" t="s">
        <v>103</v>
      </c>
      <c r="AH526" s="191"/>
      <c r="AI526" s="191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1"/>
      <c r="AT526" s="191"/>
      <c r="AU526" s="191"/>
      <c r="AV526" s="191"/>
      <c r="AW526" s="191"/>
      <c r="AX526" s="191"/>
      <c r="AY526" s="191"/>
      <c r="AZ526" s="191"/>
      <c r="BA526" s="191"/>
      <c r="BB526" s="191"/>
      <c r="BC526" s="191"/>
      <c r="BD526" s="191"/>
      <c r="BE526" s="191"/>
      <c r="BF526" s="191"/>
      <c r="BG526" s="191"/>
      <c r="BH526" s="191"/>
    </row>
    <row r="527" spans="1:60" outlineLevel="1" x14ac:dyDescent="0.25">
      <c r="A527" s="182">
        <v>52</v>
      </c>
      <c r="B527" s="183" t="s">
        <v>493</v>
      </c>
      <c r="C527" s="184" t="s">
        <v>494</v>
      </c>
      <c r="D527" s="185" t="s">
        <v>253</v>
      </c>
      <c r="E527" s="186">
        <v>23.4025</v>
      </c>
      <c r="F527" s="187"/>
      <c r="G527" s="188">
        <f>ROUND(E527*F527,2)</f>
        <v>0</v>
      </c>
      <c r="H527" s="187"/>
      <c r="I527" s="188">
        <f>ROUND(E527*H527,2)</f>
        <v>0</v>
      </c>
      <c r="J527" s="187"/>
      <c r="K527" s="188">
        <f>ROUND(E527*J527,2)</f>
        <v>0</v>
      </c>
      <c r="L527" s="188">
        <v>21</v>
      </c>
      <c r="M527" s="188">
        <f>G527*(1+L527/100)</f>
        <v>0</v>
      </c>
      <c r="N527" s="188">
        <v>0</v>
      </c>
      <c r="O527" s="188">
        <f>ROUND(E527*N527,2)</f>
        <v>0</v>
      </c>
      <c r="P527" s="188">
        <v>4.6000000000000001E-4</v>
      </c>
      <c r="Q527" s="188">
        <f>ROUND(E527*P527,2)</f>
        <v>0.01</v>
      </c>
      <c r="R527" s="188" t="s">
        <v>437</v>
      </c>
      <c r="S527" s="188" t="s">
        <v>97</v>
      </c>
      <c r="T527" s="189" t="s">
        <v>98</v>
      </c>
      <c r="U527" s="190">
        <v>1.5</v>
      </c>
      <c r="V527" s="190">
        <f>ROUND(E527*U527,2)</f>
        <v>35.1</v>
      </c>
      <c r="W527" s="190"/>
      <c r="X527" s="190" t="s">
        <v>134</v>
      </c>
      <c r="Y527" s="191"/>
      <c r="Z527" s="191"/>
      <c r="AA527" s="191"/>
      <c r="AB527" s="191"/>
      <c r="AC527" s="191"/>
      <c r="AD527" s="191"/>
      <c r="AE527" s="191"/>
      <c r="AF527" s="191"/>
      <c r="AG527" s="191" t="s">
        <v>135</v>
      </c>
      <c r="AH527" s="191"/>
      <c r="AI527" s="191"/>
      <c r="AJ527" s="191"/>
      <c r="AK527" s="191"/>
      <c r="AL527" s="191"/>
      <c r="AM527" s="191"/>
      <c r="AN527" s="191"/>
      <c r="AO527" s="191"/>
      <c r="AP527" s="191"/>
      <c r="AQ527" s="191"/>
      <c r="AR527" s="191"/>
      <c r="AS527" s="191"/>
      <c r="AT527" s="191"/>
      <c r="AU527" s="191"/>
      <c r="AV527" s="191"/>
      <c r="AW527" s="191"/>
      <c r="AX527" s="191"/>
      <c r="AY527" s="191"/>
      <c r="AZ527" s="191"/>
      <c r="BA527" s="191"/>
      <c r="BB527" s="191"/>
      <c r="BC527" s="191"/>
      <c r="BD527" s="191"/>
      <c r="BE527" s="191"/>
      <c r="BF527" s="191"/>
      <c r="BG527" s="191"/>
      <c r="BH527" s="191"/>
    </row>
    <row r="528" spans="1:60" outlineLevel="1" x14ac:dyDescent="0.25">
      <c r="A528" s="192"/>
      <c r="B528" s="193"/>
      <c r="C528" s="195" t="s">
        <v>465</v>
      </c>
      <c r="D528" s="196"/>
      <c r="E528" s="197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1"/>
      <c r="Z528" s="191"/>
      <c r="AA528" s="191"/>
      <c r="AB528" s="191"/>
      <c r="AC528" s="191"/>
      <c r="AD528" s="191"/>
      <c r="AE528" s="191"/>
      <c r="AF528" s="191"/>
      <c r="AG528" s="191" t="s">
        <v>143</v>
      </c>
      <c r="AH528" s="191">
        <v>0</v>
      </c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1"/>
      <c r="AT528" s="191"/>
      <c r="AU528" s="191"/>
      <c r="AV528" s="191"/>
      <c r="AW528" s="191"/>
      <c r="AX528" s="191"/>
      <c r="AY528" s="191"/>
      <c r="AZ528" s="191"/>
      <c r="BA528" s="191"/>
      <c r="BB528" s="191"/>
      <c r="BC528" s="191"/>
      <c r="BD528" s="191"/>
      <c r="BE528" s="191"/>
      <c r="BF528" s="191"/>
      <c r="BG528" s="191"/>
      <c r="BH528" s="191"/>
    </row>
    <row r="529" spans="1:60" outlineLevel="1" x14ac:dyDescent="0.25">
      <c r="A529" s="192"/>
      <c r="B529" s="193"/>
      <c r="C529" s="195" t="s">
        <v>408</v>
      </c>
      <c r="D529" s="196"/>
      <c r="E529" s="197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1"/>
      <c r="Z529" s="191"/>
      <c r="AA529" s="191"/>
      <c r="AB529" s="191"/>
      <c r="AC529" s="191"/>
      <c r="AD529" s="191"/>
      <c r="AE529" s="191"/>
      <c r="AF529" s="191"/>
      <c r="AG529" s="191" t="s">
        <v>143</v>
      </c>
      <c r="AH529" s="191">
        <v>0</v>
      </c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1"/>
      <c r="AT529" s="191"/>
      <c r="AU529" s="191"/>
      <c r="AV529" s="191"/>
      <c r="AW529" s="191"/>
      <c r="AX529" s="191"/>
      <c r="AY529" s="191"/>
      <c r="AZ529" s="191"/>
      <c r="BA529" s="191"/>
      <c r="BB529" s="191"/>
      <c r="BC529" s="191"/>
      <c r="BD529" s="191"/>
      <c r="BE529" s="191"/>
      <c r="BF529" s="191"/>
      <c r="BG529" s="191"/>
      <c r="BH529" s="191"/>
    </row>
    <row r="530" spans="1:60" outlineLevel="1" x14ac:dyDescent="0.25">
      <c r="A530" s="192"/>
      <c r="B530" s="193"/>
      <c r="C530" s="195" t="s">
        <v>464</v>
      </c>
      <c r="D530" s="196"/>
      <c r="E530" s="197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1"/>
      <c r="Z530" s="191"/>
      <c r="AA530" s="191"/>
      <c r="AB530" s="191"/>
      <c r="AC530" s="191"/>
      <c r="AD530" s="191"/>
      <c r="AE530" s="191"/>
      <c r="AF530" s="191"/>
      <c r="AG530" s="191" t="s">
        <v>143</v>
      </c>
      <c r="AH530" s="191">
        <v>0</v>
      </c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1"/>
      <c r="AT530" s="191"/>
      <c r="AU530" s="191"/>
      <c r="AV530" s="191"/>
      <c r="AW530" s="191"/>
      <c r="AX530" s="191"/>
      <c r="AY530" s="191"/>
      <c r="AZ530" s="191"/>
      <c r="BA530" s="191"/>
      <c r="BB530" s="191"/>
      <c r="BC530" s="191"/>
      <c r="BD530" s="191"/>
      <c r="BE530" s="191"/>
      <c r="BF530" s="191"/>
      <c r="BG530" s="191"/>
      <c r="BH530" s="191"/>
    </row>
    <row r="531" spans="1:60" outlineLevel="1" x14ac:dyDescent="0.25">
      <c r="A531" s="192"/>
      <c r="B531" s="193"/>
      <c r="C531" s="195" t="s">
        <v>400</v>
      </c>
      <c r="D531" s="196"/>
      <c r="E531" s="197">
        <v>23.4025</v>
      </c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1"/>
      <c r="Z531" s="191"/>
      <c r="AA531" s="191"/>
      <c r="AB531" s="191"/>
      <c r="AC531" s="191"/>
      <c r="AD531" s="191"/>
      <c r="AE531" s="191"/>
      <c r="AF531" s="191"/>
      <c r="AG531" s="191" t="s">
        <v>143</v>
      </c>
      <c r="AH531" s="191">
        <v>0</v>
      </c>
      <c r="AI531" s="191"/>
      <c r="AJ531" s="191"/>
      <c r="AK531" s="191"/>
      <c r="AL531" s="191"/>
      <c r="AM531" s="191"/>
      <c r="AN531" s="191"/>
      <c r="AO531" s="191"/>
      <c r="AP531" s="191"/>
      <c r="AQ531" s="191"/>
      <c r="AR531" s="191"/>
      <c r="AS531" s="191"/>
      <c r="AT531" s="191"/>
      <c r="AU531" s="191"/>
      <c r="AV531" s="191"/>
      <c r="AW531" s="191"/>
      <c r="AX531" s="191"/>
      <c r="AY531" s="191"/>
      <c r="AZ531" s="191"/>
      <c r="BA531" s="191"/>
      <c r="BB531" s="191"/>
      <c r="BC531" s="191"/>
      <c r="BD531" s="191"/>
      <c r="BE531" s="191"/>
      <c r="BF531" s="191"/>
      <c r="BG531" s="191"/>
      <c r="BH531" s="191"/>
    </row>
    <row r="532" spans="1:60" outlineLevel="1" x14ac:dyDescent="0.25">
      <c r="A532" s="192"/>
      <c r="B532" s="193"/>
      <c r="C532" s="641"/>
      <c r="D532" s="642"/>
      <c r="E532" s="642"/>
      <c r="F532" s="642"/>
      <c r="G532" s="642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1"/>
      <c r="Z532" s="191"/>
      <c r="AA532" s="191"/>
      <c r="AB532" s="191"/>
      <c r="AC532" s="191"/>
      <c r="AD532" s="191"/>
      <c r="AE532" s="191"/>
      <c r="AF532" s="191"/>
      <c r="AG532" s="191" t="s">
        <v>103</v>
      </c>
      <c r="AH532" s="191"/>
      <c r="AI532" s="191"/>
      <c r="AJ532" s="191"/>
      <c r="AK532" s="191"/>
      <c r="AL532" s="191"/>
      <c r="AM532" s="191"/>
      <c r="AN532" s="191"/>
      <c r="AO532" s="191"/>
      <c r="AP532" s="191"/>
      <c r="AQ532" s="191"/>
      <c r="AR532" s="191"/>
      <c r="AS532" s="191"/>
      <c r="AT532" s="191"/>
      <c r="AU532" s="191"/>
      <c r="AV532" s="191"/>
      <c r="AW532" s="191"/>
      <c r="AX532" s="191"/>
      <c r="AY532" s="191"/>
      <c r="AZ532" s="191"/>
      <c r="BA532" s="191"/>
      <c r="BB532" s="191"/>
      <c r="BC532" s="191"/>
      <c r="BD532" s="191"/>
      <c r="BE532" s="191"/>
      <c r="BF532" s="191"/>
      <c r="BG532" s="191"/>
      <c r="BH532" s="191"/>
    </row>
    <row r="533" spans="1:60" ht="20.399999999999999" outlineLevel="1" x14ac:dyDescent="0.25">
      <c r="A533" s="182">
        <v>53</v>
      </c>
      <c r="B533" s="183" t="s">
        <v>495</v>
      </c>
      <c r="C533" s="184" t="s">
        <v>496</v>
      </c>
      <c r="D533" s="185" t="s">
        <v>230</v>
      </c>
      <c r="E533" s="186">
        <v>1.64</v>
      </c>
      <c r="F533" s="187"/>
      <c r="G533" s="188">
        <f>ROUND(E533*F533,2)</f>
        <v>0</v>
      </c>
      <c r="H533" s="187"/>
      <c r="I533" s="188">
        <f>ROUND(E533*H533,2)</f>
        <v>0</v>
      </c>
      <c r="J533" s="187"/>
      <c r="K533" s="188">
        <f>ROUND(E533*J533,2)</f>
        <v>0</v>
      </c>
      <c r="L533" s="188">
        <v>21</v>
      </c>
      <c r="M533" s="188">
        <f>G533*(1+L533/100)</f>
        <v>0</v>
      </c>
      <c r="N533" s="188">
        <v>5.4000000000000001E-4</v>
      </c>
      <c r="O533" s="188">
        <f>ROUND(E533*N533,2)</f>
        <v>0</v>
      </c>
      <c r="P533" s="188">
        <v>0.18</v>
      </c>
      <c r="Q533" s="188">
        <f>ROUND(E533*P533,2)</f>
        <v>0.3</v>
      </c>
      <c r="R533" s="188" t="s">
        <v>437</v>
      </c>
      <c r="S533" s="188" t="s">
        <v>97</v>
      </c>
      <c r="T533" s="189" t="s">
        <v>98</v>
      </c>
      <c r="U533" s="190">
        <v>0.309</v>
      </c>
      <c r="V533" s="190">
        <f>ROUND(E533*U533,2)</f>
        <v>0.51</v>
      </c>
      <c r="W533" s="190"/>
      <c r="X533" s="190" t="s">
        <v>134</v>
      </c>
      <c r="Y533" s="191"/>
      <c r="Z533" s="191"/>
      <c r="AA533" s="191"/>
      <c r="AB533" s="191"/>
      <c r="AC533" s="191"/>
      <c r="AD533" s="191"/>
      <c r="AE533" s="191"/>
      <c r="AF533" s="191"/>
      <c r="AG533" s="191" t="s">
        <v>135</v>
      </c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1"/>
      <c r="AT533" s="191"/>
      <c r="AU533" s="191"/>
      <c r="AV533" s="191"/>
      <c r="AW533" s="191"/>
      <c r="AX533" s="191"/>
      <c r="AY533" s="191"/>
      <c r="AZ533" s="191"/>
      <c r="BA533" s="191"/>
      <c r="BB533" s="191"/>
      <c r="BC533" s="191"/>
      <c r="BD533" s="191"/>
      <c r="BE533" s="191"/>
      <c r="BF533" s="191"/>
      <c r="BG533" s="191"/>
      <c r="BH533" s="191"/>
    </row>
    <row r="534" spans="1:60" outlineLevel="1" x14ac:dyDescent="0.25">
      <c r="A534" s="192"/>
      <c r="B534" s="193"/>
      <c r="C534" s="645" t="s">
        <v>497</v>
      </c>
      <c r="D534" s="646"/>
      <c r="E534" s="646"/>
      <c r="F534" s="646"/>
      <c r="G534" s="646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1"/>
      <c r="Z534" s="191"/>
      <c r="AA534" s="191"/>
      <c r="AB534" s="191"/>
      <c r="AC534" s="191"/>
      <c r="AD534" s="191"/>
      <c r="AE534" s="191"/>
      <c r="AF534" s="191"/>
      <c r="AG534" s="191" t="s">
        <v>224</v>
      </c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1"/>
      <c r="AT534" s="191"/>
      <c r="AU534" s="191"/>
      <c r="AV534" s="191"/>
      <c r="AW534" s="191"/>
      <c r="AX534" s="191"/>
      <c r="AY534" s="191"/>
      <c r="AZ534" s="191"/>
      <c r="BA534" s="191"/>
      <c r="BB534" s="191"/>
      <c r="BC534" s="191"/>
      <c r="BD534" s="191"/>
      <c r="BE534" s="191"/>
      <c r="BF534" s="191"/>
      <c r="BG534" s="191"/>
      <c r="BH534" s="191"/>
    </row>
    <row r="535" spans="1:60" outlineLevel="1" x14ac:dyDescent="0.25">
      <c r="A535" s="192"/>
      <c r="B535" s="193"/>
      <c r="C535" s="630" t="s">
        <v>480</v>
      </c>
      <c r="D535" s="631"/>
      <c r="E535" s="631"/>
      <c r="F535" s="631"/>
      <c r="G535" s="631"/>
      <c r="H535" s="190"/>
      <c r="I535" s="190"/>
      <c r="J535" s="190"/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1"/>
      <c r="Z535" s="191"/>
      <c r="AA535" s="191"/>
      <c r="AB535" s="191"/>
      <c r="AC535" s="191"/>
      <c r="AD535" s="191"/>
      <c r="AE535" s="191"/>
      <c r="AF535" s="191"/>
      <c r="AG535" s="191" t="s">
        <v>102</v>
      </c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1"/>
      <c r="AT535" s="191"/>
      <c r="AU535" s="191"/>
      <c r="AV535" s="191"/>
      <c r="AW535" s="191"/>
      <c r="AX535" s="191"/>
      <c r="AY535" s="191"/>
      <c r="AZ535" s="191"/>
      <c r="BA535" s="191"/>
      <c r="BB535" s="191"/>
      <c r="BC535" s="191"/>
      <c r="BD535" s="191"/>
      <c r="BE535" s="191"/>
      <c r="BF535" s="191"/>
      <c r="BG535" s="191"/>
      <c r="BH535" s="191"/>
    </row>
    <row r="536" spans="1:60" outlineLevel="1" x14ac:dyDescent="0.25">
      <c r="A536" s="192"/>
      <c r="B536" s="193"/>
      <c r="C536" s="195" t="s">
        <v>443</v>
      </c>
      <c r="D536" s="196"/>
      <c r="E536" s="197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1"/>
      <c r="Z536" s="191"/>
      <c r="AA536" s="191"/>
      <c r="AB536" s="191"/>
      <c r="AC536" s="191"/>
      <c r="AD536" s="191"/>
      <c r="AE536" s="191"/>
      <c r="AF536" s="191"/>
      <c r="AG536" s="191" t="s">
        <v>143</v>
      </c>
      <c r="AH536" s="191">
        <v>0</v>
      </c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1"/>
      <c r="AT536" s="191"/>
      <c r="AU536" s="191"/>
      <c r="AV536" s="191"/>
      <c r="AW536" s="191"/>
      <c r="AX536" s="191"/>
      <c r="AY536" s="191"/>
      <c r="AZ536" s="191"/>
      <c r="BA536" s="191"/>
      <c r="BB536" s="191"/>
      <c r="BC536" s="191"/>
      <c r="BD536" s="191"/>
      <c r="BE536" s="191"/>
      <c r="BF536" s="191"/>
      <c r="BG536" s="191"/>
      <c r="BH536" s="191"/>
    </row>
    <row r="537" spans="1:60" outlineLevel="1" x14ac:dyDescent="0.25">
      <c r="A537" s="192"/>
      <c r="B537" s="193"/>
      <c r="C537" s="195" t="s">
        <v>498</v>
      </c>
      <c r="D537" s="196"/>
      <c r="E537" s="197">
        <v>1.64</v>
      </c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1"/>
      <c r="Z537" s="191"/>
      <c r="AA537" s="191"/>
      <c r="AB537" s="191"/>
      <c r="AC537" s="191"/>
      <c r="AD537" s="191"/>
      <c r="AE537" s="191"/>
      <c r="AF537" s="191"/>
      <c r="AG537" s="191" t="s">
        <v>143</v>
      </c>
      <c r="AH537" s="191">
        <v>0</v>
      </c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1"/>
      <c r="AT537" s="191"/>
      <c r="AU537" s="191"/>
      <c r="AV537" s="191"/>
      <c r="AW537" s="191"/>
      <c r="AX537" s="191"/>
      <c r="AY537" s="191"/>
      <c r="AZ537" s="191"/>
      <c r="BA537" s="191"/>
      <c r="BB537" s="191"/>
      <c r="BC537" s="191"/>
      <c r="BD537" s="191"/>
      <c r="BE537" s="191"/>
      <c r="BF537" s="191"/>
      <c r="BG537" s="191"/>
      <c r="BH537" s="191"/>
    </row>
    <row r="538" spans="1:60" outlineLevel="1" x14ac:dyDescent="0.25">
      <c r="A538" s="192"/>
      <c r="B538" s="193"/>
      <c r="C538" s="641"/>
      <c r="D538" s="642"/>
      <c r="E538" s="642"/>
      <c r="F538" s="642"/>
      <c r="G538" s="642"/>
      <c r="H538" s="190"/>
      <c r="I538" s="190"/>
      <c r="J538" s="190"/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1"/>
      <c r="Z538" s="191"/>
      <c r="AA538" s="191"/>
      <c r="AB538" s="191"/>
      <c r="AC538" s="191"/>
      <c r="AD538" s="191"/>
      <c r="AE538" s="191"/>
      <c r="AF538" s="191"/>
      <c r="AG538" s="191" t="s">
        <v>103</v>
      </c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1"/>
      <c r="AT538" s="191"/>
      <c r="AU538" s="191"/>
      <c r="AV538" s="191"/>
      <c r="AW538" s="191"/>
      <c r="AX538" s="191"/>
      <c r="AY538" s="191"/>
      <c r="AZ538" s="191"/>
      <c r="BA538" s="191"/>
      <c r="BB538" s="191"/>
      <c r="BC538" s="191"/>
      <c r="BD538" s="191"/>
      <c r="BE538" s="191"/>
      <c r="BF538" s="191"/>
      <c r="BG538" s="191"/>
      <c r="BH538" s="191"/>
    </row>
    <row r="539" spans="1:60" ht="20.399999999999999" outlineLevel="1" x14ac:dyDescent="0.25">
      <c r="A539" s="182">
        <v>54</v>
      </c>
      <c r="B539" s="183" t="s">
        <v>499</v>
      </c>
      <c r="C539" s="184" t="s">
        <v>500</v>
      </c>
      <c r="D539" s="185" t="s">
        <v>253</v>
      </c>
      <c r="E539" s="186">
        <v>237.6</v>
      </c>
      <c r="F539" s="187"/>
      <c r="G539" s="188">
        <f>ROUND(E539*F539,2)</f>
        <v>0</v>
      </c>
      <c r="H539" s="187"/>
      <c r="I539" s="188">
        <f>ROUND(E539*H539,2)</f>
        <v>0</v>
      </c>
      <c r="J539" s="187"/>
      <c r="K539" s="188">
        <f>ROUND(E539*J539,2)</f>
        <v>0</v>
      </c>
      <c r="L539" s="188">
        <v>21</v>
      </c>
      <c r="M539" s="188">
        <f>G539*(1+L539/100)</f>
        <v>0</v>
      </c>
      <c r="N539" s="188">
        <v>4.8999999999999998E-4</v>
      </c>
      <c r="O539" s="188">
        <f>ROUND(E539*N539,2)</f>
        <v>0.12</v>
      </c>
      <c r="P539" s="188">
        <v>5.3999999999999999E-2</v>
      </c>
      <c r="Q539" s="188">
        <f>ROUND(E539*P539,2)</f>
        <v>12.83</v>
      </c>
      <c r="R539" s="188" t="s">
        <v>437</v>
      </c>
      <c r="S539" s="188" t="s">
        <v>97</v>
      </c>
      <c r="T539" s="189" t="s">
        <v>98</v>
      </c>
      <c r="U539" s="190">
        <v>0.73</v>
      </c>
      <c r="V539" s="190">
        <f>ROUND(E539*U539,2)</f>
        <v>173.45</v>
      </c>
      <c r="W539" s="190"/>
      <c r="X539" s="190" t="s">
        <v>134</v>
      </c>
      <c r="Y539" s="191"/>
      <c r="Z539" s="191"/>
      <c r="AA539" s="191"/>
      <c r="AB539" s="191"/>
      <c r="AC539" s="191"/>
      <c r="AD539" s="191"/>
      <c r="AE539" s="191"/>
      <c r="AF539" s="191"/>
      <c r="AG539" s="191" t="s">
        <v>135</v>
      </c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1"/>
      <c r="AT539" s="191"/>
      <c r="AU539" s="191"/>
      <c r="AV539" s="191"/>
      <c r="AW539" s="191"/>
      <c r="AX539" s="191"/>
      <c r="AY539" s="191"/>
      <c r="AZ539" s="191"/>
      <c r="BA539" s="191"/>
      <c r="BB539" s="191"/>
      <c r="BC539" s="191"/>
      <c r="BD539" s="191"/>
      <c r="BE539" s="191"/>
      <c r="BF539" s="191"/>
      <c r="BG539" s="191"/>
      <c r="BH539" s="191"/>
    </row>
    <row r="540" spans="1:60" outlineLevel="1" x14ac:dyDescent="0.25">
      <c r="A540" s="192"/>
      <c r="B540" s="193"/>
      <c r="C540" s="639" t="s">
        <v>480</v>
      </c>
      <c r="D540" s="640"/>
      <c r="E540" s="640"/>
      <c r="F540" s="640"/>
      <c r="G540" s="640"/>
      <c r="H540" s="190"/>
      <c r="I540" s="190"/>
      <c r="J540" s="190"/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1"/>
      <c r="Z540" s="191"/>
      <c r="AA540" s="191"/>
      <c r="AB540" s="191"/>
      <c r="AC540" s="191"/>
      <c r="AD540" s="191"/>
      <c r="AE540" s="191"/>
      <c r="AF540" s="191"/>
      <c r="AG540" s="191" t="s">
        <v>102</v>
      </c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1"/>
      <c r="AT540" s="191"/>
      <c r="AU540" s="191"/>
      <c r="AV540" s="191"/>
      <c r="AW540" s="191"/>
      <c r="AX540" s="191"/>
      <c r="AY540" s="191"/>
      <c r="AZ540" s="191"/>
      <c r="BA540" s="191"/>
      <c r="BB540" s="191"/>
      <c r="BC540" s="191"/>
      <c r="BD540" s="191"/>
      <c r="BE540" s="191"/>
      <c r="BF540" s="191"/>
      <c r="BG540" s="191"/>
      <c r="BH540" s="191"/>
    </row>
    <row r="541" spans="1:60" outlineLevel="1" x14ac:dyDescent="0.25">
      <c r="A541" s="192"/>
      <c r="B541" s="193"/>
      <c r="C541" s="195" t="s">
        <v>237</v>
      </c>
      <c r="D541" s="196"/>
      <c r="E541" s="197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1"/>
      <c r="Z541" s="191"/>
      <c r="AA541" s="191"/>
      <c r="AB541" s="191"/>
      <c r="AC541" s="191"/>
      <c r="AD541" s="191"/>
      <c r="AE541" s="191"/>
      <c r="AF541" s="191"/>
      <c r="AG541" s="191" t="s">
        <v>143</v>
      </c>
      <c r="AH541" s="191">
        <v>0</v>
      </c>
      <c r="AI541" s="191"/>
      <c r="AJ541" s="191"/>
      <c r="AK541" s="191"/>
      <c r="AL541" s="191"/>
      <c r="AM541" s="191"/>
      <c r="AN541" s="191"/>
      <c r="AO541" s="191"/>
      <c r="AP541" s="191"/>
      <c r="AQ541" s="191"/>
      <c r="AR541" s="191"/>
      <c r="AS541" s="191"/>
      <c r="AT541" s="191"/>
      <c r="AU541" s="191"/>
      <c r="AV541" s="191"/>
      <c r="AW541" s="191"/>
      <c r="AX541" s="191"/>
      <c r="AY541" s="191"/>
      <c r="AZ541" s="191"/>
      <c r="BA541" s="191"/>
      <c r="BB541" s="191"/>
      <c r="BC541" s="191"/>
      <c r="BD541" s="191"/>
      <c r="BE541" s="191"/>
      <c r="BF541" s="191"/>
      <c r="BG541" s="191"/>
      <c r="BH541" s="191"/>
    </row>
    <row r="542" spans="1:60" outlineLevel="1" x14ac:dyDescent="0.25">
      <c r="A542" s="192"/>
      <c r="B542" s="193"/>
      <c r="C542" s="195" t="s">
        <v>256</v>
      </c>
      <c r="D542" s="196"/>
      <c r="E542" s="197">
        <v>62.7</v>
      </c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1"/>
      <c r="Z542" s="191"/>
      <c r="AA542" s="191"/>
      <c r="AB542" s="191"/>
      <c r="AC542" s="191"/>
      <c r="AD542" s="191"/>
      <c r="AE542" s="191"/>
      <c r="AF542" s="191"/>
      <c r="AG542" s="191" t="s">
        <v>143</v>
      </c>
      <c r="AH542" s="191">
        <v>0</v>
      </c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  <c r="AU542" s="191"/>
      <c r="AV542" s="191"/>
      <c r="AW542" s="191"/>
      <c r="AX542" s="191"/>
      <c r="AY542" s="191"/>
      <c r="AZ542" s="191"/>
      <c r="BA542" s="191"/>
      <c r="BB542" s="191"/>
      <c r="BC542" s="191"/>
      <c r="BD542" s="191"/>
      <c r="BE542" s="191"/>
      <c r="BF542" s="191"/>
      <c r="BG542" s="191"/>
      <c r="BH542" s="191"/>
    </row>
    <row r="543" spans="1:60" outlineLevel="1" x14ac:dyDescent="0.25">
      <c r="A543" s="192"/>
      <c r="B543" s="193"/>
      <c r="C543" s="195" t="s">
        <v>240</v>
      </c>
      <c r="D543" s="196"/>
      <c r="E543" s="197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1"/>
      <c r="Z543" s="191"/>
      <c r="AA543" s="191"/>
      <c r="AB543" s="191"/>
      <c r="AC543" s="191"/>
      <c r="AD543" s="191"/>
      <c r="AE543" s="191"/>
      <c r="AF543" s="191"/>
      <c r="AG543" s="191" t="s">
        <v>143</v>
      </c>
      <c r="AH543" s="191">
        <v>0</v>
      </c>
      <c r="AI543" s="191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1"/>
      <c r="AT543" s="191"/>
      <c r="AU543" s="191"/>
      <c r="AV543" s="191"/>
      <c r="AW543" s="191"/>
      <c r="AX543" s="191"/>
      <c r="AY543" s="191"/>
      <c r="AZ543" s="191"/>
      <c r="BA543" s="191"/>
      <c r="BB543" s="191"/>
      <c r="BC543" s="191"/>
      <c r="BD543" s="191"/>
      <c r="BE543" s="191"/>
      <c r="BF543" s="191"/>
      <c r="BG543" s="191"/>
      <c r="BH543" s="191"/>
    </row>
    <row r="544" spans="1:60" outlineLevel="1" x14ac:dyDescent="0.25">
      <c r="A544" s="192"/>
      <c r="B544" s="193"/>
      <c r="C544" s="195" t="s">
        <v>256</v>
      </c>
      <c r="D544" s="196"/>
      <c r="E544" s="197">
        <v>62.7</v>
      </c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1"/>
      <c r="Z544" s="191"/>
      <c r="AA544" s="191"/>
      <c r="AB544" s="191"/>
      <c r="AC544" s="191"/>
      <c r="AD544" s="191"/>
      <c r="AE544" s="191"/>
      <c r="AF544" s="191"/>
      <c r="AG544" s="191" t="s">
        <v>143</v>
      </c>
      <c r="AH544" s="191">
        <v>0</v>
      </c>
      <c r="AI544" s="191"/>
      <c r="AJ544" s="191"/>
      <c r="AK544" s="191"/>
      <c r="AL544" s="191"/>
      <c r="AM544" s="191"/>
      <c r="AN544" s="191"/>
      <c r="AO544" s="191"/>
      <c r="AP544" s="191"/>
      <c r="AQ544" s="191"/>
      <c r="AR544" s="191"/>
      <c r="AS544" s="191"/>
      <c r="AT544" s="191"/>
      <c r="AU544" s="191"/>
      <c r="AV544" s="191"/>
      <c r="AW544" s="191"/>
      <c r="AX544" s="191"/>
      <c r="AY544" s="191"/>
      <c r="AZ544" s="191"/>
      <c r="BA544" s="191"/>
      <c r="BB544" s="191"/>
      <c r="BC544" s="191"/>
      <c r="BD544" s="191"/>
      <c r="BE544" s="191"/>
      <c r="BF544" s="191"/>
      <c r="BG544" s="191"/>
      <c r="BH544" s="191"/>
    </row>
    <row r="545" spans="1:60" outlineLevel="1" x14ac:dyDescent="0.25">
      <c r="A545" s="192"/>
      <c r="B545" s="193"/>
      <c r="C545" s="195" t="s">
        <v>225</v>
      </c>
      <c r="D545" s="196"/>
      <c r="E545" s="197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190"/>
      <c r="U545" s="190"/>
      <c r="V545" s="190"/>
      <c r="W545" s="190"/>
      <c r="X545" s="190"/>
      <c r="Y545" s="191"/>
      <c r="Z545" s="191"/>
      <c r="AA545" s="191"/>
      <c r="AB545" s="191"/>
      <c r="AC545" s="191"/>
      <c r="AD545" s="191"/>
      <c r="AE545" s="191"/>
      <c r="AF545" s="191"/>
      <c r="AG545" s="191" t="s">
        <v>143</v>
      </c>
      <c r="AH545" s="191">
        <v>0</v>
      </c>
      <c r="AI545" s="191"/>
      <c r="AJ545" s="191"/>
      <c r="AK545" s="191"/>
      <c r="AL545" s="191"/>
      <c r="AM545" s="191"/>
      <c r="AN545" s="191"/>
      <c r="AO545" s="191"/>
      <c r="AP545" s="191"/>
      <c r="AQ545" s="191"/>
      <c r="AR545" s="191"/>
      <c r="AS545" s="191"/>
      <c r="AT545" s="191"/>
      <c r="AU545" s="191"/>
      <c r="AV545" s="191"/>
      <c r="AW545" s="191"/>
      <c r="AX545" s="191"/>
      <c r="AY545" s="191"/>
      <c r="AZ545" s="191"/>
      <c r="BA545" s="191"/>
      <c r="BB545" s="191"/>
      <c r="BC545" s="191"/>
      <c r="BD545" s="191"/>
      <c r="BE545" s="191"/>
      <c r="BF545" s="191"/>
      <c r="BG545" s="191"/>
      <c r="BH545" s="191"/>
    </row>
    <row r="546" spans="1:60" outlineLevel="1" x14ac:dyDescent="0.25">
      <c r="A546" s="192"/>
      <c r="B546" s="193"/>
      <c r="C546" s="195" t="s">
        <v>501</v>
      </c>
      <c r="D546" s="196"/>
      <c r="E546" s="197">
        <v>56.1</v>
      </c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1"/>
      <c r="Z546" s="191"/>
      <c r="AA546" s="191"/>
      <c r="AB546" s="191"/>
      <c r="AC546" s="191"/>
      <c r="AD546" s="191"/>
      <c r="AE546" s="191"/>
      <c r="AF546" s="191"/>
      <c r="AG546" s="191" t="s">
        <v>143</v>
      </c>
      <c r="AH546" s="191">
        <v>0</v>
      </c>
      <c r="AI546" s="191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1"/>
      <c r="AT546" s="191"/>
      <c r="AU546" s="191"/>
      <c r="AV546" s="191"/>
      <c r="AW546" s="191"/>
      <c r="AX546" s="191"/>
      <c r="AY546" s="191"/>
      <c r="AZ546" s="191"/>
      <c r="BA546" s="191"/>
      <c r="BB546" s="191"/>
      <c r="BC546" s="191"/>
      <c r="BD546" s="191"/>
      <c r="BE546" s="191"/>
      <c r="BF546" s="191"/>
      <c r="BG546" s="191"/>
      <c r="BH546" s="191"/>
    </row>
    <row r="547" spans="1:60" outlineLevel="1" x14ac:dyDescent="0.25">
      <c r="A547" s="192"/>
      <c r="B547" s="193"/>
      <c r="C547" s="195" t="s">
        <v>241</v>
      </c>
      <c r="D547" s="196"/>
      <c r="E547" s="197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1"/>
      <c r="Z547" s="191"/>
      <c r="AA547" s="191"/>
      <c r="AB547" s="191"/>
      <c r="AC547" s="191"/>
      <c r="AD547" s="191"/>
      <c r="AE547" s="191"/>
      <c r="AF547" s="191"/>
      <c r="AG547" s="191" t="s">
        <v>143</v>
      </c>
      <c r="AH547" s="191">
        <v>0</v>
      </c>
      <c r="AI547" s="191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1"/>
      <c r="AT547" s="191"/>
      <c r="AU547" s="191"/>
      <c r="AV547" s="191"/>
      <c r="AW547" s="191"/>
      <c r="AX547" s="191"/>
      <c r="AY547" s="191"/>
      <c r="AZ547" s="191"/>
      <c r="BA547" s="191"/>
      <c r="BB547" s="191"/>
      <c r="BC547" s="191"/>
      <c r="BD547" s="191"/>
      <c r="BE547" s="191"/>
      <c r="BF547" s="191"/>
      <c r="BG547" s="191"/>
      <c r="BH547" s="191"/>
    </row>
    <row r="548" spans="1:60" outlineLevel="1" x14ac:dyDescent="0.25">
      <c r="A548" s="192"/>
      <c r="B548" s="193"/>
      <c r="C548" s="195" t="s">
        <v>501</v>
      </c>
      <c r="D548" s="196"/>
      <c r="E548" s="197">
        <v>56.1</v>
      </c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1"/>
      <c r="Z548" s="191"/>
      <c r="AA548" s="191"/>
      <c r="AB548" s="191"/>
      <c r="AC548" s="191"/>
      <c r="AD548" s="191"/>
      <c r="AE548" s="191"/>
      <c r="AF548" s="191"/>
      <c r="AG548" s="191" t="s">
        <v>143</v>
      </c>
      <c r="AH548" s="191">
        <v>0</v>
      </c>
      <c r="AI548" s="191"/>
      <c r="AJ548" s="191"/>
      <c r="AK548" s="191"/>
      <c r="AL548" s="191"/>
      <c r="AM548" s="191"/>
      <c r="AN548" s="191"/>
      <c r="AO548" s="191"/>
      <c r="AP548" s="191"/>
      <c r="AQ548" s="191"/>
      <c r="AR548" s="191"/>
      <c r="AS548" s="191"/>
      <c r="AT548" s="191"/>
      <c r="AU548" s="191"/>
      <c r="AV548" s="191"/>
      <c r="AW548" s="191"/>
      <c r="AX548" s="191"/>
      <c r="AY548" s="191"/>
      <c r="AZ548" s="191"/>
      <c r="BA548" s="191"/>
      <c r="BB548" s="191"/>
      <c r="BC548" s="191"/>
      <c r="BD548" s="191"/>
      <c r="BE548" s="191"/>
      <c r="BF548" s="191"/>
      <c r="BG548" s="191"/>
      <c r="BH548" s="191"/>
    </row>
    <row r="549" spans="1:60" outlineLevel="1" x14ac:dyDescent="0.25">
      <c r="A549" s="192"/>
      <c r="B549" s="193"/>
      <c r="C549" s="641"/>
      <c r="D549" s="642"/>
      <c r="E549" s="642"/>
      <c r="F549" s="642"/>
      <c r="G549" s="642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1"/>
      <c r="Z549" s="191"/>
      <c r="AA549" s="191"/>
      <c r="AB549" s="191"/>
      <c r="AC549" s="191"/>
      <c r="AD549" s="191"/>
      <c r="AE549" s="191"/>
      <c r="AF549" s="191"/>
      <c r="AG549" s="191" t="s">
        <v>103</v>
      </c>
      <c r="AH549" s="191"/>
      <c r="AI549" s="191"/>
      <c r="AJ549" s="191"/>
      <c r="AK549" s="191"/>
      <c r="AL549" s="191"/>
      <c r="AM549" s="191"/>
      <c r="AN549" s="191"/>
      <c r="AO549" s="191"/>
      <c r="AP549" s="191"/>
      <c r="AQ549" s="191"/>
      <c r="AR549" s="191"/>
      <c r="AS549" s="191"/>
      <c r="AT549" s="191"/>
      <c r="AU549" s="191"/>
      <c r="AV549" s="191"/>
      <c r="AW549" s="191"/>
      <c r="AX549" s="191"/>
      <c r="AY549" s="191"/>
      <c r="AZ549" s="191"/>
      <c r="BA549" s="191"/>
      <c r="BB549" s="191"/>
      <c r="BC549" s="191"/>
      <c r="BD549" s="191"/>
      <c r="BE549" s="191"/>
      <c r="BF549" s="191"/>
      <c r="BG549" s="191"/>
      <c r="BH549" s="191"/>
    </row>
    <row r="550" spans="1:60" ht="20.399999999999999" outlineLevel="1" x14ac:dyDescent="0.25">
      <c r="A550" s="182">
        <v>55</v>
      </c>
      <c r="B550" s="183" t="s">
        <v>502</v>
      </c>
      <c r="C550" s="184" t="s">
        <v>503</v>
      </c>
      <c r="D550" s="185" t="s">
        <v>253</v>
      </c>
      <c r="E550" s="186">
        <v>1.38</v>
      </c>
      <c r="F550" s="187"/>
      <c r="G550" s="188">
        <f>ROUND(E550*F550,2)</f>
        <v>0</v>
      </c>
      <c r="H550" s="187"/>
      <c r="I550" s="188">
        <f>ROUND(E550*H550,2)</f>
        <v>0</v>
      </c>
      <c r="J550" s="187"/>
      <c r="K550" s="188">
        <f>ROUND(E550*J550,2)</f>
        <v>0</v>
      </c>
      <c r="L550" s="188">
        <v>21</v>
      </c>
      <c r="M550" s="188">
        <f>G550*(1+L550/100)</f>
        <v>0</v>
      </c>
      <c r="N550" s="188">
        <v>0</v>
      </c>
      <c r="O550" s="188">
        <f>ROUND(E550*N550,2)</f>
        <v>0</v>
      </c>
      <c r="P550" s="188">
        <v>4.2000000000000003E-2</v>
      </c>
      <c r="Q550" s="188">
        <f>ROUND(E550*P550,2)</f>
        <v>0.06</v>
      </c>
      <c r="R550" s="188" t="s">
        <v>437</v>
      </c>
      <c r="S550" s="188" t="s">
        <v>97</v>
      </c>
      <c r="T550" s="189" t="s">
        <v>98</v>
      </c>
      <c r="U550" s="190">
        <v>0.72</v>
      </c>
      <c r="V550" s="190">
        <f>ROUND(E550*U550,2)</f>
        <v>0.99</v>
      </c>
      <c r="W550" s="190"/>
      <c r="X550" s="190" t="s">
        <v>134</v>
      </c>
      <c r="Y550" s="191"/>
      <c r="Z550" s="191"/>
      <c r="AA550" s="191"/>
      <c r="AB550" s="191"/>
      <c r="AC550" s="191"/>
      <c r="AD550" s="191"/>
      <c r="AE550" s="191"/>
      <c r="AF550" s="191"/>
      <c r="AG550" s="191" t="s">
        <v>231</v>
      </c>
      <c r="AH550" s="191"/>
      <c r="AI550" s="191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1"/>
      <c r="AT550" s="191"/>
      <c r="AU550" s="191"/>
      <c r="AV550" s="191"/>
      <c r="AW550" s="191"/>
      <c r="AX550" s="191"/>
      <c r="AY550" s="191"/>
      <c r="AZ550" s="191"/>
      <c r="BA550" s="191"/>
      <c r="BB550" s="191"/>
      <c r="BC550" s="191"/>
      <c r="BD550" s="191"/>
      <c r="BE550" s="191"/>
      <c r="BF550" s="191"/>
      <c r="BG550" s="191"/>
      <c r="BH550" s="191"/>
    </row>
    <row r="551" spans="1:60" outlineLevel="1" x14ac:dyDescent="0.25">
      <c r="A551" s="192"/>
      <c r="B551" s="193"/>
      <c r="C551" s="195" t="s">
        <v>225</v>
      </c>
      <c r="D551" s="196"/>
      <c r="E551" s="197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1"/>
      <c r="Z551" s="191"/>
      <c r="AA551" s="191"/>
      <c r="AB551" s="191"/>
      <c r="AC551" s="191"/>
      <c r="AD551" s="191"/>
      <c r="AE551" s="191"/>
      <c r="AF551" s="191"/>
      <c r="AG551" s="191" t="s">
        <v>143</v>
      </c>
      <c r="AH551" s="191">
        <v>0</v>
      </c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1"/>
      <c r="AT551" s="191"/>
      <c r="AU551" s="191"/>
      <c r="AV551" s="191"/>
      <c r="AW551" s="191"/>
      <c r="AX551" s="191"/>
      <c r="AY551" s="191"/>
      <c r="AZ551" s="191"/>
      <c r="BA551" s="191"/>
      <c r="BB551" s="191"/>
      <c r="BC551" s="191"/>
      <c r="BD551" s="191"/>
      <c r="BE551" s="191"/>
      <c r="BF551" s="191"/>
      <c r="BG551" s="191"/>
      <c r="BH551" s="191"/>
    </row>
    <row r="552" spans="1:60" outlineLevel="1" x14ac:dyDescent="0.25">
      <c r="A552" s="192"/>
      <c r="B552" s="193"/>
      <c r="C552" s="195" t="s">
        <v>226</v>
      </c>
      <c r="D552" s="196"/>
      <c r="E552" s="197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1"/>
      <c r="Z552" s="191"/>
      <c r="AA552" s="191"/>
      <c r="AB552" s="191"/>
      <c r="AC552" s="191"/>
      <c r="AD552" s="191"/>
      <c r="AE552" s="191"/>
      <c r="AF552" s="191"/>
      <c r="AG552" s="191" t="s">
        <v>143</v>
      </c>
      <c r="AH552" s="191">
        <v>0</v>
      </c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91"/>
      <c r="AV552" s="191"/>
      <c r="AW552" s="191"/>
      <c r="AX552" s="191"/>
      <c r="AY552" s="191"/>
      <c r="AZ552" s="191"/>
      <c r="BA552" s="191"/>
      <c r="BB552" s="191"/>
      <c r="BC552" s="191"/>
      <c r="BD552" s="191"/>
      <c r="BE552" s="191"/>
      <c r="BF552" s="191"/>
      <c r="BG552" s="191"/>
      <c r="BH552" s="191"/>
    </row>
    <row r="553" spans="1:60" outlineLevel="1" x14ac:dyDescent="0.25">
      <c r="A553" s="192"/>
      <c r="B553" s="193"/>
      <c r="C553" s="195" t="s">
        <v>504</v>
      </c>
      <c r="D553" s="196"/>
      <c r="E553" s="197">
        <v>1.38</v>
      </c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1"/>
      <c r="Z553" s="191"/>
      <c r="AA553" s="191"/>
      <c r="AB553" s="191"/>
      <c r="AC553" s="191"/>
      <c r="AD553" s="191"/>
      <c r="AE553" s="191"/>
      <c r="AF553" s="191"/>
      <c r="AG553" s="191" t="s">
        <v>143</v>
      </c>
      <c r="AH553" s="191">
        <v>0</v>
      </c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1"/>
      <c r="AT553" s="191"/>
      <c r="AU553" s="191"/>
      <c r="AV553" s="191"/>
      <c r="AW553" s="191"/>
      <c r="AX553" s="191"/>
      <c r="AY553" s="191"/>
      <c r="AZ553" s="191"/>
      <c r="BA553" s="191"/>
      <c r="BB553" s="191"/>
      <c r="BC553" s="191"/>
      <c r="BD553" s="191"/>
      <c r="BE553" s="191"/>
      <c r="BF553" s="191"/>
      <c r="BG553" s="191"/>
      <c r="BH553" s="191"/>
    </row>
    <row r="554" spans="1:60" outlineLevel="1" x14ac:dyDescent="0.25">
      <c r="A554" s="192"/>
      <c r="B554" s="193"/>
      <c r="C554" s="641"/>
      <c r="D554" s="642"/>
      <c r="E554" s="642"/>
      <c r="F554" s="642"/>
      <c r="G554" s="642"/>
      <c r="H554" s="190"/>
      <c r="I554" s="190"/>
      <c r="J554" s="190"/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1"/>
      <c r="Z554" s="191"/>
      <c r="AA554" s="191"/>
      <c r="AB554" s="191"/>
      <c r="AC554" s="191"/>
      <c r="AD554" s="191"/>
      <c r="AE554" s="191"/>
      <c r="AF554" s="191"/>
      <c r="AG554" s="191" t="s">
        <v>103</v>
      </c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1"/>
      <c r="AT554" s="191"/>
      <c r="AU554" s="191"/>
      <c r="AV554" s="191"/>
      <c r="AW554" s="191"/>
      <c r="AX554" s="191"/>
      <c r="AY554" s="191"/>
      <c r="AZ554" s="191"/>
      <c r="BA554" s="191"/>
      <c r="BB554" s="191"/>
      <c r="BC554" s="191"/>
      <c r="BD554" s="191"/>
      <c r="BE554" s="191"/>
      <c r="BF554" s="191"/>
      <c r="BG554" s="191"/>
      <c r="BH554" s="191"/>
    </row>
    <row r="555" spans="1:60" ht="20.399999999999999" outlineLevel="1" x14ac:dyDescent="0.25">
      <c r="A555" s="182">
        <v>56</v>
      </c>
      <c r="B555" s="183" t="s">
        <v>505</v>
      </c>
      <c r="C555" s="184" t="s">
        <v>506</v>
      </c>
      <c r="D555" s="185" t="s">
        <v>230</v>
      </c>
      <c r="E555" s="186">
        <v>53.256749999999997</v>
      </c>
      <c r="F555" s="187"/>
      <c r="G555" s="188">
        <f>ROUND(E555*F555,2)</f>
        <v>0</v>
      </c>
      <c r="H555" s="187"/>
      <c r="I555" s="188">
        <f>ROUND(E555*H555,2)</f>
        <v>0</v>
      </c>
      <c r="J555" s="187"/>
      <c r="K555" s="188">
        <f>ROUND(E555*J555,2)</f>
        <v>0</v>
      </c>
      <c r="L555" s="188">
        <v>21</v>
      </c>
      <c r="M555" s="188">
        <f>G555*(1+L555/100)</f>
        <v>0</v>
      </c>
      <c r="N555" s="188">
        <v>0</v>
      </c>
      <c r="O555" s="188">
        <f>ROUND(E555*N555,2)</f>
        <v>0</v>
      </c>
      <c r="P555" s="188">
        <v>6.8000000000000005E-2</v>
      </c>
      <c r="Q555" s="188">
        <f>ROUND(E555*P555,2)</f>
        <v>3.62</v>
      </c>
      <c r="R555" s="188" t="s">
        <v>437</v>
      </c>
      <c r="S555" s="188" t="s">
        <v>97</v>
      </c>
      <c r="T555" s="189" t="s">
        <v>98</v>
      </c>
      <c r="U555" s="190">
        <v>0.3</v>
      </c>
      <c r="V555" s="190">
        <f>ROUND(E555*U555,2)</f>
        <v>15.98</v>
      </c>
      <c r="W555" s="190"/>
      <c r="X555" s="190" t="s">
        <v>134</v>
      </c>
      <c r="Y555" s="191"/>
      <c r="Z555" s="191"/>
      <c r="AA555" s="191"/>
      <c r="AB555" s="191"/>
      <c r="AC555" s="191"/>
      <c r="AD555" s="191"/>
      <c r="AE555" s="191"/>
      <c r="AF555" s="191"/>
      <c r="AG555" s="191" t="s">
        <v>135</v>
      </c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1"/>
      <c r="AT555" s="191"/>
      <c r="AU555" s="191"/>
      <c r="AV555" s="191"/>
      <c r="AW555" s="191"/>
      <c r="AX555" s="191"/>
      <c r="AY555" s="191"/>
      <c r="AZ555" s="191"/>
      <c r="BA555" s="191"/>
      <c r="BB555" s="191"/>
      <c r="BC555" s="191"/>
      <c r="BD555" s="191"/>
      <c r="BE555" s="191"/>
      <c r="BF555" s="191"/>
      <c r="BG555" s="191"/>
      <c r="BH555" s="191"/>
    </row>
    <row r="556" spans="1:60" outlineLevel="1" x14ac:dyDescent="0.25">
      <c r="A556" s="192"/>
      <c r="B556" s="193"/>
      <c r="C556" s="645" t="s">
        <v>507</v>
      </c>
      <c r="D556" s="646"/>
      <c r="E556" s="646"/>
      <c r="F556" s="646"/>
      <c r="G556" s="646"/>
      <c r="H556" s="190"/>
      <c r="I556" s="190"/>
      <c r="J556" s="190"/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1"/>
      <c r="Z556" s="191"/>
      <c r="AA556" s="191"/>
      <c r="AB556" s="191"/>
      <c r="AC556" s="191"/>
      <c r="AD556" s="191"/>
      <c r="AE556" s="191"/>
      <c r="AF556" s="191"/>
      <c r="AG556" s="191" t="s">
        <v>224</v>
      </c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1"/>
      <c r="AT556" s="191"/>
      <c r="AU556" s="191"/>
      <c r="AV556" s="191"/>
      <c r="AW556" s="191"/>
      <c r="AX556" s="191"/>
      <c r="AY556" s="191"/>
      <c r="AZ556" s="191"/>
      <c r="BA556" s="191"/>
      <c r="BB556" s="191"/>
      <c r="BC556" s="191"/>
      <c r="BD556" s="191"/>
      <c r="BE556" s="191"/>
      <c r="BF556" s="191"/>
      <c r="BG556" s="191"/>
      <c r="BH556" s="191"/>
    </row>
    <row r="557" spans="1:60" outlineLevel="1" x14ac:dyDescent="0.25">
      <c r="A557" s="192"/>
      <c r="B557" s="193"/>
      <c r="C557" s="195" t="s">
        <v>443</v>
      </c>
      <c r="D557" s="196"/>
      <c r="E557" s="197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1"/>
      <c r="Z557" s="191"/>
      <c r="AA557" s="191"/>
      <c r="AB557" s="191"/>
      <c r="AC557" s="191"/>
      <c r="AD557" s="191"/>
      <c r="AE557" s="191"/>
      <c r="AF557" s="191"/>
      <c r="AG557" s="191" t="s">
        <v>143</v>
      </c>
      <c r="AH557" s="191">
        <v>0</v>
      </c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1"/>
      <c r="AT557" s="191"/>
      <c r="AU557" s="191"/>
      <c r="AV557" s="191"/>
      <c r="AW557" s="191"/>
      <c r="AX557" s="191"/>
      <c r="AY557" s="191"/>
      <c r="AZ557" s="191"/>
      <c r="BA557" s="191"/>
      <c r="BB557" s="191"/>
      <c r="BC557" s="191"/>
      <c r="BD557" s="191"/>
      <c r="BE557" s="191"/>
      <c r="BF557" s="191"/>
      <c r="BG557" s="191"/>
      <c r="BH557" s="191"/>
    </row>
    <row r="558" spans="1:60" outlineLevel="1" x14ac:dyDescent="0.25">
      <c r="A558" s="192"/>
      <c r="B558" s="193"/>
      <c r="C558" s="195" t="s">
        <v>508</v>
      </c>
      <c r="D558" s="196"/>
      <c r="E558" s="197">
        <v>8.2215000000000007</v>
      </c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1"/>
      <c r="Z558" s="191"/>
      <c r="AA558" s="191"/>
      <c r="AB558" s="191"/>
      <c r="AC558" s="191"/>
      <c r="AD558" s="191"/>
      <c r="AE558" s="191"/>
      <c r="AF558" s="191"/>
      <c r="AG558" s="191" t="s">
        <v>143</v>
      </c>
      <c r="AH558" s="191">
        <v>0</v>
      </c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1"/>
      <c r="AT558" s="191"/>
      <c r="AU558" s="191"/>
      <c r="AV558" s="191"/>
      <c r="AW558" s="191"/>
      <c r="AX558" s="191"/>
      <c r="AY558" s="191"/>
      <c r="AZ558" s="191"/>
      <c r="BA558" s="191"/>
      <c r="BB558" s="191"/>
      <c r="BC558" s="191"/>
      <c r="BD558" s="191"/>
      <c r="BE558" s="191"/>
      <c r="BF558" s="191"/>
      <c r="BG558" s="191"/>
      <c r="BH558" s="191"/>
    </row>
    <row r="559" spans="1:60" outlineLevel="1" x14ac:dyDescent="0.25">
      <c r="A559" s="192"/>
      <c r="B559" s="193"/>
      <c r="C559" s="195" t="s">
        <v>509</v>
      </c>
      <c r="D559" s="196"/>
      <c r="E559" s="197">
        <v>22.68525</v>
      </c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1"/>
      <c r="Z559" s="191"/>
      <c r="AA559" s="191"/>
      <c r="AB559" s="191"/>
      <c r="AC559" s="191"/>
      <c r="AD559" s="191"/>
      <c r="AE559" s="191"/>
      <c r="AF559" s="191"/>
      <c r="AG559" s="191" t="s">
        <v>143</v>
      </c>
      <c r="AH559" s="191">
        <v>0</v>
      </c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191"/>
      <c r="AT559" s="191"/>
      <c r="AU559" s="191"/>
      <c r="AV559" s="191"/>
      <c r="AW559" s="191"/>
      <c r="AX559" s="191"/>
      <c r="AY559" s="191"/>
      <c r="AZ559" s="191"/>
      <c r="BA559" s="191"/>
      <c r="BB559" s="191"/>
      <c r="BC559" s="191"/>
      <c r="BD559" s="191"/>
      <c r="BE559" s="191"/>
      <c r="BF559" s="191"/>
      <c r="BG559" s="191"/>
      <c r="BH559" s="191"/>
    </row>
    <row r="560" spans="1:60" outlineLevel="1" x14ac:dyDescent="0.25">
      <c r="A560" s="192"/>
      <c r="B560" s="193"/>
      <c r="C560" s="195" t="s">
        <v>445</v>
      </c>
      <c r="D560" s="196"/>
      <c r="E560" s="197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1"/>
      <c r="Z560" s="191"/>
      <c r="AA560" s="191"/>
      <c r="AB560" s="191"/>
      <c r="AC560" s="191"/>
      <c r="AD560" s="191"/>
      <c r="AE560" s="191"/>
      <c r="AF560" s="191"/>
      <c r="AG560" s="191" t="s">
        <v>143</v>
      </c>
      <c r="AH560" s="191">
        <v>0</v>
      </c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191"/>
      <c r="AT560" s="191"/>
      <c r="AU560" s="191"/>
      <c r="AV560" s="191"/>
      <c r="AW560" s="191"/>
      <c r="AX560" s="191"/>
      <c r="AY560" s="191"/>
      <c r="AZ560" s="191"/>
      <c r="BA560" s="191"/>
      <c r="BB560" s="191"/>
      <c r="BC560" s="191"/>
      <c r="BD560" s="191"/>
      <c r="BE560" s="191"/>
      <c r="BF560" s="191"/>
      <c r="BG560" s="191"/>
      <c r="BH560" s="191"/>
    </row>
    <row r="561" spans="1:60" outlineLevel="1" x14ac:dyDescent="0.25">
      <c r="A561" s="192"/>
      <c r="B561" s="193"/>
      <c r="C561" s="195" t="s">
        <v>510</v>
      </c>
      <c r="D561" s="196"/>
      <c r="E561" s="197">
        <v>22.35</v>
      </c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1"/>
      <c r="Z561" s="191"/>
      <c r="AA561" s="191"/>
      <c r="AB561" s="191"/>
      <c r="AC561" s="191"/>
      <c r="AD561" s="191"/>
      <c r="AE561" s="191"/>
      <c r="AF561" s="191"/>
      <c r="AG561" s="191" t="s">
        <v>143</v>
      </c>
      <c r="AH561" s="191">
        <v>0</v>
      </c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191"/>
      <c r="AT561" s="191"/>
      <c r="AU561" s="191"/>
      <c r="AV561" s="191"/>
      <c r="AW561" s="191"/>
      <c r="AX561" s="191"/>
      <c r="AY561" s="191"/>
      <c r="AZ561" s="191"/>
      <c r="BA561" s="191"/>
      <c r="BB561" s="191"/>
      <c r="BC561" s="191"/>
      <c r="BD561" s="191"/>
      <c r="BE561" s="191"/>
      <c r="BF561" s="191"/>
      <c r="BG561" s="191"/>
      <c r="BH561" s="191"/>
    </row>
    <row r="562" spans="1:60" outlineLevel="1" x14ac:dyDescent="0.25">
      <c r="A562" s="192"/>
      <c r="B562" s="193"/>
      <c r="C562" s="641"/>
      <c r="D562" s="642"/>
      <c r="E562" s="642"/>
      <c r="F562" s="642"/>
      <c r="G562" s="642"/>
      <c r="H562" s="190"/>
      <c r="I562" s="190"/>
      <c r="J562" s="190"/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1"/>
      <c r="Z562" s="191"/>
      <c r="AA562" s="191"/>
      <c r="AB562" s="191"/>
      <c r="AC562" s="191"/>
      <c r="AD562" s="191"/>
      <c r="AE562" s="191"/>
      <c r="AF562" s="191"/>
      <c r="AG562" s="191" t="s">
        <v>103</v>
      </c>
      <c r="AH562" s="191"/>
      <c r="AI562" s="191"/>
      <c r="AJ562" s="191"/>
      <c r="AK562" s="191"/>
      <c r="AL562" s="191"/>
      <c r="AM562" s="191"/>
      <c r="AN562" s="191"/>
      <c r="AO562" s="191"/>
      <c r="AP562" s="191"/>
      <c r="AQ562" s="191"/>
      <c r="AR562" s="191"/>
      <c r="AS562" s="191"/>
      <c r="AT562" s="191"/>
      <c r="AU562" s="191"/>
      <c r="AV562" s="191"/>
      <c r="AW562" s="191"/>
      <c r="AX562" s="191"/>
      <c r="AY562" s="191"/>
      <c r="AZ562" s="191"/>
      <c r="BA562" s="191"/>
      <c r="BB562" s="191"/>
      <c r="BC562" s="191"/>
      <c r="BD562" s="191"/>
      <c r="BE562" s="191"/>
      <c r="BF562" s="191"/>
      <c r="BG562" s="191"/>
      <c r="BH562" s="191"/>
    </row>
    <row r="563" spans="1:60" outlineLevel="1" x14ac:dyDescent="0.25">
      <c r="A563" s="182">
        <v>57</v>
      </c>
      <c r="B563" s="183" t="s">
        <v>511</v>
      </c>
      <c r="C563" s="184" t="s">
        <v>512</v>
      </c>
      <c r="D563" s="185" t="s">
        <v>230</v>
      </c>
      <c r="E563" s="186">
        <v>18.987500000000001</v>
      </c>
      <c r="F563" s="187"/>
      <c r="G563" s="188">
        <f>ROUND(E563*F563,2)</f>
        <v>0</v>
      </c>
      <c r="H563" s="187"/>
      <c r="I563" s="188">
        <f>ROUND(E563*H563,2)</f>
        <v>0</v>
      </c>
      <c r="J563" s="187"/>
      <c r="K563" s="188">
        <f>ROUND(E563*J563,2)</f>
        <v>0</v>
      </c>
      <c r="L563" s="188">
        <v>21</v>
      </c>
      <c r="M563" s="188">
        <f>G563*(1+L563/100)</f>
        <v>0</v>
      </c>
      <c r="N563" s="188">
        <v>0</v>
      </c>
      <c r="O563" s="188">
        <f>ROUND(E563*N563,2)</f>
        <v>0</v>
      </c>
      <c r="P563" s="188">
        <v>4.8700000000000002E-3</v>
      </c>
      <c r="Q563" s="188">
        <f>ROUND(E563*P563,2)</f>
        <v>0.09</v>
      </c>
      <c r="R563" s="188" t="s">
        <v>513</v>
      </c>
      <c r="S563" s="188" t="s">
        <v>97</v>
      </c>
      <c r="T563" s="189" t="s">
        <v>98</v>
      </c>
      <c r="U563" s="190">
        <v>4.1000000000000002E-2</v>
      </c>
      <c r="V563" s="190">
        <f>ROUND(E563*U563,2)</f>
        <v>0.78</v>
      </c>
      <c r="W563" s="190"/>
      <c r="X563" s="190" t="s">
        <v>134</v>
      </c>
      <c r="Y563" s="191"/>
      <c r="Z563" s="191"/>
      <c r="AA563" s="191"/>
      <c r="AB563" s="191"/>
      <c r="AC563" s="191"/>
      <c r="AD563" s="191"/>
      <c r="AE563" s="191"/>
      <c r="AF563" s="191"/>
      <c r="AG563" s="191" t="s">
        <v>135</v>
      </c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191"/>
      <c r="AS563" s="191"/>
      <c r="AT563" s="191"/>
      <c r="AU563" s="191"/>
      <c r="AV563" s="191"/>
      <c r="AW563" s="191"/>
      <c r="AX563" s="191"/>
      <c r="AY563" s="191"/>
      <c r="AZ563" s="191"/>
      <c r="BA563" s="191"/>
      <c r="BB563" s="191"/>
      <c r="BC563" s="191"/>
      <c r="BD563" s="191"/>
      <c r="BE563" s="191"/>
      <c r="BF563" s="191"/>
      <c r="BG563" s="191"/>
      <c r="BH563" s="191"/>
    </row>
    <row r="564" spans="1:60" outlineLevel="1" x14ac:dyDescent="0.25">
      <c r="A564" s="192"/>
      <c r="B564" s="193"/>
      <c r="C564" s="195" t="s">
        <v>408</v>
      </c>
      <c r="D564" s="196"/>
      <c r="E564" s="197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1"/>
      <c r="Z564" s="191"/>
      <c r="AA564" s="191"/>
      <c r="AB564" s="191"/>
      <c r="AC564" s="191"/>
      <c r="AD564" s="191"/>
      <c r="AE564" s="191"/>
      <c r="AF564" s="191"/>
      <c r="AG564" s="191" t="s">
        <v>143</v>
      </c>
      <c r="AH564" s="191">
        <v>0</v>
      </c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  <c r="AS564" s="191"/>
      <c r="AT564" s="191"/>
      <c r="AU564" s="191"/>
      <c r="AV564" s="191"/>
      <c r="AW564" s="191"/>
      <c r="AX564" s="191"/>
      <c r="AY564" s="191"/>
      <c r="AZ564" s="191"/>
      <c r="BA564" s="191"/>
      <c r="BB564" s="191"/>
      <c r="BC564" s="191"/>
      <c r="BD564" s="191"/>
      <c r="BE564" s="191"/>
      <c r="BF564" s="191"/>
      <c r="BG564" s="191"/>
      <c r="BH564" s="191"/>
    </row>
    <row r="565" spans="1:60" outlineLevel="1" x14ac:dyDescent="0.25">
      <c r="A565" s="192"/>
      <c r="B565" s="193"/>
      <c r="C565" s="195" t="s">
        <v>514</v>
      </c>
      <c r="D565" s="196"/>
      <c r="E565" s="197">
        <v>1.87</v>
      </c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1"/>
      <c r="Z565" s="191"/>
      <c r="AA565" s="191"/>
      <c r="AB565" s="191"/>
      <c r="AC565" s="191"/>
      <c r="AD565" s="191"/>
      <c r="AE565" s="191"/>
      <c r="AF565" s="191"/>
      <c r="AG565" s="191" t="s">
        <v>143</v>
      </c>
      <c r="AH565" s="191">
        <v>0</v>
      </c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1"/>
      <c r="AT565" s="191"/>
      <c r="AU565" s="191"/>
      <c r="AV565" s="191"/>
      <c r="AW565" s="191"/>
      <c r="AX565" s="191"/>
      <c r="AY565" s="191"/>
      <c r="AZ565" s="191"/>
      <c r="BA565" s="191"/>
      <c r="BB565" s="191"/>
      <c r="BC565" s="191"/>
      <c r="BD565" s="191"/>
      <c r="BE565" s="191"/>
      <c r="BF565" s="191"/>
      <c r="BG565" s="191"/>
      <c r="BH565" s="191"/>
    </row>
    <row r="566" spans="1:60" outlineLevel="1" x14ac:dyDescent="0.25">
      <c r="A566" s="192"/>
      <c r="B566" s="193"/>
      <c r="C566" s="195" t="s">
        <v>515</v>
      </c>
      <c r="D566" s="196"/>
      <c r="E566" s="197">
        <v>2.7</v>
      </c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1"/>
      <c r="Z566" s="191"/>
      <c r="AA566" s="191"/>
      <c r="AB566" s="191"/>
      <c r="AC566" s="191"/>
      <c r="AD566" s="191"/>
      <c r="AE566" s="191"/>
      <c r="AF566" s="191"/>
      <c r="AG566" s="191" t="s">
        <v>143</v>
      </c>
      <c r="AH566" s="191">
        <v>0</v>
      </c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1"/>
      <c r="AT566" s="191"/>
      <c r="AU566" s="191"/>
      <c r="AV566" s="191"/>
      <c r="AW566" s="191"/>
      <c r="AX566" s="191"/>
      <c r="AY566" s="191"/>
      <c r="AZ566" s="191"/>
      <c r="BA566" s="191"/>
      <c r="BB566" s="191"/>
      <c r="BC566" s="191"/>
      <c r="BD566" s="191"/>
      <c r="BE566" s="191"/>
      <c r="BF566" s="191"/>
      <c r="BG566" s="191"/>
      <c r="BH566" s="191"/>
    </row>
    <row r="567" spans="1:60" outlineLevel="1" x14ac:dyDescent="0.25">
      <c r="A567" s="192"/>
      <c r="B567" s="193"/>
      <c r="C567" s="195" t="s">
        <v>373</v>
      </c>
      <c r="D567" s="196"/>
      <c r="E567" s="197">
        <v>0.2475</v>
      </c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1"/>
      <c r="Z567" s="191"/>
      <c r="AA567" s="191"/>
      <c r="AB567" s="191"/>
      <c r="AC567" s="191"/>
      <c r="AD567" s="191"/>
      <c r="AE567" s="191"/>
      <c r="AF567" s="191"/>
      <c r="AG567" s="191" t="s">
        <v>143</v>
      </c>
      <c r="AH567" s="191">
        <v>0</v>
      </c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1"/>
      <c r="AT567" s="191"/>
      <c r="AU567" s="191"/>
      <c r="AV567" s="191"/>
      <c r="AW567" s="191"/>
      <c r="AX567" s="191"/>
      <c r="AY567" s="191"/>
      <c r="AZ567" s="191"/>
      <c r="BA567" s="191"/>
      <c r="BB567" s="191"/>
      <c r="BC567" s="191"/>
      <c r="BD567" s="191"/>
      <c r="BE567" s="191"/>
      <c r="BF567" s="191"/>
      <c r="BG567" s="191"/>
      <c r="BH567" s="191"/>
    </row>
    <row r="568" spans="1:60" outlineLevel="1" x14ac:dyDescent="0.25">
      <c r="A568" s="192"/>
      <c r="B568" s="193"/>
      <c r="C568" s="195" t="s">
        <v>516</v>
      </c>
      <c r="D568" s="196"/>
      <c r="E568" s="197">
        <v>1.6950000000000001</v>
      </c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1"/>
      <c r="Z568" s="191"/>
      <c r="AA568" s="191"/>
      <c r="AB568" s="191"/>
      <c r="AC568" s="191"/>
      <c r="AD568" s="191"/>
      <c r="AE568" s="191"/>
      <c r="AF568" s="191"/>
      <c r="AG568" s="191" t="s">
        <v>143</v>
      </c>
      <c r="AH568" s="191">
        <v>0</v>
      </c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1"/>
      <c r="AT568" s="191"/>
      <c r="AU568" s="191"/>
      <c r="AV568" s="191"/>
      <c r="AW568" s="191"/>
      <c r="AX568" s="191"/>
      <c r="AY568" s="191"/>
      <c r="AZ568" s="191"/>
      <c r="BA568" s="191"/>
      <c r="BB568" s="191"/>
      <c r="BC568" s="191"/>
      <c r="BD568" s="191"/>
      <c r="BE568" s="191"/>
      <c r="BF568" s="191"/>
      <c r="BG568" s="191"/>
      <c r="BH568" s="191"/>
    </row>
    <row r="569" spans="1:60" outlineLevel="1" x14ac:dyDescent="0.25">
      <c r="A569" s="192"/>
      <c r="B569" s="193"/>
      <c r="C569" s="195" t="s">
        <v>517</v>
      </c>
      <c r="D569" s="196"/>
      <c r="E569" s="197">
        <v>4</v>
      </c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1"/>
      <c r="Z569" s="191"/>
      <c r="AA569" s="191"/>
      <c r="AB569" s="191"/>
      <c r="AC569" s="191"/>
      <c r="AD569" s="191"/>
      <c r="AE569" s="191"/>
      <c r="AF569" s="191"/>
      <c r="AG569" s="191" t="s">
        <v>143</v>
      </c>
      <c r="AH569" s="191">
        <v>0</v>
      </c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1"/>
      <c r="AT569" s="191"/>
      <c r="AU569" s="191"/>
      <c r="AV569" s="191"/>
      <c r="AW569" s="191"/>
      <c r="AX569" s="191"/>
      <c r="AY569" s="191"/>
      <c r="AZ569" s="191"/>
      <c r="BA569" s="191"/>
      <c r="BB569" s="191"/>
      <c r="BC569" s="191"/>
      <c r="BD569" s="191"/>
      <c r="BE569" s="191"/>
      <c r="BF569" s="191"/>
      <c r="BG569" s="191"/>
      <c r="BH569" s="191"/>
    </row>
    <row r="570" spans="1:60" outlineLevel="1" x14ac:dyDescent="0.25">
      <c r="A570" s="192"/>
      <c r="B570" s="193"/>
      <c r="C570" s="195" t="s">
        <v>518</v>
      </c>
      <c r="D570" s="196"/>
      <c r="E570" s="197">
        <v>8.4749999999999996</v>
      </c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1"/>
      <c r="Z570" s="191"/>
      <c r="AA570" s="191"/>
      <c r="AB570" s="191"/>
      <c r="AC570" s="191"/>
      <c r="AD570" s="191"/>
      <c r="AE570" s="191"/>
      <c r="AF570" s="191"/>
      <c r="AG570" s="191" t="s">
        <v>143</v>
      </c>
      <c r="AH570" s="191">
        <v>0</v>
      </c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1"/>
      <c r="AT570" s="191"/>
      <c r="AU570" s="191"/>
      <c r="AV570" s="191"/>
      <c r="AW570" s="191"/>
      <c r="AX570" s="191"/>
      <c r="AY570" s="191"/>
      <c r="AZ570" s="191"/>
      <c r="BA570" s="191"/>
      <c r="BB570" s="191"/>
      <c r="BC570" s="191"/>
      <c r="BD570" s="191"/>
      <c r="BE570" s="191"/>
      <c r="BF570" s="191"/>
      <c r="BG570" s="191"/>
      <c r="BH570" s="191"/>
    </row>
    <row r="571" spans="1:60" outlineLevel="1" x14ac:dyDescent="0.25">
      <c r="A571" s="192"/>
      <c r="B571" s="193"/>
      <c r="C571" s="641"/>
      <c r="D571" s="642"/>
      <c r="E571" s="642"/>
      <c r="F571" s="642"/>
      <c r="G571" s="642"/>
      <c r="H571" s="190"/>
      <c r="I571" s="190"/>
      <c r="J571" s="190"/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1"/>
      <c r="Z571" s="191"/>
      <c r="AA571" s="191"/>
      <c r="AB571" s="191"/>
      <c r="AC571" s="191"/>
      <c r="AD571" s="191"/>
      <c r="AE571" s="191"/>
      <c r="AF571" s="191"/>
      <c r="AG571" s="191" t="s">
        <v>103</v>
      </c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1"/>
      <c r="AT571" s="191"/>
      <c r="AU571" s="191"/>
      <c r="AV571" s="191"/>
      <c r="AW571" s="191"/>
      <c r="AX571" s="191"/>
      <c r="AY571" s="191"/>
      <c r="AZ571" s="191"/>
      <c r="BA571" s="191"/>
      <c r="BB571" s="191"/>
      <c r="BC571" s="191"/>
      <c r="BD571" s="191"/>
      <c r="BE571" s="191"/>
      <c r="BF571" s="191"/>
      <c r="BG571" s="191"/>
      <c r="BH571" s="191"/>
    </row>
    <row r="572" spans="1:60" ht="20.399999999999999" outlineLevel="1" x14ac:dyDescent="0.25">
      <c r="A572" s="182">
        <v>58</v>
      </c>
      <c r="B572" s="183" t="s">
        <v>519</v>
      </c>
      <c r="C572" s="184" t="s">
        <v>520</v>
      </c>
      <c r="D572" s="185" t="s">
        <v>230</v>
      </c>
      <c r="E572" s="186">
        <v>23.08</v>
      </c>
      <c r="F572" s="187"/>
      <c r="G572" s="188">
        <f>ROUND(E572*F572,2)</f>
        <v>0</v>
      </c>
      <c r="H572" s="187"/>
      <c r="I572" s="188">
        <f>ROUND(E572*H572,2)</f>
        <v>0</v>
      </c>
      <c r="J572" s="187"/>
      <c r="K572" s="188">
        <f>ROUND(E572*J572,2)</f>
        <v>0</v>
      </c>
      <c r="L572" s="188">
        <v>21</v>
      </c>
      <c r="M572" s="188">
        <f>G572*(1+L572/100)</f>
        <v>0</v>
      </c>
      <c r="N572" s="188">
        <v>0</v>
      </c>
      <c r="O572" s="188">
        <f>ROUND(E572*N572,2)</f>
        <v>0</v>
      </c>
      <c r="P572" s="188">
        <v>1E-3</v>
      </c>
      <c r="Q572" s="188">
        <f>ROUND(E572*P572,2)</f>
        <v>0.02</v>
      </c>
      <c r="R572" s="188" t="s">
        <v>521</v>
      </c>
      <c r="S572" s="188" t="s">
        <v>97</v>
      </c>
      <c r="T572" s="189" t="s">
        <v>98</v>
      </c>
      <c r="U572" s="190">
        <v>0.27</v>
      </c>
      <c r="V572" s="190">
        <f>ROUND(E572*U572,2)</f>
        <v>6.23</v>
      </c>
      <c r="W572" s="190"/>
      <c r="X572" s="190" t="s">
        <v>134</v>
      </c>
      <c r="Y572" s="191"/>
      <c r="Z572" s="191"/>
      <c r="AA572" s="191"/>
      <c r="AB572" s="191"/>
      <c r="AC572" s="191"/>
      <c r="AD572" s="191"/>
      <c r="AE572" s="191"/>
      <c r="AF572" s="191"/>
      <c r="AG572" s="191" t="s">
        <v>135</v>
      </c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1"/>
      <c r="AT572" s="191"/>
      <c r="AU572" s="191"/>
      <c r="AV572" s="191"/>
      <c r="AW572" s="191"/>
      <c r="AX572" s="191"/>
      <c r="AY572" s="191"/>
      <c r="AZ572" s="191"/>
      <c r="BA572" s="191"/>
      <c r="BB572" s="191"/>
      <c r="BC572" s="191"/>
      <c r="BD572" s="191"/>
      <c r="BE572" s="191"/>
      <c r="BF572" s="191"/>
      <c r="BG572" s="191"/>
      <c r="BH572" s="191"/>
    </row>
    <row r="573" spans="1:60" outlineLevel="1" x14ac:dyDescent="0.25">
      <c r="A573" s="192"/>
      <c r="B573" s="193"/>
      <c r="C573" s="195" t="s">
        <v>443</v>
      </c>
      <c r="D573" s="196"/>
      <c r="E573" s="197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1"/>
      <c r="Z573" s="191"/>
      <c r="AA573" s="191"/>
      <c r="AB573" s="191"/>
      <c r="AC573" s="191"/>
      <c r="AD573" s="191"/>
      <c r="AE573" s="191"/>
      <c r="AF573" s="191"/>
      <c r="AG573" s="191" t="s">
        <v>143</v>
      </c>
      <c r="AH573" s="191">
        <v>0</v>
      </c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1"/>
      <c r="AT573" s="191"/>
      <c r="AU573" s="191"/>
      <c r="AV573" s="191"/>
      <c r="AW573" s="191"/>
      <c r="AX573" s="191"/>
      <c r="AY573" s="191"/>
      <c r="AZ573" s="191"/>
      <c r="BA573" s="191"/>
      <c r="BB573" s="191"/>
      <c r="BC573" s="191"/>
      <c r="BD573" s="191"/>
      <c r="BE573" s="191"/>
      <c r="BF573" s="191"/>
      <c r="BG573" s="191"/>
      <c r="BH573" s="191"/>
    </row>
    <row r="574" spans="1:60" outlineLevel="1" x14ac:dyDescent="0.25">
      <c r="A574" s="192"/>
      <c r="B574" s="193"/>
      <c r="C574" s="195" t="s">
        <v>247</v>
      </c>
      <c r="D574" s="196"/>
      <c r="E574" s="197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1"/>
      <c r="Z574" s="191"/>
      <c r="AA574" s="191"/>
      <c r="AB574" s="191"/>
      <c r="AC574" s="191"/>
      <c r="AD574" s="191"/>
      <c r="AE574" s="191"/>
      <c r="AF574" s="191"/>
      <c r="AG574" s="191" t="s">
        <v>143</v>
      </c>
      <c r="AH574" s="191">
        <v>0</v>
      </c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1"/>
      <c r="AT574" s="191"/>
      <c r="AU574" s="191"/>
      <c r="AV574" s="191"/>
      <c r="AW574" s="191"/>
      <c r="AX574" s="191"/>
      <c r="AY574" s="191"/>
      <c r="AZ574" s="191"/>
      <c r="BA574" s="191"/>
      <c r="BB574" s="191"/>
      <c r="BC574" s="191"/>
      <c r="BD574" s="191"/>
      <c r="BE574" s="191"/>
      <c r="BF574" s="191"/>
      <c r="BG574" s="191"/>
      <c r="BH574" s="191"/>
    </row>
    <row r="575" spans="1:60" outlineLevel="1" x14ac:dyDescent="0.25">
      <c r="A575" s="192"/>
      <c r="B575" s="193"/>
      <c r="C575" s="195" t="s">
        <v>470</v>
      </c>
      <c r="D575" s="196"/>
      <c r="E575" s="197">
        <v>11.53</v>
      </c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1"/>
      <c r="Z575" s="191"/>
      <c r="AA575" s="191"/>
      <c r="AB575" s="191"/>
      <c r="AC575" s="191"/>
      <c r="AD575" s="191"/>
      <c r="AE575" s="191"/>
      <c r="AF575" s="191"/>
      <c r="AG575" s="191" t="s">
        <v>143</v>
      </c>
      <c r="AH575" s="191">
        <v>0</v>
      </c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1"/>
      <c r="AT575" s="191"/>
      <c r="AU575" s="191"/>
      <c r="AV575" s="191"/>
      <c r="AW575" s="191"/>
      <c r="AX575" s="191"/>
      <c r="AY575" s="191"/>
      <c r="AZ575" s="191"/>
      <c r="BA575" s="191"/>
      <c r="BB575" s="191"/>
      <c r="BC575" s="191"/>
      <c r="BD575" s="191"/>
      <c r="BE575" s="191"/>
      <c r="BF575" s="191"/>
      <c r="BG575" s="191"/>
      <c r="BH575" s="191"/>
    </row>
    <row r="576" spans="1:60" outlineLevel="1" x14ac:dyDescent="0.25">
      <c r="A576" s="192"/>
      <c r="B576" s="193"/>
      <c r="C576" s="195" t="s">
        <v>445</v>
      </c>
      <c r="D576" s="196"/>
      <c r="E576" s="197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1"/>
      <c r="Z576" s="191"/>
      <c r="AA576" s="191"/>
      <c r="AB576" s="191"/>
      <c r="AC576" s="191"/>
      <c r="AD576" s="191"/>
      <c r="AE576" s="191"/>
      <c r="AF576" s="191"/>
      <c r="AG576" s="191" t="s">
        <v>143</v>
      </c>
      <c r="AH576" s="191">
        <v>0</v>
      </c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191"/>
      <c r="AT576" s="191"/>
      <c r="AU576" s="191"/>
      <c r="AV576" s="191"/>
      <c r="AW576" s="191"/>
      <c r="AX576" s="191"/>
      <c r="AY576" s="191"/>
      <c r="AZ576" s="191"/>
      <c r="BA576" s="191"/>
      <c r="BB576" s="191"/>
      <c r="BC576" s="191"/>
      <c r="BD576" s="191"/>
      <c r="BE576" s="191"/>
      <c r="BF576" s="191"/>
      <c r="BG576" s="191"/>
      <c r="BH576" s="191"/>
    </row>
    <row r="577" spans="1:60" outlineLevel="1" x14ac:dyDescent="0.25">
      <c r="A577" s="192"/>
      <c r="B577" s="193"/>
      <c r="C577" s="195" t="s">
        <v>250</v>
      </c>
      <c r="D577" s="196"/>
      <c r="E577" s="197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1"/>
      <c r="Z577" s="191"/>
      <c r="AA577" s="191"/>
      <c r="AB577" s="191"/>
      <c r="AC577" s="191"/>
      <c r="AD577" s="191"/>
      <c r="AE577" s="191"/>
      <c r="AF577" s="191"/>
      <c r="AG577" s="191" t="s">
        <v>143</v>
      </c>
      <c r="AH577" s="191">
        <v>0</v>
      </c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191"/>
      <c r="AT577" s="191"/>
      <c r="AU577" s="191"/>
      <c r="AV577" s="191"/>
      <c r="AW577" s="191"/>
      <c r="AX577" s="191"/>
      <c r="AY577" s="191"/>
      <c r="AZ577" s="191"/>
      <c r="BA577" s="191"/>
      <c r="BB577" s="191"/>
      <c r="BC577" s="191"/>
      <c r="BD577" s="191"/>
      <c r="BE577" s="191"/>
      <c r="BF577" s="191"/>
      <c r="BG577" s="191"/>
      <c r="BH577" s="191"/>
    </row>
    <row r="578" spans="1:60" outlineLevel="1" x14ac:dyDescent="0.25">
      <c r="A578" s="192"/>
      <c r="B578" s="193"/>
      <c r="C578" s="195" t="s">
        <v>297</v>
      </c>
      <c r="D578" s="196"/>
      <c r="E578" s="197">
        <v>11.55</v>
      </c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1"/>
      <c r="Z578" s="191"/>
      <c r="AA578" s="191"/>
      <c r="AB578" s="191"/>
      <c r="AC578" s="191"/>
      <c r="AD578" s="191"/>
      <c r="AE578" s="191"/>
      <c r="AF578" s="191"/>
      <c r="AG578" s="191" t="s">
        <v>143</v>
      </c>
      <c r="AH578" s="191">
        <v>0</v>
      </c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191"/>
      <c r="AT578" s="191"/>
      <c r="AU578" s="191"/>
      <c r="AV578" s="191"/>
      <c r="AW578" s="191"/>
      <c r="AX578" s="191"/>
      <c r="AY578" s="191"/>
      <c r="AZ578" s="191"/>
      <c r="BA578" s="191"/>
      <c r="BB578" s="191"/>
      <c r="BC578" s="191"/>
      <c r="BD578" s="191"/>
      <c r="BE578" s="191"/>
      <c r="BF578" s="191"/>
      <c r="BG578" s="191"/>
      <c r="BH578" s="191"/>
    </row>
    <row r="579" spans="1:60" outlineLevel="1" x14ac:dyDescent="0.25">
      <c r="A579" s="192"/>
      <c r="B579" s="193"/>
      <c r="C579" s="641"/>
      <c r="D579" s="642"/>
      <c r="E579" s="642"/>
      <c r="F579" s="642"/>
      <c r="G579" s="642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1"/>
      <c r="Z579" s="191"/>
      <c r="AA579" s="191"/>
      <c r="AB579" s="191"/>
      <c r="AC579" s="191"/>
      <c r="AD579" s="191"/>
      <c r="AE579" s="191"/>
      <c r="AF579" s="191"/>
      <c r="AG579" s="191" t="s">
        <v>103</v>
      </c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191"/>
      <c r="AT579" s="191"/>
      <c r="AU579" s="191"/>
      <c r="AV579" s="191"/>
      <c r="AW579" s="191"/>
      <c r="AX579" s="191"/>
      <c r="AY579" s="191"/>
      <c r="AZ579" s="191"/>
      <c r="BA579" s="191"/>
      <c r="BB579" s="191"/>
      <c r="BC579" s="191"/>
      <c r="BD579" s="191"/>
      <c r="BE579" s="191"/>
      <c r="BF579" s="191"/>
      <c r="BG579" s="191"/>
      <c r="BH579" s="191"/>
    </row>
    <row r="580" spans="1:60" outlineLevel="1" x14ac:dyDescent="0.25">
      <c r="A580" s="182">
        <v>59</v>
      </c>
      <c r="B580" s="183" t="s">
        <v>522</v>
      </c>
      <c r="C580" s="184" t="s">
        <v>523</v>
      </c>
      <c r="D580" s="185" t="s">
        <v>230</v>
      </c>
      <c r="E580" s="186">
        <v>2.35</v>
      </c>
      <c r="F580" s="187"/>
      <c r="G580" s="188">
        <f>ROUND(E580*F580,2)</f>
        <v>0</v>
      </c>
      <c r="H580" s="187"/>
      <c r="I580" s="188">
        <f>ROUND(E580*H580,2)</f>
        <v>0</v>
      </c>
      <c r="J580" s="187"/>
      <c r="K580" s="188">
        <f>ROUND(E580*J580,2)</f>
        <v>0</v>
      </c>
      <c r="L580" s="188">
        <v>21</v>
      </c>
      <c r="M580" s="188">
        <f>G580*(1+L580/100)</f>
        <v>0</v>
      </c>
      <c r="N580" s="188">
        <v>0</v>
      </c>
      <c r="O580" s="188">
        <f>ROUND(E580*N580,2)</f>
        <v>0</v>
      </c>
      <c r="P580" s="188">
        <v>1E-3</v>
      </c>
      <c r="Q580" s="188">
        <f>ROUND(E580*P580,2)</f>
        <v>0</v>
      </c>
      <c r="R580" s="188" t="s">
        <v>521</v>
      </c>
      <c r="S580" s="188" t="s">
        <v>97</v>
      </c>
      <c r="T580" s="189" t="s">
        <v>98</v>
      </c>
      <c r="U580" s="190">
        <v>0.28100000000000003</v>
      </c>
      <c r="V580" s="190">
        <f>ROUND(E580*U580,2)</f>
        <v>0.66</v>
      </c>
      <c r="W580" s="190"/>
      <c r="X580" s="190" t="s">
        <v>134</v>
      </c>
      <c r="Y580" s="191"/>
      <c r="Z580" s="191"/>
      <c r="AA580" s="191"/>
      <c r="AB580" s="191"/>
      <c r="AC580" s="191"/>
      <c r="AD580" s="191"/>
      <c r="AE580" s="191"/>
      <c r="AF580" s="191"/>
      <c r="AG580" s="191" t="s">
        <v>135</v>
      </c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1"/>
      <c r="AT580" s="191"/>
      <c r="AU580" s="191"/>
      <c r="AV580" s="191"/>
      <c r="AW580" s="191"/>
      <c r="AX580" s="191"/>
      <c r="AY580" s="191"/>
      <c r="AZ580" s="191"/>
      <c r="BA580" s="191"/>
      <c r="BB580" s="191"/>
      <c r="BC580" s="191"/>
      <c r="BD580" s="191"/>
      <c r="BE580" s="191"/>
      <c r="BF580" s="191"/>
      <c r="BG580" s="191"/>
      <c r="BH580" s="191"/>
    </row>
    <row r="581" spans="1:60" outlineLevel="1" x14ac:dyDescent="0.25">
      <c r="A581" s="192"/>
      <c r="B581" s="193"/>
      <c r="C581" s="195" t="s">
        <v>443</v>
      </c>
      <c r="D581" s="196"/>
      <c r="E581" s="197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1"/>
      <c r="Z581" s="191"/>
      <c r="AA581" s="191"/>
      <c r="AB581" s="191"/>
      <c r="AC581" s="191"/>
      <c r="AD581" s="191"/>
      <c r="AE581" s="191"/>
      <c r="AF581" s="191"/>
      <c r="AG581" s="191" t="s">
        <v>143</v>
      </c>
      <c r="AH581" s="191">
        <v>0</v>
      </c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1"/>
      <c r="AT581" s="191"/>
      <c r="AU581" s="191"/>
      <c r="AV581" s="191"/>
      <c r="AW581" s="191"/>
      <c r="AX581" s="191"/>
      <c r="AY581" s="191"/>
      <c r="AZ581" s="191"/>
      <c r="BA581" s="191"/>
      <c r="BB581" s="191"/>
      <c r="BC581" s="191"/>
      <c r="BD581" s="191"/>
      <c r="BE581" s="191"/>
      <c r="BF581" s="191"/>
      <c r="BG581" s="191"/>
      <c r="BH581" s="191"/>
    </row>
    <row r="582" spans="1:60" outlineLevel="1" x14ac:dyDescent="0.25">
      <c r="A582" s="192"/>
      <c r="B582" s="193"/>
      <c r="C582" s="195" t="s">
        <v>226</v>
      </c>
      <c r="D582" s="196"/>
      <c r="E582" s="197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1"/>
      <c r="Z582" s="191"/>
      <c r="AA582" s="191"/>
      <c r="AB582" s="191"/>
      <c r="AC582" s="191"/>
      <c r="AD582" s="191"/>
      <c r="AE582" s="191"/>
      <c r="AF582" s="191"/>
      <c r="AG582" s="191" t="s">
        <v>143</v>
      </c>
      <c r="AH582" s="191">
        <v>0</v>
      </c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1"/>
      <c r="AT582" s="191"/>
      <c r="AU582" s="191"/>
      <c r="AV582" s="191"/>
      <c r="AW582" s="191"/>
      <c r="AX582" s="191"/>
      <c r="AY582" s="191"/>
      <c r="AZ582" s="191"/>
      <c r="BA582" s="191"/>
      <c r="BB582" s="191"/>
      <c r="BC582" s="191"/>
      <c r="BD582" s="191"/>
      <c r="BE582" s="191"/>
      <c r="BF582" s="191"/>
      <c r="BG582" s="191"/>
      <c r="BH582" s="191"/>
    </row>
    <row r="583" spans="1:60" outlineLevel="1" x14ac:dyDescent="0.25">
      <c r="A583" s="192"/>
      <c r="B583" s="193"/>
      <c r="C583" s="195" t="s">
        <v>293</v>
      </c>
      <c r="D583" s="196"/>
      <c r="E583" s="197">
        <v>2.35</v>
      </c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1"/>
      <c r="Z583" s="191"/>
      <c r="AA583" s="191"/>
      <c r="AB583" s="191"/>
      <c r="AC583" s="191"/>
      <c r="AD583" s="191"/>
      <c r="AE583" s="191"/>
      <c r="AF583" s="191"/>
      <c r="AG583" s="191" t="s">
        <v>143</v>
      </c>
      <c r="AH583" s="191">
        <v>0</v>
      </c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1"/>
      <c r="AT583" s="191"/>
      <c r="AU583" s="191"/>
      <c r="AV583" s="191"/>
      <c r="AW583" s="191"/>
      <c r="AX583" s="191"/>
      <c r="AY583" s="191"/>
      <c r="AZ583" s="191"/>
      <c r="BA583" s="191"/>
      <c r="BB583" s="191"/>
      <c r="BC583" s="191"/>
      <c r="BD583" s="191"/>
      <c r="BE583" s="191"/>
      <c r="BF583" s="191"/>
      <c r="BG583" s="191"/>
      <c r="BH583" s="191"/>
    </row>
    <row r="584" spans="1:60" outlineLevel="1" x14ac:dyDescent="0.25">
      <c r="A584" s="192"/>
      <c r="B584" s="193"/>
      <c r="C584" s="641"/>
      <c r="D584" s="642"/>
      <c r="E584" s="642"/>
      <c r="F584" s="642"/>
      <c r="G584" s="642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1"/>
      <c r="Z584" s="191"/>
      <c r="AA584" s="191"/>
      <c r="AB584" s="191"/>
      <c r="AC584" s="191"/>
      <c r="AD584" s="191"/>
      <c r="AE584" s="191"/>
      <c r="AF584" s="191"/>
      <c r="AG584" s="191" t="s">
        <v>103</v>
      </c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1"/>
      <c r="AT584" s="191"/>
      <c r="AU584" s="191"/>
      <c r="AV584" s="191"/>
      <c r="AW584" s="191"/>
      <c r="AX584" s="191"/>
      <c r="AY584" s="191"/>
      <c r="AZ584" s="191"/>
      <c r="BA584" s="191"/>
      <c r="BB584" s="191"/>
      <c r="BC584" s="191"/>
      <c r="BD584" s="191"/>
      <c r="BE584" s="191"/>
      <c r="BF584" s="191"/>
      <c r="BG584" s="191"/>
      <c r="BH584" s="191"/>
    </row>
    <row r="585" spans="1:60" outlineLevel="1" x14ac:dyDescent="0.25">
      <c r="A585" s="182">
        <v>60</v>
      </c>
      <c r="B585" s="183" t="s">
        <v>524</v>
      </c>
      <c r="C585" s="184" t="s">
        <v>525</v>
      </c>
      <c r="D585" s="185" t="s">
        <v>230</v>
      </c>
      <c r="E585" s="186">
        <v>25.43</v>
      </c>
      <c r="F585" s="187"/>
      <c r="G585" s="188">
        <f>ROUND(E585*F585,2)</f>
        <v>0</v>
      </c>
      <c r="H585" s="187"/>
      <c r="I585" s="188">
        <f>ROUND(E585*H585,2)</f>
        <v>0</v>
      </c>
      <c r="J585" s="187"/>
      <c r="K585" s="188">
        <f>ROUND(E585*J585,2)</f>
        <v>0</v>
      </c>
      <c r="L585" s="188">
        <v>21</v>
      </c>
      <c r="M585" s="188">
        <f>G585*(1+L585/100)</f>
        <v>0</v>
      </c>
      <c r="N585" s="188">
        <v>0</v>
      </c>
      <c r="O585" s="188">
        <f>ROUND(E585*N585,2)</f>
        <v>0</v>
      </c>
      <c r="P585" s="188">
        <v>4.095E-2</v>
      </c>
      <c r="Q585" s="188">
        <f>ROUND(E585*P585,2)</f>
        <v>1.04</v>
      </c>
      <c r="R585" s="188"/>
      <c r="S585" s="188" t="s">
        <v>117</v>
      </c>
      <c r="T585" s="189" t="s">
        <v>98</v>
      </c>
      <c r="U585" s="190">
        <v>0.8</v>
      </c>
      <c r="V585" s="190">
        <f>ROUND(E585*U585,2)</f>
        <v>20.34</v>
      </c>
      <c r="W585" s="190"/>
      <c r="X585" s="190" t="s">
        <v>134</v>
      </c>
      <c r="Y585" s="191"/>
      <c r="Z585" s="191"/>
      <c r="AA585" s="191"/>
      <c r="AB585" s="191"/>
      <c r="AC585" s="191"/>
      <c r="AD585" s="191"/>
      <c r="AE585" s="191"/>
      <c r="AF585" s="191"/>
      <c r="AG585" s="191" t="s">
        <v>135</v>
      </c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  <c r="AS585" s="191"/>
      <c r="AT585" s="191"/>
      <c r="AU585" s="191"/>
      <c r="AV585" s="191"/>
      <c r="AW585" s="191"/>
      <c r="AX585" s="191"/>
      <c r="AY585" s="191"/>
      <c r="AZ585" s="191"/>
      <c r="BA585" s="191"/>
      <c r="BB585" s="191"/>
      <c r="BC585" s="191"/>
      <c r="BD585" s="191"/>
      <c r="BE585" s="191"/>
      <c r="BF585" s="191"/>
      <c r="BG585" s="191"/>
      <c r="BH585" s="191"/>
    </row>
    <row r="586" spans="1:60" outlineLevel="1" x14ac:dyDescent="0.25">
      <c r="A586" s="192"/>
      <c r="B586" s="193"/>
      <c r="C586" s="195" t="s">
        <v>443</v>
      </c>
      <c r="D586" s="196"/>
      <c r="E586" s="197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1"/>
      <c r="Z586" s="191"/>
      <c r="AA586" s="191"/>
      <c r="AB586" s="191"/>
      <c r="AC586" s="191"/>
      <c r="AD586" s="191"/>
      <c r="AE586" s="191"/>
      <c r="AF586" s="191"/>
      <c r="AG586" s="191" t="s">
        <v>143</v>
      </c>
      <c r="AH586" s="191">
        <v>0</v>
      </c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1"/>
      <c r="AT586" s="191"/>
      <c r="AU586" s="191"/>
      <c r="AV586" s="191"/>
      <c r="AW586" s="191"/>
      <c r="AX586" s="191"/>
      <c r="AY586" s="191"/>
      <c r="AZ586" s="191"/>
      <c r="BA586" s="191"/>
      <c r="BB586" s="191"/>
      <c r="BC586" s="191"/>
      <c r="BD586" s="191"/>
      <c r="BE586" s="191"/>
      <c r="BF586" s="191"/>
      <c r="BG586" s="191"/>
      <c r="BH586" s="191"/>
    </row>
    <row r="587" spans="1:60" outlineLevel="1" x14ac:dyDescent="0.25">
      <c r="A587" s="192"/>
      <c r="B587" s="193"/>
      <c r="C587" s="195" t="s">
        <v>247</v>
      </c>
      <c r="D587" s="196"/>
      <c r="E587" s="197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1"/>
      <c r="Z587" s="191"/>
      <c r="AA587" s="191"/>
      <c r="AB587" s="191"/>
      <c r="AC587" s="191"/>
      <c r="AD587" s="191"/>
      <c r="AE587" s="191"/>
      <c r="AF587" s="191"/>
      <c r="AG587" s="191" t="s">
        <v>143</v>
      </c>
      <c r="AH587" s="191">
        <v>0</v>
      </c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191"/>
      <c r="AS587" s="191"/>
      <c r="AT587" s="191"/>
      <c r="AU587" s="191"/>
      <c r="AV587" s="191"/>
      <c r="AW587" s="191"/>
      <c r="AX587" s="191"/>
      <c r="AY587" s="191"/>
      <c r="AZ587" s="191"/>
      <c r="BA587" s="191"/>
      <c r="BB587" s="191"/>
      <c r="BC587" s="191"/>
      <c r="BD587" s="191"/>
      <c r="BE587" s="191"/>
      <c r="BF587" s="191"/>
      <c r="BG587" s="191"/>
      <c r="BH587" s="191"/>
    </row>
    <row r="588" spans="1:60" outlineLevel="1" x14ac:dyDescent="0.25">
      <c r="A588" s="192"/>
      <c r="B588" s="193"/>
      <c r="C588" s="195" t="s">
        <v>470</v>
      </c>
      <c r="D588" s="196"/>
      <c r="E588" s="197">
        <v>11.53</v>
      </c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1"/>
      <c r="Z588" s="191"/>
      <c r="AA588" s="191"/>
      <c r="AB588" s="191"/>
      <c r="AC588" s="191"/>
      <c r="AD588" s="191"/>
      <c r="AE588" s="191"/>
      <c r="AF588" s="191"/>
      <c r="AG588" s="191" t="s">
        <v>143</v>
      </c>
      <c r="AH588" s="191">
        <v>0</v>
      </c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1"/>
      <c r="AT588" s="191"/>
      <c r="AU588" s="191"/>
      <c r="AV588" s="191"/>
      <c r="AW588" s="191"/>
      <c r="AX588" s="191"/>
      <c r="AY588" s="191"/>
      <c r="AZ588" s="191"/>
      <c r="BA588" s="191"/>
      <c r="BB588" s="191"/>
      <c r="BC588" s="191"/>
      <c r="BD588" s="191"/>
      <c r="BE588" s="191"/>
      <c r="BF588" s="191"/>
      <c r="BG588" s="191"/>
      <c r="BH588" s="191"/>
    </row>
    <row r="589" spans="1:60" outlineLevel="1" x14ac:dyDescent="0.25">
      <c r="A589" s="192"/>
      <c r="B589" s="193"/>
      <c r="C589" s="195" t="s">
        <v>226</v>
      </c>
      <c r="D589" s="196"/>
      <c r="E589" s="197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1"/>
      <c r="Z589" s="191"/>
      <c r="AA589" s="191"/>
      <c r="AB589" s="191"/>
      <c r="AC589" s="191"/>
      <c r="AD589" s="191"/>
      <c r="AE589" s="191"/>
      <c r="AF589" s="191"/>
      <c r="AG589" s="191" t="s">
        <v>143</v>
      </c>
      <c r="AH589" s="191">
        <v>0</v>
      </c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1"/>
      <c r="AT589" s="191"/>
      <c r="AU589" s="191"/>
      <c r="AV589" s="191"/>
      <c r="AW589" s="191"/>
      <c r="AX589" s="191"/>
      <c r="AY589" s="191"/>
      <c r="AZ589" s="191"/>
      <c r="BA589" s="191"/>
      <c r="BB589" s="191"/>
      <c r="BC589" s="191"/>
      <c r="BD589" s="191"/>
      <c r="BE589" s="191"/>
      <c r="BF589" s="191"/>
      <c r="BG589" s="191"/>
      <c r="BH589" s="191"/>
    </row>
    <row r="590" spans="1:60" outlineLevel="1" x14ac:dyDescent="0.25">
      <c r="A590" s="192"/>
      <c r="B590" s="193"/>
      <c r="C590" s="195" t="s">
        <v>293</v>
      </c>
      <c r="D590" s="196"/>
      <c r="E590" s="197">
        <v>2.35</v>
      </c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1"/>
      <c r="Z590" s="191"/>
      <c r="AA590" s="191"/>
      <c r="AB590" s="191"/>
      <c r="AC590" s="191"/>
      <c r="AD590" s="191"/>
      <c r="AE590" s="191"/>
      <c r="AF590" s="191"/>
      <c r="AG590" s="191" t="s">
        <v>143</v>
      </c>
      <c r="AH590" s="191">
        <v>0</v>
      </c>
      <c r="AI590" s="191"/>
      <c r="AJ590" s="191"/>
      <c r="AK590" s="191"/>
      <c r="AL590" s="191"/>
      <c r="AM590" s="191"/>
      <c r="AN590" s="191"/>
      <c r="AO590" s="191"/>
      <c r="AP590" s="191"/>
      <c r="AQ590" s="191"/>
      <c r="AR590" s="191"/>
      <c r="AS590" s="191"/>
      <c r="AT590" s="191"/>
      <c r="AU590" s="191"/>
      <c r="AV590" s="191"/>
      <c r="AW590" s="191"/>
      <c r="AX590" s="191"/>
      <c r="AY590" s="191"/>
      <c r="AZ590" s="191"/>
      <c r="BA590" s="191"/>
      <c r="BB590" s="191"/>
      <c r="BC590" s="191"/>
      <c r="BD590" s="191"/>
      <c r="BE590" s="191"/>
      <c r="BF590" s="191"/>
      <c r="BG590" s="191"/>
      <c r="BH590" s="191"/>
    </row>
    <row r="591" spans="1:60" outlineLevel="1" x14ac:dyDescent="0.25">
      <c r="A591" s="192"/>
      <c r="B591" s="193"/>
      <c r="C591" s="195" t="s">
        <v>445</v>
      </c>
      <c r="D591" s="196"/>
      <c r="E591" s="197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1"/>
      <c r="Z591" s="191"/>
      <c r="AA591" s="191"/>
      <c r="AB591" s="191"/>
      <c r="AC591" s="191"/>
      <c r="AD591" s="191"/>
      <c r="AE591" s="191"/>
      <c r="AF591" s="191"/>
      <c r="AG591" s="191" t="s">
        <v>143</v>
      </c>
      <c r="AH591" s="191">
        <v>0</v>
      </c>
      <c r="AI591" s="191"/>
      <c r="AJ591" s="191"/>
      <c r="AK591" s="191"/>
      <c r="AL591" s="191"/>
      <c r="AM591" s="191"/>
      <c r="AN591" s="191"/>
      <c r="AO591" s="191"/>
      <c r="AP591" s="191"/>
      <c r="AQ591" s="191"/>
      <c r="AR591" s="191"/>
      <c r="AS591" s="191"/>
      <c r="AT591" s="191"/>
      <c r="AU591" s="191"/>
      <c r="AV591" s="191"/>
      <c r="AW591" s="191"/>
      <c r="AX591" s="191"/>
      <c r="AY591" s="191"/>
      <c r="AZ591" s="191"/>
      <c r="BA591" s="191"/>
      <c r="BB591" s="191"/>
      <c r="BC591" s="191"/>
      <c r="BD591" s="191"/>
      <c r="BE591" s="191"/>
      <c r="BF591" s="191"/>
      <c r="BG591" s="191"/>
      <c r="BH591" s="191"/>
    </row>
    <row r="592" spans="1:60" outlineLevel="1" x14ac:dyDescent="0.25">
      <c r="A592" s="192"/>
      <c r="B592" s="193"/>
      <c r="C592" s="195" t="s">
        <v>250</v>
      </c>
      <c r="D592" s="196"/>
      <c r="E592" s="197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1"/>
      <c r="Z592" s="191"/>
      <c r="AA592" s="191"/>
      <c r="AB592" s="191"/>
      <c r="AC592" s="191"/>
      <c r="AD592" s="191"/>
      <c r="AE592" s="191"/>
      <c r="AF592" s="191"/>
      <c r="AG592" s="191" t="s">
        <v>143</v>
      </c>
      <c r="AH592" s="191">
        <v>0</v>
      </c>
      <c r="AI592" s="191"/>
      <c r="AJ592" s="191"/>
      <c r="AK592" s="191"/>
      <c r="AL592" s="191"/>
      <c r="AM592" s="191"/>
      <c r="AN592" s="191"/>
      <c r="AO592" s="191"/>
      <c r="AP592" s="191"/>
      <c r="AQ592" s="191"/>
      <c r="AR592" s="191"/>
      <c r="AS592" s="191"/>
      <c r="AT592" s="191"/>
      <c r="AU592" s="191"/>
      <c r="AV592" s="191"/>
      <c r="AW592" s="191"/>
      <c r="AX592" s="191"/>
      <c r="AY592" s="191"/>
      <c r="AZ592" s="191"/>
      <c r="BA592" s="191"/>
      <c r="BB592" s="191"/>
      <c r="BC592" s="191"/>
      <c r="BD592" s="191"/>
      <c r="BE592" s="191"/>
      <c r="BF592" s="191"/>
      <c r="BG592" s="191"/>
      <c r="BH592" s="191"/>
    </row>
    <row r="593" spans="1:60" outlineLevel="1" x14ac:dyDescent="0.25">
      <c r="A593" s="192"/>
      <c r="B593" s="193"/>
      <c r="C593" s="195" t="s">
        <v>297</v>
      </c>
      <c r="D593" s="196"/>
      <c r="E593" s="197">
        <v>11.55</v>
      </c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1"/>
      <c r="Z593" s="191"/>
      <c r="AA593" s="191"/>
      <c r="AB593" s="191"/>
      <c r="AC593" s="191"/>
      <c r="AD593" s="191"/>
      <c r="AE593" s="191"/>
      <c r="AF593" s="191"/>
      <c r="AG593" s="191" t="s">
        <v>143</v>
      </c>
      <c r="AH593" s="191">
        <v>0</v>
      </c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1"/>
      <c r="AT593" s="191"/>
      <c r="AU593" s="191"/>
      <c r="AV593" s="191"/>
      <c r="AW593" s="191"/>
      <c r="AX593" s="191"/>
      <c r="AY593" s="191"/>
      <c r="AZ593" s="191"/>
      <c r="BA593" s="191"/>
      <c r="BB593" s="191"/>
      <c r="BC593" s="191"/>
      <c r="BD593" s="191"/>
      <c r="BE593" s="191"/>
      <c r="BF593" s="191"/>
      <c r="BG593" s="191"/>
      <c r="BH593" s="191"/>
    </row>
    <row r="594" spans="1:60" outlineLevel="1" x14ac:dyDescent="0.25">
      <c r="A594" s="192"/>
      <c r="B594" s="193"/>
      <c r="C594" s="641"/>
      <c r="D594" s="642"/>
      <c r="E594" s="642"/>
      <c r="F594" s="642"/>
      <c r="G594" s="642"/>
      <c r="H594" s="190"/>
      <c r="I594" s="190"/>
      <c r="J594" s="190"/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1"/>
      <c r="Z594" s="191"/>
      <c r="AA594" s="191"/>
      <c r="AB594" s="191"/>
      <c r="AC594" s="191"/>
      <c r="AD594" s="191"/>
      <c r="AE594" s="191"/>
      <c r="AF594" s="191"/>
      <c r="AG594" s="191" t="s">
        <v>103</v>
      </c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  <c r="AS594" s="191"/>
      <c r="AT594" s="191"/>
      <c r="AU594" s="191"/>
      <c r="AV594" s="191"/>
      <c r="AW594" s="191"/>
      <c r="AX594" s="191"/>
      <c r="AY594" s="191"/>
      <c r="AZ594" s="191"/>
      <c r="BA594" s="191"/>
      <c r="BB594" s="191"/>
      <c r="BC594" s="191"/>
      <c r="BD594" s="191"/>
      <c r="BE594" s="191"/>
      <c r="BF594" s="191"/>
      <c r="BG594" s="191"/>
      <c r="BH594" s="191"/>
    </row>
    <row r="595" spans="1:60" outlineLevel="1" x14ac:dyDescent="0.25">
      <c r="A595" s="182">
        <v>61</v>
      </c>
      <c r="B595" s="183" t="s">
        <v>526</v>
      </c>
      <c r="C595" s="184" t="s">
        <v>527</v>
      </c>
      <c r="D595" s="185" t="s">
        <v>253</v>
      </c>
      <c r="E595" s="186">
        <v>21.1</v>
      </c>
      <c r="F595" s="187"/>
      <c r="G595" s="188">
        <f>ROUND(E595*F595,2)</f>
        <v>0</v>
      </c>
      <c r="H595" s="187"/>
      <c r="I595" s="188">
        <f>ROUND(E595*H595,2)</f>
        <v>0</v>
      </c>
      <c r="J595" s="187"/>
      <c r="K595" s="188">
        <f>ROUND(E595*J595,2)</f>
        <v>0</v>
      </c>
      <c r="L595" s="188">
        <v>21</v>
      </c>
      <c r="M595" s="188">
        <f>G595*(1+L595/100)</f>
        <v>0</v>
      </c>
      <c r="N595" s="188">
        <v>0</v>
      </c>
      <c r="O595" s="188">
        <f>ROUND(E595*N595,2)</f>
        <v>0</v>
      </c>
      <c r="P595" s="188">
        <v>8.9999999999999993E-3</v>
      </c>
      <c r="Q595" s="188">
        <f>ROUND(E595*P595,2)</f>
        <v>0.19</v>
      </c>
      <c r="R595" s="188"/>
      <c r="S595" s="188" t="s">
        <v>117</v>
      </c>
      <c r="T595" s="189" t="s">
        <v>98</v>
      </c>
      <c r="U595" s="190">
        <v>0</v>
      </c>
      <c r="V595" s="190">
        <f>ROUND(E595*U595,2)</f>
        <v>0</v>
      </c>
      <c r="W595" s="190"/>
      <c r="X595" s="190" t="s">
        <v>134</v>
      </c>
      <c r="Y595" s="191"/>
      <c r="Z595" s="191"/>
      <c r="AA595" s="191"/>
      <c r="AB595" s="191"/>
      <c r="AC595" s="191"/>
      <c r="AD595" s="191"/>
      <c r="AE595" s="191"/>
      <c r="AF595" s="191"/>
      <c r="AG595" s="191" t="s">
        <v>135</v>
      </c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  <c r="AS595" s="191"/>
      <c r="AT595" s="191"/>
      <c r="AU595" s="191"/>
      <c r="AV595" s="191"/>
      <c r="AW595" s="191"/>
      <c r="AX595" s="191"/>
      <c r="AY595" s="191"/>
      <c r="AZ595" s="191"/>
      <c r="BA595" s="191"/>
      <c r="BB595" s="191"/>
      <c r="BC595" s="191"/>
      <c r="BD595" s="191"/>
      <c r="BE595" s="191"/>
      <c r="BF595" s="191"/>
      <c r="BG595" s="191"/>
      <c r="BH595" s="191"/>
    </row>
    <row r="596" spans="1:60" outlineLevel="1" x14ac:dyDescent="0.25">
      <c r="A596" s="192"/>
      <c r="B596" s="193"/>
      <c r="C596" s="195" t="s">
        <v>326</v>
      </c>
      <c r="D596" s="196"/>
      <c r="E596" s="197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1"/>
      <c r="Z596" s="191"/>
      <c r="AA596" s="191"/>
      <c r="AB596" s="191"/>
      <c r="AC596" s="191"/>
      <c r="AD596" s="191"/>
      <c r="AE596" s="191"/>
      <c r="AF596" s="191"/>
      <c r="AG596" s="191" t="s">
        <v>143</v>
      </c>
      <c r="AH596" s="191">
        <v>0</v>
      </c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1"/>
      <c r="AT596" s="191"/>
      <c r="AU596" s="191"/>
      <c r="AV596" s="191"/>
      <c r="AW596" s="191"/>
      <c r="AX596" s="191"/>
      <c r="AY596" s="191"/>
      <c r="AZ596" s="191"/>
      <c r="BA596" s="191"/>
      <c r="BB596" s="191"/>
      <c r="BC596" s="191"/>
      <c r="BD596" s="191"/>
      <c r="BE596" s="191"/>
      <c r="BF596" s="191"/>
      <c r="BG596" s="191"/>
      <c r="BH596" s="191"/>
    </row>
    <row r="597" spans="1:60" outlineLevel="1" x14ac:dyDescent="0.25">
      <c r="A597" s="192"/>
      <c r="B597" s="193"/>
      <c r="C597" s="195" t="s">
        <v>327</v>
      </c>
      <c r="D597" s="196"/>
      <c r="E597" s="197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1"/>
      <c r="Z597" s="191"/>
      <c r="AA597" s="191"/>
      <c r="AB597" s="191"/>
      <c r="AC597" s="191"/>
      <c r="AD597" s="191"/>
      <c r="AE597" s="191"/>
      <c r="AF597" s="191"/>
      <c r="AG597" s="191" t="s">
        <v>143</v>
      </c>
      <c r="AH597" s="191">
        <v>0</v>
      </c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1"/>
      <c r="AT597" s="191"/>
      <c r="AU597" s="191"/>
      <c r="AV597" s="191"/>
      <c r="AW597" s="191"/>
      <c r="AX597" s="191"/>
      <c r="AY597" s="191"/>
      <c r="AZ597" s="191"/>
      <c r="BA597" s="191"/>
      <c r="BB597" s="191"/>
      <c r="BC597" s="191"/>
      <c r="BD597" s="191"/>
      <c r="BE597" s="191"/>
      <c r="BF597" s="191"/>
      <c r="BG597" s="191"/>
      <c r="BH597" s="191"/>
    </row>
    <row r="598" spans="1:60" outlineLevel="1" x14ac:dyDescent="0.25">
      <c r="A598" s="192"/>
      <c r="B598" s="193"/>
      <c r="C598" s="195" t="s">
        <v>328</v>
      </c>
      <c r="D598" s="196"/>
      <c r="E598" s="197">
        <v>21.1</v>
      </c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1"/>
      <c r="Z598" s="191"/>
      <c r="AA598" s="191"/>
      <c r="AB598" s="191"/>
      <c r="AC598" s="191"/>
      <c r="AD598" s="191"/>
      <c r="AE598" s="191"/>
      <c r="AF598" s="191"/>
      <c r="AG598" s="191" t="s">
        <v>143</v>
      </c>
      <c r="AH598" s="191">
        <v>0</v>
      </c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1"/>
      <c r="AT598" s="191"/>
      <c r="AU598" s="191"/>
      <c r="AV598" s="191"/>
      <c r="AW598" s="191"/>
      <c r="AX598" s="191"/>
      <c r="AY598" s="191"/>
      <c r="AZ598" s="191"/>
      <c r="BA598" s="191"/>
      <c r="BB598" s="191"/>
      <c r="BC598" s="191"/>
      <c r="BD598" s="191"/>
      <c r="BE598" s="191"/>
      <c r="BF598" s="191"/>
      <c r="BG598" s="191"/>
      <c r="BH598" s="191"/>
    </row>
    <row r="599" spans="1:60" outlineLevel="1" x14ac:dyDescent="0.25">
      <c r="A599" s="192"/>
      <c r="B599" s="193"/>
      <c r="C599" s="641"/>
      <c r="D599" s="642"/>
      <c r="E599" s="642"/>
      <c r="F599" s="642"/>
      <c r="G599" s="642"/>
      <c r="H599" s="190"/>
      <c r="I599" s="190"/>
      <c r="J599" s="190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1"/>
      <c r="Z599" s="191"/>
      <c r="AA599" s="191"/>
      <c r="AB599" s="191"/>
      <c r="AC599" s="191"/>
      <c r="AD599" s="191"/>
      <c r="AE599" s="191"/>
      <c r="AF599" s="191"/>
      <c r="AG599" s="191" t="s">
        <v>103</v>
      </c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191"/>
      <c r="AT599" s="191"/>
      <c r="AU599" s="191"/>
      <c r="AV599" s="191"/>
      <c r="AW599" s="191"/>
      <c r="AX599" s="191"/>
      <c r="AY599" s="191"/>
      <c r="AZ599" s="191"/>
      <c r="BA599" s="191"/>
      <c r="BB599" s="191"/>
      <c r="BC599" s="191"/>
      <c r="BD599" s="191"/>
      <c r="BE599" s="191"/>
      <c r="BF599" s="191"/>
      <c r="BG599" s="191"/>
      <c r="BH599" s="191"/>
    </row>
    <row r="600" spans="1:60" outlineLevel="1" x14ac:dyDescent="0.25">
      <c r="A600" s="182">
        <v>62</v>
      </c>
      <c r="B600" s="183" t="s">
        <v>528</v>
      </c>
      <c r="C600" s="184" t="s">
        <v>529</v>
      </c>
      <c r="D600" s="185" t="s">
        <v>112</v>
      </c>
      <c r="E600" s="186">
        <v>50</v>
      </c>
      <c r="F600" s="187"/>
      <c r="G600" s="188">
        <f>ROUND(E600*F600,2)</f>
        <v>0</v>
      </c>
      <c r="H600" s="187"/>
      <c r="I600" s="188">
        <f>ROUND(E600*H600,2)</f>
        <v>0</v>
      </c>
      <c r="J600" s="187"/>
      <c r="K600" s="188">
        <f>ROUND(E600*J600,2)</f>
        <v>0</v>
      </c>
      <c r="L600" s="188">
        <v>21</v>
      </c>
      <c r="M600" s="188">
        <f>G600*(1+L600/100)</f>
        <v>0</v>
      </c>
      <c r="N600" s="188">
        <v>0</v>
      </c>
      <c r="O600" s="188">
        <f>ROUND(E600*N600,2)</f>
        <v>0</v>
      </c>
      <c r="P600" s="188">
        <v>0</v>
      </c>
      <c r="Q600" s="188">
        <f>ROUND(E600*P600,2)</f>
        <v>0</v>
      </c>
      <c r="R600" s="188"/>
      <c r="S600" s="188" t="s">
        <v>117</v>
      </c>
      <c r="T600" s="189" t="s">
        <v>98</v>
      </c>
      <c r="U600" s="190">
        <v>0</v>
      </c>
      <c r="V600" s="190">
        <f>ROUND(E600*U600,2)</f>
        <v>0</v>
      </c>
      <c r="W600" s="190"/>
      <c r="X600" s="190" t="s">
        <v>134</v>
      </c>
      <c r="Y600" s="191"/>
      <c r="Z600" s="191"/>
      <c r="AA600" s="191"/>
      <c r="AB600" s="191"/>
      <c r="AC600" s="191"/>
      <c r="AD600" s="191"/>
      <c r="AE600" s="191"/>
      <c r="AF600" s="191"/>
      <c r="AG600" s="191" t="s">
        <v>135</v>
      </c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1"/>
      <c r="AT600" s="191"/>
      <c r="AU600" s="191"/>
      <c r="AV600" s="191"/>
      <c r="AW600" s="191"/>
      <c r="AX600" s="191"/>
      <c r="AY600" s="191"/>
      <c r="AZ600" s="191"/>
      <c r="BA600" s="191"/>
      <c r="BB600" s="191"/>
      <c r="BC600" s="191"/>
      <c r="BD600" s="191"/>
      <c r="BE600" s="191"/>
      <c r="BF600" s="191"/>
      <c r="BG600" s="191"/>
      <c r="BH600" s="191"/>
    </row>
    <row r="601" spans="1:60" outlineLevel="1" x14ac:dyDescent="0.25">
      <c r="A601" s="192"/>
      <c r="B601" s="193"/>
      <c r="C601" s="643"/>
      <c r="D601" s="644"/>
      <c r="E601" s="644"/>
      <c r="F601" s="644"/>
      <c r="G601" s="644"/>
      <c r="H601" s="190"/>
      <c r="I601" s="190"/>
      <c r="J601" s="190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1"/>
      <c r="Z601" s="191"/>
      <c r="AA601" s="191"/>
      <c r="AB601" s="191"/>
      <c r="AC601" s="191"/>
      <c r="AD601" s="191"/>
      <c r="AE601" s="191"/>
      <c r="AF601" s="191"/>
      <c r="AG601" s="191" t="s">
        <v>103</v>
      </c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1"/>
      <c r="AT601" s="191"/>
      <c r="AU601" s="191"/>
      <c r="AV601" s="191"/>
      <c r="AW601" s="191"/>
      <c r="AX601" s="191"/>
      <c r="AY601" s="191"/>
      <c r="AZ601" s="191"/>
      <c r="BA601" s="191"/>
      <c r="BB601" s="191"/>
      <c r="BC601" s="191"/>
      <c r="BD601" s="191"/>
      <c r="BE601" s="191"/>
      <c r="BF601" s="191"/>
      <c r="BG601" s="191"/>
      <c r="BH601" s="191"/>
    </row>
    <row r="602" spans="1:60" x14ac:dyDescent="0.25">
      <c r="A602" s="174" t="s">
        <v>92</v>
      </c>
      <c r="B602" s="175" t="s">
        <v>170</v>
      </c>
      <c r="C602" s="176" t="s">
        <v>171</v>
      </c>
      <c r="D602" s="177"/>
      <c r="E602" s="178"/>
      <c r="F602" s="179"/>
      <c r="G602" s="179">
        <f>SUMIF(AG603:AG608,"&lt;&gt;NOR",G603:G608)</f>
        <v>0</v>
      </c>
      <c r="H602" s="179"/>
      <c r="I602" s="179">
        <f>SUM(I603:I608)</f>
        <v>0</v>
      </c>
      <c r="J602" s="179"/>
      <c r="K602" s="179">
        <f>SUM(K603:K608)</f>
        <v>0</v>
      </c>
      <c r="L602" s="179"/>
      <c r="M602" s="179">
        <f>SUM(M603:M608)</f>
        <v>0</v>
      </c>
      <c r="N602" s="179"/>
      <c r="O602" s="179">
        <f>SUM(O603:O608)</f>
        <v>0</v>
      </c>
      <c r="P602" s="179"/>
      <c r="Q602" s="179">
        <f>SUM(Q603:Q608)</f>
        <v>0</v>
      </c>
      <c r="R602" s="179"/>
      <c r="S602" s="179"/>
      <c r="T602" s="180"/>
      <c r="U602" s="181"/>
      <c r="V602" s="181">
        <f>SUM(V603:V608)</f>
        <v>156.47999999999999</v>
      </c>
      <c r="W602" s="181"/>
      <c r="X602" s="181"/>
      <c r="AG602" s="28" t="s">
        <v>93</v>
      </c>
    </row>
    <row r="603" spans="1:60" ht="30.6" outlineLevel="1" x14ac:dyDescent="0.25">
      <c r="A603" s="182">
        <v>63</v>
      </c>
      <c r="B603" s="183" t="s">
        <v>530</v>
      </c>
      <c r="C603" s="184" t="s">
        <v>531</v>
      </c>
      <c r="D603" s="185" t="s">
        <v>221</v>
      </c>
      <c r="E603" s="186">
        <v>60.722239999999999</v>
      </c>
      <c r="F603" s="187"/>
      <c r="G603" s="188">
        <f>ROUND(E603*F603,2)</f>
        <v>0</v>
      </c>
      <c r="H603" s="187"/>
      <c r="I603" s="188">
        <f>ROUND(E603*H603,2)</f>
        <v>0</v>
      </c>
      <c r="J603" s="187"/>
      <c r="K603" s="188">
        <f>ROUND(E603*J603,2)</f>
        <v>0</v>
      </c>
      <c r="L603" s="188">
        <v>21</v>
      </c>
      <c r="M603" s="188">
        <f>G603*(1+L603/100)</f>
        <v>0</v>
      </c>
      <c r="N603" s="188">
        <v>0</v>
      </c>
      <c r="O603" s="188">
        <f>ROUND(E603*N603,2)</f>
        <v>0</v>
      </c>
      <c r="P603" s="188">
        <v>0</v>
      </c>
      <c r="Q603" s="188">
        <f>ROUND(E603*P603,2)</f>
        <v>0</v>
      </c>
      <c r="R603" s="188" t="s">
        <v>222</v>
      </c>
      <c r="S603" s="188" t="s">
        <v>97</v>
      </c>
      <c r="T603" s="189" t="s">
        <v>98</v>
      </c>
      <c r="U603" s="190">
        <v>2.577</v>
      </c>
      <c r="V603" s="190">
        <f>ROUND(E603*U603,2)</f>
        <v>156.47999999999999</v>
      </c>
      <c r="W603" s="190"/>
      <c r="X603" s="190" t="s">
        <v>532</v>
      </c>
      <c r="Y603" s="191"/>
      <c r="Z603" s="191"/>
      <c r="AA603" s="191"/>
      <c r="AB603" s="191"/>
      <c r="AC603" s="191"/>
      <c r="AD603" s="191"/>
      <c r="AE603" s="191"/>
      <c r="AF603" s="191"/>
      <c r="AG603" s="191" t="s">
        <v>533</v>
      </c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1"/>
      <c r="AT603" s="191"/>
      <c r="AU603" s="191"/>
      <c r="AV603" s="191"/>
      <c r="AW603" s="191"/>
      <c r="AX603" s="191"/>
      <c r="AY603" s="191"/>
      <c r="AZ603" s="191"/>
      <c r="BA603" s="191"/>
      <c r="BB603" s="191"/>
      <c r="BC603" s="191"/>
      <c r="BD603" s="191"/>
      <c r="BE603" s="191"/>
      <c r="BF603" s="191"/>
      <c r="BG603" s="191"/>
      <c r="BH603" s="191"/>
    </row>
    <row r="604" spans="1:60" outlineLevel="1" x14ac:dyDescent="0.25">
      <c r="A604" s="192"/>
      <c r="B604" s="193"/>
      <c r="C604" s="645" t="s">
        <v>534</v>
      </c>
      <c r="D604" s="646"/>
      <c r="E604" s="646"/>
      <c r="F604" s="646"/>
      <c r="G604" s="646"/>
      <c r="H604" s="190"/>
      <c r="I604" s="190"/>
      <c r="J604" s="190"/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1"/>
      <c r="Z604" s="191"/>
      <c r="AA604" s="191"/>
      <c r="AB604" s="191"/>
      <c r="AC604" s="191"/>
      <c r="AD604" s="191"/>
      <c r="AE604" s="191"/>
      <c r="AF604" s="191"/>
      <c r="AG604" s="191" t="s">
        <v>224</v>
      </c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1"/>
      <c r="AT604" s="191"/>
      <c r="AU604" s="191"/>
      <c r="AV604" s="191"/>
      <c r="AW604" s="191"/>
      <c r="AX604" s="191"/>
      <c r="AY604" s="191"/>
      <c r="AZ604" s="191"/>
      <c r="BA604" s="191"/>
      <c r="BB604" s="191"/>
      <c r="BC604" s="191"/>
      <c r="BD604" s="191"/>
      <c r="BE604" s="191"/>
      <c r="BF604" s="191"/>
      <c r="BG604" s="191"/>
      <c r="BH604" s="191"/>
    </row>
    <row r="605" spans="1:60" outlineLevel="1" x14ac:dyDescent="0.25">
      <c r="A605" s="192"/>
      <c r="B605" s="193"/>
      <c r="C605" s="195" t="s">
        <v>535</v>
      </c>
      <c r="D605" s="196"/>
      <c r="E605" s="197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1"/>
      <c r="Z605" s="191"/>
      <c r="AA605" s="191"/>
      <c r="AB605" s="191"/>
      <c r="AC605" s="191"/>
      <c r="AD605" s="191"/>
      <c r="AE605" s="191"/>
      <c r="AF605" s="191"/>
      <c r="AG605" s="191" t="s">
        <v>143</v>
      </c>
      <c r="AH605" s="191">
        <v>0</v>
      </c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1"/>
      <c r="AT605" s="191"/>
      <c r="AU605" s="191"/>
      <c r="AV605" s="191"/>
      <c r="AW605" s="191"/>
      <c r="AX605" s="191"/>
      <c r="AY605" s="191"/>
      <c r="AZ605" s="191"/>
      <c r="BA605" s="191"/>
      <c r="BB605" s="191"/>
      <c r="BC605" s="191"/>
      <c r="BD605" s="191"/>
      <c r="BE605" s="191"/>
      <c r="BF605" s="191"/>
      <c r="BG605" s="191"/>
      <c r="BH605" s="191"/>
    </row>
    <row r="606" spans="1:60" outlineLevel="1" x14ac:dyDescent="0.25">
      <c r="A606" s="192"/>
      <c r="B606" s="193"/>
      <c r="C606" s="195" t="s">
        <v>536</v>
      </c>
      <c r="D606" s="196"/>
      <c r="E606" s="197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1"/>
      <c r="Z606" s="191"/>
      <c r="AA606" s="191"/>
      <c r="AB606" s="191"/>
      <c r="AC606" s="191"/>
      <c r="AD606" s="191"/>
      <c r="AE606" s="191"/>
      <c r="AF606" s="191"/>
      <c r="AG606" s="191" t="s">
        <v>143</v>
      </c>
      <c r="AH606" s="191">
        <v>0</v>
      </c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1"/>
      <c r="AT606" s="191"/>
      <c r="AU606" s="191"/>
      <c r="AV606" s="191"/>
      <c r="AW606" s="191"/>
      <c r="AX606" s="191"/>
      <c r="AY606" s="191"/>
      <c r="AZ606" s="191"/>
      <c r="BA606" s="191"/>
      <c r="BB606" s="191"/>
      <c r="BC606" s="191"/>
      <c r="BD606" s="191"/>
      <c r="BE606" s="191"/>
      <c r="BF606" s="191"/>
      <c r="BG606" s="191"/>
      <c r="BH606" s="191"/>
    </row>
    <row r="607" spans="1:60" outlineLevel="1" x14ac:dyDescent="0.25">
      <c r="A607" s="192"/>
      <c r="B607" s="193"/>
      <c r="C607" s="195" t="s">
        <v>537</v>
      </c>
      <c r="D607" s="196"/>
      <c r="E607" s="197">
        <v>60.722239999999999</v>
      </c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1"/>
      <c r="Z607" s="191"/>
      <c r="AA607" s="191"/>
      <c r="AB607" s="191"/>
      <c r="AC607" s="191"/>
      <c r="AD607" s="191"/>
      <c r="AE607" s="191"/>
      <c r="AF607" s="191"/>
      <c r="AG607" s="191" t="s">
        <v>143</v>
      </c>
      <c r="AH607" s="191">
        <v>0</v>
      </c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1"/>
      <c r="AT607" s="191"/>
      <c r="AU607" s="191"/>
      <c r="AV607" s="191"/>
      <c r="AW607" s="191"/>
      <c r="AX607" s="191"/>
      <c r="AY607" s="191"/>
      <c r="AZ607" s="191"/>
      <c r="BA607" s="191"/>
      <c r="BB607" s="191"/>
      <c r="BC607" s="191"/>
      <c r="BD607" s="191"/>
      <c r="BE607" s="191"/>
      <c r="BF607" s="191"/>
      <c r="BG607" s="191"/>
      <c r="BH607" s="191"/>
    </row>
    <row r="608" spans="1:60" outlineLevel="1" x14ac:dyDescent="0.25">
      <c r="A608" s="192"/>
      <c r="B608" s="193"/>
      <c r="C608" s="641"/>
      <c r="D608" s="642"/>
      <c r="E608" s="642"/>
      <c r="F608" s="642"/>
      <c r="G608" s="642"/>
      <c r="H608" s="190"/>
      <c r="I608" s="190"/>
      <c r="J608" s="190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1"/>
      <c r="Z608" s="191"/>
      <c r="AA608" s="191"/>
      <c r="AB608" s="191"/>
      <c r="AC608" s="191"/>
      <c r="AD608" s="191"/>
      <c r="AE608" s="191"/>
      <c r="AF608" s="191"/>
      <c r="AG608" s="191" t="s">
        <v>103</v>
      </c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1"/>
      <c r="AT608" s="191"/>
      <c r="AU608" s="191"/>
      <c r="AV608" s="191"/>
      <c r="AW608" s="191"/>
      <c r="AX608" s="191"/>
      <c r="AY608" s="191"/>
      <c r="AZ608" s="191"/>
      <c r="BA608" s="191"/>
      <c r="BB608" s="191"/>
      <c r="BC608" s="191"/>
      <c r="BD608" s="191"/>
      <c r="BE608" s="191"/>
      <c r="BF608" s="191"/>
      <c r="BG608" s="191"/>
      <c r="BH608" s="191"/>
    </row>
    <row r="609" spans="1:60" x14ac:dyDescent="0.25">
      <c r="A609" s="174" t="s">
        <v>92</v>
      </c>
      <c r="B609" s="175" t="s">
        <v>172</v>
      </c>
      <c r="C609" s="176" t="s">
        <v>173</v>
      </c>
      <c r="D609" s="177"/>
      <c r="E609" s="178"/>
      <c r="F609" s="179"/>
      <c r="G609" s="179">
        <f>SUMIF(AG610:AG670,"&lt;&gt;NOR",G610:G670)</f>
        <v>0</v>
      </c>
      <c r="H609" s="179"/>
      <c r="I609" s="179">
        <f>SUM(I610:I670)</f>
        <v>0</v>
      </c>
      <c r="J609" s="179"/>
      <c r="K609" s="179">
        <f>SUM(K610:K670)</f>
        <v>0</v>
      </c>
      <c r="L609" s="179"/>
      <c r="M609" s="179">
        <f>SUM(M610:M670)</f>
        <v>0</v>
      </c>
      <c r="N609" s="179"/>
      <c r="O609" s="179">
        <f>SUM(O610:O670)</f>
        <v>1.04</v>
      </c>
      <c r="P609" s="179"/>
      <c r="Q609" s="179">
        <f>SUM(Q610:Q670)</f>
        <v>0</v>
      </c>
      <c r="R609" s="179"/>
      <c r="S609" s="179"/>
      <c r="T609" s="180"/>
      <c r="U609" s="181"/>
      <c r="V609" s="181">
        <f>SUM(V610:V670)</f>
        <v>1.75</v>
      </c>
      <c r="W609" s="181"/>
      <c r="X609" s="181"/>
      <c r="AG609" s="28" t="s">
        <v>93</v>
      </c>
    </row>
    <row r="610" spans="1:60" outlineLevel="1" x14ac:dyDescent="0.25">
      <c r="A610" s="182">
        <v>64</v>
      </c>
      <c r="B610" s="183" t="s">
        <v>538</v>
      </c>
      <c r="C610" s="184" t="s">
        <v>539</v>
      </c>
      <c r="D610" s="185" t="s">
        <v>230</v>
      </c>
      <c r="E610" s="186">
        <v>20.39</v>
      </c>
      <c r="F610" s="187"/>
      <c r="G610" s="188">
        <f>ROUND(E610*F610,2)</f>
        <v>0</v>
      </c>
      <c r="H610" s="187"/>
      <c r="I610" s="188">
        <f>ROUND(E610*H610,2)</f>
        <v>0</v>
      </c>
      <c r="J610" s="187"/>
      <c r="K610" s="188">
        <f>ROUND(E610*J610,2)</f>
        <v>0</v>
      </c>
      <c r="L610" s="188">
        <v>21</v>
      </c>
      <c r="M610" s="188">
        <f>G610*(1+L610/100)</f>
        <v>0</v>
      </c>
      <c r="N610" s="188">
        <v>0</v>
      </c>
      <c r="O610" s="188">
        <f>ROUND(E610*N610,2)</f>
        <v>0</v>
      </c>
      <c r="P610" s="188">
        <v>0</v>
      </c>
      <c r="Q610" s="188">
        <f>ROUND(E610*P610,2)</f>
        <v>0</v>
      </c>
      <c r="R610" s="188" t="s">
        <v>513</v>
      </c>
      <c r="S610" s="188" t="s">
        <v>97</v>
      </c>
      <c r="T610" s="189" t="s">
        <v>98</v>
      </c>
      <c r="U610" s="190">
        <v>6.0000000000000001E-3</v>
      </c>
      <c r="V610" s="190">
        <f>ROUND(E610*U610,2)</f>
        <v>0.12</v>
      </c>
      <c r="W610" s="190"/>
      <c r="X610" s="190" t="s">
        <v>134</v>
      </c>
      <c r="Y610" s="191"/>
      <c r="Z610" s="191"/>
      <c r="AA610" s="191"/>
      <c r="AB610" s="191"/>
      <c r="AC610" s="191"/>
      <c r="AD610" s="191"/>
      <c r="AE610" s="191"/>
      <c r="AF610" s="191"/>
      <c r="AG610" s="191" t="s">
        <v>135</v>
      </c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  <c r="AS610" s="191"/>
      <c r="AT610" s="191"/>
      <c r="AU610" s="191"/>
      <c r="AV610" s="191"/>
      <c r="AW610" s="191"/>
      <c r="AX610" s="191"/>
      <c r="AY610" s="191"/>
      <c r="AZ610" s="191"/>
      <c r="BA610" s="191"/>
      <c r="BB610" s="191"/>
      <c r="BC610" s="191"/>
      <c r="BD610" s="191"/>
      <c r="BE610" s="191"/>
      <c r="BF610" s="191"/>
      <c r="BG610" s="191"/>
      <c r="BH610" s="191"/>
    </row>
    <row r="611" spans="1:60" outlineLevel="1" x14ac:dyDescent="0.25">
      <c r="A611" s="192"/>
      <c r="B611" s="193"/>
      <c r="C611" s="195" t="s">
        <v>408</v>
      </c>
      <c r="D611" s="196"/>
      <c r="E611" s="197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1"/>
      <c r="Z611" s="191"/>
      <c r="AA611" s="191"/>
      <c r="AB611" s="191"/>
      <c r="AC611" s="191"/>
      <c r="AD611" s="191"/>
      <c r="AE611" s="191"/>
      <c r="AF611" s="191"/>
      <c r="AG611" s="191" t="s">
        <v>143</v>
      </c>
      <c r="AH611" s="191">
        <v>0</v>
      </c>
      <c r="AI611" s="191"/>
      <c r="AJ611" s="191"/>
      <c r="AK611" s="191"/>
      <c r="AL611" s="191"/>
      <c r="AM611" s="191"/>
      <c r="AN611" s="191"/>
      <c r="AO611" s="191"/>
      <c r="AP611" s="191"/>
      <c r="AQ611" s="191"/>
      <c r="AR611" s="191"/>
      <c r="AS611" s="191"/>
      <c r="AT611" s="191"/>
      <c r="AU611" s="191"/>
      <c r="AV611" s="191"/>
      <c r="AW611" s="191"/>
      <c r="AX611" s="191"/>
      <c r="AY611" s="191"/>
      <c r="AZ611" s="191"/>
      <c r="BA611" s="191"/>
      <c r="BB611" s="191"/>
      <c r="BC611" s="191"/>
      <c r="BD611" s="191"/>
      <c r="BE611" s="191"/>
      <c r="BF611" s="191"/>
      <c r="BG611" s="191"/>
      <c r="BH611" s="191"/>
    </row>
    <row r="612" spans="1:60" outlineLevel="1" x14ac:dyDescent="0.25">
      <c r="A612" s="192"/>
      <c r="B612" s="193"/>
      <c r="C612" s="195" t="s">
        <v>514</v>
      </c>
      <c r="D612" s="196"/>
      <c r="E612" s="197">
        <v>1.87</v>
      </c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1"/>
      <c r="Z612" s="191"/>
      <c r="AA612" s="191"/>
      <c r="AB612" s="191"/>
      <c r="AC612" s="191"/>
      <c r="AD612" s="191"/>
      <c r="AE612" s="191"/>
      <c r="AF612" s="191"/>
      <c r="AG612" s="191" t="s">
        <v>143</v>
      </c>
      <c r="AH612" s="191">
        <v>0</v>
      </c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  <c r="AS612" s="191"/>
      <c r="AT612" s="191"/>
      <c r="AU612" s="191"/>
      <c r="AV612" s="191"/>
      <c r="AW612" s="191"/>
      <c r="AX612" s="191"/>
      <c r="AY612" s="191"/>
      <c r="AZ612" s="191"/>
      <c r="BA612" s="191"/>
      <c r="BB612" s="191"/>
      <c r="BC612" s="191"/>
      <c r="BD612" s="191"/>
      <c r="BE612" s="191"/>
      <c r="BF612" s="191"/>
      <c r="BG612" s="191"/>
      <c r="BH612" s="191"/>
    </row>
    <row r="613" spans="1:60" outlineLevel="1" x14ac:dyDescent="0.25">
      <c r="A613" s="192"/>
      <c r="B613" s="193"/>
      <c r="C613" s="195" t="s">
        <v>515</v>
      </c>
      <c r="D613" s="196"/>
      <c r="E613" s="197">
        <v>2.7</v>
      </c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1"/>
      <c r="Z613" s="191"/>
      <c r="AA613" s="191"/>
      <c r="AB613" s="191"/>
      <c r="AC613" s="191"/>
      <c r="AD613" s="191"/>
      <c r="AE613" s="191"/>
      <c r="AF613" s="191"/>
      <c r="AG613" s="191" t="s">
        <v>143</v>
      </c>
      <c r="AH613" s="191">
        <v>0</v>
      </c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  <c r="AS613" s="191"/>
      <c r="AT613" s="191"/>
      <c r="AU613" s="191"/>
      <c r="AV613" s="191"/>
      <c r="AW613" s="191"/>
      <c r="AX613" s="191"/>
      <c r="AY613" s="191"/>
      <c r="AZ613" s="191"/>
      <c r="BA613" s="191"/>
      <c r="BB613" s="191"/>
      <c r="BC613" s="191"/>
      <c r="BD613" s="191"/>
      <c r="BE613" s="191"/>
      <c r="BF613" s="191"/>
      <c r="BG613" s="191"/>
      <c r="BH613" s="191"/>
    </row>
    <row r="614" spans="1:60" outlineLevel="1" x14ac:dyDescent="0.25">
      <c r="A614" s="192"/>
      <c r="B614" s="193"/>
      <c r="C614" s="195" t="s">
        <v>540</v>
      </c>
      <c r="D614" s="196"/>
      <c r="E614" s="197">
        <v>1.65</v>
      </c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1"/>
      <c r="Z614" s="191"/>
      <c r="AA614" s="191"/>
      <c r="AB614" s="191"/>
      <c r="AC614" s="191"/>
      <c r="AD614" s="191"/>
      <c r="AE614" s="191"/>
      <c r="AF614" s="191"/>
      <c r="AG614" s="191" t="s">
        <v>143</v>
      </c>
      <c r="AH614" s="191">
        <v>0</v>
      </c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  <c r="AS614" s="191"/>
      <c r="AT614" s="191"/>
      <c r="AU614" s="191"/>
      <c r="AV614" s="191"/>
      <c r="AW614" s="191"/>
      <c r="AX614" s="191"/>
      <c r="AY614" s="191"/>
      <c r="AZ614" s="191"/>
      <c r="BA614" s="191"/>
      <c r="BB614" s="191"/>
      <c r="BC614" s="191"/>
      <c r="BD614" s="191"/>
      <c r="BE614" s="191"/>
      <c r="BF614" s="191"/>
      <c r="BG614" s="191"/>
      <c r="BH614" s="191"/>
    </row>
    <row r="615" spans="1:60" outlineLevel="1" x14ac:dyDescent="0.25">
      <c r="A615" s="192"/>
      <c r="B615" s="193"/>
      <c r="C615" s="195" t="s">
        <v>516</v>
      </c>
      <c r="D615" s="196"/>
      <c r="E615" s="197">
        <v>1.6950000000000001</v>
      </c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1"/>
      <c r="Z615" s="191"/>
      <c r="AA615" s="191"/>
      <c r="AB615" s="191"/>
      <c r="AC615" s="191"/>
      <c r="AD615" s="191"/>
      <c r="AE615" s="191"/>
      <c r="AF615" s="191"/>
      <c r="AG615" s="191" t="s">
        <v>143</v>
      </c>
      <c r="AH615" s="191">
        <v>0</v>
      </c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1"/>
      <c r="AT615" s="191"/>
      <c r="AU615" s="191"/>
      <c r="AV615" s="191"/>
      <c r="AW615" s="191"/>
      <c r="AX615" s="191"/>
      <c r="AY615" s="191"/>
      <c r="AZ615" s="191"/>
      <c r="BA615" s="191"/>
      <c r="BB615" s="191"/>
      <c r="BC615" s="191"/>
      <c r="BD615" s="191"/>
      <c r="BE615" s="191"/>
      <c r="BF615" s="191"/>
      <c r="BG615" s="191"/>
      <c r="BH615" s="191"/>
    </row>
    <row r="616" spans="1:60" outlineLevel="1" x14ac:dyDescent="0.25">
      <c r="A616" s="192"/>
      <c r="B616" s="193"/>
      <c r="C616" s="195" t="s">
        <v>517</v>
      </c>
      <c r="D616" s="196"/>
      <c r="E616" s="197">
        <v>4</v>
      </c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1"/>
      <c r="Z616" s="191"/>
      <c r="AA616" s="191"/>
      <c r="AB616" s="191"/>
      <c r="AC616" s="191"/>
      <c r="AD616" s="191"/>
      <c r="AE616" s="191"/>
      <c r="AF616" s="191"/>
      <c r="AG616" s="191" t="s">
        <v>143</v>
      </c>
      <c r="AH616" s="191">
        <v>0</v>
      </c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1"/>
      <c r="AT616" s="191"/>
      <c r="AU616" s="191"/>
      <c r="AV616" s="191"/>
      <c r="AW616" s="191"/>
      <c r="AX616" s="191"/>
      <c r="AY616" s="191"/>
      <c r="AZ616" s="191"/>
      <c r="BA616" s="191"/>
      <c r="BB616" s="191"/>
      <c r="BC616" s="191"/>
      <c r="BD616" s="191"/>
      <c r="BE616" s="191"/>
      <c r="BF616" s="191"/>
      <c r="BG616" s="191"/>
      <c r="BH616" s="191"/>
    </row>
    <row r="617" spans="1:60" outlineLevel="1" x14ac:dyDescent="0.25">
      <c r="A617" s="192"/>
      <c r="B617" s="193"/>
      <c r="C617" s="195" t="s">
        <v>518</v>
      </c>
      <c r="D617" s="196"/>
      <c r="E617" s="197">
        <v>8.4749999999999996</v>
      </c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1"/>
      <c r="Z617" s="191"/>
      <c r="AA617" s="191"/>
      <c r="AB617" s="191"/>
      <c r="AC617" s="191"/>
      <c r="AD617" s="191"/>
      <c r="AE617" s="191"/>
      <c r="AF617" s="191"/>
      <c r="AG617" s="191" t="s">
        <v>143</v>
      </c>
      <c r="AH617" s="191">
        <v>0</v>
      </c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191"/>
      <c r="AS617" s="191"/>
      <c r="AT617" s="191"/>
      <c r="AU617" s="191"/>
      <c r="AV617" s="191"/>
      <c r="AW617" s="191"/>
      <c r="AX617" s="191"/>
      <c r="AY617" s="191"/>
      <c r="AZ617" s="191"/>
      <c r="BA617" s="191"/>
      <c r="BB617" s="191"/>
      <c r="BC617" s="191"/>
      <c r="BD617" s="191"/>
      <c r="BE617" s="191"/>
      <c r="BF617" s="191"/>
      <c r="BG617" s="191"/>
      <c r="BH617" s="191"/>
    </row>
    <row r="618" spans="1:60" outlineLevel="1" x14ac:dyDescent="0.25">
      <c r="A618" s="192"/>
      <c r="B618" s="193"/>
      <c r="C618" s="641"/>
      <c r="D618" s="642"/>
      <c r="E618" s="642"/>
      <c r="F618" s="642"/>
      <c r="G618" s="642"/>
      <c r="H618" s="190"/>
      <c r="I618" s="190"/>
      <c r="J618" s="190"/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1"/>
      <c r="Z618" s="191"/>
      <c r="AA618" s="191"/>
      <c r="AB618" s="191"/>
      <c r="AC618" s="191"/>
      <c r="AD618" s="191"/>
      <c r="AE618" s="191"/>
      <c r="AF618" s="191"/>
      <c r="AG618" s="191" t="s">
        <v>103</v>
      </c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1"/>
      <c r="AT618" s="191"/>
      <c r="AU618" s="191"/>
      <c r="AV618" s="191"/>
      <c r="AW618" s="191"/>
      <c r="AX618" s="191"/>
      <c r="AY618" s="191"/>
      <c r="AZ618" s="191"/>
      <c r="BA618" s="191"/>
      <c r="BB618" s="191"/>
      <c r="BC618" s="191"/>
      <c r="BD618" s="191"/>
      <c r="BE618" s="191"/>
      <c r="BF618" s="191"/>
      <c r="BG618" s="191"/>
      <c r="BH618" s="191"/>
    </row>
    <row r="619" spans="1:60" outlineLevel="1" x14ac:dyDescent="0.25">
      <c r="A619" s="182">
        <v>65</v>
      </c>
      <c r="B619" s="183" t="s">
        <v>541</v>
      </c>
      <c r="C619" s="184" t="s">
        <v>542</v>
      </c>
      <c r="D619" s="185" t="s">
        <v>230</v>
      </c>
      <c r="E619" s="186">
        <v>20.39</v>
      </c>
      <c r="F619" s="187"/>
      <c r="G619" s="188">
        <f>ROUND(E619*F619,2)</f>
        <v>0</v>
      </c>
      <c r="H619" s="187"/>
      <c r="I619" s="188">
        <f>ROUND(E619*H619,2)</f>
        <v>0</v>
      </c>
      <c r="J619" s="187"/>
      <c r="K619" s="188">
        <f>ROUND(E619*J619,2)</f>
        <v>0</v>
      </c>
      <c r="L619" s="188">
        <v>21</v>
      </c>
      <c r="M619" s="188">
        <f>G619*(1+L619/100)</f>
        <v>0</v>
      </c>
      <c r="N619" s="188">
        <v>0</v>
      </c>
      <c r="O619" s="188">
        <f>ROUND(E619*N619,2)</f>
        <v>0</v>
      </c>
      <c r="P619" s="188">
        <v>0</v>
      </c>
      <c r="Q619" s="188">
        <f>ROUND(E619*P619,2)</f>
        <v>0</v>
      </c>
      <c r="R619" s="188" t="s">
        <v>513</v>
      </c>
      <c r="S619" s="188" t="s">
        <v>97</v>
      </c>
      <c r="T619" s="189" t="s">
        <v>98</v>
      </c>
      <c r="U619" s="190">
        <v>0.08</v>
      </c>
      <c r="V619" s="190">
        <f>ROUND(E619*U619,2)</f>
        <v>1.63</v>
      </c>
      <c r="W619" s="190"/>
      <c r="X619" s="190" t="s">
        <v>134</v>
      </c>
      <c r="Y619" s="191"/>
      <c r="Z619" s="191"/>
      <c r="AA619" s="191"/>
      <c r="AB619" s="191"/>
      <c r="AC619" s="191"/>
      <c r="AD619" s="191"/>
      <c r="AE619" s="191"/>
      <c r="AF619" s="191"/>
      <c r="AG619" s="191" t="s">
        <v>135</v>
      </c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1"/>
      <c r="AT619" s="191"/>
      <c r="AU619" s="191"/>
      <c r="AV619" s="191"/>
      <c r="AW619" s="191"/>
      <c r="AX619" s="191"/>
      <c r="AY619" s="191"/>
      <c r="AZ619" s="191"/>
      <c r="BA619" s="191"/>
      <c r="BB619" s="191"/>
      <c r="BC619" s="191"/>
      <c r="BD619" s="191"/>
      <c r="BE619" s="191"/>
      <c r="BF619" s="191"/>
      <c r="BG619" s="191"/>
      <c r="BH619" s="191"/>
    </row>
    <row r="620" spans="1:60" outlineLevel="1" x14ac:dyDescent="0.25">
      <c r="A620" s="192"/>
      <c r="B620" s="193"/>
      <c r="C620" s="195" t="s">
        <v>408</v>
      </c>
      <c r="D620" s="196"/>
      <c r="E620" s="197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1"/>
      <c r="Z620" s="191"/>
      <c r="AA620" s="191"/>
      <c r="AB620" s="191"/>
      <c r="AC620" s="191"/>
      <c r="AD620" s="191"/>
      <c r="AE620" s="191"/>
      <c r="AF620" s="191"/>
      <c r="AG620" s="191" t="s">
        <v>143</v>
      </c>
      <c r="AH620" s="191">
        <v>0</v>
      </c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1"/>
      <c r="AT620" s="191"/>
      <c r="AU620" s="191"/>
      <c r="AV620" s="191"/>
      <c r="AW620" s="191"/>
      <c r="AX620" s="191"/>
      <c r="AY620" s="191"/>
      <c r="AZ620" s="191"/>
      <c r="BA620" s="191"/>
      <c r="BB620" s="191"/>
      <c r="BC620" s="191"/>
      <c r="BD620" s="191"/>
      <c r="BE620" s="191"/>
      <c r="BF620" s="191"/>
      <c r="BG620" s="191"/>
      <c r="BH620" s="191"/>
    </row>
    <row r="621" spans="1:60" outlineLevel="1" x14ac:dyDescent="0.25">
      <c r="A621" s="192"/>
      <c r="B621" s="193"/>
      <c r="C621" s="195" t="s">
        <v>514</v>
      </c>
      <c r="D621" s="196"/>
      <c r="E621" s="197">
        <v>1.87</v>
      </c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1"/>
      <c r="Z621" s="191"/>
      <c r="AA621" s="191"/>
      <c r="AB621" s="191"/>
      <c r="AC621" s="191"/>
      <c r="AD621" s="191"/>
      <c r="AE621" s="191"/>
      <c r="AF621" s="191"/>
      <c r="AG621" s="191" t="s">
        <v>143</v>
      </c>
      <c r="AH621" s="191">
        <v>0</v>
      </c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1"/>
      <c r="AT621" s="191"/>
      <c r="AU621" s="191"/>
      <c r="AV621" s="191"/>
      <c r="AW621" s="191"/>
      <c r="AX621" s="191"/>
      <c r="AY621" s="191"/>
      <c r="AZ621" s="191"/>
      <c r="BA621" s="191"/>
      <c r="BB621" s="191"/>
      <c r="BC621" s="191"/>
      <c r="BD621" s="191"/>
      <c r="BE621" s="191"/>
      <c r="BF621" s="191"/>
      <c r="BG621" s="191"/>
      <c r="BH621" s="191"/>
    </row>
    <row r="622" spans="1:60" outlineLevel="1" x14ac:dyDescent="0.25">
      <c r="A622" s="192"/>
      <c r="B622" s="193"/>
      <c r="C622" s="195" t="s">
        <v>515</v>
      </c>
      <c r="D622" s="196"/>
      <c r="E622" s="197">
        <v>2.7</v>
      </c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1"/>
      <c r="Z622" s="191"/>
      <c r="AA622" s="191"/>
      <c r="AB622" s="191"/>
      <c r="AC622" s="191"/>
      <c r="AD622" s="191"/>
      <c r="AE622" s="191"/>
      <c r="AF622" s="191"/>
      <c r="AG622" s="191" t="s">
        <v>143</v>
      </c>
      <c r="AH622" s="191">
        <v>0</v>
      </c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1"/>
      <c r="AT622" s="191"/>
      <c r="AU622" s="191"/>
      <c r="AV622" s="191"/>
      <c r="AW622" s="191"/>
      <c r="AX622" s="191"/>
      <c r="AY622" s="191"/>
      <c r="AZ622" s="191"/>
      <c r="BA622" s="191"/>
      <c r="BB622" s="191"/>
      <c r="BC622" s="191"/>
      <c r="BD622" s="191"/>
      <c r="BE622" s="191"/>
      <c r="BF622" s="191"/>
      <c r="BG622" s="191"/>
      <c r="BH622" s="191"/>
    </row>
    <row r="623" spans="1:60" outlineLevel="1" x14ac:dyDescent="0.25">
      <c r="A623" s="192"/>
      <c r="B623" s="193"/>
      <c r="C623" s="195" t="s">
        <v>540</v>
      </c>
      <c r="D623" s="196"/>
      <c r="E623" s="197">
        <v>1.65</v>
      </c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1"/>
      <c r="Z623" s="191"/>
      <c r="AA623" s="191"/>
      <c r="AB623" s="191"/>
      <c r="AC623" s="191"/>
      <c r="AD623" s="191"/>
      <c r="AE623" s="191"/>
      <c r="AF623" s="191"/>
      <c r="AG623" s="191" t="s">
        <v>143</v>
      </c>
      <c r="AH623" s="191">
        <v>0</v>
      </c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1"/>
      <c r="AT623" s="191"/>
      <c r="AU623" s="191"/>
      <c r="AV623" s="191"/>
      <c r="AW623" s="191"/>
      <c r="AX623" s="191"/>
      <c r="AY623" s="191"/>
      <c r="AZ623" s="191"/>
      <c r="BA623" s="191"/>
      <c r="BB623" s="191"/>
      <c r="BC623" s="191"/>
      <c r="BD623" s="191"/>
      <c r="BE623" s="191"/>
      <c r="BF623" s="191"/>
      <c r="BG623" s="191"/>
      <c r="BH623" s="191"/>
    </row>
    <row r="624" spans="1:60" outlineLevel="1" x14ac:dyDescent="0.25">
      <c r="A624" s="192"/>
      <c r="B624" s="193"/>
      <c r="C624" s="195" t="s">
        <v>516</v>
      </c>
      <c r="D624" s="196"/>
      <c r="E624" s="197">
        <v>1.6950000000000001</v>
      </c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1"/>
      <c r="Z624" s="191"/>
      <c r="AA624" s="191"/>
      <c r="AB624" s="191"/>
      <c r="AC624" s="191"/>
      <c r="AD624" s="191"/>
      <c r="AE624" s="191"/>
      <c r="AF624" s="191"/>
      <c r="AG624" s="191" t="s">
        <v>143</v>
      </c>
      <c r="AH624" s="191">
        <v>0</v>
      </c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1"/>
      <c r="AT624" s="191"/>
      <c r="AU624" s="191"/>
      <c r="AV624" s="191"/>
      <c r="AW624" s="191"/>
      <c r="AX624" s="191"/>
      <c r="AY624" s="191"/>
      <c r="AZ624" s="191"/>
      <c r="BA624" s="191"/>
      <c r="BB624" s="191"/>
      <c r="BC624" s="191"/>
      <c r="BD624" s="191"/>
      <c r="BE624" s="191"/>
      <c r="BF624" s="191"/>
      <c r="BG624" s="191"/>
      <c r="BH624" s="191"/>
    </row>
    <row r="625" spans="1:60" outlineLevel="1" x14ac:dyDescent="0.25">
      <c r="A625" s="192"/>
      <c r="B625" s="193"/>
      <c r="C625" s="195" t="s">
        <v>517</v>
      </c>
      <c r="D625" s="196"/>
      <c r="E625" s="197">
        <v>4</v>
      </c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1"/>
      <c r="Z625" s="191"/>
      <c r="AA625" s="191"/>
      <c r="AB625" s="191"/>
      <c r="AC625" s="191"/>
      <c r="AD625" s="191"/>
      <c r="AE625" s="191"/>
      <c r="AF625" s="191"/>
      <c r="AG625" s="191" t="s">
        <v>143</v>
      </c>
      <c r="AH625" s="191">
        <v>0</v>
      </c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1"/>
      <c r="AT625" s="191"/>
      <c r="AU625" s="191"/>
      <c r="AV625" s="191"/>
      <c r="AW625" s="191"/>
      <c r="AX625" s="191"/>
      <c r="AY625" s="191"/>
      <c r="AZ625" s="191"/>
      <c r="BA625" s="191"/>
      <c r="BB625" s="191"/>
      <c r="BC625" s="191"/>
      <c r="BD625" s="191"/>
      <c r="BE625" s="191"/>
      <c r="BF625" s="191"/>
      <c r="BG625" s="191"/>
      <c r="BH625" s="191"/>
    </row>
    <row r="626" spans="1:60" outlineLevel="1" x14ac:dyDescent="0.25">
      <c r="A626" s="192"/>
      <c r="B626" s="193"/>
      <c r="C626" s="195" t="s">
        <v>518</v>
      </c>
      <c r="D626" s="196"/>
      <c r="E626" s="197">
        <v>8.4749999999999996</v>
      </c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1"/>
      <c r="Z626" s="191"/>
      <c r="AA626" s="191"/>
      <c r="AB626" s="191"/>
      <c r="AC626" s="191"/>
      <c r="AD626" s="191"/>
      <c r="AE626" s="191"/>
      <c r="AF626" s="191"/>
      <c r="AG626" s="191" t="s">
        <v>143</v>
      </c>
      <c r="AH626" s="191">
        <v>0</v>
      </c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1"/>
      <c r="AT626" s="191"/>
      <c r="AU626" s="191"/>
      <c r="AV626" s="191"/>
      <c r="AW626" s="191"/>
      <c r="AX626" s="191"/>
      <c r="AY626" s="191"/>
      <c r="AZ626" s="191"/>
      <c r="BA626" s="191"/>
      <c r="BB626" s="191"/>
      <c r="BC626" s="191"/>
      <c r="BD626" s="191"/>
      <c r="BE626" s="191"/>
      <c r="BF626" s="191"/>
      <c r="BG626" s="191"/>
      <c r="BH626" s="191"/>
    </row>
    <row r="627" spans="1:60" outlineLevel="1" x14ac:dyDescent="0.25">
      <c r="A627" s="192"/>
      <c r="B627" s="193"/>
      <c r="C627" s="641"/>
      <c r="D627" s="642"/>
      <c r="E627" s="642"/>
      <c r="F627" s="642"/>
      <c r="G627" s="642"/>
      <c r="H627" s="190"/>
      <c r="I627" s="190"/>
      <c r="J627" s="190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1"/>
      <c r="Z627" s="191"/>
      <c r="AA627" s="191"/>
      <c r="AB627" s="191"/>
      <c r="AC627" s="191"/>
      <c r="AD627" s="191"/>
      <c r="AE627" s="191"/>
      <c r="AF627" s="191"/>
      <c r="AG627" s="191" t="s">
        <v>103</v>
      </c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  <c r="AS627" s="191"/>
      <c r="AT627" s="191"/>
      <c r="AU627" s="191"/>
      <c r="AV627" s="191"/>
      <c r="AW627" s="191"/>
      <c r="AX627" s="191"/>
      <c r="AY627" s="191"/>
      <c r="AZ627" s="191"/>
      <c r="BA627" s="191"/>
      <c r="BB627" s="191"/>
      <c r="BC627" s="191"/>
      <c r="BD627" s="191"/>
      <c r="BE627" s="191"/>
      <c r="BF627" s="191"/>
      <c r="BG627" s="191"/>
      <c r="BH627" s="191"/>
    </row>
    <row r="628" spans="1:60" ht="30.6" outlineLevel="1" x14ac:dyDescent="0.25">
      <c r="A628" s="182">
        <v>66</v>
      </c>
      <c r="B628" s="183" t="s">
        <v>543</v>
      </c>
      <c r="C628" s="184" t="s">
        <v>544</v>
      </c>
      <c r="D628" s="185" t="s">
        <v>230</v>
      </c>
      <c r="E628" s="186">
        <v>20.39</v>
      </c>
      <c r="F628" s="187"/>
      <c r="G628" s="188">
        <f>ROUND(E628*F628,2)</f>
        <v>0</v>
      </c>
      <c r="H628" s="187"/>
      <c r="I628" s="188">
        <f>ROUND(E628*H628,2)</f>
        <v>0</v>
      </c>
      <c r="J628" s="187"/>
      <c r="K628" s="188">
        <f>ROUND(E628*J628,2)</f>
        <v>0</v>
      </c>
      <c r="L628" s="188">
        <v>21</v>
      </c>
      <c r="M628" s="188">
        <f>G628*(1+L628/100)</f>
        <v>0</v>
      </c>
      <c r="N628" s="188">
        <v>6.0299999999999998E-3</v>
      </c>
      <c r="O628" s="188">
        <f>ROUND(E628*N628,2)</f>
        <v>0.12</v>
      </c>
      <c r="P628" s="188">
        <v>0</v>
      </c>
      <c r="Q628" s="188">
        <f>ROUND(E628*P628,2)</f>
        <v>0</v>
      </c>
      <c r="R628" s="188" t="s">
        <v>545</v>
      </c>
      <c r="S628" s="188" t="s">
        <v>97</v>
      </c>
      <c r="T628" s="189" t="s">
        <v>98</v>
      </c>
      <c r="U628" s="190">
        <v>0</v>
      </c>
      <c r="V628" s="190">
        <f>ROUND(E628*U628,2)</f>
        <v>0</v>
      </c>
      <c r="W628" s="190"/>
      <c r="X628" s="190" t="s">
        <v>546</v>
      </c>
      <c r="Y628" s="191"/>
      <c r="Z628" s="191"/>
      <c r="AA628" s="191"/>
      <c r="AB628" s="191"/>
      <c r="AC628" s="191"/>
      <c r="AD628" s="191"/>
      <c r="AE628" s="191"/>
      <c r="AF628" s="191"/>
      <c r="AG628" s="191" t="s">
        <v>547</v>
      </c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  <c r="AS628" s="191"/>
      <c r="AT628" s="191"/>
      <c r="AU628" s="191"/>
      <c r="AV628" s="191"/>
      <c r="AW628" s="191"/>
      <c r="AX628" s="191"/>
      <c r="AY628" s="191"/>
      <c r="AZ628" s="191"/>
      <c r="BA628" s="191"/>
      <c r="BB628" s="191"/>
      <c r="BC628" s="191"/>
      <c r="BD628" s="191"/>
      <c r="BE628" s="191"/>
      <c r="BF628" s="191"/>
      <c r="BG628" s="191"/>
      <c r="BH628" s="191"/>
    </row>
    <row r="629" spans="1:60" outlineLevel="1" x14ac:dyDescent="0.25">
      <c r="A629" s="192"/>
      <c r="B629" s="193"/>
      <c r="C629" s="195" t="s">
        <v>408</v>
      </c>
      <c r="D629" s="196"/>
      <c r="E629" s="197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190"/>
      <c r="Y629" s="191"/>
      <c r="Z629" s="191"/>
      <c r="AA629" s="191"/>
      <c r="AB629" s="191"/>
      <c r="AC629" s="191"/>
      <c r="AD629" s="191"/>
      <c r="AE629" s="191"/>
      <c r="AF629" s="191"/>
      <c r="AG629" s="191" t="s">
        <v>143</v>
      </c>
      <c r="AH629" s="191">
        <v>0</v>
      </c>
      <c r="AI629" s="191"/>
      <c r="AJ629" s="191"/>
      <c r="AK629" s="191"/>
      <c r="AL629" s="191"/>
      <c r="AM629" s="191"/>
      <c r="AN629" s="191"/>
      <c r="AO629" s="191"/>
      <c r="AP629" s="191"/>
      <c r="AQ629" s="191"/>
      <c r="AR629" s="191"/>
      <c r="AS629" s="191"/>
      <c r="AT629" s="191"/>
      <c r="AU629" s="191"/>
      <c r="AV629" s="191"/>
      <c r="AW629" s="191"/>
      <c r="AX629" s="191"/>
      <c r="AY629" s="191"/>
      <c r="AZ629" s="191"/>
      <c r="BA629" s="191"/>
      <c r="BB629" s="191"/>
      <c r="BC629" s="191"/>
      <c r="BD629" s="191"/>
      <c r="BE629" s="191"/>
      <c r="BF629" s="191"/>
      <c r="BG629" s="191"/>
      <c r="BH629" s="191"/>
    </row>
    <row r="630" spans="1:60" outlineLevel="1" x14ac:dyDescent="0.25">
      <c r="A630" s="192"/>
      <c r="B630" s="193"/>
      <c r="C630" s="195" t="s">
        <v>514</v>
      </c>
      <c r="D630" s="196"/>
      <c r="E630" s="197">
        <v>1.87</v>
      </c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1"/>
      <c r="Z630" s="191"/>
      <c r="AA630" s="191"/>
      <c r="AB630" s="191"/>
      <c r="AC630" s="191"/>
      <c r="AD630" s="191"/>
      <c r="AE630" s="191"/>
      <c r="AF630" s="191"/>
      <c r="AG630" s="191" t="s">
        <v>143</v>
      </c>
      <c r="AH630" s="191">
        <v>0</v>
      </c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  <c r="AS630" s="191"/>
      <c r="AT630" s="191"/>
      <c r="AU630" s="191"/>
      <c r="AV630" s="191"/>
      <c r="AW630" s="191"/>
      <c r="AX630" s="191"/>
      <c r="AY630" s="191"/>
      <c r="AZ630" s="191"/>
      <c r="BA630" s="191"/>
      <c r="BB630" s="191"/>
      <c r="BC630" s="191"/>
      <c r="BD630" s="191"/>
      <c r="BE630" s="191"/>
      <c r="BF630" s="191"/>
      <c r="BG630" s="191"/>
      <c r="BH630" s="191"/>
    </row>
    <row r="631" spans="1:60" outlineLevel="1" x14ac:dyDescent="0.25">
      <c r="A631" s="192"/>
      <c r="B631" s="193"/>
      <c r="C631" s="195" t="s">
        <v>515</v>
      </c>
      <c r="D631" s="196"/>
      <c r="E631" s="197">
        <v>2.7</v>
      </c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1"/>
      <c r="Z631" s="191"/>
      <c r="AA631" s="191"/>
      <c r="AB631" s="191"/>
      <c r="AC631" s="191"/>
      <c r="AD631" s="191"/>
      <c r="AE631" s="191"/>
      <c r="AF631" s="191"/>
      <c r="AG631" s="191" t="s">
        <v>143</v>
      </c>
      <c r="AH631" s="191">
        <v>0</v>
      </c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1"/>
      <c r="AT631" s="191"/>
      <c r="AU631" s="191"/>
      <c r="AV631" s="191"/>
      <c r="AW631" s="191"/>
      <c r="AX631" s="191"/>
      <c r="AY631" s="191"/>
      <c r="AZ631" s="191"/>
      <c r="BA631" s="191"/>
      <c r="BB631" s="191"/>
      <c r="BC631" s="191"/>
      <c r="BD631" s="191"/>
      <c r="BE631" s="191"/>
      <c r="BF631" s="191"/>
      <c r="BG631" s="191"/>
      <c r="BH631" s="191"/>
    </row>
    <row r="632" spans="1:60" outlineLevel="1" x14ac:dyDescent="0.25">
      <c r="A632" s="192"/>
      <c r="B632" s="193"/>
      <c r="C632" s="195" t="s">
        <v>540</v>
      </c>
      <c r="D632" s="196"/>
      <c r="E632" s="197">
        <v>1.65</v>
      </c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1"/>
      <c r="Z632" s="191"/>
      <c r="AA632" s="191"/>
      <c r="AB632" s="191"/>
      <c r="AC632" s="191"/>
      <c r="AD632" s="191"/>
      <c r="AE632" s="191"/>
      <c r="AF632" s="191"/>
      <c r="AG632" s="191" t="s">
        <v>143</v>
      </c>
      <c r="AH632" s="191">
        <v>0</v>
      </c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1"/>
      <c r="AT632" s="191"/>
      <c r="AU632" s="191"/>
      <c r="AV632" s="191"/>
      <c r="AW632" s="191"/>
      <c r="AX632" s="191"/>
      <c r="AY632" s="191"/>
      <c r="AZ632" s="191"/>
      <c r="BA632" s="191"/>
      <c r="BB632" s="191"/>
      <c r="BC632" s="191"/>
      <c r="BD632" s="191"/>
      <c r="BE632" s="191"/>
      <c r="BF632" s="191"/>
      <c r="BG632" s="191"/>
      <c r="BH632" s="191"/>
    </row>
    <row r="633" spans="1:60" outlineLevel="1" x14ac:dyDescent="0.25">
      <c r="A633" s="192"/>
      <c r="B633" s="193"/>
      <c r="C633" s="195" t="s">
        <v>516</v>
      </c>
      <c r="D633" s="196"/>
      <c r="E633" s="197">
        <v>1.6950000000000001</v>
      </c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1"/>
      <c r="Z633" s="191"/>
      <c r="AA633" s="191"/>
      <c r="AB633" s="191"/>
      <c r="AC633" s="191"/>
      <c r="AD633" s="191"/>
      <c r="AE633" s="191"/>
      <c r="AF633" s="191"/>
      <c r="AG633" s="191" t="s">
        <v>143</v>
      </c>
      <c r="AH633" s="191">
        <v>0</v>
      </c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91"/>
      <c r="AY633" s="191"/>
      <c r="AZ633" s="191"/>
      <c r="BA633" s="191"/>
      <c r="BB633" s="191"/>
      <c r="BC633" s="191"/>
      <c r="BD633" s="191"/>
      <c r="BE633" s="191"/>
      <c r="BF633" s="191"/>
      <c r="BG633" s="191"/>
      <c r="BH633" s="191"/>
    </row>
    <row r="634" spans="1:60" outlineLevel="1" x14ac:dyDescent="0.25">
      <c r="A634" s="192"/>
      <c r="B634" s="193"/>
      <c r="C634" s="195" t="s">
        <v>517</v>
      </c>
      <c r="D634" s="196"/>
      <c r="E634" s="197">
        <v>4</v>
      </c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Q634" s="190"/>
      <c r="R634" s="190"/>
      <c r="S634" s="190"/>
      <c r="T634" s="190"/>
      <c r="U634" s="190"/>
      <c r="V634" s="190"/>
      <c r="W634" s="190"/>
      <c r="X634" s="190"/>
      <c r="Y634" s="191"/>
      <c r="Z634" s="191"/>
      <c r="AA634" s="191"/>
      <c r="AB634" s="191"/>
      <c r="AC634" s="191"/>
      <c r="AD634" s="191"/>
      <c r="AE634" s="191"/>
      <c r="AF634" s="191"/>
      <c r="AG634" s="191" t="s">
        <v>143</v>
      </c>
      <c r="AH634" s="191">
        <v>0</v>
      </c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  <c r="AS634" s="191"/>
      <c r="AT634" s="191"/>
      <c r="AU634" s="191"/>
      <c r="AV634" s="191"/>
      <c r="AW634" s="191"/>
      <c r="AX634" s="191"/>
      <c r="AY634" s="191"/>
      <c r="AZ634" s="191"/>
      <c r="BA634" s="191"/>
      <c r="BB634" s="191"/>
      <c r="BC634" s="191"/>
      <c r="BD634" s="191"/>
      <c r="BE634" s="191"/>
      <c r="BF634" s="191"/>
      <c r="BG634" s="191"/>
      <c r="BH634" s="191"/>
    </row>
    <row r="635" spans="1:60" outlineLevel="1" x14ac:dyDescent="0.25">
      <c r="A635" s="192"/>
      <c r="B635" s="193"/>
      <c r="C635" s="195" t="s">
        <v>518</v>
      </c>
      <c r="D635" s="196"/>
      <c r="E635" s="197">
        <v>8.4749999999999996</v>
      </c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1"/>
      <c r="Z635" s="191"/>
      <c r="AA635" s="191"/>
      <c r="AB635" s="191"/>
      <c r="AC635" s="191"/>
      <c r="AD635" s="191"/>
      <c r="AE635" s="191"/>
      <c r="AF635" s="191"/>
      <c r="AG635" s="191" t="s">
        <v>143</v>
      </c>
      <c r="AH635" s="191">
        <v>0</v>
      </c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91"/>
      <c r="AV635" s="191"/>
      <c r="AW635" s="191"/>
      <c r="AX635" s="191"/>
      <c r="AY635" s="191"/>
      <c r="AZ635" s="191"/>
      <c r="BA635" s="191"/>
      <c r="BB635" s="191"/>
      <c r="BC635" s="191"/>
      <c r="BD635" s="191"/>
      <c r="BE635" s="191"/>
      <c r="BF635" s="191"/>
      <c r="BG635" s="191"/>
      <c r="BH635" s="191"/>
    </row>
    <row r="636" spans="1:60" outlineLevel="1" x14ac:dyDescent="0.25">
      <c r="A636" s="192"/>
      <c r="B636" s="193"/>
      <c r="C636" s="641"/>
      <c r="D636" s="642"/>
      <c r="E636" s="642"/>
      <c r="F636" s="642"/>
      <c r="G636" s="642"/>
      <c r="H636" s="190"/>
      <c r="I636" s="190"/>
      <c r="J636" s="190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1"/>
      <c r="Z636" s="191"/>
      <c r="AA636" s="191"/>
      <c r="AB636" s="191"/>
      <c r="AC636" s="191"/>
      <c r="AD636" s="191"/>
      <c r="AE636" s="191"/>
      <c r="AF636" s="191"/>
      <c r="AG636" s="191" t="s">
        <v>103</v>
      </c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1"/>
      <c r="AT636" s="191"/>
      <c r="AU636" s="191"/>
      <c r="AV636" s="191"/>
      <c r="AW636" s="191"/>
      <c r="AX636" s="191"/>
      <c r="AY636" s="191"/>
      <c r="AZ636" s="191"/>
      <c r="BA636" s="191"/>
      <c r="BB636" s="191"/>
      <c r="BC636" s="191"/>
      <c r="BD636" s="191"/>
      <c r="BE636" s="191"/>
      <c r="BF636" s="191"/>
      <c r="BG636" s="191"/>
      <c r="BH636" s="191"/>
    </row>
    <row r="637" spans="1:60" ht="20.399999999999999" outlineLevel="1" x14ac:dyDescent="0.25">
      <c r="A637" s="182">
        <v>67</v>
      </c>
      <c r="B637" s="183" t="s">
        <v>548</v>
      </c>
      <c r="C637" s="184" t="s">
        <v>549</v>
      </c>
      <c r="D637" s="185" t="s">
        <v>230</v>
      </c>
      <c r="E637" s="186">
        <v>244.13630000000001</v>
      </c>
      <c r="F637" s="187"/>
      <c r="G637" s="188">
        <f>ROUND(E637*F637,2)</f>
        <v>0</v>
      </c>
      <c r="H637" s="187"/>
      <c r="I637" s="188">
        <f>ROUND(E637*H637,2)</f>
        <v>0</v>
      </c>
      <c r="J637" s="187"/>
      <c r="K637" s="188">
        <f>ROUND(E637*J637,2)</f>
        <v>0</v>
      </c>
      <c r="L637" s="188">
        <v>21</v>
      </c>
      <c r="M637" s="188">
        <f>G637*(1+L637/100)</f>
        <v>0</v>
      </c>
      <c r="N637" s="188">
        <v>3.7799999999999999E-3</v>
      </c>
      <c r="O637" s="188">
        <f>ROUND(E637*N637,2)</f>
        <v>0.92</v>
      </c>
      <c r="P637" s="188">
        <v>0</v>
      </c>
      <c r="Q637" s="188">
        <f>ROUND(E637*P637,2)</f>
        <v>0</v>
      </c>
      <c r="R637" s="188" t="s">
        <v>545</v>
      </c>
      <c r="S637" s="188" t="s">
        <v>97</v>
      </c>
      <c r="T637" s="189" t="s">
        <v>98</v>
      </c>
      <c r="U637" s="190">
        <v>0</v>
      </c>
      <c r="V637" s="190">
        <f>ROUND(E637*U637,2)</f>
        <v>0</v>
      </c>
      <c r="W637" s="190"/>
      <c r="X637" s="190" t="s">
        <v>546</v>
      </c>
      <c r="Y637" s="191"/>
      <c r="Z637" s="191"/>
      <c r="AA637" s="191"/>
      <c r="AB637" s="191"/>
      <c r="AC637" s="191"/>
      <c r="AD637" s="191"/>
      <c r="AE637" s="191"/>
      <c r="AF637" s="191"/>
      <c r="AG637" s="191" t="s">
        <v>547</v>
      </c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1"/>
      <c r="AT637" s="191"/>
      <c r="AU637" s="191"/>
      <c r="AV637" s="191"/>
      <c r="AW637" s="191"/>
      <c r="AX637" s="191"/>
      <c r="AY637" s="191"/>
      <c r="AZ637" s="191"/>
      <c r="BA637" s="191"/>
      <c r="BB637" s="191"/>
      <c r="BC637" s="191"/>
      <c r="BD637" s="191"/>
      <c r="BE637" s="191"/>
      <c r="BF637" s="191"/>
      <c r="BG637" s="191"/>
      <c r="BH637" s="191"/>
    </row>
    <row r="638" spans="1:60" ht="21" outlineLevel="1" x14ac:dyDescent="0.25">
      <c r="A638" s="192"/>
      <c r="B638" s="193"/>
      <c r="C638" s="639" t="s">
        <v>550</v>
      </c>
      <c r="D638" s="640"/>
      <c r="E638" s="640"/>
      <c r="F638" s="640"/>
      <c r="G638" s="640"/>
      <c r="H638" s="190"/>
      <c r="I638" s="190"/>
      <c r="J638" s="190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1"/>
      <c r="Z638" s="191"/>
      <c r="AA638" s="191"/>
      <c r="AB638" s="191"/>
      <c r="AC638" s="191"/>
      <c r="AD638" s="191"/>
      <c r="AE638" s="191"/>
      <c r="AF638" s="191"/>
      <c r="AG638" s="191" t="s">
        <v>102</v>
      </c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1"/>
      <c r="AT638" s="191"/>
      <c r="AU638" s="191"/>
      <c r="AV638" s="191"/>
      <c r="AW638" s="191"/>
      <c r="AX638" s="191"/>
      <c r="AY638" s="191"/>
      <c r="AZ638" s="191"/>
      <c r="BA638" s="194" t="str">
        <f>C638</f>
        <v>Nanesení hydroizolační stěrky ve dvou vrstvách. Vlepení těsnicí pásky do spoje podlaha-stěna, přitlačení a uhlazení, přetažení pásky další vrstvou izolační stěrky.</v>
      </c>
      <c r="BB638" s="191"/>
      <c r="BC638" s="191"/>
      <c r="BD638" s="191"/>
      <c r="BE638" s="191"/>
      <c r="BF638" s="191"/>
      <c r="BG638" s="191"/>
      <c r="BH638" s="191"/>
    </row>
    <row r="639" spans="1:60" outlineLevel="1" x14ac:dyDescent="0.25">
      <c r="A639" s="192"/>
      <c r="B639" s="193"/>
      <c r="C639" s="195" t="s">
        <v>326</v>
      </c>
      <c r="D639" s="196"/>
      <c r="E639" s="197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1"/>
      <c r="Z639" s="191"/>
      <c r="AA639" s="191"/>
      <c r="AB639" s="191"/>
      <c r="AC639" s="191"/>
      <c r="AD639" s="191"/>
      <c r="AE639" s="191"/>
      <c r="AF639" s="191"/>
      <c r="AG639" s="191" t="s">
        <v>143</v>
      </c>
      <c r="AH639" s="191">
        <v>0</v>
      </c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91"/>
      <c r="AV639" s="191"/>
      <c r="AW639" s="191"/>
      <c r="AX639" s="191"/>
      <c r="AY639" s="191"/>
      <c r="AZ639" s="191"/>
      <c r="BA639" s="191"/>
      <c r="BB639" s="191"/>
      <c r="BC639" s="191"/>
      <c r="BD639" s="191"/>
      <c r="BE639" s="191"/>
      <c r="BF639" s="191"/>
      <c r="BG639" s="191"/>
      <c r="BH639" s="191"/>
    </row>
    <row r="640" spans="1:60" outlineLevel="1" x14ac:dyDescent="0.25">
      <c r="A640" s="192"/>
      <c r="B640" s="193"/>
      <c r="C640" s="195" t="s">
        <v>551</v>
      </c>
      <c r="D640" s="196"/>
      <c r="E640" s="197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1"/>
      <c r="Z640" s="191"/>
      <c r="AA640" s="191"/>
      <c r="AB640" s="191"/>
      <c r="AC640" s="191"/>
      <c r="AD640" s="191"/>
      <c r="AE640" s="191"/>
      <c r="AF640" s="191"/>
      <c r="AG640" s="191" t="s">
        <v>143</v>
      </c>
      <c r="AH640" s="191">
        <v>0</v>
      </c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1"/>
      <c r="AT640" s="191"/>
      <c r="AU640" s="191"/>
      <c r="AV640" s="191"/>
      <c r="AW640" s="191"/>
      <c r="AX640" s="191"/>
      <c r="AY640" s="191"/>
      <c r="AZ640" s="191"/>
      <c r="BA640" s="191"/>
      <c r="BB640" s="191"/>
      <c r="BC640" s="191"/>
      <c r="BD640" s="191"/>
      <c r="BE640" s="191"/>
      <c r="BF640" s="191"/>
      <c r="BG640" s="191"/>
      <c r="BH640" s="191"/>
    </row>
    <row r="641" spans="1:60" outlineLevel="1" x14ac:dyDescent="0.25">
      <c r="A641" s="192"/>
      <c r="B641" s="193"/>
      <c r="C641" s="195" t="s">
        <v>514</v>
      </c>
      <c r="D641" s="196"/>
      <c r="E641" s="197">
        <v>1.87</v>
      </c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1"/>
      <c r="Z641" s="191"/>
      <c r="AA641" s="191"/>
      <c r="AB641" s="191"/>
      <c r="AC641" s="191"/>
      <c r="AD641" s="191"/>
      <c r="AE641" s="191"/>
      <c r="AF641" s="191"/>
      <c r="AG641" s="191" t="s">
        <v>143</v>
      </c>
      <c r="AH641" s="191">
        <v>0</v>
      </c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1"/>
      <c r="AT641" s="191"/>
      <c r="AU641" s="191"/>
      <c r="AV641" s="191"/>
      <c r="AW641" s="191"/>
      <c r="AX641" s="191"/>
      <c r="AY641" s="191"/>
      <c r="AZ641" s="191"/>
      <c r="BA641" s="191"/>
      <c r="BB641" s="191"/>
      <c r="BC641" s="191"/>
      <c r="BD641" s="191"/>
      <c r="BE641" s="191"/>
      <c r="BF641" s="191"/>
      <c r="BG641" s="191"/>
      <c r="BH641" s="191"/>
    </row>
    <row r="642" spans="1:60" outlineLevel="1" x14ac:dyDescent="0.25">
      <c r="A642" s="192"/>
      <c r="B642" s="193"/>
      <c r="C642" s="195" t="s">
        <v>237</v>
      </c>
      <c r="D642" s="196"/>
      <c r="E642" s="197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1"/>
      <c r="Z642" s="191"/>
      <c r="AA642" s="191"/>
      <c r="AB642" s="191"/>
      <c r="AC642" s="191"/>
      <c r="AD642" s="191"/>
      <c r="AE642" s="191"/>
      <c r="AF642" s="191"/>
      <c r="AG642" s="191" t="s">
        <v>143</v>
      </c>
      <c r="AH642" s="191">
        <v>0</v>
      </c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1"/>
      <c r="AT642" s="191"/>
      <c r="AU642" s="191"/>
      <c r="AV642" s="191"/>
      <c r="AW642" s="191"/>
      <c r="AX642" s="191"/>
      <c r="AY642" s="191"/>
      <c r="AZ642" s="191"/>
      <c r="BA642" s="191"/>
      <c r="BB642" s="191"/>
      <c r="BC642" s="191"/>
      <c r="BD642" s="191"/>
      <c r="BE642" s="191"/>
      <c r="BF642" s="191"/>
      <c r="BG642" s="191"/>
      <c r="BH642" s="191"/>
    </row>
    <row r="643" spans="1:60" outlineLevel="1" x14ac:dyDescent="0.25">
      <c r="A643" s="192"/>
      <c r="B643" s="193"/>
      <c r="C643" s="195" t="s">
        <v>335</v>
      </c>
      <c r="D643" s="196"/>
      <c r="E643" s="197">
        <v>13.437749999999999</v>
      </c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1"/>
      <c r="Z643" s="191"/>
      <c r="AA643" s="191"/>
      <c r="AB643" s="191"/>
      <c r="AC643" s="191"/>
      <c r="AD643" s="191"/>
      <c r="AE643" s="191"/>
      <c r="AF643" s="191"/>
      <c r="AG643" s="191" t="s">
        <v>143</v>
      </c>
      <c r="AH643" s="191">
        <v>0</v>
      </c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1"/>
      <c r="AT643" s="191"/>
      <c r="AU643" s="191"/>
      <c r="AV643" s="191"/>
      <c r="AW643" s="191"/>
      <c r="AX643" s="191"/>
      <c r="AY643" s="191"/>
      <c r="AZ643" s="191"/>
      <c r="BA643" s="191"/>
      <c r="BB643" s="191"/>
      <c r="BC643" s="191"/>
      <c r="BD643" s="191"/>
      <c r="BE643" s="191"/>
      <c r="BF643" s="191"/>
      <c r="BG643" s="191"/>
      <c r="BH643" s="191"/>
    </row>
    <row r="644" spans="1:60" outlineLevel="1" x14ac:dyDescent="0.25">
      <c r="A644" s="192"/>
      <c r="B644" s="193"/>
      <c r="C644" s="195" t="s">
        <v>552</v>
      </c>
      <c r="D644" s="196"/>
      <c r="E644" s="197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1"/>
      <c r="Z644" s="191"/>
      <c r="AA644" s="191"/>
      <c r="AB644" s="191"/>
      <c r="AC644" s="191"/>
      <c r="AD644" s="191"/>
      <c r="AE644" s="191"/>
      <c r="AF644" s="191"/>
      <c r="AG644" s="191" t="s">
        <v>143</v>
      </c>
      <c r="AH644" s="191">
        <v>0</v>
      </c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1"/>
      <c r="AT644" s="191"/>
      <c r="AU644" s="191"/>
      <c r="AV644" s="191"/>
      <c r="AW644" s="191"/>
      <c r="AX644" s="191"/>
      <c r="AY644" s="191"/>
      <c r="AZ644" s="191"/>
      <c r="BA644" s="191"/>
      <c r="BB644" s="191"/>
      <c r="BC644" s="191"/>
      <c r="BD644" s="191"/>
      <c r="BE644" s="191"/>
      <c r="BF644" s="191"/>
      <c r="BG644" s="191"/>
      <c r="BH644" s="191"/>
    </row>
    <row r="645" spans="1:60" outlineLevel="1" x14ac:dyDescent="0.25">
      <c r="A645" s="192"/>
      <c r="B645" s="193"/>
      <c r="C645" s="195" t="s">
        <v>553</v>
      </c>
      <c r="D645" s="196"/>
      <c r="E645" s="197">
        <v>38</v>
      </c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1"/>
      <c r="Z645" s="191"/>
      <c r="AA645" s="191"/>
      <c r="AB645" s="191"/>
      <c r="AC645" s="191"/>
      <c r="AD645" s="191"/>
      <c r="AE645" s="191"/>
      <c r="AF645" s="191"/>
      <c r="AG645" s="191" t="s">
        <v>143</v>
      </c>
      <c r="AH645" s="191">
        <v>0</v>
      </c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  <c r="AS645" s="191"/>
      <c r="AT645" s="191"/>
      <c r="AU645" s="191"/>
      <c r="AV645" s="191"/>
      <c r="AW645" s="191"/>
      <c r="AX645" s="191"/>
      <c r="AY645" s="191"/>
      <c r="AZ645" s="191"/>
      <c r="BA645" s="191"/>
      <c r="BB645" s="191"/>
      <c r="BC645" s="191"/>
      <c r="BD645" s="191"/>
      <c r="BE645" s="191"/>
      <c r="BF645" s="191"/>
      <c r="BG645" s="191"/>
      <c r="BH645" s="191"/>
    </row>
    <row r="646" spans="1:60" outlineLevel="1" x14ac:dyDescent="0.25">
      <c r="A646" s="192"/>
      <c r="B646" s="193"/>
      <c r="C646" s="195" t="s">
        <v>240</v>
      </c>
      <c r="D646" s="196"/>
      <c r="E646" s="197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1"/>
      <c r="Z646" s="191"/>
      <c r="AA646" s="191"/>
      <c r="AB646" s="191"/>
      <c r="AC646" s="191"/>
      <c r="AD646" s="191"/>
      <c r="AE646" s="191"/>
      <c r="AF646" s="191"/>
      <c r="AG646" s="191" t="s">
        <v>143</v>
      </c>
      <c r="AH646" s="191">
        <v>0</v>
      </c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  <c r="AS646" s="191"/>
      <c r="AT646" s="191"/>
      <c r="AU646" s="191"/>
      <c r="AV646" s="191"/>
      <c r="AW646" s="191"/>
      <c r="AX646" s="191"/>
      <c r="AY646" s="191"/>
      <c r="AZ646" s="191"/>
      <c r="BA646" s="191"/>
      <c r="BB646" s="191"/>
      <c r="BC646" s="191"/>
      <c r="BD646" s="191"/>
      <c r="BE646" s="191"/>
      <c r="BF646" s="191"/>
      <c r="BG646" s="191"/>
      <c r="BH646" s="191"/>
    </row>
    <row r="647" spans="1:60" outlineLevel="1" x14ac:dyDescent="0.25">
      <c r="A647" s="192"/>
      <c r="B647" s="193"/>
      <c r="C647" s="195" t="s">
        <v>335</v>
      </c>
      <c r="D647" s="196"/>
      <c r="E647" s="197">
        <v>13.437749999999999</v>
      </c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1"/>
      <c r="Z647" s="191"/>
      <c r="AA647" s="191"/>
      <c r="AB647" s="191"/>
      <c r="AC647" s="191"/>
      <c r="AD647" s="191"/>
      <c r="AE647" s="191"/>
      <c r="AF647" s="191"/>
      <c r="AG647" s="191" t="s">
        <v>143</v>
      </c>
      <c r="AH647" s="191">
        <v>0</v>
      </c>
      <c r="AI647" s="191"/>
      <c r="AJ647" s="191"/>
      <c r="AK647" s="191"/>
      <c r="AL647" s="191"/>
      <c r="AM647" s="191"/>
      <c r="AN647" s="191"/>
      <c r="AO647" s="191"/>
      <c r="AP647" s="191"/>
      <c r="AQ647" s="191"/>
      <c r="AR647" s="191"/>
      <c r="AS647" s="191"/>
      <c r="AT647" s="191"/>
      <c r="AU647" s="191"/>
      <c r="AV647" s="191"/>
      <c r="AW647" s="191"/>
      <c r="AX647" s="191"/>
      <c r="AY647" s="191"/>
      <c r="AZ647" s="191"/>
      <c r="BA647" s="191"/>
      <c r="BB647" s="191"/>
      <c r="BC647" s="191"/>
      <c r="BD647" s="191"/>
      <c r="BE647" s="191"/>
      <c r="BF647" s="191"/>
      <c r="BG647" s="191"/>
      <c r="BH647" s="191"/>
    </row>
    <row r="648" spans="1:60" outlineLevel="1" x14ac:dyDescent="0.25">
      <c r="A648" s="192"/>
      <c r="B648" s="193"/>
      <c r="C648" s="195" t="s">
        <v>552</v>
      </c>
      <c r="D648" s="196"/>
      <c r="E648" s="197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1"/>
      <c r="Z648" s="191"/>
      <c r="AA648" s="191"/>
      <c r="AB648" s="191"/>
      <c r="AC648" s="191"/>
      <c r="AD648" s="191"/>
      <c r="AE648" s="191"/>
      <c r="AF648" s="191"/>
      <c r="AG648" s="191" t="s">
        <v>143</v>
      </c>
      <c r="AH648" s="191">
        <v>0</v>
      </c>
      <c r="AI648" s="191"/>
      <c r="AJ648" s="191"/>
      <c r="AK648" s="191"/>
      <c r="AL648" s="191"/>
      <c r="AM648" s="191"/>
      <c r="AN648" s="191"/>
      <c r="AO648" s="191"/>
      <c r="AP648" s="191"/>
      <c r="AQ648" s="191"/>
      <c r="AR648" s="191"/>
      <c r="AS648" s="191"/>
      <c r="AT648" s="191"/>
      <c r="AU648" s="191"/>
      <c r="AV648" s="191"/>
      <c r="AW648" s="191"/>
      <c r="AX648" s="191"/>
      <c r="AY648" s="191"/>
      <c r="AZ648" s="191"/>
      <c r="BA648" s="191"/>
      <c r="BB648" s="191"/>
      <c r="BC648" s="191"/>
      <c r="BD648" s="191"/>
      <c r="BE648" s="191"/>
      <c r="BF648" s="191"/>
      <c r="BG648" s="191"/>
      <c r="BH648" s="191"/>
    </row>
    <row r="649" spans="1:60" outlineLevel="1" x14ac:dyDescent="0.25">
      <c r="A649" s="192"/>
      <c r="B649" s="193"/>
      <c r="C649" s="195" t="s">
        <v>553</v>
      </c>
      <c r="D649" s="196"/>
      <c r="E649" s="197">
        <v>38</v>
      </c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1"/>
      <c r="Z649" s="191"/>
      <c r="AA649" s="191"/>
      <c r="AB649" s="191"/>
      <c r="AC649" s="191"/>
      <c r="AD649" s="191"/>
      <c r="AE649" s="191"/>
      <c r="AF649" s="191"/>
      <c r="AG649" s="191" t="s">
        <v>143</v>
      </c>
      <c r="AH649" s="191">
        <v>0</v>
      </c>
      <c r="AI649" s="191"/>
      <c r="AJ649" s="191"/>
      <c r="AK649" s="191"/>
      <c r="AL649" s="191"/>
      <c r="AM649" s="191"/>
      <c r="AN649" s="191"/>
      <c r="AO649" s="191"/>
      <c r="AP649" s="191"/>
      <c r="AQ649" s="191"/>
      <c r="AR649" s="191"/>
      <c r="AS649" s="191"/>
      <c r="AT649" s="191"/>
      <c r="AU649" s="191"/>
      <c r="AV649" s="191"/>
      <c r="AW649" s="191"/>
      <c r="AX649" s="191"/>
      <c r="AY649" s="191"/>
      <c r="AZ649" s="191"/>
      <c r="BA649" s="191"/>
      <c r="BB649" s="191"/>
      <c r="BC649" s="191"/>
      <c r="BD649" s="191"/>
      <c r="BE649" s="191"/>
      <c r="BF649" s="191"/>
      <c r="BG649" s="191"/>
      <c r="BH649" s="191"/>
    </row>
    <row r="650" spans="1:60" outlineLevel="1" x14ac:dyDescent="0.25">
      <c r="A650" s="192"/>
      <c r="B650" s="193"/>
      <c r="C650" s="195" t="s">
        <v>225</v>
      </c>
      <c r="D650" s="196"/>
      <c r="E650" s="197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1"/>
      <c r="Z650" s="191"/>
      <c r="AA650" s="191"/>
      <c r="AB650" s="191"/>
      <c r="AC650" s="191"/>
      <c r="AD650" s="191"/>
      <c r="AE650" s="191"/>
      <c r="AF650" s="191"/>
      <c r="AG650" s="191" t="s">
        <v>143</v>
      </c>
      <c r="AH650" s="191">
        <v>0</v>
      </c>
      <c r="AI650" s="191"/>
      <c r="AJ650" s="191"/>
      <c r="AK650" s="191"/>
      <c r="AL650" s="191"/>
      <c r="AM650" s="191"/>
      <c r="AN650" s="191"/>
      <c r="AO650" s="191"/>
      <c r="AP650" s="191"/>
      <c r="AQ650" s="191"/>
      <c r="AR650" s="191"/>
      <c r="AS650" s="191"/>
      <c r="AT650" s="191"/>
      <c r="AU650" s="191"/>
      <c r="AV650" s="191"/>
      <c r="AW650" s="191"/>
      <c r="AX650" s="191"/>
      <c r="AY650" s="191"/>
      <c r="AZ650" s="191"/>
      <c r="BA650" s="191"/>
      <c r="BB650" s="191"/>
      <c r="BC650" s="191"/>
      <c r="BD650" s="191"/>
      <c r="BE650" s="191"/>
      <c r="BF650" s="191"/>
      <c r="BG650" s="191"/>
      <c r="BH650" s="191"/>
    </row>
    <row r="651" spans="1:60" outlineLevel="1" x14ac:dyDescent="0.25">
      <c r="A651" s="192"/>
      <c r="B651" s="193"/>
      <c r="C651" s="195" t="s">
        <v>336</v>
      </c>
      <c r="D651" s="196"/>
      <c r="E651" s="197">
        <v>12.023250000000001</v>
      </c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1"/>
      <c r="Z651" s="191"/>
      <c r="AA651" s="191"/>
      <c r="AB651" s="191"/>
      <c r="AC651" s="191"/>
      <c r="AD651" s="191"/>
      <c r="AE651" s="191"/>
      <c r="AF651" s="191"/>
      <c r="AG651" s="191" t="s">
        <v>143</v>
      </c>
      <c r="AH651" s="191">
        <v>0</v>
      </c>
      <c r="AI651" s="191"/>
      <c r="AJ651" s="191"/>
      <c r="AK651" s="191"/>
      <c r="AL651" s="191"/>
      <c r="AM651" s="191"/>
      <c r="AN651" s="191"/>
      <c r="AO651" s="191"/>
      <c r="AP651" s="191"/>
      <c r="AQ651" s="191"/>
      <c r="AR651" s="191"/>
      <c r="AS651" s="191"/>
      <c r="AT651" s="191"/>
      <c r="AU651" s="191"/>
      <c r="AV651" s="191"/>
      <c r="AW651" s="191"/>
      <c r="AX651" s="191"/>
      <c r="AY651" s="191"/>
      <c r="AZ651" s="191"/>
      <c r="BA651" s="191"/>
      <c r="BB651" s="191"/>
      <c r="BC651" s="191"/>
      <c r="BD651" s="191"/>
      <c r="BE651" s="191"/>
      <c r="BF651" s="191"/>
      <c r="BG651" s="191"/>
      <c r="BH651" s="191"/>
    </row>
    <row r="652" spans="1:60" outlineLevel="1" x14ac:dyDescent="0.25">
      <c r="A652" s="192"/>
      <c r="B652" s="193"/>
      <c r="C652" s="195" t="s">
        <v>552</v>
      </c>
      <c r="D652" s="196"/>
      <c r="E652" s="197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1"/>
      <c r="Z652" s="191"/>
      <c r="AA652" s="191"/>
      <c r="AB652" s="191"/>
      <c r="AC652" s="191"/>
      <c r="AD652" s="191"/>
      <c r="AE652" s="191"/>
      <c r="AF652" s="191"/>
      <c r="AG652" s="191" t="s">
        <v>143</v>
      </c>
      <c r="AH652" s="191">
        <v>0</v>
      </c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1"/>
      <c r="AT652" s="191"/>
      <c r="AU652" s="191"/>
      <c r="AV652" s="191"/>
      <c r="AW652" s="191"/>
      <c r="AX652" s="191"/>
      <c r="AY652" s="191"/>
      <c r="AZ652" s="191"/>
      <c r="BA652" s="191"/>
      <c r="BB652" s="191"/>
      <c r="BC652" s="191"/>
      <c r="BD652" s="191"/>
      <c r="BE652" s="191"/>
      <c r="BF652" s="191"/>
      <c r="BG652" s="191"/>
      <c r="BH652" s="191"/>
    </row>
    <row r="653" spans="1:60" outlineLevel="1" x14ac:dyDescent="0.25">
      <c r="A653" s="192"/>
      <c r="B653" s="193"/>
      <c r="C653" s="195" t="s">
        <v>554</v>
      </c>
      <c r="D653" s="196"/>
      <c r="E653" s="197">
        <v>34</v>
      </c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1"/>
      <c r="Z653" s="191"/>
      <c r="AA653" s="191"/>
      <c r="AB653" s="191"/>
      <c r="AC653" s="191"/>
      <c r="AD653" s="191"/>
      <c r="AE653" s="191"/>
      <c r="AF653" s="191"/>
      <c r="AG653" s="191" t="s">
        <v>143</v>
      </c>
      <c r="AH653" s="191">
        <v>0</v>
      </c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1"/>
      <c r="AT653" s="191"/>
      <c r="AU653" s="191"/>
      <c r="AV653" s="191"/>
      <c r="AW653" s="191"/>
      <c r="AX653" s="191"/>
      <c r="AY653" s="191"/>
      <c r="AZ653" s="191"/>
      <c r="BA653" s="191"/>
      <c r="BB653" s="191"/>
      <c r="BC653" s="191"/>
      <c r="BD653" s="191"/>
      <c r="BE653" s="191"/>
      <c r="BF653" s="191"/>
      <c r="BG653" s="191"/>
      <c r="BH653" s="191"/>
    </row>
    <row r="654" spans="1:60" outlineLevel="1" x14ac:dyDescent="0.25">
      <c r="A654" s="192"/>
      <c r="B654" s="193"/>
      <c r="C654" s="195" t="s">
        <v>241</v>
      </c>
      <c r="D654" s="196"/>
      <c r="E654" s="197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1"/>
      <c r="Z654" s="191"/>
      <c r="AA654" s="191"/>
      <c r="AB654" s="191"/>
      <c r="AC654" s="191"/>
      <c r="AD654" s="191"/>
      <c r="AE654" s="191"/>
      <c r="AF654" s="191"/>
      <c r="AG654" s="191" t="s">
        <v>143</v>
      </c>
      <c r="AH654" s="191">
        <v>0</v>
      </c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1"/>
      <c r="AT654" s="191"/>
      <c r="AU654" s="191"/>
      <c r="AV654" s="191"/>
      <c r="AW654" s="191"/>
      <c r="AX654" s="191"/>
      <c r="AY654" s="191"/>
      <c r="AZ654" s="191"/>
      <c r="BA654" s="191"/>
      <c r="BB654" s="191"/>
      <c r="BC654" s="191"/>
      <c r="BD654" s="191"/>
      <c r="BE654" s="191"/>
      <c r="BF654" s="191"/>
      <c r="BG654" s="191"/>
      <c r="BH654" s="191"/>
    </row>
    <row r="655" spans="1:60" outlineLevel="1" x14ac:dyDescent="0.25">
      <c r="A655" s="192"/>
      <c r="B655" s="193"/>
      <c r="C655" s="195" t="s">
        <v>336</v>
      </c>
      <c r="D655" s="196"/>
      <c r="E655" s="197">
        <v>12.023250000000001</v>
      </c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1"/>
      <c r="Z655" s="191"/>
      <c r="AA655" s="191"/>
      <c r="AB655" s="191"/>
      <c r="AC655" s="191"/>
      <c r="AD655" s="191"/>
      <c r="AE655" s="191"/>
      <c r="AF655" s="191"/>
      <c r="AG655" s="191" t="s">
        <v>143</v>
      </c>
      <c r="AH655" s="191">
        <v>0</v>
      </c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1"/>
      <c r="AT655" s="191"/>
      <c r="AU655" s="191"/>
      <c r="AV655" s="191"/>
      <c r="AW655" s="191"/>
      <c r="AX655" s="191"/>
      <c r="AY655" s="191"/>
      <c r="AZ655" s="191"/>
      <c r="BA655" s="191"/>
      <c r="BB655" s="191"/>
      <c r="BC655" s="191"/>
      <c r="BD655" s="191"/>
      <c r="BE655" s="191"/>
      <c r="BF655" s="191"/>
      <c r="BG655" s="191"/>
      <c r="BH655" s="191"/>
    </row>
    <row r="656" spans="1:60" outlineLevel="1" x14ac:dyDescent="0.25">
      <c r="A656" s="192"/>
      <c r="B656" s="193"/>
      <c r="C656" s="195" t="s">
        <v>552</v>
      </c>
      <c r="D656" s="196"/>
      <c r="E656" s="197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1"/>
      <c r="Z656" s="191"/>
      <c r="AA656" s="191"/>
      <c r="AB656" s="191"/>
      <c r="AC656" s="191"/>
      <c r="AD656" s="191"/>
      <c r="AE656" s="191"/>
      <c r="AF656" s="191"/>
      <c r="AG656" s="191" t="s">
        <v>143</v>
      </c>
      <c r="AH656" s="191">
        <v>0</v>
      </c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1"/>
      <c r="AT656" s="191"/>
      <c r="AU656" s="191"/>
      <c r="AV656" s="191"/>
      <c r="AW656" s="191"/>
      <c r="AX656" s="191"/>
      <c r="AY656" s="191"/>
      <c r="AZ656" s="191"/>
      <c r="BA656" s="191"/>
      <c r="BB656" s="191"/>
      <c r="BC656" s="191"/>
      <c r="BD656" s="191"/>
      <c r="BE656" s="191"/>
      <c r="BF656" s="191"/>
      <c r="BG656" s="191"/>
      <c r="BH656" s="191"/>
    </row>
    <row r="657" spans="1:60" outlineLevel="1" x14ac:dyDescent="0.25">
      <c r="A657" s="192"/>
      <c r="B657" s="193"/>
      <c r="C657" s="195" t="s">
        <v>554</v>
      </c>
      <c r="D657" s="196"/>
      <c r="E657" s="197">
        <v>34</v>
      </c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1"/>
      <c r="Z657" s="191"/>
      <c r="AA657" s="191"/>
      <c r="AB657" s="191"/>
      <c r="AC657" s="191"/>
      <c r="AD657" s="191"/>
      <c r="AE657" s="191"/>
      <c r="AF657" s="191"/>
      <c r="AG657" s="191" t="s">
        <v>143</v>
      </c>
      <c r="AH657" s="191">
        <v>0</v>
      </c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1"/>
      <c r="AT657" s="191"/>
      <c r="AU657" s="191"/>
      <c r="AV657" s="191"/>
      <c r="AW657" s="191"/>
      <c r="AX657" s="191"/>
      <c r="AY657" s="191"/>
      <c r="AZ657" s="191"/>
      <c r="BA657" s="191"/>
      <c r="BB657" s="191"/>
      <c r="BC657" s="191"/>
      <c r="BD657" s="191"/>
      <c r="BE657" s="191"/>
      <c r="BF657" s="191"/>
      <c r="BG657" s="191"/>
      <c r="BH657" s="191"/>
    </row>
    <row r="658" spans="1:60" outlineLevel="1" x14ac:dyDescent="0.25">
      <c r="A658" s="192"/>
      <c r="B658" s="193"/>
      <c r="C658" s="195" t="s">
        <v>225</v>
      </c>
      <c r="D658" s="196"/>
      <c r="E658" s="197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1"/>
      <c r="Z658" s="191"/>
      <c r="AA658" s="191"/>
      <c r="AB658" s="191"/>
      <c r="AC658" s="191"/>
      <c r="AD658" s="191"/>
      <c r="AE658" s="191"/>
      <c r="AF658" s="191"/>
      <c r="AG658" s="191" t="s">
        <v>143</v>
      </c>
      <c r="AH658" s="191">
        <v>0</v>
      </c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1"/>
      <c r="AT658" s="191"/>
      <c r="AU658" s="191"/>
      <c r="AV658" s="191"/>
      <c r="AW658" s="191"/>
      <c r="AX658" s="191"/>
      <c r="AY658" s="191"/>
      <c r="AZ658" s="191"/>
      <c r="BA658" s="191"/>
      <c r="BB658" s="191"/>
      <c r="BC658" s="191"/>
      <c r="BD658" s="191"/>
      <c r="BE658" s="191"/>
      <c r="BF658" s="191"/>
      <c r="BG658" s="191"/>
      <c r="BH658" s="191"/>
    </row>
    <row r="659" spans="1:60" outlineLevel="1" x14ac:dyDescent="0.25">
      <c r="A659" s="192"/>
      <c r="B659" s="193"/>
      <c r="C659" s="195" t="s">
        <v>363</v>
      </c>
      <c r="D659" s="196"/>
      <c r="E659" s="197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1"/>
      <c r="Z659" s="191"/>
      <c r="AA659" s="191"/>
      <c r="AB659" s="191"/>
      <c r="AC659" s="191"/>
      <c r="AD659" s="191"/>
      <c r="AE659" s="191"/>
      <c r="AF659" s="191"/>
      <c r="AG659" s="191" t="s">
        <v>143</v>
      </c>
      <c r="AH659" s="191">
        <v>0</v>
      </c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1"/>
      <c r="AT659" s="191"/>
      <c r="AU659" s="191"/>
      <c r="AV659" s="191"/>
      <c r="AW659" s="191"/>
      <c r="AX659" s="191"/>
      <c r="AY659" s="191"/>
      <c r="AZ659" s="191"/>
      <c r="BA659" s="191"/>
      <c r="BB659" s="191"/>
      <c r="BC659" s="191"/>
      <c r="BD659" s="191"/>
      <c r="BE659" s="191"/>
      <c r="BF659" s="191"/>
      <c r="BG659" s="191"/>
      <c r="BH659" s="191"/>
    </row>
    <row r="660" spans="1:60" outlineLevel="1" x14ac:dyDescent="0.25">
      <c r="A660" s="192"/>
      <c r="B660" s="193"/>
      <c r="C660" s="195" t="s">
        <v>470</v>
      </c>
      <c r="D660" s="196"/>
      <c r="E660" s="197">
        <v>11.53</v>
      </c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1"/>
      <c r="Z660" s="191"/>
      <c r="AA660" s="191"/>
      <c r="AB660" s="191"/>
      <c r="AC660" s="191"/>
      <c r="AD660" s="191"/>
      <c r="AE660" s="191"/>
      <c r="AF660" s="191"/>
      <c r="AG660" s="191" t="s">
        <v>143</v>
      </c>
      <c r="AH660" s="191">
        <v>0</v>
      </c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1"/>
      <c r="AT660" s="191"/>
      <c r="AU660" s="191"/>
      <c r="AV660" s="191"/>
      <c r="AW660" s="191"/>
      <c r="AX660" s="191"/>
      <c r="AY660" s="191"/>
      <c r="AZ660" s="191"/>
      <c r="BA660" s="191"/>
      <c r="BB660" s="191"/>
      <c r="BC660" s="191"/>
      <c r="BD660" s="191"/>
      <c r="BE660" s="191"/>
      <c r="BF660" s="191"/>
      <c r="BG660" s="191"/>
      <c r="BH660" s="191"/>
    </row>
    <row r="661" spans="1:60" outlineLevel="1" x14ac:dyDescent="0.25">
      <c r="A661" s="192"/>
      <c r="B661" s="193"/>
      <c r="C661" s="195" t="s">
        <v>241</v>
      </c>
      <c r="D661" s="196"/>
      <c r="E661" s="197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1"/>
      <c r="Z661" s="191"/>
      <c r="AA661" s="191"/>
      <c r="AB661" s="191"/>
      <c r="AC661" s="191"/>
      <c r="AD661" s="191"/>
      <c r="AE661" s="191"/>
      <c r="AF661" s="191"/>
      <c r="AG661" s="191" t="s">
        <v>143</v>
      </c>
      <c r="AH661" s="191">
        <v>0</v>
      </c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1"/>
      <c r="AT661" s="191"/>
      <c r="AU661" s="191"/>
      <c r="AV661" s="191"/>
      <c r="AW661" s="191"/>
      <c r="AX661" s="191"/>
      <c r="AY661" s="191"/>
      <c r="AZ661" s="191"/>
      <c r="BA661" s="191"/>
      <c r="BB661" s="191"/>
      <c r="BC661" s="191"/>
      <c r="BD661" s="191"/>
      <c r="BE661" s="191"/>
      <c r="BF661" s="191"/>
      <c r="BG661" s="191"/>
      <c r="BH661" s="191"/>
    </row>
    <row r="662" spans="1:60" outlineLevel="1" x14ac:dyDescent="0.25">
      <c r="A662" s="192"/>
      <c r="B662" s="193"/>
      <c r="C662" s="195" t="s">
        <v>367</v>
      </c>
      <c r="D662" s="196"/>
      <c r="E662" s="197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1"/>
      <c r="Z662" s="191"/>
      <c r="AA662" s="191"/>
      <c r="AB662" s="191"/>
      <c r="AC662" s="191"/>
      <c r="AD662" s="191"/>
      <c r="AE662" s="191"/>
      <c r="AF662" s="191"/>
      <c r="AG662" s="191" t="s">
        <v>143</v>
      </c>
      <c r="AH662" s="191">
        <v>0</v>
      </c>
      <c r="AI662" s="191"/>
      <c r="AJ662" s="191"/>
      <c r="AK662" s="191"/>
      <c r="AL662" s="191"/>
      <c r="AM662" s="191"/>
      <c r="AN662" s="191"/>
      <c r="AO662" s="191"/>
      <c r="AP662" s="191"/>
      <c r="AQ662" s="191"/>
      <c r="AR662" s="191"/>
      <c r="AS662" s="191"/>
      <c r="AT662" s="191"/>
      <c r="AU662" s="191"/>
      <c r="AV662" s="191"/>
      <c r="AW662" s="191"/>
      <c r="AX662" s="191"/>
      <c r="AY662" s="191"/>
      <c r="AZ662" s="191"/>
      <c r="BA662" s="191"/>
      <c r="BB662" s="191"/>
      <c r="BC662" s="191"/>
      <c r="BD662" s="191"/>
      <c r="BE662" s="191"/>
      <c r="BF662" s="191"/>
      <c r="BG662" s="191"/>
      <c r="BH662" s="191"/>
    </row>
    <row r="663" spans="1:60" outlineLevel="1" x14ac:dyDescent="0.25">
      <c r="A663" s="192"/>
      <c r="B663" s="193"/>
      <c r="C663" s="195" t="s">
        <v>297</v>
      </c>
      <c r="D663" s="196"/>
      <c r="E663" s="197">
        <v>11.55</v>
      </c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1"/>
      <c r="Z663" s="191"/>
      <c r="AA663" s="191"/>
      <c r="AB663" s="191"/>
      <c r="AC663" s="191"/>
      <c r="AD663" s="191"/>
      <c r="AE663" s="191"/>
      <c r="AF663" s="191"/>
      <c r="AG663" s="191" t="s">
        <v>143</v>
      </c>
      <c r="AH663" s="191">
        <v>0</v>
      </c>
      <c r="AI663" s="191"/>
      <c r="AJ663" s="191"/>
      <c r="AK663" s="191"/>
      <c r="AL663" s="191"/>
      <c r="AM663" s="191"/>
      <c r="AN663" s="191"/>
      <c r="AO663" s="191"/>
      <c r="AP663" s="191"/>
      <c r="AQ663" s="191"/>
      <c r="AR663" s="191"/>
      <c r="AS663" s="191"/>
      <c r="AT663" s="191"/>
      <c r="AU663" s="191"/>
      <c r="AV663" s="191"/>
      <c r="AW663" s="191"/>
      <c r="AX663" s="191"/>
      <c r="AY663" s="191"/>
      <c r="AZ663" s="191"/>
      <c r="BA663" s="191"/>
      <c r="BB663" s="191"/>
      <c r="BC663" s="191"/>
      <c r="BD663" s="191"/>
      <c r="BE663" s="191"/>
      <c r="BF663" s="191"/>
      <c r="BG663" s="191"/>
      <c r="BH663" s="191"/>
    </row>
    <row r="664" spans="1:60" outlineLevel="1" x14ac:dyDescent="0.25">
      <c r="A664" s="192"/>
      <c r="B664" s="193"/>
      <c r="C664" s="195" t="s">
        <v>555</v>
      </c>
      <c r="D664" s="196"/>
      <c r="E664" s="197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1"/>
      <c r="Z664" s="191"/>
      <c r="AA664" s="191"/>
      <c r="AB664" s="191"/>
      <c r="AC664" s="191"/>
      <c r="AD664" s="191"/>
      <c r="AE664" s="191"/>
      <c r="AF664" s="191"/>
      <c r="AG664" s="191" t="s">
        <v>143</v>
      </c>
      <c r="AH664" s="191">
        <v>0</v>
      </c>
      <c r="AI664" s="191"/>
      <c r="AJ664" s="191"/>
      <c r="AK664" s="191"/>
      <c r="AL664" s="191"/>
      <c r="AM664" s="191"/>
      <c r="AN664" s="191"/>
      <c r="AO664" s="191"/>
      <c r="AP664" s="191"/>
      <c r="AQ664" s="191"/>
      <c r="AR664" s="191"/>
      <c r="AS664" s="191"/>
      <c r="AT664" s="191"/>
      <c r="AU664" s="191"/>
      <c r="AV664" s="191"/>
      <c r="AW664" s="191"/>
      <c r="AX664" s="191"/>
      <c r="AY664" s="191"/>
      <c r="AZ664" s="191"/>
      <c r="BA664" s="191"/>
      <c r="BB664" s="191"/>
      <c r="BC664" s="191"/>
      <c r="BD664" s="191"/>
      <c r="BE664" s="191"/>
      <c r="BF664" s="191"/>
      <c r="BG664" s="191"/>
      <c r="BH664" s="191"/>
    </row>
    <row r="665" spans="1:60" outlineLevel="1" x14ac:dyDescent="0.25">
      <c r="A665" s="192"/>
      <c r="B665" s="193"/>
      <c r="C665" s="195" t="s">
        <v>337</v>
      </c>
      <c r="D665" s="196"/>
      <c r="E665" s="197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1"/>
      <c r="Z665" s="191"/>
      <c r="AA665" s="191"/>
      <c r="AB665" s="191"/>
      <c r="AC665" s="191"/>
      <c r="AD665" s="191"/>
      <c r="AE665" s="191"/>
      <c r="AF665" s="191"/>
      <c r="AG665" s="191" t="s">
        <v>143</v>
      </c>
      <c r="AH665" s="191">
        <v>0</v>
      </c>
      <c r="AI665" s="191"/>
      <c r="AJ665" s="191"/>
      <c r="AK665" s="191"/>
      <c r="AL665" s="191"/>
      <c r="AM665" s="191"/>
      <c r="AN665" s="191"/>
      <c r="AO665" s="191"/>
      <c r="AP665" s="191"/>
      <c r="AQ665" s="191"/>
      <c r="AR665" s="191"/>
      <c r="AS665" s="191"/>
      <c r="AT665" s="191"/>
      <c r="AU665" s="191"/>
      <c r="AV665" s="191"/>
      <c r="AW665" s="191"/>
      <c r="AX665" s="191"/>
      <c r="AY665" s="191"/>
      <c r="AZ665" s="191"/>
      <c r="BA665" s="191"/>
      <c r="BB665" s="191"/>
      <c r="BC665" s="191"/>
      <c r="BD665" s="191"/>
      <c r="BE665" s="191"/>
      <c r="BF665" s="191"/>
      <c r="BG665" s="191"/>
      <c r="BH665" s="191"/>
    </row>
    <row r="666" spans="1:60" outlineLevel="1" x14ac:dyDescent="0.25">
      <c r="A666" s="192"/>
      <c r="B666" s="193"/>
      <c r="C666" s="195" t="s">
        <v>556</v>
      </c>
      <c r="D666" s="196"/>
      <c r="E666" s="197">
        <v>24.264299999999999</v>
      </c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1"/>
      <c r="Z666" s="191"/>
      <c r="AA666" s="191"/>
      <c r="AB666" s="191"/>
      <c r="AC666" s="191"/>
      <c r="AD666" s="191"/>
      <c r="AE666" s="191"/>
      <c r="AF666" s="191"/>
      <c r="AG666" s="191" t="s">
        <v>143</v>
      </c>
      <c r="AH666" s="191">
        <v>0</v>
      </c>
      <c r="AI666" s="191"/>
      <c r="AJ666" s="191"/>
      <c r="AK666" s="191"/>
      <c r="AL666" s="191"/>
      <c r="AM666" s="191"/>
      <c r="AN666" s="191"/>
      <c r="AO666" s="191"/>
      <c r="AP666" s="191"/>
      <c r="AQ666" s="191"/>
      <c r="AR666" s="191"/>
      <c r="AS666" s="191"/>
      <c r="AT666" s="191"/>
      <c r="AU666" s="191"/>
      <c r="AV666" s="191"/>
      <c r="AW666" s="191"/>
      <c r="AX666" s="191"/>
      <c r="AY666" s="191"/>
      <c r="AZ666" s="191"/>
      <c r="BA666" s="191"/>
      <c r="BB666" s="191"/>
      <c r="BC666" s="191"/>
      <c r="BD666" s="191"/>
      <c r="BE666" s="191"/>
      <c r="BF666" s="191"/>
      <c r="BG666" s="191"/>
      <c r="BH666" s="191"/>
    </row>
    <row r="667" spans="1:60" outlineLevel="1" x14ac:dyDescent="0.25">
      <c r="A667" s="192"/>
      <c r="B667" s="193"/>
      <c r="C667" s="641"/>
      <c r="D667" s="642"/>
      <c r="E667" s="642"/>
      <c r="F667" s="642"/>
      <c r="G667" s="642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1"/>
      <c r="Z667" s="191"/>
      <c r="AA667" s="191"/>
      <c r="AB667" s="191"/>
      <c r="AC667" s="191"/>
      <c r="AD667" s="191"/>
      <c r="AE667" s="191"/>
      <c r="AF667" s="191"/>
      <c r="AG667" s="191" t="s">
        <v>103</v>
      </c>
      <c r="AH667" s="191"/>
      <c r="AI667" s="191"/>
      <c r="AJ667" s="191"/>
      <c r="AK667" s="191"/>
      <c r="AL667" s="191"/>
      <c r="AM667" s="191"/>
      <c r="AN667" s="191"/>
      <c r="AO667" s="191"/>
      <c r="AP667" s="191"/>
      <c r="AQ667" s="191"/>
      <c r="AR667" s="191"/>
      <c r="AS667" s="191"/>
      <c r="AT667" s="191"/>
      <c r="AU667" s="191"/>
      <c r="AV667" s="191"/>
      <c r="AW667" s="191"/>
      <c r="AX667" s="191"/>
      <c r="AY667" s="191"/>
      <c r="AZ667" s="191"/>
      <c r="BA667" s="191"/>
      <c r="BB667" s="191"/>
      <c r="BC667" s="191"/>
      <c r="BD667" s="191"/>
      <c r="BE667" s="191"/>
      <c r="BF667" s="191"/>
      <c r="BG667" s="191"/>
      <c r="BH667" s="191"/>
    </row>
    <row r="668" spans="1:60" outlineLevel="1" x14ac:dyDescent="0.25">
      <c r="A668" s="192">
        <v>68</v>
      </c>
      <c r="B668" s="193" t="s">
        <v>557</v>
      </c>
      <c r="C668" s="206" t="s">
        <v>558</v>
      </c>
      <c r="D668" s="207" t="s">
        <v>39</v>
      </c>
      <c r="E668" s="208"/>
      <c r="F668" s="209"/>
      <c r="G668" s="190">
        <f>ROUND(E668*F668,2)</f>
        <v>0</v>
      </c>
      <c r="H668" s="209"/>
      <c r="I668" s="190">
        <f>ROUND(E668*H668,2)</f>
        <v>0</v>
      </c>
      <c r="J668" s="209"/>
      <c r="K668" s="190">
        <f>ROUND(E668*J668,2)</f>
        <v>0</v>
      </c>
      <c r="L668" s="190">
        <v>21</v>
      </c>
      <c r="M668" s="190">
        <f>G668*(1+L668/100)</f>
        <v>0</v>
      </c>
      <c r="N668" s="190">
        <v>0</v>
      </c>
      <c r="O668" s="190">
        <f>ROUND(E668*N668,2)</f>
        <v>0</v>
      </c>
      <c r="P668" s="190">
        <v>0</v>
      </c>
      <c r="Q668" s="190">
        <f>ROUND(E668*P668,2)</f>
        <v>0</v>
      </c>
      <c r="R668" s="190" t="s">
        <v>513</v>
      </c>
      <c r="S668" s="190" t="s">
        <v>97</v>
      </c>
      <c r="T668" s="190" t="s">
        <v>98</v>
      </c>
      <c r="U668" s="190">
        <v>0</v>
      </c>
      <c r="V668" s="190">
        <f>ROUND(E668*U668,2)</f>
        <v>0</v>
      </c>
      <c r="W668" s="190"/>
      <c r="X668" s="190" t="s">
        <v>532</v>
      </c>
      <c r="Y668" s="191"/>
      <c r="Z668" s="191"/>
      <c r="AA668" s="191"/>
      <c r="AB668" s="191"/>
      <c r="AC668" s="191"/>
      <c r="AD668" s="191"/>
      <c r="AE668" s="191"/>
      <c r="AF668" s="191"/>
      <c r="AG668" s="191" t="s">
        <v>533</v>
      </c>
      <c r="AH668" s="191"/>
      <c r="AI668" s="191"/>
      <c r="AJ668" s="191"/>
      <c r="AK668" s="191"/>
      <c r="AL668" s="191"/>
      <c r="AM668" s="191"/>
      <c r="AN668" s="191"/>
      <c r="AO668" s="191"/>
      <c r="AP668" s="191"/>
      <c r="AQ668" s="191"/>
      <c r="AR668" s="191"/>
      <c r="AS668" s="191"/>
      <c r="AT668" s="191"/>
      <c r="AU668" s="191"/>
      <c r="AV668" s="191"/>
      <c r="AW668" s="191"/>
      <c r="AX668" s="191"/>
      <c r="AY668" s="191"/>
      <c r="AZ668" s="191"/>
      <c r="BA668" s="191"/>
      <c r="BB668" s="191"/>
      <c r="BC668" s="191"/>
      <c r="BD668" s="191"/>
      <c r="BE668" s="191"/>
      <c r="BF668" s="191"/>
      <c r="BG668" s="191"/>
      <c r="BH668" s="191"/>
    </row>
    <row r="669" spans="1:60" outlineLevel="1" x14ac:dyDescent="0.25">
      <c r="A669" s="192"/>
      <c r="B669" s="193"/>
      <c r="C669" s="647" t="s">
        <v>559</v>
      </c>
      <c r="D669" s="648"/>
      <c r="E669" s="648"/>
      <c r="F669" s="648"/>
      <c r="G669" s="648"/>
      <c r="H669" s="190"/>
      <c r="I669" s="190"/>
      <c r="J669" s="190"/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1"/>
      <c r="Z669" s="191"/>
      <c r="AA669" s="191"/>
      <c r="AB669" s="191"/>
      <c r="AC669" s="191"/>
      <c r="AD669" s="191"/>
      <c r="AE669" s="191"/>
      <c r="AF669" s="191"/>
      <c r="AG669" s="191" t="s">
        <v>224</v>
      </c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1"/>
      <c r="AT669" s="191"/>
      <c r="AU669" s="191"/>
      <c r="AV669" s="191"/>
      <c r="AW669" s="191"/>
      <c r="AX669" s="191"/>
      <c r="AY669" s="191"/>
      <c r="AZ669" s="191"/>
      <c r="BA669" s="191"/>
      <c r="BB669" s="191"/>
      <c r="BC669" s="191"/>
      <c r="BD669" s="191"/>
      <c r="BE669" s="191"/>
      <c r="BF669" s="191"/>
      <c r="BG669" s="191"/>
      <c r="BH669" s="191"/>
    </row>
    <row r="670" spans="1:60" outlineLevel="1" x14ac:dyDescent="0.25">
      <c r="A670" s="192"/>
      <c r="B670" s="193"/>
      <c r="C670" s="641"/>
      <c r="D670" s="642"/>
      <c r="E670" s="642"/>
      <c r="F670" s="642"/>
      <c r="G670" s="642"/>
      <c r="H670" s="190"/>
      <c r="I670" s="190"/>
      <c r="J670" s="190"/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1"/>
      <c r="Z670" s="191"/>
      <c r="AA670" s="191"/>
      <c r="AB670" s="191"/>
      <c r="AC670" s="191"/>
      <c r="AD670" s="191"/>
      <c r="AE670" s="191"/>
      <c r="AF670" s="191"/>
      <c r="AG670" s="191" t="s">
        <v>103</v>
      </c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1"/>
      <c r="AT670" s="191"/>
      <c r="AU670" s="191"/>
      <c r="AV670" s="191"/>
      <c r="AW670" s="191"/>
      <c r="AX670" s="191"/>
      <c r="AY670" s="191"/>
      <c r="AZ670" s="191"/>
      <c r="BA670" s="191"/>
      <c r="BB670" s="191"/>
      <c r="BC670" s="191"/>
      <c r="BD670" s="191"/>
      <c r="BE670" s="191"/>
      <c r="BF670" s="191"/>
      <c r="BG670" s="191"/>
      <c r="BH670" s="191"/>
    </row>
    <row r="671" spans="1:60" x14ac:dyDescent="0.25">
      <c r="A671" s="174" t="s">
        <v>92</v>
      </c>
      <c r="B671" s="175" t="s">
        <v>174</v>
      </c>
      <c r="C671" s="176" t="s">
        <v>175</v>
      </c>
      <c r="D671" s="177"/>
      <c r="E671" s="178"/>
      <c r="F671" s="179"/>
      <c r="G671" s="179">
        <f>SUMIF(AG672:AG743,"&lt;&gt;NOR",G672:G743)</f>
        <v>0</v>
      </c>
      <c r="H671" s="179"/>
      <c r="I671" s="179">
        <f>SUM(I672:I743)</f>
        <v>0</v>
      </c>
      <c r="J671" s="179"/>
      <c r="K671" s="179">
        <f>SUM(K672:K743)</f>
        <v>0</v>
      </c>
      <c r="L671" s="179"/>
      <c r="M671" s="179">
        <f>SUM(M672:M743)</f>
        <v>0</v>
      </c>
      <c r="N671" s="179"/>
      <c r="O671" s="179">
        <f>SUM(O672:O743)</f>
        <v>0.05</v>
      </c>
      <c r="P671" s="179"/>
      <c r="Q671" s="179">
        <f>SUM(Q672:Q743)</f>
        <v>0</v>
      </c>
      <c r="R671" s="179"/>
      <c r="S671" s="179"/>
      <c r="T671" s="180"/>
      <c r="U671" s="181"/>
      <c r="V671" s="181">
        <f>SUM(V672:V743)</f>
        <v>9.18</v>
      </c>
      <c r="W671" s="181"/>
      <c r="X671" s="181"/>
      <c r="AG671" s="28" t="s">
        <v>93</v>
      </c>
    </row>
    <row r="672" spans="1:60" outlineLevel="1" x14ac:dyDescent="0.25">
      <c r="A672" s="182">
        <v>69</v>
      </c>
      <c r="B672" s="183" t="s">
        <v>560</v>
      </c>
      <c r="C672" s="184" t="s">
        <v>561</v>
      </c>
      <c r="D672" s="185" t="s">
        <v>230</v>
      </c>
      <c r="E672" s="186">
        <v>45.82</v>
      </c>
      <c r="F672" s="187"/>
      <c r="G672" s="188">
        <f>ROUND(E672*F672,2)</f>
        <v>0</v>
      </c>
      <c r="H672" s="187"/>
      <c r="I672" s="188">
        <f>ROUND(E672*H672,2)</f>
        <v>0</v>
      </c>
      <c r="J672" s="187"/>
      <c r="K672" s="188">
        <f>ROUND(E672*J672,2)</f>
        <v>0</v>
      </c>
      <c r="L672" s="188">
        <v>21</v>
      </c>
      <c r="M672" s="188">
        <f>G672*(1+L672/100)</f>
        <v>0</v>
      </c>
      <c r="N672" s="188">
        <v>0</v>
      </c>
      <c r="O672" s="188">
        <f>ROUND(E672*N672,2)</f>
        <v>0</v>
      </c>
      <c r="P672" s="188">
        <v>0</v>
      </c>
      <c r="Q672" s="188">
        <f>ROUND(E672*P672,2)</f>
        <v>0</v>
      </c>
      <c r="R672" s="188" t="s">
        <v>562</v>
      </c>
      <c r="S672" s="188" t="s">
        <v>97</v>
      </c>
      <c r="T672" s="189" t="s">
        <v>98</v>
      </c>
      <c r="U672" s="190">
        <v>0.08</v>
      </c>
      <c r="V672" s="190">
        <f>ROUND(E672*U672,2)</f>
        <v>3.67</v>
      </c>
      <c r="W672" s="190"/>
      <c r="X672" s="190" t="s">
        <v>134</v>
      </c>
      <c r="Y672" s="191"/>
      <c r="Z672" s="191"/>
      <c r="AA672" s="191"/>
      <c r="AB672" s="191"/>
      <c r="AC672" s="191"/>
      <c r="AD672" s="191"/>
      <c r="AE672" s="191"/>
      <c r="AF672" s="191"/>
      <c r="AG672" s="191" t="s">
        <v>135</v>
      </c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1"/>
      <c r="AT672" s="191"/>
      <c r="AU672" s="191"/>
      <c r="AV672" s="191"/>
      <c r="AW672" s="191"/>
      <c r="AX672" s="191"/>
      <c r="AY672" s="191"/>
      <c r="AZ672" s="191"/>
      <c r="BA672" s="191"/>
      <c r="BB672" s="191"/>
      <c r="BC672" s="191"/>
      <c r="BD672" s="191"/>
      <c r="BE672" s="191"/>
      <c r="BF672" s="191"/>
      <c r="BG672" s="191"/>
      <c r="BH672" s="191"/>
    </row>
    <row r="673" spans="1:60" outlineLevel="1" x14ac:dyDescent="0.25">
      <c r="A673" s="192"/>
      <c r="B673" s="193"/>
      <c r="C673" s="195" t="s">
        <v>326</v>
      </c>
      <c r="D673" s="196"/>
      <c r="E673" s="197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Q673" s="190"/>
      <c r="R673" s="190"/>
      <c r="S673" s="190"/>
      <c r="T673" s="190"/>
      <c r="U673" s="190"/>
      <c r="V673" s="190"/>
      <c r="W673" s="190"/>
      <c r="X673" s="190"/>
      <c r="Y673" s="191"/>
      <c r="Z673" s="191"/>
      <c r="AA673" s="191"/>
      <c r="AB673" s="191"/>
      <c r="AC673" s="191"/>
      <c r="AD673" s="191"/>
      <c r="AE673" s="191"/>
      <c r="AF673" s="191"/>
      <c r="AG673" s="191" t="s">
        <v>143</v>
      </c>
      <c r="AH673" s="191">
        <v>0</v>
      </c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1"/>
      <c r="AT673" s="191"/>
      <c r="AU673" s="191"/>
      <c r="AV673" s="191"/>
      <c r="AW673" s="191"/>
      <c r="AX673" s="191"/>
      <c r="AY673" s="191"/>
      <c r="AZ673" s="191"/>
      <c r="BA673" s="191"/>
      <c r="BB673" s="191"/>
      <c r="BC673" s="191"/>
      <c r="BD673" s="191"/>
      <c r="BE673" s="191"/>
      <c r="BF673" s="191"/>
      <c r="BG673" s="191"/>
      <c r="BH673" s="191"/>
    </row>
    <row r="674" spans="1:60" outlineLevel="1" x14ac:dyDescent="0.25">
      <c r="A674" s="192"/>
      <c r="B674" s="193"/>
      <c r="C674" s="195" t="s">
        <v>327</v>
      </c>
      <c r="D674" s="196"/>
      <c r="E674" s="197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1"/>
      <c r="Z674" s="191"/>
      <c r="AA674" s="191"/>
      <c r="AB674" s="191"/>
      <c r="AC674" s="191"/>
      <c r="AD674" s="191"/>
      <c r="AE674" s="191"/>
      <c r="AF674" s="191"/>
      <c r="AG674" s="191" t="s">
        <v>143</v>
      </c>
      <c r="AH674" s="191">
        <v>0</v>
      </c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1"/>
      <c r="AT674" s="191"/>
      <c r="AU674" s="191"/>
      <c r="AV674" s="191"/>
      <c r="AW674" s="191"/>
      <c r="AX674" s="191"/>
      <c r="AY674" s="191"/>
      <c r="AZ674" s="191"/>
      <c r="BA674" s="191"/>
      <c r="BB674" s="191"/>
      <c r="BC674" s="191"/>
      <c r="BD674" s="191"/>
      <c r="BE674" s="191"/>
      <c r="BF674" s="191"/>
      <c r="BG674" s="191"/>
      <c r="BH674" s="191"/>
    </row>
    <row r="675" spans="1:60" outlineLevel="1" x14ac:dyDescent="0.25">
      <c r="A675" s="192"/>
      <c r="B675" s="193"/>
      <c r="C675" s="195" t="s">
        <v>514</v>
      </c>
      <c r="D675" s="196"/>
      <c r="E675" s="197">
        <v>1.87</v>
      </c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1"/>
      <c r="Z675" s="191"/>
      <c r="AA675" s="191"/>
      <c r="AB675" s="191"/>
      <c r="AC675" s="191"/>
      <c r="AD675" s="191"/>
      <c r="AE675" s="191"/>
      <c r="AF675" s="191"/>
      <c r="AG675" s="191" t="s">
        <v>143</v>
      </c>
      <c r="AH675" s="191">
        <v>0</v>
      </c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1"/>
      <c r="AT675" s="191"/>
      <c r="AU675" s="191"/>
      <c r="AV675" s="191"/>
      <c r="AW675" s="191"/>
      <c r="AX675" s="191"/>
      <c r="AY675" s="191"/>
      <c r="AZ675" s="191"/>
      <c r="BA675" s="191"/>
      <c r="BB675" s="191"/>
      <c r="BC675" s="191"/>
      <c r="BD675" s="191"/>
      <c r="BE675" s="191"/>
      <c r="BF675" s="191"/>
      <c r="BG675" s="191"/>
      <c r="BH675" s="191"/>
    </row>
    <row r="676" spans="1:60" outlineLevel="1" x14ac:dyDescent="0.25">
      <c r="A676" s="192"/>
      <c r="B676" s="193"/>
      <c r="C676" s="195" t="s">
        <v>515</v>
      </c>
      <c r="D676" s="196"/>
      <c r="E676" s="197">
        <v>2.7</v>
      </c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1"/>
      <c r="Z676" s="191"/>
      <c r="AA676" s="191"/>
      <c r="AB676" s="191"/>
      <c r="AC676" s="191"/>
      <c r="AD676" s="191"/>
      <c r="AE676" s="191"/>
      <c r="AF676" s="191"/>
      <c r="AG676" s="191" t="s">
        <v>143</v>
      </c>
      <c r="AH676" s="191">
        <v>0</v>
      </c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1"/>
      <c r="AT676" s="191"/>
      <c r="AU676" s="191"/>
      <c r="AV676" s="191"/>
      <c r="AW676" s="191"/>
      <c r="AX676" s="191"/>
      <c r="AY676" s="191"/>
      <c r="AZ676" s="191"/>
      <c r="BA676" s="191"/>
      <c r="BB676" s="191"/>
      <c r="BC676" s="191"/>
      <c r="BD676" s="191"/>
      <c r="BE676" s="191"/>
      <c r="BF676" s="191"/>
      <c r="BG676" s="191"/>
      <c r="BH676" s="191"/>
    </row>
    <row r="677" spans="1:60" outlineLevel="1" x14ac:dyDescent="0.25">
      <c r="A677" s="192"/>
      <c r="B677" s="193"/>
      <c r="C677" s="195" t="s">
        <v>540</v>
      </c>
      <c r="D677" s="196"/>
      <c r="E677" s="197">
        <v>1.65</v>
      </c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1"/>
      <c r="Z677" s="191"/>
      <c r="AA677" s="191"/>
      <c r="AB677" s="191"/>
      <c r="AC677" s="191"/>
      <c r="AD677" s="191"/>
      <c r="AE677" s="191"/>
      <c r="AF677" s="191"/>
      <c r="AG677" s="191" t="s">
        <v>143</v>
      </c>
      <c r="AH677" s="191">
        <v>0</v>
      </c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1"/>
      <c r="AT677" s="191"/>
      <c r="AU677" s="191"/>
      <c r="AV677" s="191"/>
      <c r="AW677" s="191"/>
      <c r="AX677" s="191"/>
      <c r="AY677" s="191"/>
      <c r="AZ677" s="191"/>
      <c r="BA677" s="191"/>
      <c r="BB677" s="191"/>
      <c r="BC677" s="191"/>
      <c r="BD677" s="191"/>
      <c r="BE677" s="191"/>
      <c r="BF677" s="191"/>
      <c r="BG677" s="191"/>
      <c r="BH677" s="191"/>
    </row>
    <row r="678" spans="1:60" outlineLevel="1" x14ac:dyDescent="0.25">
      <c r="A678" s="192"/>
      <c r="B678" s="193"/>
      <c r="C678" s="195" t="s">
        <v>516</v>
      </c>
      <c r="D678" s="196"/>
      <c r="E678" s="197">
        <v>1.6950000000000001</v>
      </c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1"/>
      <c r="Z678" s="191"/>
      <c r="AA678" s="191"/>
      <c r="AB678" s="191"/>
      <c r="AC678" s="191"/>
      <c r="AD678" s="191"/>
      <c r="AE678" s="191"/>
      <c r="AF678" s="191"/>
      <c r="AG678" s="191" t="s">
        <v>143</v>
      </c>
      <c r="AH678" s="191">
        <v>0</v>
      </c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1"/>
      <c r="AT678" s="191"/>
      <c r="AU678" s="191"/>
      <c r="AV678" s="191"/>
      <c r="AW678" s="191"/>
      <c r="AX678" s="191"/>
      <c r="AY678" s="191"/>
      <c r="AZ678" s="191"/>
      <c r="BA678" s="191"/>
      <c r="BB678" s="191"/>
      <c r="BC678" s="191"/>
      <c r="BD678" s="191"/>
      <c r="BE678" s="191"/>
      <c r="BF678" s="191"/>
      <c r="BG678" s="191"/>
      <c r="BH678" s="191"/>
    </row>
    <row r="679" spans="1:60" outlineLevel="1" x14ac:dyDescent="0.25">
      <c r="A679" s="192"/>
      <c r="B679" s="193"/>
      <c r="C679" s="195" t="s">
        <v>517</v>
      </c>
      <c r="D679" s="196"/>
      <c r="E679" s="197">
        <v>4</v>
      </c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Q679" s="190"/>
      <c r="R679" s="190"/>
      <c r="S679" s="190"/>
      <c r="T679" s="190"/>
      <c r="U679" s="190"/>
      <c r="V679" s="190"/>
      <c r="W679" s="190"/>
      <c r="X679" s="190"/>
      <c r="Y679" s="191"/>
      <c r="Z679" s="191"/>
      <c r="AA679" s="191"/>
      <c r="AB679" s="191"/>
      <c r="AC679" s="191"/>
      <c r="AD679" s="191"/>
      <c r="AE679" s="191"/>
      <c r="AF679" s="191"/>
      <c r="AG679" s="191" t="s">
        <v>143</v>
      </c>
      <c r="AH679" s="191">
        <v>0</v>
      </c>
      <c r="AI679" s="191"/>
      <c r="AJ679" s="191"/>
      <c r="AK679" s="191"/>
      <c r="AL679" s="191"/>
      <c r="AM679" s="191"/>
      <c r="AN679" s="191"/>
      <c r="AO679" s="191"/>
      <c r="AP679" s="191"/>
      <c r="AQ679" s="191"/>
      <c r="AR679" s="191"/>
      <c r="AS679" s="191"/>
      <c r="AT679" s="191"/>
      <c r="AU679" s="191"/>
      <c r="AV679" s="191"/>
      <c r="AW679" s="191"/>
      <c r="AX679" s="191"/>
      <c r="AY679" s="191"/>
      <c r="AZ679" s="191"/>
      <c r="BA679" s="191"/>
      <c r="BB679" s="191"/>
      <c r="BC679" s="191"/>
      <c r="BD679" s="191"/>
      <c r="BE679" s="191"/>
      <c r="BF679" s="191"/>
      <c r="BG679" s="191"/>
      <c r="BH679" s="191"/>
    </row>
    <row r="680" spans="1:60" outlineLevel="1" x14ac:dyDescent="0.25">
      <c r="A680" s="192"/>
      <c r="B680" s="193"/>
      <c r="C680" s="195" t="s">
        <v>518</v>
      </c>
      <c r="D680" s="196"/>
      <c r="E680" s="197">
        <v>8.4749999999999996</v>
      </c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1"/>
      <c r="Z680" s="191"/>
      <c r="AA680" s="191"/>
      <c r="AB680" s="191"/>
      <c r="AC680" s="191"/>
      <c r="AD680" s="191"/>
      <c r="AE680" s="191"/>
      <c r="AF680" s="191"/>
      <c r="AG680" s="191" t="s">
        <v>143</v>
      </c>
      <c r="AH680" s="191">
        <v>0</v>
      </c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1"/>
      <c r="AT680" s="191"/>
      <c r="AU680" s="191"/>
      <c r="AV680" s="191"/>
      <c r="AW680" s="191"/>
      <c r="AX680" s="191"/>
      <c r="AY680" s="191"/>
      <c r="AZ680" s="191"/>
      <c r="BA680" s="191"/>
      <c r="BB680" s="191"/>
      <c r="BC680" s="191"/>
      <c r="BD680" s="191"/>
      <c r="BE680" s="191"/>
      <c r="BF680" s="191"/>
      <c r="BG680" s="191"/>
      <c r="BH680" s="191"/>
    </row>
    <row r="681" spans="1:60" outlineLevel="1" x14ac:dyDescent="0.25">
      <c r="A681" s="192"/>
      <c r="B681" s="193"/>
      <c r="C681" s="195" t="s">
        <v>225</v>
      </c>
      <c r="D681" s="196"/>
      <c r="E681" s="197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1"/>
      <c r="Z681" s="191"/>
      <c r="AA681" s="191"/>
      <c r="AB681" s="191"/>
      <c r="AC681" s="191"/>
      <c r="AD681" s="191"/>
      <c r="AE681" s="191"/>
      <c r="AF681" s="191"/>
      <c r="AG681" s="191" t="s">
        <v>143</v>
      </c>
      <c r="AH681" s="191">
        <v>0</v>
      </c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1"/>
      <c r="AT681" s="191"/>
      <c r="AU681" s="191"/>
      <c r="AV681" s="191"/>
      <c r="AW681" s="191"/>
      <c r="AX681" s="191"/>
      <c r="AY681" s="191"/>
      <c r="AZ681" s="191"/>
      <c r="BA681" s="191"/>
      <c r="BB681" s="191"/>
      <c r="BC681" s="191"/>
      <c r="BD681" s="191"/>
      <c r="BE681" s="191"/>
      <c r="BF681" s="191"/>
      <c r="BG681" s="191"/>
      <c r="BH681" s="191"/>
    </row>
    <row r="682" spans="1:60" outlineLevel="1" x14ac:dyDescent="0.25">
      <c r="A682" s="192"/>
      <c r="B682" s="193"/>
      <c r="C682" s="195" t="s">
        <v>363</v>
      </c>
      <c r="D682" s="196"/>
      <c r="E682" s="197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1"/>
      <c r="Z682" s="191"/>
      <c r="AA682" s="191"/>
      <c r="AB682" s="191"/>
      <c r="AC682" s="191"/>
      <c r="AD682" s="191"/>
      <c r="AE682" s="191"/>
      <c r="AF682" s="191"/>
      <c r="AG682" s="191" t="s">
        <v>143</v>
      </c>
      <c r="AH682" s="191">
        <v>0</v>
      </c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1"/>
      <c r="AT682" s="191"/>
      <c r="AU682" s="191"/>
      <c r="AV682" s="191"/>
      <c r="AW682" s="191"/>
      <c r="AX682" s="191"/>
      <c r="AY682" s="191"/>
      <c r="AZ682" s="191"/>
      <c r="BA682" s="191"/>
      <c r="BB682" s="191"/>
      <c r="BC682" s="191"/>
      <c r="BD682" s="191"/>
      <c r="BE682" s="191"/>
      <c r="BF682" s="191"/>
      <c r="BG682" s="191"/>
      <c r="BH682" s="191"/>
    </row>
    <row r="683" spans="1:60" outlineLevel="1" x14ac:dyDescent="0.25">
      <c r="A683" s="192"/>
      <c r="B683" s="193"/>
      <c r="C683" s="195" t="s">
        <v>470</v>
      </c>
      <c r="D683" s="196"/>
      <c r="E683" s="197">
        <v>11.53</v>
      </c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1"/>
      <c r="Z683" s="191"/>
      <c r="AA683" s="191"/>
      <c r="AB683" s="191"/>
      <c r="AC683" s="191"/>
      <c r="AD683" s="191"/>
      <c r="AE683" s="191"/>
      <c r="AF683" s="191"/>
      <c r="AG683" s="191" t="s">
        <v>143</v>
      </c>
      <c r="AH683" s="191">
        <v>0</v>
      </c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1"/>
      <c r="AT683" s="191"/>
      <c r="AU683" s="191"/>
      <c r="AV683" s="191"/>
      <c r="AW683" s="191"/>
      <c r="AX683" s="191"/>
      <c r="AY683" s="191"/>
      <c r="AZ683" s="191"/>
      <c r="BA683" s="191"/>
      <c r="BB683" s="191"/>
      <c r="BC683" s="191"/>
      <c r="BD683" s="191"/>
      <c r="BE683" s="191"/>
      <c r="BF683" s="191"/>
      <c r="BG683" s="191"/>
      <c r="BH683" s="191"/>
    </row>
    <row r="684" spans="1:60" outlineLevel="1" x14ac:dyDescent="0.25">
      <c r="A684" s="192"/>
      <c r="B684" s="193"/>
      <c r="C684" s="195" t="s">
        <v>365</v>
      </c>
      <c r="D684" s="196"/>
      <c r="E684" s="197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1"/>
      <c r="Z684" s="191"/>
      <c r="AA684" s="191"/>
      <c r="AB684" s="191"/>
      <c r="AC684" s="191"/>
      <c r="AD684" s="191"/>
      <c r="AE684" s="191"/>
      <c r="AF684" s="191"/>
      <c r="AG684" s="191" t="s">
        <v>143</v>
      </c>
      <c r="AH684" s="191">
        <v>0</v>
      </c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1"/>
      <c r="AT684" s="191"/>
      <c r="AU684" s="191"/>
      <c r="AV684" s="191"/>
      <c r="AW684" s="191"/>
      <c r="AX684" s="191"/>
      <c r="AY684" s="191"/>
      <c r="AZ684" s="191"/>
      <c r="BA684" s="191"/>
      <c r="BB684" s="191"/>
      <c r="BC684" s="191"/>
      <c r="BD684" s="191"/>
      <c r="BE684" s="191"/>
      <c r="BF684" s="191"/>
      <c r="BG684" s="191"/>
      <c r="BH684" s="191"/>
    </row>
    <row r="685" spans="1:60" outlineLevel="1" x14ac:dyDescent="0.25">
      <c r="A685" s="192"/>
      <c r="B685" s="193"/>
      <c r="C685" s="195" t="s">
        <v>293</v>
      </c>
      <c r="D685" s="196"/>
      <c r="E685" s="197">
        <v>2.35</v>
      </c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1"/>
      <c r="Z685" s="191"/>
      <c r="AA685" s="191"/>
      <c r="AB685" s="191"/>
      <c r="AC685" s="191"/>
      <c r="AD685" s="191"/>
      <c r="AE685" s="191"/>
      <c r="AF685" s="191"/>
      <c r="AG685" s="191" t="s">
        <v>143</v>
      </c>
      <c r="AH685" s="191">
        <v>0</v>
      </c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191"/>
      <c r="AT685" s="191"/>
      <c r="AU685" s="191"/>
      <c r="AV685" s="191"/>
      <c r="AW685" s="191"/>
      <c r="AX685" s="191"/>
      <c r="AY685" s="191"/>
      <c r="AZ685" s="191"/>
      <c r="BA685" s="191"/>
      <c r="BB685" s="191"/>
      <c r="BC685" s="191"/>
      <c r="BD685" s="191"/>
      <c r="BE685" s="191"/>
      <c r="BF685" s="191"/>
      <c r="BG685" s="191"/>
      <c r="BH685" s="191"/>
    </row>
    <row r="686" spans="1:60" outlineLevel="1" x14ac:dyDescent="0.25">
      <c r="A686" s="192"/>
      <c r="B686" s="193"/>
      <c r="C686" s="195" t="s">
        <v>241</v>
      </c>
      <c r="D686" s="196"/>
      <c r="E686" s="197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1"/>
      <c r="Z686" s="191"/>
      <c r="AA686" s="191"/>
      <c r="AB686" s="191"/>
      <c r="AC686" s="191"/>
      <c r="AD686" s="191"/>
      <c r="AE686" s="191"/>
      <c r="AF686" s="191"/>
      <c r="AG686" s="191" t="s">
        <v>143</v>
      </c>
      <c r="AH686" s="191">
        <v>0</v>
      </c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1"/>
      <c r="AT686" s="191"/>
      <c r="AU686" s="191"/>
      <c r="AV686" s="191"/>
      <c r="AW686" s="191"/>
      <c r="AX686" s="191"/>
      <c r="AY686" s="191"/>
      <c r="AZ686" s="191"/>
      <c r="BA686" s="191"/>
      <c r="BB686" s="191"/>
      <c r="BC686" s="191"/>
      <c r="BD686" s="191"/>
      <c r="BE686" s="191"/>
      <c r="BF686" s="191"/>
      <c r="BG686" s="191"/>
      <c r="BH686" s="191"/>
    </row>
    <row r="687" spans="1:60" outlineLevel="1" x14ac:dyDescent="0.25">
      <c r="A687" s="192"/>
      <c r="B687" s="193"/>
      <c r="C687" s="195" t="s">
        <v>367</v>
      </c>
      <c r="D687" s="196"/>
      <c r="E687" s="197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1"/>
      <c r="Z687" s="191"/>
      <c r="AA687" s="191"/>
      <c r="AB687" s="191"/>
      <c r="AC687" s="191"/>
      <c r="AD687" s="191"/>
      <c r="AE687" s="191"/>
      <c r="AF687" s="191"/>
      <c r="AG687" s="191" t="s">
        <v>143</v>
      </c>
      <c r="AH687" s="191">
        <v>0</v>
      </c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1"/>
      <c r="AT687" s="191"/>
      <c r="AU687" s="191"/>
      <c r="AV687" s="191"/>
      <c r="AW687" s="191"/>
      <c r="AX687" s="191"/>
      <c r="AY687" s="191"/>
      <c r="AZ687" s="191"/>
      <c r="BA687" s="191"/>
      <c r="BB687" s="191"/>
      <c r="BC687" s="191"/>
      <c r="BD687" s="191"/>
      <c r="BE687" s="191"/>
      <c r="BF687" s="191"/>
      <c r="BG687" s="191"/>
      <c r="BH687" s="191"/>
    </row>
    <row r="688" spans="1:60" outlineLevel="1" x14ac:dyDescent="0.25">
      <c r="A688" s="192"/>
      <c r="B688" s="193"/>
      <c r="C688" s="195" t="s">
        <v>297</v>
      </c>
      <c r="D688" s="196"/>
      <c r="E688" s="197">
        <v>11.55</v>
      </c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1"/>
      <c r="Z688" s="191"/>
      <c r="AA688" s="191"/>
      <c r="AB688" s="191"/>
      <c r="AC688" s="191"/>
      <c r="AD688" s="191"/>
      <c r="AE688" s="191"/>
      <c r="AF688" s="191"/>
      <c r="AG688" s="191" t="s">
        <v>143</v>
      </c>
      <c r="AH688" s="191">
        <v>0</v>
      </c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1"/>
      <c r="AT688" s="191"/>
      <c r="AU688" s="191"/>
      <c r="AV688" s="191"/>
      <c r="AW688" s="191"/>
      <c r="AX688" s="191"/>
      <c r="AY688" s="191"/>
      <c r="AZ688" s="191"/>
      <c r="BA688" s="191"/>
      <c r="BB688" s="191"/>
      <c r="BC688" s="191"/>
      <c r="BD688" s="191"/>
      <c r="BE688" s="191"/>
      <c r="BF688" s="191"/>
      <c r="BG688" s="191"/>
      <c r="BH688" s="191"/>
    </row>
    <row r="689" spans="1:60" outlineLevel="1" x14ac:dyDescent="0.25">
      <c r="A689" s="192"/>
      <c r="B689" s="193"/>
      <c r="C689" s="641"/>
      <c r="D689" s="642"/>
      <c r="E689" s="642"/>
      <c r="F689" s="642"/>
      <c r="G689" s="642"/>
      <c r="H689" s="190"/>
      <c r="I689" s="190"/>
      <c r="J689" s="190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1"/>
      <c r="Z689" s="191"/>
      <c r="AA689" s="191"/>
      <c r="AB689" s="191"/>
      <c r="AC689" s="191"/>
      <c r="AD689" s="191"/>
      <c r="AE689" s="191"/>
      <c r="AF689" s="191"/>
      <c r="AG689" s="191" t="s">
        <v>103</v>
      </c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1"/>
      <c r="AT689" s="191"/>
      <c r="AU689" s="191"/>
      <c r="AV689" s="191"/>
      <c r="AW689" s="191"/>
      <c r="AX689" s="191"/>
      <c r="AY689" s="191"/>
      <c r="AZ689" s="191"/>
      <c r="BA689" s="191"/>
      <c r="BB689" s="191"/>
      <c r="BC689" s="191"/>
      <c r="BD689" s="191"/>
      <c r="BE689" s="191"/>
      <c r="BF689" s="191"/>
      <c r="BG689" s="191"/>
      <c r="BH689" s="191"/>
    </row>
    <row r="690" spans="1:60" outlineLevel="1" x14ac:dyDescent="0.25">
      <c r="A690" s="182">
        <v>70</v>
      </c>
      <c r="B690" s="183" t="s">
        <v>563</v>
      </c>
      <c r="C690" s="184" t="s">
        <v>564</v>
      </c>
      <c r="D690" s="185" t="s">
        <v>230</v>
      </c>
      <c r="E690" s="186">
        <v>45.82</v>
      </c>
      <c r="F690" s="187"/>
      <c r="G690" s="188">
        <f>ROUND(E690*F690,2)</f>
        <v>0</v>
      </c>
      <c r="H690" s="187"/>
      <c r="I690" s="188">
        <f>ROUND(E690*H690,2)</f>
        <v>0</v>
      </c>
      <c r="J690" s="187"/>
      <c r="K690" s="188">
        <f>ROUND(E690*J690,2)</f>
        <v>0</v>
      </c>
      <c r="L690" s="188">
        <v>21</v>
      </c>
      <c r="M690" s="188">
        <f>G690*(1+L690/100)</f>
        <v>0</v>
      </c>
      <c r="N690" s="188">
        <v>1.0000000000000001E-5</v>
      </c>
      <c r="O690" s="188">
        <f>ROUND(E690*N690,2)</f>
        <v>0</v>
      </c>
      <c r="P690" s="188">
        <v>0</v>
      </c>
      <c r="Q690" s="188">
        <f>ROUND(E690*P690,2)</f>
        <v>0</v>
      </c>
      <c r="R690" s="188" t="s">
        <v>562</v>
      </c>
      <c r="S690" s="188" t="s">
        <v>97</v>
      </c>
      <c r="T690" s="189" t="s">
        <v>98</v>
      </c>
      <c r="U690" s="190">
        <v>7.0000000000000007E-2</v>
      </c>
      <c r="V690" s="190">
        <f>ROUND(E690*U690,2)</f>
        <v>3.21</v>
      </c>
      <c r="W690" s="190"/>
      <c r="X690" s="190" t="s">
        <v>134</v>
      </c>
      <c r="Y690" s="191"/>
      <c r="Z690" s="191"/>
      <c r="AA690" s="191"/>
      <c r="AB690" s="191"/>
      <c r="AC690" s="191"/>
      <c r="AD690" s="191"/>
      <c r="AE690" s="191"/>
      <c r="AF690" s="191"/>
      <c r="AG690" s="191" t="s">
        <v>135</v>
      </c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1"/>
      <c r="AT690" s="191"/>
      <c r="AU690" s="191"/>
      <c r="AV690" s="191"/>
      <c r="AW690" s="191"/>
      <c r="AX690" s="191"/>
      <c r="AY690" s="191"/>
      <c r="AZ690" s="191"/>
      <c r="BA690" s="191"/>
      <c r="BB690" s="191"/>
      <c r="BC690" s="191"/>
      <c r="BD690" s="191"/>
      <c r="BE690" s="191"/>
      <c r="BF690" s="191"/>
      <c r="BG690" s="191"/>
      <c r="BH690" s="191"/>
    </row>
    <row r="691" spans="1:60" outlineLevel="1" x14ac:dyDescent="0.25">
      <c r="A691" s="192"/>
      <c r="B691" s="193"/>
      <c r="C691" s="195" t="s">
        <v>326</v>
      </c>
      <c r="D691" s="196"/>
      <c r="E691" s="197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1"/>
      <c r="Z691" s="191"/>
      <c r="AA691" s="191"/>
      <c r="AB691" s="191"/>
      <c r="AC691" s="191"/>
      <c r="AD691" s="191"/>
      <c r="AE691" s="191"/>
      <c r="AF691" s="191"/>
      <c r="AG691" s="191" t="s">
        <v>143</v>
      </c>
      <c r="AH691" s="191">
        <v>0</v>
      </c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1"/>
      <c r="AT691" s="191"/>
      <c r="AU691" s="191"/>
      <c r="AV691" s="191"/>
      <c r="AW691" s="191"/>
      <c r="AX691" s="191"/>
      <c r="AY691" s="191"/>
      <c r="AZ691" s="191"/>
      <c r="BA691" s="191"/>
      <c r="BB691" s="191"/>
      <c r="BC691" s="191"/>
      <c r="BD691" s="191"/>
      <c r="BE691" s="191"/>
      <c r="BF691" s="191"/>
      <c r="BG691" s="191"/>
      <c r="BH691" s="191"/>
    </row>
    <row r="692" spans="1:60" outlineLevel="1" x14ac:dyDescent="0.25">
      <c r="A692" s="192"/>
      <c r="B692" s="193"/>
      <c r="C692" s="195" t="s">
        <v>327</v>
      </c>
      <c r="D692" s="196"/>
      <c r="E692" s="197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1"/>
      <c r="Z692" s="191"/>
      <c r="AA692" s="191"/>
      <c r="AB692" s="191"/>
      <c r="AC692" s="191"/>
      <c r="AD692" s="191"/>
      <c r="AE692" s="191"/>
      <c r="AF692" s="191"/>
      <c r="AG692" s="191" t="s">
        <v>143</v>
      </c>
      <c r="AH692" s="191">
        <v>0</v>
      </c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1"/>
      <c r="AT692" s="191"/>
      <c r="AU692" s="191"/>
      <c r="AV692" s="191"/>
      <c r="AW692" s="191"/>
      <c r="AX692" s="191"/>
      <c r="AY692" s="191"/>
      <c r="AZ692" s="191"/>
      <c r="BA692" s="191"/>
      <c r="BB692" s="191"/>
      <c r="BC692" s="191"/>
      <c r="BD692" s="191"/>
      <c r="BE692" s="191"/>
      <c r="BF692" s="191"/>
      <c r="BG692" s="191"/>
      <c r="BH692" s="191"/>
    </row>
    <row r="693" spans="1:60" outlineLevel="1" x14ac:dyDescent="0.25">
      <c r="A693" s="192"/>
      <c r="B693" s="193"/>
      <c r="C693" s="195" t="s">
        <v>514</v>
      </c>
      <c r="D693" s="196"/>
      <c r="E693" s="197">
        <v>1.87</v>
      </c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1"/>
      <c r="Z693" s="191"/>
      <c r="AA693" s="191"/>
      <c r="AB693" s="191"/>
      <c r="AC693" s="191"/>
      <c r="AD693" s="191"/>
      <c r="AE693" s="191"/>
      <c r="AF693" s="191"/>
      <c r="AG693" s="191" t="s">
        <v>143</v>
      </c>
      <c r="AH693" s="191">
        <v>0</v>
      </c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1"/>
      <c r="AT693" s="191"/>
      <c r="AU693" s="191"/>
      <c r="AV693" s="191"/>
      <c r="AW693" s="191"/>
      <c r="AX693" s="191"/>
      <c r="AY693" s="191"/>
      <c r="AZ693" s="191"/>
      <c r="BA693" s="191"/>
      <c r="BB693" s="191"/>
      <c r="BC693" s="191"/>
      <c r="BD693" s="191"/>
      <c r="BE693" s="191"/>
      <c r="BF693" s="191"/>
      <c r="BG693" s="191"/>
      <c r="BH693" s="191"/>
    </row>
    <row r="694" spans="1:60" outlineLevel="1" x14ac:dyDescent="0.25">
      <c r="A694" s="192"/>
      <c r="B694" s="193"/>
      <c r="C694" s="195" t="s">
        <v>515</v>
      </c>
      <c r="D694" s="196"/>
      <c r="E694" s="197">
        <v>2.7</v>
      </c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1"/>
      <c r="Z694" s="191"/>
      <c r="AA694" s="191"/>
      <c r="AB694" s="191"/>
      <c r="AC694" s="191"/>
      <c r="AD694" s="191"/>
      <c r="AE694" s="191"/>
      <c r="AF694" s="191"/>
      <c r="AG694" s="191" t="s">
        <v>143</v>
      </c>
      <c r="AH694" s="191">
        <v>0</v>
      </c>
      <c r="AI694" s="191"/>
      <c r="AJ694" s="191"/>
      <c r="AK694" s="191"/>
      <c r="AL694" s="191"/>
      <c r="AM694" s="191"/>
      <c r="AN694" s="191"/>
      <c r="AO694" s="191"/>
      <c r="AP694" s="191"/>
      <c r="AQ694" s="191"/>
      <c r="AR694" s="191"/>
      <c r="AS694" s="191"/>
      <c r="AT694" s="191"/>
      <c r="AU694" s="191"/>
      <c r="AV694" s="191"/>
      <c r="AW694" s="191"/>
      <c r="AX694" s="191"/>
      <c r="AY694" s="191"/>
      <c r="AZ694" s="191"/>
      <c r="BA694" s="191"/>
      <c r="BB694" s="191"/>
      <c r="BC694" s="191"/>
      <c r="BD694" s="191"/>
      <c r="BE694" s="191"/>
      <c r="BF694" s="191"/>
      <c r="BG694" s="191"/>
      <c r="BH694" s="191"/>
    </row>
    <row r="695" spans="1:60" outlineLevel="1" x14ac:dyDescent="0.25">
      <c r="A695" s="192"/>
      <c r="B695" s="193"/>
      <c r="C695" s="195" t="s">
        <v>540</v>
      </c>
      <c r="D695" s="196"/>
      <c r="E695" s="197">
        <v>1.65</v>
      </c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1"/>
      <c r="Z695" s="191"/>
      <c r="AA695" s="191"/>
      <c r="AB695" s="191"/>
      <c r="AC695" s="191"/>
      <c r="AD695" s="191"/>
      <c r="AE695" s="191"/>
      <c r="AF695" s="191"/>
      <c r="AG695" s="191" t="s">
        <v>143</v>
      </c>
      <c r="AH695" s="191">
        <v>0</v>
      </c>
      <c r="AI695" s="191"/>
      <c r="AJ695" s="191"/>
      <c r="AK695" s="191"/>
      <c r="AL695" s="191"/>
      <c r="AM695" s="191"/>
      <c r="AN695" s="191"/>
      <c r="AO695" s="191"/>
      <c r="AP695" s="191"/>
      <c r="AQ695" s="191"/>
      <c r="AR695" s="191"/>
      <c r="AS695" s="191"/>
      <c r="AT695" s="191"/>
      <c r="AU695" s="191"/>
      <c r="AV695" s="191"/>
      <c r="AW695" s="191"/>
      <c r="AX695" s="191"/>
      <c r="AY695" s="191"/>
      <c r="AZ695" s="191"/>
      <c r="BA695" s="191"/>
      <c r="BB695" s="191"/>
      <c r="BC695" s="191"/>
      <c r="BD695" s="191"/>
      <c r="BE695" s="191"/>
      <c r="BF695" s="191"/>
      <c r="BG695" s="191"/>
      <c r="BH695" s="191"/>
    </row>
    <row r="696" spans="1:60" outlineLevel="1" x14ac:dyDescent="0.25">
      <c r="A696" s="192"/>
      <c r="B696" s="193"/>
      <c r="C696" s="195" t="s">
        <v>516</v>
      </c>
      <c r="D696" s="196"/>
      <c r="E696" s="197">
        <v>1.6950000000000001</v>
      </c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1"/>
      <c r="Z696" s="191"/>
      <c r="AA696" s="191"/>
      <c r="AB696" s="191"/>
      <c r="AC696" s="191"/>
      <c r="AD696" s="191"/>
      <c r="AE696" s="191"/>
      <c r="AF696" s="191"/>
      <c r="AG696" s="191" t="s">
        <v>143</v>
      </c>
      <c r="AH696" s="191">
        <v>0</v>
      </c>
      <c r="AI696" s="191"/>
      <c r="AJ696" s="191"/>
      <c r="AK696" s="191"/>
      <c r="AL696" s="191"/>
      <c r="AM696" s="191"/>
      <c r="AN696" s="191"/>
      <c r="AO696" s="191"/>
      <c r="AP696" s="191"/>
      <c r="AQ696" s="191"/>
      <c r="AR696" s="191"/>
      <c r="AS696" s="191"/>
      <c r="AT696" s="191"/>
      <c r="AU696" s="191"/>
      <c r="AV696" s="191"/>
      <c r="AW696" s="191"/>
      <c r="AX696" s="191"/>
      <c r="AY696" s="191"/>
      <c r="AZ696" s="191"/>
      <c r="BA696" s="191"/>
      <c r="BB696" s="191"/>
      <c r="BC696" s="191"/>
      <c r="BD696" s="191"/>
      <c r="BE696" s="191"/>
      <c r="BF696" s="191"/>
      <c r="BG696" s="191"/>
      <c r="BH696" s="191"/>
    </row>
    <row r="697" spans="1:60" outlineLevel="1" x14ac:dyDescent="0.25">
      <c r="A697" s="192"/>
      <c r="B697" s="193"/>
      <c r="C697" s="195" t="s">
        <v>517</v>
      </c>
      <c r="D697" s="196"/>
      <c r="E697" s="197">
        <v>4</v>
      </c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1"/>
      <c r="Z697" s="191"/>
      <c r="AA697" s="191"/>
      <c r="AB697" s="191"/>
      <c r="AC697" s="191"/>
      <c r="AD697" s="191"/>
      <c r="AE697" s="191"/>
      <c r="AF697" s="191"/>
      <c r="AG697" s="191" t="s">
        <v>143</v>
      </c>
      <c r="AH697" s="191">
        <v>0</v>
      </c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91"/>
      <c r="AV697" s="191"/>
      <c r="AW697" s="191"/>
      <c r="AX697" s="191"/>
      <c r="AY697" s="191"/>
      <c r="AZ697" s="191"/>
      <c r="BA697" s="191"/>
      <c r="BB697" s="191"/>
      <c r="BC697" s="191"/>
      <c r="BD697" s="191"/>
      <c r="BE697" s="191"/>
      <c r="BF697" s="191"/>
      <c r="BG697" s="191"/>
      <c r="BH697" s="191"/>
    </row>
    <row r="698" spans="1:60" outlineLevel="1" x14ac:dyDescent="0.25">
      <c r="A698" s="192"/>
      <c r="B698" s="193"/>
      <c r="C698" s="195" t="s">
        <v>518</v>
      </c>
      <c r="D698" s="196"/>
      <c r="E698" s="197">
        <v>8.4749999999999996</v>
      </c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1"/>
      <c r="Z698" s="191"/>
      <c r="AA698" s="191"/>
      <c r="AB698" s="191"/>
      <c r="AC698" s="191"/>
      <c r="AD698" s="191"/>
      <c r="AE698" s="191"/>
      <c r="AF698" s="191"/>
      <c r="AG698" s="191" t="s">
        <v>143</v>
      </c>
      <c r="AH698" s="191">
        <v>0</v>
      </c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  <c r="AS698" s="191"/>
      <c r="AT698" s="191"/>
      <c r="AU698" s="191"/>
      <c r="AV698" s="191"/>
      <c r="AW698" s="191"/>
      <c r="AX698" s="191"/>
      <c r="AY698" s="191"/>
      <c r="AZ698" s="191"/>
      <c r="BA698" s="191"/>
      <c r="BB698" s="191"/>
      <c r="BC698" s="191"/>
      <c r="BD698" s="191"/>
      <c r="BE698" s="191"/>
      <c r="BF698" s="191"/>
      <c r="BG698" s="191"/>
      <c r="BH698" s="191"/>
    </row>
    <row r="699" spans="1:60" outlineLevel="1" x14ac:dyDescent="0.25">
      <c r="A699" s="192"/>
      <c r="B699" s="193"/>
      <c r="C699" s="195" t="s">
        <v>225</v>
      </c>
      <c r="D699" s="196"/>
      <c r="E699" s="197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1"/>
      <c r="Z699" s="191"/>
      <c r="AA699" s="191"/>
      <c r="AB699" s="191"/>
      <c r="AC699" s="191"/>
      <c r="AD699" s="191"/>
      <c r="AE699" s="191"/>
      <c r="AF699" s="191"/>
      <c r="AG699" s="191" t="s">
        <v>143</v>
      </c>
      <c r="AH699" s="191">
        <v>0</v>
      </c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  <c r="AS699" s="191"/>
      <c r="AT699" s="191"/>
      <c r="AU699" s="191"/>
      <c r="AV699" s="191"/>
      <c r="AW699" s="191"/>
      <c r="AX699" s="191"/>
      <c r="AY699" s="191"/>
      <c r="AZ699" s="191"/>
      <c r="BA699" s="191"/>
      <c r="BB699" s="191"/>
      <c r="BC699" s="191"/>
      <c r="BD699" s="191"/>
      <c r="BE699" s="191"/>
      <c r="BF699" s="191"/>
      <c r="BG699" s="191"/>
      <c r="BH699" s="191"/>
    </row>
    <row r="700" spans="1:60" outlineLevel="1" x14ac:dyDescent="0.25">
      <c r="A700" s="192"/>
      <c r="B700" s="193"/>
      <c r="C700" s="195" t="s">
        <v>363</v>
      </c>
      <c r="D700" s="196"/>
      <c r="E700" s="197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1"/>
      <c r="Z700" s="191"/>
      <c r="AA700" s="191"/>
      <c r="AB700" s="191"/>
      <c r="AC700" s="191"/>
      <c r="AD700" s="191"/>
      <c r="AE700" s="191"/>
      <c r="AF700" s="191"/>
      <c r="AG700" s="191" t="s">
        <v>143</v>
      </c>
      <c r="AH700" s="191">
        <v>0</v>
      </c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1"/>
      <c r="AT700" s="191"/>
      <c r="AU700" s="191"/>
      <c r="AV700" s="191"/>
      <c r="AW700" s="191"/>
      <c r="AX700" s="191"/>
      <c r="AY700" s="191"/>
      <c r="AZ700" s="191"/>
      <c r="BA700" s="191"/>
      <c r="BB700" s="191"/>
      <c r="BC700" s="191"/>
      <c r="BD700" s="191"/>
      <c r="BE700" s="191"/>
      <c r="BF700" s="191"/>
      <c r="BG700" s="191"/>
      <c r="BH700" s="191"/>
    </row>
    <row r="701" spans="1:60" outlineLevel="1" x14ac:dyDescent="0.25">
      <c r="A701" s="192"/>
      <c r="B701" s="193"/>
      <c r="C701" s="195" t="s">
        <v>470</v>
      </c>
      <c r="D701" s="196"/>
      <c r="E701" s="197">
        <v>11.53</v>
      </c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1"/>
      <c r="Z701" s="191"/>
      <c r="AA701" s="191"/>
      <c r="AB701" s="191"/>
      <c r="AC701" s="191"/>
      <c r="AD701" s="191"/>
      <c r="AE701" s="191"/>
      <c r="AF701" s="191"/>
      <c r="AG701" s="191" t="s">
        <v>143</v>
      </c>
      <c r="AH701" s="191">
        <v>0</v>
      </c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1"/>
      <c r="AT701" s="191"/>
      <c r="AU701" s="191"/>
      <c r="AV701" s="191"/>
      <c r="AW701" s="191"/>
      <c r="AX701" s="191"/>
      <c r="AY701" s="191"/>
      <c r="AZ701" s="191"/>
      <c r="BA701" s="191"/>
      <c r="BB701" s="191"/>
      <c r="BC701" s="191"/>
      <c r="BD701" s="191"/>
      <c r="BE701" s="191"/>
      <c r="BF701" s="191"/>
      <c r="BG701" s="191"/>
      <c r="BH701" s="191"/>
    </row>
    <row r="702" spans="1:60" outlineLevel="1" x14ac:dyDescent="0.25">
      <c r="A702" s="192"/>
      <c r="B702" s="193"/>
      <c r="C702" s="195" t="s">
        <v>365</v>
      </c>
      <c r="D702" s="196"/>
      <c r="E702" s="197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Q702" s="190"/>
      <c r="R702" s="190"/>
      <c r="S702" s="190"/>
      <c r="T702" s="190"/>
      <c r="U702" s="190"/>
      <c r="V702" s="190"/>
      <c r="W702" s="190"/>
      <c r="X702" s="190"/>
      <c r="Y702" s="191"/>
      <c r="Z702" s="191"/>
      <c r="AA702" s="191"/>
      <c r="AB702" s="191"/>
      <c r="AC702" s="191"/>
      <c r="AD702" s="191"/>
      <c r="AE702" s="191"/>
      <c r="AF702" s="191"/>
      <c r="AG702" s="191" t="s">
        <v>143</v>
      </c>
      <c r="AH702" s="191">
        <v>0</v>
      </c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1"/>
      <c r="AT702" s="191"/>
      <c r="AU702" s="191"/>
      <c r="AV702" s="191"/>
      <c r="AW702" s="191"/>
      <c r="AX702" s="191"/>
      <c r="AY702" s="191"/>
      <c r="AZ702" s="191"/>
      <c r="BA702" s="191"/>
      <c r="BB702" s="191"/>
      <c r="BC702" s="191"/>
      <c r="BD702" s="191"/>
      <c r="BE702" s="191"/>
      <c r="BF702" s="191"/>
      <c r="BG702" s="191"/>
      <c r="BH702" s="191"/>
    </row>
    <row r="703" spans="1:60" outlineLevel="1" x14ac:dyDescent="0.25">
      <c r="A703" s="192"/>
      <c r="B703" s="193"/>
      <c r="C703" s="195" t="s">
        <v>293</v>
      </c>
      <c r="D703" s="196"/>
      <c r="E703" s="197">
        <v>2.35</v>
      </c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1"/>
      <c r="Z703" s="191"/>
      <c r="AA703" s="191"/>
      <c r="AB703" s="191"/>
      <c r="AC703" s="191"/>
      <c r="AD703" s="191"/>
      <c r="AE703" s="191"/>
      <c r="AF703" s="191"/>
      <c r="AG703" s="191" t="s">
        <v>143</v>
      </c>
      <c r="AH703" s="191">
        <v>0</v>
      </c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1"/>
      <c r="AT703" s="191"/>
      <c r="AU703" s="191"/>
      <c r="AV703" s="191"/>
      <c r="AW703" s="191"/>
      <c r="AX703" s="191"/>
      <c r="AY703" s="191"/>
      <c r="AZ703" s="191"/>
      <c r="BA703" s="191"/>
      <c r="BB703" s="191"/>
      <c r="BC703" s="191"/>
      <c r="BD703" s="191"/>
      <c r="BE703" s="191"/>
      <c r="BF703" s="191"/>
      <c r="BG703" s="191"/>
      <c r="BH703" s="191"/>
    </row>
    <row r="704" spans="1:60" outlineLevel="1" x14ac:dyDescent="0.25">
      <c r="A704" s="192"/>
      <c r="B704" s="193"/>
      <c r="C704" s="195" t="s">
        <v>241</v>
      </c>
      <c r="D704" s="196"/>
      <c r="E704" s="197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1"/>
      <c r="Z704" s="191"/>
      <c r="AA704" s="191"/>
      <c r="AB704" s="191"/>
      <c r="AC704" s="191"/>
      <c r="AD704" s="191"/>
      <c r="AE704" s="191"/>
      <c r="AF704" s="191"/>
      <c r="AG704" s="191" t="s">
        <v>143</v>
      </c>
      <c r="AH704" s="191">
        <v>0</v>
      </c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1"/>
      <c r="AT704" s="191"/>
      <c r="AU704" s="191"/>
      <c r="AV704" s="191"/>
      <c r="AW704" s="191"/>
      <c r="AX704" s="191"/>
      <c r="AY704" s="191"/>
      <c r="AZ704" s="191"/>
      <c r="BA704" s="191"/>
      <c r="BB704" s="191"/>
      <c r="BC704" s="191"/>
      <c r="BD704" s="191"/>
      <c r="BE704" s="191"/>
      <c r="BF704" s="191"/>
      <c r="BG704" s="191"/>
      <c r="BH704" s="191"/>
    </row>
    <row r="705" spans="1:60" outlineLevel="1" x14ac:dyDescent="0.25">
      <c r="A705" s="192"/>
      <c r="B705" s="193"/>
      <c r="C705" s="195" t="s">
        <v>367</v>
      </c>
      <c r="D705" s="196"/>
      <c r="E705" s="197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1"/>
      <c r="Z705" s="191"/>
      <c r="AA705" s="191"/>
      <c r="AB705" s="191"/>
      <c r="AC705" s="191"/>
      <c r="AD705" s="191"/>
      <c r="AE705" s="191"/>
      <c r="AF705" s="191"/>
      <c r="AG705" s="191" t="s">
        <v>143</v>
      </c>
      <c r="AH705" s="191">
        <v>0</v>
      </c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1"/>
      <c r="AT705" s="191"/>
      <c r="AU705" s="191"/>
      <c r="AV705" s="191"/>
      <c r="AW705" s="191"/>
      <c r="AX705" s="191"/>
      <c r="AY705" s="191"/>
      <c r="AZ705" s="191"/>
      <c r="BA705" s="191"/>
      <c r="BB705" s="191"/>
      <c r="BC705" s="191"/>
      <c r="BD705" s="191"/>
      <c r="BE705" s="191"/>
      <c r="BF705" s="191"/>
      <c r="BG705" s="191"/>
      <c r="BH705" s="191"/>
    </row>
    <row r="706" spans="1:60" outlineLevel="1" x14ac:dyDescent="0.25">
      <c r="A706" s="192"/>
      <c r="B706" s="193"/>
      <c r="C706" s="195" t="s">
        <v>297</v>
      </c>
      <c r="D706" s="196"/>
      <c r="E706" s="197">
        <v>11.55</v>
      </c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1"/>
      <c r="Z706" s="191"/>
      <c r="AA706" s="191"/>
      <c r="AB706" s="191"/>
      <c r="AC706" s="191"/>
      <c r="AD706" s="191"/>
      <c r="AE706" s="191"/>
      <c r="AF706" s="191"/>
      <c r="AG706" s="191" t="s">
        <v>143</v>
      </c>
      <c r="AH706" s="191">
        <v>0</v>
      </c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1"/>
      <c r="AT706" s="191"/>
      <c r="AU706" s="191"/>
      <c r="AV706" s="191"/>
      <c r="AW706" s="191"/>
      <c r="AX706" s="191"/>
      <c r="AY706" s="191"/>
      <c r="AZ706" s="191"/>
      <c r="BA706" s="191"/>
      <c r="BB706" s="191"/>
      <c r="BC706" s="191"/>
      <c r="BD706" s="191"/>
      <c r="BE706" s="191"/>
      <c r="BF706" s="191"/>
      <c r="BG706" s="191"/>
      <c r="BH706" s="191"/>
    </row>
    <row r="707" spans="1:60" outlineLevel="1" x14ac:dyDescent="0.25">
      <c r="A707" s="192"/>
      <c r="B707" s="193"/>
      <c r="C707" s="641"/>
      <c r="D707" s="642"/>
      <c r="E707" s="642"/>
      <c r="F707" s="642"/>
      <c r="G707" s="642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1"/>
      <c r="Z707" s="191"/>
      <c r="AA707" s="191"/>
      <c r="AB707" s="191"/>
      <c r="AC707" s="191"/>
      <c r="AD707" s="191"/>
      <c r="AE707" s="191"/>
      <c r="AF707" s="191"/>
      <c r="AG707" s="191" t="s">
        <v>103</v>
      </c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1"/>
      <c r="AT707" s="191"/>
      <c r="AU707" s="191"/>
      <c r="AV707" s="191"/>
      <c r="AW707" s="191"/>
      <c r="AX707" s="191"/>
      <c r="AY707" s="191"/>
      <c r="AZ707" s="191"/>
      <c r="BA707" s="191"/>
      <c r="BB707" s="191"/>
      <c r="BC707" s="191"/>
      <c r="BD707" s="191"/>
      <c r="BE707" s="191"/>
      <c r="BF707" s="191"/>
      <c r="BG707" s="191"/>
      <c r="BH707" s="191"/>
    </row>
    <row r="708" spans="1:60" ht="20.399999999999999" outlineLevel="1" x14ac:dyDescent="0.25">
      <c r="A708" s="182">
        <v>71</v>
      </c>
      <c r="B708" s="183" t="s">
        <v>565</v>
      </c>
      <c r="C708" s="184" t="s">
        <v>566</v>
      </c>
      <c r="D708" s="185" t="s">
        <v>253</v>
      </c>
      <c r="E708" s="186">
        <v>57.5</v>
      </c>
      <c r="F708" s="187"/>
      <c r="G708" s="188">
        <f>ROUND(E708*F708,2)</f>
        <v>0</v>
      </c>
      <c r="H708" s="187"/>
      <c r="I708" s="188">
        <f>ROUND(E708*H708,2)</f>
        <v>0</v>
      </c>
      <c r="J708" s="187"/>
      <c r="K708" s="188">
        <f>ROUND(E708*J708,2)</f>
        <v>0</v>
      </c>
      <c r="L708" s="188">
        <v>21</v>
      </c>
      <c r="M708" s="188">
        <f>G708*(1+L708/100)</f>
        <v>0</v>
      </c>
      <c r="N708" s="188">
        <v>4.0000000000000003E-5</v>
      </c>
      <c r="O708" s="188">
        <f>ROUND(E708*N708,2)</f>
        <v>0</v>
      </c>
      <c r="P708" s="188">
        <v>0</v>
      </c>
      <c r="Q708" s="188">
        <f>ROUND(E708*P708,2)</f>
        <v>0</v>
      </c>
      <c r="R708" s="188" t="s">
        <v>562</v>
      </c>
      <c r="S708" s="188" t="s">
        <v>97</v>
      </c>
      <c r="T708" s="189" t="s">
        <v>98</v>
      </c>
      <c r="U708" s="190">
        <v>0.04</v>
      </c>
      <c r="V708" s="190">
        <f>ROUND(E708*U708,2)</f>
        <v>2.2999999999999998</v>
      </c>
      <c r="W708" s="190"/>
      <c r="X708" s="190" t="s">
        <v>134</v>
      </c>
      <c r="Y708" s="191"/>
      <c r="Z708" s="191"/>
      <c r="AA708" s="191"/>
      <c r="AB708" s="191"/>
      <c r="AC708" s="191"/>
      <c r="AD708" s="191"/>
      <c r="AE708" s="191"/>
      <c r="AF708" s="191"/>
      <c r="AG708" s="191" t="s">
        <v>135</v>
      </c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1"/>
      <c r="AT708" s="191"/>
      <c r="AU708" s="191"/>
      <c r="AV708" s="191"/>
      <c r="AW708" s="191"/>
      <c r="AX708" s="191"/>
      <c r="AY708" s="191"/>
      <c r="AZ708" s="191"/>
      <c r="BA708" s="191"/>
      <c r="BB708" s="191"/>
      <c r="BC708" s="191"/>
      <c r="BD708" s="191"/>
      <c r="BE708" s="191"/>
      <c r="BF708" s="191"/>
      <c r="BG708" s="191"/>
      <c r="BH708" s="191"/>
    </row>
    <row r="709" spans="1:60" outlineLevel="1" x14ac:dyDescent="0.25">
      <c r="A709" s="192"/>
      <c r="B709" s="193"/>
      <c r="C709" s="195" t="s">
        <v>326</v>
      </c>
      <c r="D709" s="196"/>
      <c r="E709" s="197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1"/>
      <c r="Z709" s="191"/>
      <c r="AA709" s="191"/>
      <c r="AB709" s="191"/>
      <c r="AC709" s="191"/>
      <c r="AD709" s="191"/>
      <c r="AE709" s="191"/>
      <c r="AF709" s="191"/>
      <c r="AG709" s="191" t="s">
        <v>143</v>
      </c>
      <c r="AH709" s="191">
        <v>0</v>
      </c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1"/>
      <c r="AT709" s="191"/>
      <c r="AU709" s="191"/>
      <c r="AV709" s="191"/>
      <c r="AW709" s="191"/>
      <c r="AX709" s="191"/>
      <c r="AY709" s="191"/>
      <c r="AZ709" s="191"/>
      <c r="BA709" s="191"/>
      <c r="BB709" s="191"/>
      <c r="BC709" s="191"/>
      <c r="BD709" s="191"/>
      <c r="BE709" s="191"/>
      <c r="BF709" s="191"/>
      <c r="BG709" s="191"/>
      <c r="BH709" s="191"/>
    </row>
    <row r="710" spans="1:60" outlineLevel="1" x14ac:dyDescent="0.25">
      <c r="A710" s="192"/>
      <c r="B710" s="193"/>
      <c r="C710" s="195" t="s">
        <v>327</v>
      </c>
      <c r="D710" s="196"/>
      <c r="E710" s="197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1"/>
      <c r="Z710" s="191"/>
      <c r="AA710" s="191"/>
      <c r="AB710" s="191"/>
      <c r="AC710" s="191"/>
      <c r="AD710" s="191"/>
      <c r="AE710" s="191"/>
      <c r="AF710" s="191"/>
      <c r="AG710" s="191" t="s">
        <v>143</v>
      </c>
      <c r="AH710" s="191">
        <v>0</v>
      </c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1"/>
      <c r="AT710" s="191"/>
      <c r="AU710" s="191"/>
      <c r="AV710" s="191"/>
      <c r="AW710" s="191"/>
      <c r="AX710" s="191"/>
      <c r="AY710" s="191"/>
      <c r="AZ710" s="191"/>
      <c r="BA710" s="191"/>
      <c r="BB710" s="191"/>
      <c r="BC710" s="191"/>
      <c r="BD710" s="191"/>
      <c r="BE710" s="191"/>
      <c r="BF710" s="191"/>
      <c r="BG710" s="191"/>
      <c r="BH710" s="191"/>
    </row>
    <row r="711" spans="1:60" outlineLevel="1" x14ac:dyDescent="0.25">
      <c r="A711" s="192"/>
      <c r="B711" s="193"/>
      <c r="C711" s="195" t="s">
        <v>567</v>
      </c>
      <c r="D711" s="196"/>
      <c r="E711" s="197">
        <v>25</v>
      </c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1"/>
      <c r="Z711" s="191"/>
      <c r="AA711" s="191"/>
      <c r="AB711" s="191"/>
      <c r="AC711" s="191"/>
      <c r="AD711" s="191"/>
      <c r="AE711" s="191"/>
      <c r="AF711" s="191"/>
      <c r="AG711" s="191" t="s">
        <v>143</v>
      </c>
      <c r="AH711" s="191">
        <v>0</v>
      </c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1"/>
      <c r="AV711" s="191"/>
      <c r="AW711" s="191"/>
      <c r="AX711" s="191"/>
      <c r="AY711" s="191"/>
      <c r="AZ711" s="191"/>
      <c r="BA711" s="191"/>
      <c r="BB711" s="191"/>
      <c r="BC711" s="191"/>
      <c r="BD711" s="191"/>
      <c r="BE711" s="191"/>
      <c r="BF711" s="191"/>
      <c r="BG711" s="191"/>
      <c r="BH711" s="191"/>
    </row>
    <row r="712" spans="1:60" outlineLevel="1" x14ac:dyDescent="0.25">
      <c r="A712" s="192"/>
      <c r="B712" s="193"/>
      <c r="C712" s="195" t="s">
        <v>225</v>
      </c>
      <c r="D712" s="196"/>
      <c r="E712" s="197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1"/>
      <c r="Z712" s="191"/>
      <c r="AA712" s="191"/>
      <c r="AB712" s="191"/>
      <c r="AC712" s="191"/>
      <c r="AD712" s="191"/>
      <c r="AE712" s="191"/>
      <c r="AF712" s="191"/>
      <c r="AG712" s="191" t="s">
        <v>143</v>
      </c>
      <c r="AH712" s="191">
        <v>0</v>
      </c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1"/>
      <c r="AT712" s="191"/>
      <c r="AU712" s="191"/>
      <c r="AV712" s="191"/>
      <c r="AW712" s="191"/>
      <c r="AX712" s="191"/>
      <c r="AY712" s="191"/>
      <c r="AZ712" s="191"/>
      <c r="BA712" s="191"/>
      <c r="BB712" s="191"/>
      <c r="BC712" s="191"/>
      <c r="BD712" s="191"/>
      <c r="BE712" s="191"/>
      <c r="BF712" s="191"/>
      <c r="BG712" s="191"/>
      <c r="BH712" s="191"/>
    </row>
    <row r="713" spans="1:60" outlineLevel="1" x14ac:dyDescent="0.25">
      <c r="A713" s="192"/>
      <c r="B713" s="193"/>
      <c r="C713" s="195" t="s">
        <v>363</v>
      </c>
      <c r="D713" s="196"/>
      <c r="E713" s="197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1"/>
      <c r="Z713" s="191"/>
      <c r="AA713" s="191"/>
      <c r="AB713" s="191"/>
      <c r="AC713" s="191"/>
      <c r="AD713" s="191"/>
      <c r="AE713" s="191"/>
      <c r="AF713" s="191"/>
      <c r="AG713" s="191" t="s">
        <v>143</v>
      </c>
      <c r="AH713" s="191">
        <v>0</v>
      </c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1"/>
      <c r="AT713" s="191"/>
      <c r="AU713" s="191"/>
      <c r="AV713" s="191"/>
      <c r="AW713" s="191"/>
      <c r="AX713" s="191"/>
      <c r="AY713" s="191"/>
      <c r="AZ713" s="191"/>
      <c r="BA713" s="191"/>
      <c r="BB713" s="191"/>
      <c r="BC713" s="191"/>
      <c r="BD713" s="191"/>
      <c r="BE713" s="191"/>
      <c r="BF713" s="191"/>
      <c r="BG713" s="191"/>
      <c r="BH713" s="191"/>
    </row>
    <row r="714" spans="1:60" outlineLevel="1" x14ac:dyDescent="0.25">
      <c r="A714" s="192"/>
      <c r="B714" s="193"/>
      <c r="C714" s="195" t="s">
        <v>568</v>
      </c>
      <c r="D714" s="196"/>
      <c r="E714" s="197">
        <v>14.5</v>
      </c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1"/>
      <c r="Z714" s="191"/>
      <c r="AA714" s="191"/>
      <c r="AB714" s="191"/>
      <c r="AC714" s="191"/>
      <c r="AD714" s="191"/>
      <c r="AE714" s="191"/>
      <c r="AF714" s="191"/>
      <c r="AG714" s="191" t="s">
        <v>143</v>
      </c>
      <c r="AH714" s="191">
        <v>0</v>
      </c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1"/>
      <c r="AT714" s="191"/>
      <c r="AU714" s="191"/>
      <c r="AV714" s="191"/>
      <c r="AW714" s="191"/>
      <c r="AX714" s="191"/>
      <c r="AY714" s="191"/>
      <c r="AZ714" s="191"/>
      <c r="BA714" s="191"/>
      <c r="BB714" s="191"/>
      <c r="BC714" s="191"/>
      <c r="BD714" s="191"/>
      <c r="BE714" s="191"/>
      <c r="BF714" s="191"/>
      <c r="BG714" s="191"/>
      <c r="BH714" s="191"/>
    </row>
    <row r="715" spans="1:60" outlineLevel="1" x14ac:dyDescent="0.25">
      <c r="A715" s="192"/>
      <c r="B715" s="193"/>
      <c r="C715" s="195" t="s">
        <v>365</v>
      </c>
      <c r="D715" s="196"/>
      <c r="E715" s="197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1"/>
      <c r="Z715" s="191"/>
      <c r="AA715" s="191"/>
      <c r="AB715" s="191"/>
      <c r="AC715" s="191"/>
      <c r="AD715" s="191"/>
      <c r="AE715" s="191"/>
      <c r="AF715" s="191"/>
      <c r="AG715" s="191" t="s">
        <v>143</v>
      </c>
      <c r="AH715" s="191">
        <v>0</v>
      </c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  <c r="AS715" s="191"/>
      <c r="AT715" s="191"/>
      <c r="AU715" s="191"/>
      <c r="AV715" s="191"/>
      <c r="AW715" s="191"/>
      <c r="AX715" s="191"/>
      <c r="AY715" s="191"/>
      <c r="AZ715" s="191"/>
      <c r="BA715" s="191"/>
      <c r="BB715" s="191"/>
      <c r="BC715" s="191"/>
      <c r="BD715" s="191"/>
      <c r="BE715" s="191"/>
      <c r="BF715" s="191"/>
      <c r="BG715" s="191"/>
      <c r="BH715" s="191"/>
    </row>
    <row r="716" spans="1:60" outlineLevel="1" x14ac:dyDescent="0.25">
      <c r="A716" s="192"/>
      <c r="B716" s="193"/>
      <c r="C716" s="195" t="s">
        <v>569</v>
      </c>
      <c r="D716" s="196"/>
      <c r="E716" s="197">
        <v>3.5</v>
      </c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1"/>
      <c r="Z716" s="191"/>
      <c r="AA716" s="191"/>
      <c r="AB716" s="191"/>
      <c r="AC716" s="191"/>
      <c r="AD716" s="191"/>
      <c r="AE716" s="191"/>
      <c r="AF716" s="191"/>
      <c r="AG716" s="191" t="s">
        <v>143</v>
      </c>
      <c r="AH716" s="191">
        <v>0</v>
      </c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1"/>
      <c r="AT716" s="191"/>
      <c r="AU716" s="191"/>
      <c r="AV716" s="191"/>
      <c r="AW716" s="191"/>
      <c r="AX716" s="191"/>
      <c r="AY716" s="191"/>
      <c r="AZ716" s="191"/>
      <c r="BA716" s="191"/>
      <c r="BB716" s="191"/>
      <c r="BC716" s="191"/>
      <c r="BD716" s="191"/>
      <c r="BE716" s="191"/>
      <c r="BF716" s="191"/>
      <c r="BG716" s="191"/>
      <c r="BH716" s="191"/>
    </row>
    <row r="717" spans="1:60" outlineLevel="1" x14ac:dyDescent="0.25">
      <c r="A717" s="192"/>
      <c r="B717" s="193"/>
      <c r="C717" s="195" t="s">
        <v>241</v>
      </c>
      <c r="D717" s="196"/>
      <c r="E717" s="197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1"/>
      <c r="Z717" s="191"/>
      <c r="AA717" s="191"/>
      <c r="AB717" s="191"/>
      <c r="AC717" s="191"/>
      <c r="AD717" s="191"/>
      <c r="AE717" s="191"/>
      <c r="AF717" s="191"/>
      <c r="AG717" s="191" t="s">
        <v>143</v>
      </c>
      <c r="AH717" s="191">
        <v>0</v>
      </c>
      <c r="AI717" s="191"/>
      <c r="AJ717" s="191"/>
      <c r="AK717" s="191"/>
      <c r="AL717" s="191"/>
      <c r="AM717" s="191"/>
      <c r="AN717" s="191"/>
      <c r="AO717" s="191"/>
      <c r="AP717" s="191"/>
      <c r="AQ717" s="191"/>
      <c r="AR717" s="191"/>
      <c r="AS717" s="191"/>
      <c r="AT717" s="191"/>
      <c r="AU717" s="191"/>
      <c r="AV717" s="191"/>
      <c r="AW717" s="191"/>
      <c r="AX717" s="191"/>
      <c r="AY717" s="191"/>
      <c r="AZ717" s="191"/>
      <c r="BA717" s="191"/>
      <c r="BB717" s="191"/>
      <c r="BC717" s="191"/>
      <c r="BD717" s="191"/>
      <c r="BE717" s="191"/>
      <c r="BF717" s="191"/>
      <c r="BG717" s="191"/>
      <c r="BH717" s="191"/>
    </row>
    <row r="718" spans="1:60" outlineLevel="1" x14ac:dyDescent="0.25">
      <c r="A718" s="192"/>
      <c r="B718" s="193"/>
      <c r="C718" s="195" t="s">
        <v>367</v>
      </c>
      <c r="D718" s="196"/>
      <c r="E718" s="197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1"/>
      <c r="Z718" s="191"/>
      <c r="AA718" s="191"/>
      <c r="AB718" s="191"/>
      <c r="AC718" s="191"/>
      <c r="AD718" s="191"/>
      <c r="AE718" s="191"/>
      <c r="AF718" s="191"/>
      <c r="AG718" s="191" t="s">
        <v>143</v>
      </c>
      <c r="AH718" s="191">
        <v>0</v>
      </c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  <c r="AS718" s="191"/>
      <c r="AT718" s="191"/>
      <c r="AU718" s="191"/>
      <c r="AV718" s="191"/>
      <c r="AW718" s="191"/>
      <c r="AX718" s="191"/>
      <c r="AY718" s="191"/>
      <c r="AZ718" s="191"/>
      <c r="BA718" s="191"/>
      <c r="BB718" s="191"/>
      <c r="BC718" s="191"/>
      <c r="BD718" s="191"/>
      <c r="BE718" s="191"/>
      <c r="BF718" s="191"/>
      <c r="BG718" s="191"/>
      <c r="BH718" s="191"/>
    </row>
    <row r="719" spans="1:60" outlineLevel="1" x14ac:dyDescent="0.25">
      <c r="A719" s="192"/>
      <c r="B719" s="193"/>
      <c r="C719" s="195" t="s">
        <v>568</v>
      </c>
      <c r="D719" s="196"/>
      <c r="E719" s="197">
        <v>14.5</v>
      </c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1"/>
      <c r="Z719" s="191"/>
      <c r="AA719" s="191"/>
      <c r="AB719" s="191"/>
      <c r="AC719" s="191"/>
      <c r="AD719" s="191"/>
      <c r="AE719" s="191"/>
      <c r="AF719" s="191"/>
      <c r="AG719" s="191" t="s">
        <v>143</v>
      </c>
      <c r="AH719" s="191">
        <v>0</v>
      </c>
      <c r="AI719" s="191"/>
      <c r="AJ719" s="191"/>
      <c r="AK719" s="191"/>
      <c r="AL719" s="191"/>
      <c r="AM719" s="191"/>
      <c r="AN719" s="191"/>
      <c r="AO719" s="191"/>
      <c r="AP719" s="191"/>
      <c r="AQ719" s="191"/>
      <c r="AR719" s="191"/>
      <c r="AS719" s="191"/>
      <c r="AT719" s="191"/>
      <c r="AU719" s="191"/>
      <c r="AV719" s="191"/>
      <c r="AW719" s="191"/>
      <c r="AX719" s="191"/>
      <c r="AY719" s="191"/>
      <c r="AZ719" s="191"/>
      <c r="BA719" s="191"/>
      <c r="BB719" s="191"/>
      <c r="BC719" s="191"/>
      <c r="BD719" s="191"/>
      <c r="BE719" s="191"/>
      <c r="BF719" s="191"/>
      <c r="BG719" s="191"/>
      <c r="BH719" s="191"/>
    </row>
    <row r="720" spans="1:60" outlineLevel="1" x14ac:dyDescent="0.25">
      <c r="A720" s="192"/>
      <c r="B720" s="193"/>
      <c r="C720" s="641"/>
      <c r="D720" s="642"/>
      <c r="E720" s="642"/>
      <c r="F720" s="642"/>
      <c r="G720" s="642"/>
      <c r="H720" s="190"/>
      <c r="I720" s="190"/>
      <c r="J720" s="190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1"/>
      <c r="Z720" s="191"/>
      <c r="AA720" s="191"/>
      <c r="AB720" s="191"/>
      <c r="AC720" s="191"/>
      <c r="AD720" s="191"/>
      <c r="AE720" s="191"/>
      <c r="AF720" s="191"/>
      <c r="AG720" s="191" t="s">
        <v>103</v>
      </c>
      <c r="AH720" s="191"/>
      <c r="AI720" s="191"/>
      <c r="AJ720" s="191"/>
      <c r="AK720" s="191"/>
      <c r="AL720" s="191"/>
      <c r="AM720" s="191"/>
      <c r="AN720" s="191"/>
      <c r="AO720" s="191"/>
      <c r="AP720" s="191"/>
      <c r="AQ720" s="191"/>
      <c r="AR720" s="191"/>
      <c r="AS720" s="191"/>
      <c r="AT720" s="191"/>
      <c r="AU720" s="191"/>
      <c r="AV720" s="191"/>
      <c r="AW720" s="191"/>
      <c r="AX720" s="191"/>
      <c r="AY720" s="191"/>
      <c r="AZ720" s="191"/>
      <c r="BA720" s="191"/>
      <c r="BB720" s="191"/>
      <c r="BC720" s="191"/>
      <c r="BD720" s="191"/>
      <c r="BE720" s="191"/>
      <c r="BF720" s="191"/>
      <c r="BG720" s="191"/>
      <c r="BH720" s="191"/>
    </row>
    <row r="721" spans="1:60" ht="30.6" outlineLevel="1" x14ac:dyDescent="0.25">
      <c r="A721" s="182">
        <v>72</v>
      </c>
      <c r="B721" s="183" t="s">
        <v>570</v>
      </c>
      <c r="C721" s="184" t="s">
        <v>571</v>
      </c>
      <c r="D721" s="185" t="s">
        <v>230</v>
      </c>
      <c r="E721" s="186">
        <v>25.938600000000001</v>
      </c>
      <c r="F721" s="187"/>
      <c r="G721" s="188">
        <f>ROUND(E721*F721,2)</f>
        <v>0</v>
      </c>
      <c r="H721" s="187"/>
      <c r="I721" s="188">
        <f>ROUND(E721*H721,2)</f>
        <v>0</v>
      </c>
      <c r="J721" s="187"/>
      <c r="K721" s="188">
        <f>ROUND(E721*J721,2)</f>
        <v>0</v>
      </c>
      <c r="L721" s="188">
        <v>21</v>
      </c>
      <c r="M721" s="188">
        <f>G721*(1+L721/100)</f>
        <v>0</v>
      </c>
      <c r="N721" s="188">
        <v>4.4999999999999999E-4</v>
      </c>
      <c r="O721" s="188">
        <f>ROUND(E721*N721,2)</f>
        <v>0.01</v>
      </c>
      <c r="P721" s="188">
        <v>0</v>
      </c>
      <c r="Q721" s="188">
        <f>ROUND(E721*P721,2)</f>
        <v>0</v>
      </c>
      <c r="R721" s="188" t="s">
        <v>572</v>
      </c>
      <c r="S721" s="188" t="s">
        <v>97</v>
      </c>
      <c r="T721" s="189" t="s">
        <v>98</v>
      </c>
      <c r="U721" s="190">
        <v>0</v>
      </c>
      <c r="V721" s="190">
        <f>ROUND(E721*U721,2)</f>
        <v>0</v>
      </c>
      <c r="W721" s="190"/>
      <c r="X721" s="190" t="s">
        <v>573</v>
      </c>
      <c r="Y721" s="191"/>
      <c r="Z721" s="191"/>
      <c r="AA721" s="191"/>
      <c r="AB721" s="191"/>
      <c r="AC721" s="191"/>
      <c r="AD721" s="191"/>
      <c r="AE721" s="191"/>
      <c r="AF721" s="191"/>
      <c r="AG721" s="191" t="s">
        <v>574</v>
      </c>
      <c r="AH721" s="191"/>
      <c r="AI721" s="191"/>
      <c r="AJ721" s="191"/>
      <c r="AK721" s="191"/>
      <c r="AL721" s="191"/>
      <c r="AM721" s="191"/>
      <c r="AN721" s="191"/>
      <c r="AO721" s="191"/>
      <c r="AP721" s="191"/>
      <c r="AQ721" s="191"/>
      <c r="AR721" s="191"/>
      <c r="AS721" s="191"/>
      <c r="AT721" s="191"/>
      <c r="AU721" s="191"/>
      <c r="AV721" s="191"/>
      <c r="AW721" s="191"/>
      <c r="AX721" s="191"/>
      <c r="AY721" s="191"/>
      <c r="AZ721" s="191"/>
      <c r="BA721" s="191"/>
      <c r="BB721" s="191"/>
      <c r="BC721" s="191"/>
      <c r="BD721" s="191"/>
      <c r="BE721" s="191"/>
      <c r="BF721" s="191"/>
      <c r="BG721" s="191"/>
      <c r="BH721" s="191"/>
    </row>
    <row r="722" spans="1:60" outlineLevel="1" x14ac:dyDescent="0.25">
      <c r="A722" s="192"/>
      <c r="B722" s="193"/>
      <c r="C722" s="195" t="s">
        <v>225</v>
      </c>
      <c r="D722" s="196"/>
      <c r="E722" s="197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1"/>
      <c r="Z722" s="191"/>
      <c r="AA722" s="191"/>
      <c r="AB722" s="191"/>
      <c r="AC722" s="191"/>
      <c r="AD722" s="191"/>
      <c r="AE722" s="191"/>
      <c r="AF722" s="191"/>
      <c r="AG722" s="191" t="s">
        <v>143</v>
      </c>
      <c r="AH722" s="191">
        <v>0</v>
      </c>
      <c r="AI722" s="191"/>
      <c r="AJ722" s="191"/>
      <c r="AK722" s="191"/>
      <c r="AL722" s="191"/>
      <c r="AM722" s="191"/>
      <c r="AN722" s="191"/>
      <c r="AO722" s="191"/>
      <c r="AP722" s="191"/>
      <c r="AQ722" s="191"/>
      <c r="AR722" s="191"/>
      <c r="AS722" s="191"/>
      <c r="AT722" s="191"/>
      <c r="AU722" s="191"/>
      <c r="AV722" s="191"/>
      <c r="AW722" s="191"/>
      <c r="AX722" s="191"/>
      <c r="AY722" s="191"/>
      <c r="AZ722" s="191"/>
      <c r="BA722" s="191"/>
      <c r="BB722" s="191"/>
      <c r="BC722" s="191"/>
      <c r="BD722" s="191"/>
      <c r="BE722" s="191"/>
      <c r="BF722" s="191"/>
      <c r="BG722" s="191"/>
      <c r="BH722" s="191"/>
    </row>
    <row r="723" spans="1:60" outlineLevel="1" x14ac:dyDescent="0.25">
      <c r="A723" s="192"/>
      <c r="B723" s="193"/>
      <c r="C723" s="195" t="s">
        <v>363</v>
      </c>
      <c r="D723" s="196"/>
      <c r="E723" s="197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1"/>
      <c r="Z723" s="191"/>
      <c r="AA723" s="191"/>
      <c r="AB723" s="191"/>
      <c r="AC723" s="191"/>
      <c r="AD723" s="191"/>
      <c r="AE723" s="191"/>
      <c r="AF723" s="191"/>
      <c r="AG723" s="191" t="s">
        <v>143</v>
      </c>
      <c r="AH723" s="191">
        <v>0</v>
      </c>
      <c r="AI723" s="191"/>
      <c r="AJ723" s="191"/>
      <c r="AK723" s="191"/>
      <c r="AL723" s="191"/>
      <c r="AM723" s="191"/>
      <c r="AN723" s="191"/>
      <c r="AO723" s="191"/>
      <c r="AP723" s="191"/>
      <c r="AQ723" s="191"/>
      <c r="AR723" s="191"/>
      <c r="AS723" s="191"/>
      <c r="AT723" s="191"/>
      <c r="AU723" s="191"/>
      <c r="AV723" s="191"/>
      <c r="AW723" s="191"/>
      <c r="AX723" s="191"/>
      <c r="AY723" s="191"/>
      <c r="AZ723" s="191"/>
      <c r="BA723" s="191"/>
      <c r="BB723" s="191"/>
      <c r="BC723" s="191"/>
      <c r="BD723" s="191"/>
      <c r="BE723" s="191"/>
      <c r="BF723" s="191"/>
      <c r="BG723" s="191"/>
      <c r="BH723" s="191"/>
    </row>
    <row r="724" spans="1:60" outlineLevel="1" x14ac:dyDescent="0.25">
      <c r="A724" s="192"/>
      <c r="B724" s="193"/>
      <c r="C724" s="195" t="s">
        <v>575</v>
      </c>
      <c r="D724" s="196"/>
      <c r="E724" s="197">
        <v>11.7606</v>
      </c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1"/>
      <c r="Z724" s="191"/>
      <c r="AA724" s="191"/>
      <c r="AB724" s="191"/>
      <c r="AC724" s="191"/>
      <c r="AD724" s="191"/>
      <c r="AE724" s="191"/>
      <c r="AF724" s="191"/>
      <c r="AG724" s="191" t="s">
        <v>143</v>
      </c>
      <c r="AH724" s="191">
        <v>0</v>
      </c>
      <c r="AI724" s="191"/>
      <c r="AJ724" s="191"/>
      <c r="AK724" s="191"/>
      <c r="AL724" s="191"/>
      <c r="AM724" s="191"/>
      <c r="AN724" s="191"/>
      <c r="AO724" s="191"/>
      <c r="AP724" s="191"/>
      <c r="AQ724" s="191"/>
      <c r="AR724" s="191"/>
      <c r="AS724" s="191"/>
      <c r="AT724" s="191"/>
      <c r="AU724" s="191"/>
      <c r="AV724" s="191"/>
      <c r="AW724" s="191"/>
      <c r="AX724" s="191"/>
      <c r="AY724" s="191"/>
      <c r="AZ724" s="191"/>
      <c r="BA724" s="191"/>
      <c r="BB724" s="191"/>
      <c r="BC724" s="191"/>
      <c r="BD724" s="191"/>
      <c r="BE724" s="191"/>
      <c r="BF724" s="191"/>
      <c r="BG724" s="191"/>
      <c r="BH724" s="191"/>
    </row>
    <row r="725" spans="1:60" outlineLevel="1" x14ac:dyDescent="0.25">
      <c r="A725" s="192"/>
      <c r="B725" s="193"/>
      <c r="C725" s="195" t="s">
        <v>365</v>
      </c>
      <c r="D725" s="196"/>
      <c r="E725" s="197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1"/>
      <c r="Z725" s="191"/>
      <c r="AA725" s="191"/>
      <c r="AB725" s="191"/>
      <c r="AC725" s="191"/>
      <c r="AD725" s="191"/>
      <c r="AE725" s="191"/>
      <c r="AF725" s="191"/>
      <c r="AG725" s="191" t="s">
        <v>143</v>
      </c>
      <c r="AH725" s="191">
        <v>0</v>
      </c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  <c r="AS725" s="191"/>
      <c r="AT725" s="191"/>
      <c r="AU725" s="191"/>
      <c r="AV725" s="191"/>
      <c r="AW725" s="191"/>
      <c r="AX725" s="191"/>
      <c r="AY725" s="191"/>
      <c r="AZ725" s="191"/>
      <c r="BA725" s="191"/>
      <c r="BB725" s="191"/>
      <c r="BC725" s="191"/>
      <c r="BD725" s="191"/>
      <c r="BE725" s="191"/>
      <c r="BF725" s="191"/>
      <c r="BG725" s="191"/>
      <c r="BH725" s="191"/>
    </row>
    <row r="726" spans="1:60" outlineLevel="1" x14ac:dyDescent="0.25">
      <c r="A726" s="192"/>
      <c r="B726" s="193"/>
      <c r="C726" s="195" t="s">
        <v>576</v>
      </c>
      <c r="D726" s="196"/>
      <c r="E726" s="197">
        <v>2.3969999999999998</v>
      </c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1"/>
      <c r="Z726" s="191"/>
      <c r="AA726" s="191"/>
      <c r="AB726" s="191"/>
      <c r="AC726" s="191"/>
      <c r="AD726" s="191"/>
      <c r="AE726" s="191"/>
      <c r="AF726" s="191"/>
      <c r="AG726" s="191" t="s">
        <v>143</v>
      </c>
      <c r="AH726" s="191">
        <v>0</v>
      </c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  <c r="AS726" s="191"/>
      <c r="AT726" s="191"/>
      <c r="AU726" s="191"/>
      <c r="AV726" s="191"/>
      <c r="AW726" s="191"/>
      <c r="AX726" s="191"/>
      <c r="AY726" s="191"/>
      <c r="AZ726" s="191"/>
      <c r="BA726" s="191"/>
      <c r="BB726" s="191"/>
      <c r="BC726" s="191"/>
      <c r="BD726" s="191"/>
      <c r="BE726" s="191"/>
      <c r="BF726" s="191"/>
      <c r="BG726" s="191"/>
      <c r="BH726" s="191"/>
    </row>
    <row r="727" spans="1:60" outlineLevel="1" x14ac:dyDescent="0.25">
      <c r="A727" s="192"/>
      <c r="B727" s="193"/>
      <c r="C727" s="195" t="s">
        <v>241</v>
      </c>
      <c r="D727" s="196"/>
      <c r="E727" s="197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1"/>
      <c r="Z727" s="191"/>
      <c r="AA727" s="191"/>
      <c r="AB727" s="191"/>
      <c r="AC727" s="191"/>
      <c r="AD727" s="191"/>
      <c r="AE727" s="191"/>
      <c r="AF727" s="191"/>
      <c r="AG727" s="191" t="s">
        <v>143</v>
      </c>
      <c r="AH727" s="191">
        <v>0</v>
      </c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  <c r="AS727" s="191"/>
      <c r="AT727" s="191"/>
      <c r="AU727" s="191"/>
      <c r="AV727" s="191"/>
      <c r="AW727" s="191"/>
      <c r="AX727" s="191"/>
      <c r="AY727" s="191"/>
      <c r="AZ727" s="191"/>
      <c r="BA727" s="191"/>
      <c r="BB727" s="191"/>
      <c r="BC727" s="191"/>
      <c r="BD727" s="191"/>
      <c r="BE727" s="191"/>
      <c r="BF727" s="191"/>
      <c r="BG727" s="191"/>
      <c r="BH727" s="191"/>
    </row>
    <row r="728" spans="1:60" outlineLevel="1" x14ac:dyDescent="0.25">
      <c r="A728" s="192"/>
      <c r="B728" s="193"/>
      <c r="C728" s="195" t="s">
        <v>367</v>
      </c>
      <c r="D728" s="196"/>
      <c r="E728" s="197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1"/>
      <c r="Z728" s="191"/>
      <c r="AA728" s="191"/>
      <c r="AB728" s="191"/>
      <c r="AC728" s="191"/>
      <c r="AD728" s="191"/>
      <c r="AE728" s="191"/>
      <c r="AF728" s="191"/>
      <c r="AG728" s="191" t="s">
        <v>143</v>
      </c>
      <c r="AH728" s="191">
        <v>0</v>
      </c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  <c r="AS728" s="191"/>
      <c r="AT728" s="191"/>
      <c r="AU728" s="191"/>
      <c r="AV728" s="191"/>
      <c r="AW728" s="191"/>
      <c r="AX728" s="191"/>
      <c r="AY728" s="191"/>
      <c r="AZ728" s="191"/>
      <c r="BA728" s="191"/>
      <c r="BB728" s="191"/>
      <c r="BC728" s="191"/>
      <c r="BD728" s="191"/>
      <c r="BE728" s="191"/>
      <c r="BF728" s="191"/>
      <c r="BG728" s="191"/>
      <c r="BH728" s="191"/>
    </row>
    <row r="729" spans="1:60" outlineLevel="1" x14ac:dyDescent="0.25">
      <c r="A729" s="192"/>
      <c r="B729" s="193"/>
      <c r="C729" s="195" t="s">
        <v>577</v>
      </c>
      <c r="D729" s="196"/>
      <c r="E729" s="197">
        <v>11.781000000000001</v>
      </c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1"/>
      <c r="Z729" s="191"/>
      <c r="AA729" s="191"/>
      <c r="AB729" s="191"/>
      <c r="AC729" s="191"/>
      <c r="AD729" s="191"/>
      <c r="AE729" s="191"/>
      <c r="AF729" s="191"/>
      <c r="AG729" s="191" t="s">
        <v>143</v>
      </c>
      <c r="AH729" s="191">
        <v>0</v>
      </c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  <c r="AS729" s="191"/>
      <c r="AT729" s="191"/>
      <c r="AU729" s="191"/>
      <c r="AV729" s="191"/>
      <c r="AW729" s="191"/>
      <c r="AX729" s="191"/>
      <c r="AY729" s="191"/>
      <c r="AZ729" s="191"/>
      <c r="BA729" s="191"/>
      <c r="BB729" s="191"/>
      <c r="BC729" s="191"/>
      <c r="BD729" s="191"/>
      <c r="BE729" s="191"/>
      <c r="BF729" s="191"/>
      <c r="BG729" s="191"/>
      <c r="BH729" s="191"/>
    </row>
    <row r="730" spans="1:60" outlineLevel="1" x14ac:dyDescent="0.25">
      <c r="A730" s="192"/>
      <c r="B730" s="193"/>
      <c r="C730" s="641"/>
      <c r="D730" s="642"/>
      <c r="E730" s="642"/>
      <c r="F730" s="642"/>
      <c r="G730" s="642"/>
      <c r="H730" s="190"/>
      <c r="I730" s="190"/>
      <c r="J730" s="190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1"/>
      <c r="Z730" s="191"/>
      <c r="AA730" s="191"/>
      <c r="AB730" s="191"/>
      <c r="AC730" s="191"/>
      <c r="AD730" s="191"/>
      <c r="AE730" s="191"/>
      <c r="AF730" s="191"/>
      <c r="AG730" s="191" t="s">
        <v>103</v>
      </c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  <c r="AS730" s="191"/>
      <c r="AT730" s="191"/>
      <c r="AU730" s="191"/>
      <c r="AV730" s="191"/>
      <c r="AW730" s="191"/>
      <c r="AX730" s="191"/>
      <c r="AY730" s="191"/>
      <c r="AZ730" s="191"/>
      <c r="BA730" s="191"/>
      <c r="BB730" s="191"/>
      <c r="BC730" s="191"/>
      <c r="BD730" s="191"/>
      <c r="BE730" s="191"/>
      <c r="BF730" s="191"/>
      <c r="BG730" s="191"/>
      <c r="BH730" s="191"/>
    </row>
    <row r="731" spans="1:60" ht="20.399999999999999" outlineLevel="1" x14ac:dyDescent="0.25">
      <c r="A731" s="182">
        <v>73</v>
      </c>
      <c r="B731" s="183" t="s">
        <v>578</v>
      </c>
      <c r="C731" s="184" t="s">
        <v>579</v>
      </c>
      <c r="D731" s="185" t="s">
        <v>354</v>
      </c>
      <c r="E731" s="186">
        <v>1.4558500000000001</v>
      </c>
      <c r="F731" s="187"/>
      <c r="G731" s="188">
        <f>ROUND(E731*F731,2)</f>
        <v>0</v>
      </c>
      <c r="H731" s="187"/>
      <c r="I731" s="188">
        <f>ROUND(E731*H731,2)</f>
        <v>0</v>
      </c>
      <c r="J731" s="187"/>
      <c r="K731" s="188">
        <f>ROUND(E731*J731,2)</f>
        <v>0</v>
      </c>
      <c r="L731" s="188">
        <v>21</v>
      </c>
      <c r="M731" s="188">
        <f>G731*(1+L731/100)</f>
        <v>0</v>
      </c>
      <c r="N731" s="188">
        <v>2.5000000000000001E-2</v>
      </c>
      <c r="O731" s="188">
        <f>ROUND(E731*N731,2)</f>
        <v>0.04</v>
      </c>
      <c r="P731" s="188">
        <v>0</v>
      </c>
      <c r="Q731" s="188">
        <f>ROUND(E731*P731,2)</f>
        <v>0</v>
      </c>
      <c r="R731" s="188" t="s">
        <v>572</v>
      </c>
      <c r="S731" s="188" t="s">
        <v>97</v>
      </c>
      <c r="T731" s="189" t="s">
        <v>98</v>
      </c>
      <c r="U731" s="190">
        <v>0</v>
      </c>
      <c r="V731" s="190">
        <f>ROUND(E731*U731,2)</f>
        <v>0</v>
      </c>
      <c r="W731" s="190"/>
      <c r="X731" s="190" t="s">
        <v>573</v>
      </c>
      <c r="Y731" s="191"/>
      <c r="Z731" s="191"/>
      <c r="AA731" s="191"/>
      <c r="AB731" s="191"/>
      <c r="AC731" s="191"/>
      <c r="AD731" s="191"/>
      <c r="AE731" s="191"/>
      <c r="AF731" s="191"/>
      <c r="AG731" s="191" t="s">
        <v>574</v>
      </c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91"/>
      <c r="AV731" s="191"/>
      <c r="AW731" s="191"/>
      <c r="AX731" s="191"/>
      <c r="AY731" s="191"/>
      <c r="AZ731" s="191"/>
      <c r="BA731" s="191"/>
      <c r="BB731" s="191"/>
      <c r="BC731" s="191"/>
      <c r="BD731" s="191"/>
      <c r="BE731" s="191"/>
      <c r="BF731" s="191"/>
      <c r="BG731" s="191"/>
      <c r="BH731" s="191"/>
    </row>
    <row r="732" spans="1:60" outlineLevel="1" x14ac:dyDescent="0.25">
      <c r="A732" s="192"/>
      <c r="B732" s="193"/>
      <c r="C732" s="195" t="s">
        <v>326</v>
      </c>
      <c r="D732" s="196"/>
      <c r="E732" s="197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1"/>
      <c r="Z732" s="191"/>
      <c r="AA732" s="191"/>
      <c r="AB732" s="191"/>
      <c r="AC732" s="191"/>
      <c r="AD732" s="191"/>
      <c r="AE732" s="191"/>
      <c r="AF732" s="191"/>
      <c r="AG732" s="191" t="s">
        <v>143</v>
      </c>
      <c r="AH732" s="191">
        <v>0</v>
      </c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91"/>
      <c r="AV732" s="191"/>
      <c r="AW732" s="191"/>
      <c r="AX732" s="191"/>
      <c r="AY732" s="191"/>
      <c r="AZ732" s="191"/>
      <c r="BA732" s="191"/>
      <c r="BB732" s="191"/>
      <c r="BC732" s="191"/>
      <c r="BD732" s="191"/>
      <c r="BE732" s="191"/>
      <c r="BF732" s="191"/>
      <c r="BG732" s="191"/>
      <c r="BH732" s="191"/>
    </row>
    <row r="733" spans="1:60" outlineLevel="1" x14ac:dyDescent="0.25">
      <c r="A733" s="192"/>
      <c r="B733" s="193"/>
      <c r="C733" s="195" t="s">
        <v>327</v>
      </c>
      <c r="D733" s="196"/>
      <c r="E733" s="197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1"/>
      <c r="Z733" s="191"/>
      <c r="AA733" s="191"/>
      <c r="AB733" s="191"/>
      <c r="AC733" s="191"/>
      <c r="AD733" s="191"/>
      <c r="AE733" s="191"/>
      <c r="AF733" s="191"/>
      <c r="AG733" s="191" t="s">
        <v>143</v>
      </c>
      <c r="AH733" s="191">
        <v>0</v>
      </c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1"/>
      <c r="AT733" s="191"/>
      <c r="AU733" s="191"/>
      <c r="AV733" s="191"/>
      <c r="AW733" s="191"/>
      <c r="AX733" s="191"/>
      <c r="AY733" s="191"/>
      <c r="AZ733" s="191"/>
      <c r="BA733" s="191"/>
      <c r="BB733" s="191"/>
      <c r="BC733" s="191"/>
      <c r="BD733" s="191"/>
      <c r="BE733" s="191"/>
      <c r="BF733" s="191"/>
      <c r="BG733" s="191"/>
      <c r="BH733" s="191"/>
    </row>
    <row r="734" spans="1:60" outlineLevel="1" x14ac:dyDescent="0.25">
      <c r="A734" s="192"/>
      <c r="B734" s="193"/>
      <c r="C734" s="195" t="s">
        <v>580</v>
      </c>
      <c r="D734" s="196"/>
      <c r="E734" s="197">
        <v>0.13352</v>
      </c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1"/>
      <c r="Z734" s="191"/>
      <c r="AA734" s="191"/>
      <c r="AB734" s="191"/>
      <c r="AC734" s="191"/>
      <c r="AD734" s="191"/>
      <c r="AE734" s="191"/>
      <c r="AF734" s="191"/>
      <c r="AG734" s="191" t="s">
        <v>143</v>
      </c>
      <c r="AH734" s="191">
        <v>0</v>
      </c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  <c r="AS734" s="191"/>
      <c r="AT734" s="191"/>
      <c r="AU734" s="191"/>
      <c r="AV734" s="191"/>
      <c r="AW734" s="191"/>
      <c r="AX734" s="191"/>
      <c r="AY734" s="191"/>
      <c r="AZ734" s="191"/>
      <c r="BA734" s="191"/>
      <c r="BB734" s="191"/>
      <c r="BC734" s="191"/>
      <c r="BD734" s="191"/>
      <c r="BE734" s="191"/>
      <c r="BF734" s="191"/>
      <c r="BG734" s="191"/>
      <c r="BH734" s="191"/>
    </row>
    <row r="735" spans="1:60" outlineLevel="1" x14ac:dyDescent="0.25">
      <c r="A735" s="192"/>
      <c r="B735" s="193"/>
      <c r="C735" s="195" t="s">
        <v>581</v>
      </c>
      <c r="D735" s="196"/>
      <c r="E735" s="197">
        <v>0.19278000000000001</v>
      </c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1"/>
      <c r="Z735" s="191"/>
      <c r="AA735" s="191"/>
      <c r="AB735" s="191"/>
      <c r="AC735" s="191"/>
      <c r="AD735" s="191"/>
      <c r="AE735" s="191"/>
      <c r="AF735" s="191"/>
      <c r="AG735" s="191" t="s">
        <v>143</v>
      </c>
      <c r="AH735" s="191">
        <v>0</v>
      </c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  <c r="AS735" s="191"/>
      <c r="AT735" s="191"/>
      <c r="AU735" s="191"/>
      <c r="AV735" s="191"/>
      <c r="AW735" s="191"/>
      <c r="AX735" s="191"/>
      <c r="AY735" s="191"/>
      <c r="AZ735" s="191"/>
      <c r="BA735" s="191"/>
      <c r="BB735" s="191"/>
      <c r="BC735" s="191"/>
      <c r="BD735" s="191"/>
      <c r="BE735" s="191"/>
      <c r="BF735" s="191"/>
      <c r="BG735" s="191"/>
      <c r="BH735" s="191"/>
    </row>
    <row r="736" spans="1:60" outlineLevel="1" x14ac:dyDescent="0.25">
      <c r="A736" s="192"/>
      <c r="B736" s="193"/>
      <c r="C736" s="195" t="s">
        <v>582</v>
      </c>
      <c r="D736" s="196"/>
      <c r="E736" s="197">
        <v>0.11781</v>
      </c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1"/>
      <c r="Z736" s="191"/>
      <c r="AA736" s="191"/>
      <c r="AB736" s="191"/>
      <c r="AC736" s="191"/>
      <c r="AD736" s="191"/>
      <c r="AE736" s="191"/>
      <c r="AF736" s="191"/>
      <c r="AG736" s="191" t="s">
        <v>143</v>
      </c>
      <c r="AH736" s="191">
        <v>0</v>
      </c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1"/>
      <c r="AT736" s="191"/>
      <c r="AU736" s="191"/>
      <c r="AV736" s="191"/>
      <c r="AW736" s="191"/>
      <c r="AX736" s="191"/>
      <c r="AY736" s="191"/>
      <c r="AZ736" s="191"/>
      <c r="BA736" s="191"/>
      <c r="BB736" s="191"/>
      <c r="BC736" s="191"/>
      <c r="BD736" s="191"/>
      <c r="BE736" s="191"/>
      <c r="BF736" s="191"/>
      <c r="BG736" s="191"/>
      <c r="BH736" s="191"/>
    </row>
    <row r="737" spans="1:60" outlineLevel="1" x14ac:dyDescent="0.25">
      <c r="A737" s="192"/>
      <c r="B737" s="193"/>
      <c r="C737" s="195" t="s">
        <v>583</v>
      </c>
      <c r="D737" s="196"/>
      <c r="E737" s="197">
        <v>0.12102</v>
      </c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1"/>
      <c r="Z737" s="191"/>
      <c r="AA737" s="191"/>
      <c r="AB737" s="191"/>
      <c r="AC737" s="191"/>
      <c r="AD737" s="191"/>
      <c r="AE737" s="191"/>
      <c r="AF737" s="191"/>
      <c r="AG737" s="191" t="s">
        <v>143</v>
      </c>
      <c r="AH737" s="191">
        <v>0</v>
      </c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1"/>
      <c r="AT737" s="191"/>
      <c r="AU737" s="191"/>
      <c r="AV737" s="191"/>
      <c r="AW737" s="191"/>
      <c r="AX737" s="191"/>
      <c r="AY737" s="191"/>
      <c r="AZ737" s="191"/>
      <c r="BA737" s="191"/>
      <c r="BB737" s="191"/>
      <c r="BC737" s="191"/>
      <c r="BD737" s="191"/>
      <c r="BE737" s="191"/>
      <c r="BF737" s="191"/>
      <c r="BG737" s="191"/>
      <c r="BH737" s="191"/>
    </row>
    <row r="738" spans="1:60" outlineLevel="1" x14ac:dyDescent="0.25">
      <c r="A738" s="192"/>
      <c r="B738" s="193"/>
      <c r="C738" s="195" t="s">
        <v>584</v>
      </c>
      <c r="D738" s="196"/>
      <c r="E738" s="197">
        <v>0.28560000000000002</v>
      </c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1"/>
      <c r="Z738" s="191"/>
      <c r="AA738" s="191"/>
      <c r="AB738" s="191"/>
      <c r="AC738" s="191"/>
      <c r="AD738" s="191"/>
      <c r="AE738" s="191"/>
      <c r="AF738" s="191"/>
      <c r="AG738" s="191" t="s">
        <v>143</v>
      </c>
      <c r="AH738" s="191">
        <v>0</v>
      </c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1"/>
      <c r="AT738" s="191"/>
      <c r="AU738" s="191"/>
      <c r="AV738" s="191"/>
      <c r="AW738" s="191"/>
      <c r="AX738" s="191"/>
      <c r="AY738" s="191"/>
      <c r="AZ738" s="191"/>
      <c r="BA738" s="191"/>
      <c r="BB738" s="191"/>
      <c r="BC738" s="191"/>
      <c r="BD738" s="191"/>
      <c r="BE738" s="191"/>
      <c r="BF738" s="191"/>
      <c r="BG738" s="191"/>
      <c r="BH738" s="191"/>
    </row>
    <row r="739" spans="1:60" outlineLevel="1" x14ac:dyDescent="0.25">
      <c r="A739" s="192"/>
      <c r="B739" s="193"/>
      <c r="C739" s="195" t="s">
        <v>585</v>
      </c>
      <c r="D739" s="196"/>
      <c r="E739" s="197">
        <v>0.60511999999999999</v>
      </c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1"/>
      <c r="Z739" s="191"/>
      <c r="AA739" s="191"/>
      <c r="AB739" s="191"/>
      <c r="AC739" s="191"/>
      <c r="AD739" s="191"/>
      <c r="AE739" s="191"/>
      <c r="AF739" s="191"/>
      <c r="AG739" s="191" t="s">
        <v>143</v>
      </c>
      <c r="AH739" s="191">
        <v>0</v>
      </c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1"/>
      <c r="AT739" s="191"/>
      <c r="AU739" s="191"/>
      <c r="AV739" s="191"/>
      <c r="AW739" s="191"/>
      <c r="AX739" s="191"/>
      <c r="AY739" s="191"/>
      <c r="AZ739" s="191"/>
      <c r="BA739" s="191"/>
      <c r="BB739" s="191"/>
      <c r="BC739" s="191"/>
      <c r="BD739" s="191"/>
      <c r="BE739" s="191"/>
      <c r="BF739" s="191"/>
      <c r="BG739" s="191"/>
      <c r="BH739" s="191"/>
    </row>
    <row r="740" spans="1:60" outlineLevel="1" x14ac:dyDescent="0.25">
      <c r="A740" s="192"/>
      <c r="B740" s="193"/>
      <c r="C740" s="641"/>
      <c r="D740" s="642"/>
      <c r="E740" s="642"/>
      <c r="F740" s="642"/>
      <c r="G740" s="642"/>
      <c r="H740" s="190"/>
      <c r="I740" s="190"/>
      <c r="J740" s="190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1"/>
      <c r="Z740" s="191"/>
      <c r="AA740" s="191"/>
      <c r="AB740" s="191"/>
      <c r="AC740" s="191"/>
      <c r="AD740" s="191"/>
      <c r="AE740" s="191"/>
      <c r="AF740" s="191"/>
      <c r="AG740" s="191" t="s">
        <v>103</v>
      </c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191"/>
      <c r="AY740" s="191"/>
      <c r="AZ740" s="191"/>
      <c r="BA740" s="191"/>
      <c r="BB740" s="191"/>
      <c r="BC740" s="191"/>
      <c r="BD740" s="191"/>
      <c r="BE740" s="191"/>
      <c r="BF740" s="191"/>
      <c r="BG740" s="191"/>
      <c r="BH740" s="191"/>
    </row>
    <row r="741" spans="1:60" outlineLevel="1" x14ac:dyDescent="0.25">
      <c r="A741" s="192">
        <v>74</v>
      </c>
      <c r="B741" s="193" t="s">
        <v>586</v>
      </c>
      <c r="C741" s="206" t="s">
        <v>587</v>
      </c>
      <c r="D741" s="207" t="s">
        <v>39</v>
      </c>
      <c r="E741" s="208"/>
      <c r="F741" s="209"/>
      <c r="G741" s="190">
        <f>ROUND(E741*F741,2)</f>
        <v>0</v>
      </c>
      <c r="H741" s="209"/>
      <c r="I741" s="190">
        <f>ROUND(E741*H741,2)</f>
        <v>0</v>
      </c>
      <c r="J741" s="209"/>
      <c r="K741" s="190">
        <f>ROUND(E741*J741,2)</f>
        <v>0</v>
      </c>
      <c r="L741" s="190">
        <v>21</v>
      </c>
      <c r="M741" s="190">
        <f>G741*(1+L741/100)</f>
        <v>0</v>
      </c>
      <c r="N741" s="190">
        <v>0</v>
      </c>
      <c r="O741" s="190">
        <f>ROUND(E741*N741,2)</f>
        <v>0</v>
      </c>
      <c r="P741" s="190">
        <v>0</v>
      </c>
      <c r="Q741" s="190">
        <f>ROUND(E741*P741,2)</f>
        <v>0</v>
      </c>
      <c r="R741" s="190" t="s">
        <v>562</v>
      </c>
      <c r="S741" s="190" t="s">
        <v>97</v>
      </c>
      <c r="T741" s="190" t="s">
        <v>98</v>
      </c>
      <c r="U741" s="190">
        <v>0</v>
      </c>
      <c r="V741" s="190">
        <f>ROUND(E741*U741,2)</f>
        <v>0</v>
      </c>
      <c r="W741" s="190"/>
      <c r="X741" s="190" t="s">
        <v>532</v>
      </c>
      <c r="Y741" s="191"/>
      <c r="Z741" s="191"/>
      <c r="AA741" s="191"/>
      <c r="AB741" s="191"/>
      <c r="AC741" s="191"/>
      <c r="AD741" s="191"/>
      <c r="AE741" s="191"/>
      <c r="AF741" s="191"/>
      <c r="AG741" s="191" t="s">
        <v>533</v>
      </c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1"/>
      <c r="AT741" s="191"/>
      <c r="AU741" s="191"/>
      <c r="AV741" s="191"/>
      <c r="AW741" s="191"/>
      <c r="AX741" s="191"/>
      <c r="AY741" s="191"/>
      <c r="AZ741" s="191"/>
      <c r="BA741" s="191"/>
      <c r="BB741" s="191"/>
      <c r="BC741" s="191"/>
      <c r="BD741" s="191"/>
      <c r="BE741" s="191"/>
      <c r="BF741" s="191"/>
      <c r="BG741" s="191"/>
      <c r="BH741" s="191"/>
    </row>
    <row r="742" spans="1:60" outlineLevel="1" x14ac:dyDescent="0.25">
      <c r="A742" s="192"/>
      <c r="B742" s="193"/>
      <c r="C742" s="647" t="s">
        <v>588</v>
      </c>
      <c r="D742" s="648"/>
      <c r="E742" s="648"/>
      <c r="F742" s="648"/>
      <c r="G742" s="648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1"/>
      <c r="Z742" s="191"/>
      <c r="AA742" s="191"/>
      <c r="AB742" s="191"/>
      <c r="AC742" s="191"/>
      <c r="AD742" s="191"/>
      <c r="AE742" s="191"/>
      <c r="AF742" s="191"/>
      <c r="AG742" s="191" t="s">
        <v>224</v>
      </c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191"/>
      <c r="AY742" s="191"/>
      <c r="AZ742" s="191"/>
      <c r="BA742" s="191"/>
      <c r="BB742" s="191"/>
      <c r="BC742" s="191"/>
      <c r="BD742" s="191"/>
      <c r="BE742" s="191"/>
      <c r="BF742" s="191"/>
      <c r="BG742" s="191"/>
      <c r="BH742" s="191"/>
    </row>
    <row r="743" spans="1:60" outlineLevel="1" x14ac:dyDescent="0.25">
      <c r="A743" s="192"/>
      <c r="B743" s="193"/>
      <c r="C743" s="641"/>
      <c r="D743" s="642"/>
      <c r="E743" s="642"/>
      <c r="F743" s="642"/>
      <c r="G743" s="642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1"/>
      <c r="Z743" s="191"/>
      <c r="AA743" s="191"/>
      <c r="AB743" s="191"/>
      <c r="AC743" s="191"/>
      <c r="AD743" s="191"/>
      <c r="AE743" s="191"/>
      <c r="AF743" s="191"/>
      <c r="AG743" s="191" t="s">
        <v>103</v>
      </c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191"/>
      <c r="AY743" s="191"/>
      <c r="AZ743" s="191"/>
      <c r="BA743" s="191"/>
      <c r="BB743" s="191"/>
      <c r="BC743" s="191"/>
      <c r="BD743" s="191"/>
      <c r="BE743" s="191"/>
      <c r="BF743" s="191"/>
      <c r="BG743" s="191"/>
      <c r="BH743" s="191"/>
    </row>
    <row r="744" spans="1:60" x14ac:dyDescent="0.25">
      <c r="A744" s="174" t="s">
        <v>92</v>
      </c>
      <c r="B744" s="175" t="s">
        <v>176</v>
      </c>
      <c r="C744" s="176" t="s">
        <v>177</v>
      </c>
      <c r="D744" s="177"/>
      <c r="E744" s="178"/>
      <c r="F744" s="179"/>
      <c r="G744" s="179">
        <f>SUMIF(AG745:AG751,"&lt;&gt;NOR",G745:G751)</f>
        <v>0</v>
      </c>
      <c r="H744" s="179"/>
      <c r="I744" s="179">
        <f>SUM(I745:I751)</f>
        <v>0</v>
      </c>
      <c r="J744" s="179"/>
      <c r="K744" s="179">
        <f>SUM(K745:K751)</f>
        <v>0</v>
      </c>
      <c r="L744" s="179"/>
      <c r="M744" s="179">
        <f>SUM(M745:M751)</f>
        <v>0</v>
      </c>
      <c r="N744" s="179"/>
      <c r="O744" s="179">
        <f>SUM(O745:O751)</f>
        <v>0</v>
      </c>
      <c r="P744" s="179"/>
      <c r="Q744" s="179">
        <f>SUM(Q745:Q751)</f>
        <v>0</v>
      </c>
      <c r="R744" s="179"/>
      <c r="S744" s="179"/>
      <c r="T744" s="180"/>
      <c r="U744" s="181"/>
      <c r="V744" s="181">
        <f>SUM(V745:V751)</f>
        <v>0</v>
      </c>
      <c r="W744" s="181"/>
      <c r="X744" s="181"/>
      <c r="AG744" s="28" t="s">
        <v>93</v>
      </c>
    </row>
    <row r="745" spans="1:60" outlineLevel="1" x14ac:dyDescent="0.25">
      <c r="A745" s="182">
        <v>75</v>
      </c>
      <c r="B745" s="183" t="s">
        <v>589</v>
      </c>
      <c r="C745" s="184" t="s">
        <v>590</v>
      </c>
      <c r="D745" s="185" t="s">
        <v>423</v>
      </c>
      <c r="E745" s="186">
        <v>1</v>
      </c>
      <c r="F745" s="187"/>
      <c r="G745" s="188">
        <f>ROUND(E745*F745,2)</f>
        <v>0</v>
      </c>
      <c r="H745" s="187"/>
      <c r="I745" s="188">
        <f>ROUND(E745*H745,2)</f>
        <v>0</v>
      </c>
      <c r="J745" s="187"/>
      <c r="K745" s="188">
        <f>ROUND(E745*J745,2)</f>
        <v>0</v>
      </c>
      <c r="L745" s="188">
        <v>21</v>
      </c>
      <c r="M745" s="188">
        <f>G745*(1+L745/100)</f>
        <v>0</v>
      </c>
      <c r="N745" s="188">
        <v>0</v>
      </c>
      <c r="O745" s="188">
        <f>ROUND(E745*N745,2)</f>
        <v>0</v>
      </c>
      <c r="P745" s="188">
        <v>0</v>
      </c>
      <c r="Q745" s="188">
        <f>ROUND(E745*P745,2)</f>
        <v>0</v>
      </c>
      <c r="R745" s="188"/>
      <c r="S745" s="188" t="s">
        <v>117</v>
      </c>
      <c r="T745" s="189" t="s">
        <v>98</v>
      </c>
      <c r="U745" s="190">
        <v>0</v>
      </c>
      <c r="V745" s="190">
        <f>ROUND(E745*U745,2)</f>
        <v>0</v>
      </c>
      <c r="W745" s="190"/>
      <c r="X745" s="190" t="s">
        <v>134</v>
      </c>
      <c r="Y745" s="191"/>
      <c r="Z745" s="191"/>
      <c r="AA745" s="191"/>
      <c r="AB745" s="191"/>
      <c r="AC745" s="191"/>
      <c r="AD745" s="191"/>
      <c r="AE745" s="191"/>
      <c r="AF745" s="191"/>
      <c r="AG745" s="191" t="s">
        <v>135</v>
      </c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1"/>
      <c r="AT745" s="191"/>
      <c r="AU745" s="191"/>
      <c r="AV745" s="191"/>
      <c r="AW745" s="191"/>
      <c r="AX745" s="191"/>
      <c r="AY745" s="191"/>
      <c r="AZ745" s="191"/>
      <c r="BA745" s="191"/>
      <c r="BB745" s="191"/>
      <c r="BC745" s="191"/>
      <c r="BD745" s="191"/>
      <c r="BE745" s="191"/>
      <c r="BF745" s="191"/>
      <c r="BG745" s="191"/>
      <c r="BH745" s="191"/>
    </row>
    <row r="746" spans="1:60" outlineLevel="1" x14ac:dyDescent="0.25">
      <c r="A746" s="192"/>
      <c r="B746" s="193"/>
      <c r="C746" s="643"/>
      <c r="D746" s="644"/>
      <c r="E746" s="644"/>
      <c r="F746" s="644"/>
      <c r="G746" s="644"/>
      <c r="H746" s="190"/>
      <c r="I746" s="190"/>
      <c r="J746" s="190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1"/>
      <c r="Z746" s="191"/>
      <c r="AA746" s="191"/>
      <c r="AB746" s="191"/>
      <c r="AC746" s="191"/>
      <c r="AD746" s="191"/>
      <c r="AE746" s="191"/>
      <c r="AF746" s="191"/>
      <c r="AG746" s="191" t="s">
        <v>103</v>
      </c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1"/>
      <c r="AT746" s="191"/>
      <c r="AU746" s="191"/>
      <c r="AV746" s="191"/>
      <c r="AW746" s="191"/>
      <c r="AX746" s="191"/>
      <c r="AY746" s="191"/>
      <c r="AZ746" s="191"/>
      <c r="BA746" s="191"/>
      <c r="BB746" s="191"/>
      <c r="BC746" s="191"/>
      <c r="BD746" s="191"/>
      <c r="BE746" s="191"/>
      <c r="BF746" s="191"/>
      <c r="BG746" s="191"/>
      <c r="BH746" s="191"/>
    </row>
    <row r="747" spans="1:60" outlineLevel="1" x14ac:dyDescent="0.25">
      <c r="A747" s="182">
        <v>76</v>
      </c>
      <c r="B747" s="183" t="s">
        <v>591</v>
      </c>
      <c r="C747" s="184" t="s">
        <v>592</v>
      </c>
      <c r="D747" s="185" t="s">
        <v>423</v>
      </c>
      <c r="E747" s="186">
        <v>2</v>
      </c>
      <c r="F747" s="187"/>
      <c r="G747" s="188">
        <f>ROUND(E747*F747,2)</f>
        <v>0</v>
      </c>
      <c r="H747" s="187"/>
      <c r="I747" s="188">
        <f>ROUND(E747*H747,2)</f>
        <v>0</v>
      </c>
      <c r="J747" s="187"/>
      <c r="K747" s="188">
        <f>ROUND(E747*J747,2)</f>
        <v>0</v>
      </c>
      <c r="L747" s="188">
        <v>21</v>
      </c>
      <c r="M747" s="188">
        <f>G747*(1+L747/100)</f>
        <v>0</v>
      </c>
      <c r="N747" s="188">
        <v>0</v>
      </c>
      <c r="O747" s="188">
        <f>ROUND(E747*N747,2)</f>
        <v>0</v>
      </c>
      <c r="P747" s="188">
        <v>0</v>
      </c>
      <c r="Q747" s="188">
        <f>ROUND(E747*P747,2)</f>
        <v>0</v>
      </c>
      <c r="R747" s="188"/>
      <c r="S747" s="188" t="s">
        <v>117</v>
      </c>
      <c r="T747" s="189" t="s">
        <v>98</v>
      </c>
      <c r="U747" s="190">
        <v>0</v>
      </c>
      <c r="V747" s="190">
        <f>ROUND(E747*U747,2)</f>
        <v>0</v>
      </c>
      <c r="W747" s="190"/>
      <c r="X747" s="190" t="s">
        <v>134</v>
      </c>
      <c r="Y747" s="191"/>
      <c r="Z747" s="191"/>
      <c r="AA747" s="191"/>
      <c r="AB747" s="191"/>
      <c r="AC747" s="191"/>
      <c r="AD747" s="191"/>
      <c r="AE747" s="191"/>
      <c r="AF747" s="191"/>
      <c r="AG747" s="191" t="s">
        <v>135</v>
      </c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1"/>
      <c r="AT747" s="191"/>
      <c r="AU747" s="191"/>
      <c r="AV747" s="191"/>
      <c r="AW747" s="191"/>
      <c r="AX747" s="191"/>
      <c r="AY747" s="191"/>
      <c r="AZ747" s="191"/>
      <c r="BA747" s="191"/>
      <c r="BB747" s="191"/>
      <c r="BC747" s="191"/>
      <c r="BD747" s="191"/>
      <c r="BE747" s="191"/>
      <c r="BF747" s="191"/>
      <c r="BG747" s="191"/>
      <c r="BH747" s="191"/>
    </row>
    <row r="748" spans="1:60" outlineLevel="1" x14ac:dyDescent="0.25">
      <c r="A748" s="192"/>
      <c r="B748" s="193"/>
      <c r="C748" s="643"/>
      <c r="D748" s="644"/>
      <c r="E748" s="644"/>
      <c r="F748" s="644"/>
      <c r="G748" s="644"/>
      <c r="H748" s="190"/>
      <c r="I748" s="190"/>
      <c r="J748" s="190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1"/>
      <c r="Z748" s="191"/>
      <c r="AA748" s="191"/>
      <c r="AB748" s="191"/>
      <c r="AC748" s="191"/>
      <c r="AD748" s="191"/>
      <c r="AE748" s="191"/>
      <c r="AF748" s="191"/>
      <c r="AG748" s="191" t="s">
        <v>103</v>
      </c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1"/>
      <c r="AT748" s="191"/>
      <c r="AU748" s="191"/>
      <c r="AV748" s="191"/>
      <c r="AW748" s="191"/>
      <c r="AX748" s="191"/>
      <c r="AY748" s="191"/>
      <c r="AZ748" s="191"/>
      <c r="BA748" s="191"/>
      <c r="BB748" s="191"/>
      <c r="BC748" s="191"/>
      <c r="BD748" s="191"/>
      <c r="BE748" s="191"/>
      <c r="BF748" s="191"/>
      <c r="BG748" s="191"/>
      <c r="BH748" s="191"/>
    </row>
    <row r="749" spans="1:60" outlineLevel="1" x14ac:dyDescent="0.25">
      <c r="A749" s="192">
        <v>77</v>
      </c>
      <c r="B749" s="193" t="s">
        <v>593</v>
      </c>
      <c r="C749" s="206" t="s">
        <v>594</v>
      </c>
      <c r="D749" s="207" t="s">
        <v>39</v>
      </c>
      <c r="E749" s="208"/>
      <c r="F749" s="209"/>
      <c r="G749" s="190">
        <f>ROUND(E749*F749,2)</f>
        <v>0</v>
      </c>
      <c r="H749" s="209"/>
      <c r="I749" s="190">
        <f>ROUND(E749*H749,2)</f>
        <v>0</v>
      </c>
      <c r="J749" s="209"/>
      <c r="K749" s="190">
        <f>ROUND(E749*J749,2)</f>
        <v>0</v>
      </c>
      <c r="L749" s="190">
        <v>21</v>
      </c>
      <c r="M749" s="190">
        <f>G749*(1+L749/100)</f>
        <v>0</v>
      </c>
      <c r="N749" s="190">
        <v>0</v>
      </c>
      <c r="O749" s="190">
        <f>ROUND(E749*N749,2)</f>
        <v>0</v>
      </c>
      <c r="P749" s="190">
        <v>0</v>
      </c>
      <c r="Q749" s="190">
        <f>ROUND(E749*P749,2)</f>
        <v>0</v>
      </c>
      <c r="R749" s="190" t="s">
        <v>595</v>
      </c>
      <c r="S749" s="190" t="s">
        <v>97</v>
      </c>
      <c r="T749" s="190" t="s">
        <v>98</v>
      </c>
      <c r="U749" s="190">
        <v>0</v>
      </c>
      <c r="V749" s="190">
        <f>ROUND(E749*U749,2)</f>
        <v>0</v>
      </c>
      <c r="W749" s="190"/>
      <c r="X749" s="190" t="s">
        <v>532</v>
      </c>
      <c r="Y749" s="191"/>
      <c r="Z749" s="191"/>
      <c r="AA749" s="191"/>
      <c r="AB749" s="191"/>
      <c r="AC749" s="191"/>
      <c r="AD749" s="191"/>
      <c r="AE749" s="191"/>
      <c r="AF749" s="191"/>
      <c r="AG749" s="191" t="s">
        <v>533</v>
      </c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  <c r="AS749" s="191"/>
      <c r="AT749" s="191"/>
      <c r="AU749" s="191"/>
      <c r="AV749" s="191"/>
      <c r="AW749" s="191"/>
      <c r="AX749" s="191"/>
      <c r="AY749" s="191"/>
      <c r="AZ749" s="191"/>
      <c r="BA749" s="191"/>
      <c r="BB749" s="191"/>
      <c r="BC749" s="191"/>
      <c r="BD749" s="191"/>
      <c r="BE749" s="191"/>
      <c r="BF749" s="191"/>
      <c r="BG749" s="191"/>
      <c r="BH749" s="191"/>
    </row>
    <row r="750" spans="1:60" outlineLevel="1" x14ac:dyDescent="0.25">
      <c r="A750" s="192"/>
      <c r="B750" s="193"/>
      <c r="C750" s="647" t="s">
        <v>588</v>
      </c>
      <c r="D750" s="648"/>
      <c r="E750" s="648"/>
      <c r="F750" s="648"/>
      <c r="G750" s="648"/>
      <c r="H750" s="190"/>
      <c r="I750" s="190"/>
      <c r="J750" s="190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1"/>
      <c r="Z750" s="191"/>
      <c r="AA750" s="191"/>
      <c r="AB750" s="191"/>
      <c r="AC750" s="191"/>
      <c r="AD750" s="191"/>
      <c r="AE750" s="191"/>
      <c r="AF750" s="191"/>
      <c r="AG750" s="191" t="s">
        <v>224</v>
      </c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1"/>
      <c r="AT750" s="191"/>
      <c r="AU750" s="191"/>
      <c r="AV750" s="191"/>
      <c r="AW750" s="191"/>
      <c r="AX750" s="191"/>
      <c r="AY750" s="191"/>
      <c r="AZ750" s="191"/>
      <c r="BA750" s="191"/>
      <c r="BB750" s="191"/>
      <c r="BC750" s="191"/>
      <c r="BD750" s="191"/>
      <c r="BE750" s="191"/>
      <c r="BF750" s="191"/>
      <c r="BG750" s="191"/>
      <c r="BH750" s="191"/>
    </row>
    <row r="751" spans="1:60" outlineLevel="1" x14ac:dyDescent="0.25">
      <c r="A751" s="192"/>
      <c r="B751" s="193"/>
      <c r="C751" s="641"/>
      <c r="D751" s="642"/>
      <c r="E751" s="642"/>
      <c r="F751" s="642"/>
      <c r="G751" s="642"/>
      <c r="H751" s="190"/>
      <c r="I751" s="190"/>
      <c r="J751" s="190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1"/>
      <c r="Z751" s="191"/>
      <c r="AA751" s="191"/>
      <c r="AB751" s="191"/>
      <c r="AC751" s="191"/>
      <c r="AD751" s="191"/>
      <c r="AE751" s="191"/>
      <c r="AF751" s="191"/>
      <c r="AG751" s="191" t="s">
        <v>103</v>
      </c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1"/>
      <c r="AT751" s="191"/>
      <c r="AU751" s="191"/>
      <c r="AV751" s="191"/>
      <c r="AW751" s="191"/>
      <c r="AX751" s="191"/>
      <c r="AY751" s="191"/>
      <c r="AZ751" s="191"/>
      <c r="BA751" s="191"/>
      <c r="BB751" s="191"/>
      <c r="BC751" s="191"/>
      <c r="BD751" s="191"/>
      <c r="BE751" s="191"/>
      <c r="BF751" s="191"/>
      <c r="BG751" s="191"/>
      <c r="BH751" s="191"/>
    </row>
    <row r="752" spans="1:60" x14ac:dyDescent="0.25">
      <c r="A752" s="174" t="s">
        <v>92</v>
      </c>
      <c r="B752" s="175" t="s">
        <v>178</v>
      </c>
      <c r="C752" s="176" t="s">
        <v>179</v>
      </c>
      <c r="D752" s="177"/>
      <c r="E752" s="178"/>
      <c r="F752" s="179"/>
      <c r="G752" s="179">
        <f>SUMIF(AG753:AG773,"&lt;&gt;NOR",G753:G773)</f>
        <v>0</v>
      </c>
      <c r="H752" s="179"/>
      <c r="I752" s="179">
        <f>SUM(I753:I773)</f>
        <v>0</v>
      </c>
      <c r="J752" s="179"/>
      <c r="K752" s="179">
        <f>SUM(K753:K773)</f>
        <v>0</v>
      </c>
      <c r="L752" s="179"/>
      <c r="M752" s="179">
        <f>SUM(M753:M773)</f>
        <v>0</v>
      </c>
      <c r="N752" s="179"/>
      <c r="O752" s="179">
        <f>SUM(O753:O773)</f>
        <v>0</v>
      </c>
      <c r="P752" s="179"/>
      <c r="Q752" s="179">
        <f>SUM(Q753:Q773)</f>
        <v>0</v>
      </c>
      <c r="R752" s="179"/>
      <c r="S752" s="179"/>
      <c r="T752" s="180"/>
      <c r="U752" s="181"/>
      <c r="V752" s="181">
        <f>SUM(V753:V773)</f>
        <v>0</v>
      </c>
      <c r="W752" s="181"/>
      <c r="X752" s="181"/>
      <c r="AG752" s="28" t="s">
        <v>93</v>
      </c>
    </row>
    <row r="753" spans="1:60" outlineLevel="1" x14ac:dyDescent="0.25">
      <c r="A753" s="182">
        <v>78</v>
      </c>
      <c r="B753" s="183" t="s">
        <v>596</v>
      </c>
      <c r="C753" s="184" t="s">
        <v>597</v>
      </c>
      <c r="D753" s="185" t="s">
        <v>423</v>
      </c>
      <c r="E753" s="186">
        <v>1</v>
      </c>
      <c r="F753" s="187"/>
      <c r="G753" s="188">
        <f>ROUND(E753*F753,2)</f>
        <v>0</v>
      </c>
      <c r="H753" s="187"/>
      <c r="I753" s="188">
        <f>ROUND(E753*H753,2)</f>
        <v>0</v>
      </c>
      <c r="J753" s="187"/>
      <c r="K753" s="188">
        <f>ROUND(E753*J753,2)</f>
        <v>0</v>
      </c>
      <c r="L753" s="188">
        <v>21</v>
      </c>
      <c r="M753" s="188">
        <f>G753*(1+L753/100)</f>
        <v>0</v>
      </c>
      <c r="N753" s="188">
        <v>0</v>
      </c>
      <c r="O753" s="188">
        <f>ROUND(E753*N753,2)</f>
        <v>0</v>
      </c>
      <c r="P753" s="188">
        <v>0</v>
      </c>
      <c r="Q753" s="188">
        <f>ROUND(E753*P753,2)</f>
        <v>0</v>
      </c>
      <c r="R753" s="188"/>
      <c r="S753" s="188" t="s">
        <v>117</v>
      </c>
      <c r="T753" s="189" t="s">
        <v>98</v>
      </c>
      <c r="U753" s="190">
        <v>0</v>
      </c>
      <c r="V753" s="190">
        <f>ROUND(E753*U753,2)</f>
        <v>0</v>
      </c>
      <c r="W753" s="190"/>
      <c r="X753" s="190" t="s">
        <v>134</v>
      </c>
      <c r="Y753" s="191"/>
      <c r="Z753" s="191"/>
      <c r="AA753" s="191"/>
      <c r="AB753" s="191"/>
      <c r="AC753" s="191"/>
      <c r="AD753" s="191"/>
      <c r="AE753" s="191"/>
      <c r="AF753" s="191"/>
      <c r="AG753" s="191" t="s">
        <v>135</v>
      </c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  <c r="AS753" s="191"/>
      <c r="AT753" s="191"/>
      <c r="AU753" s="191"/>
      <c r="AV753" s="191"/>
      <c r="AW753" s="191"/>
      <c r="AX753" s="191"/>
      <c r="AY753" s="191"/>
      <c r="AZ753" s="191"/>
      <c r="BA753" s="191"/>
      <c r="BB753" s="191"/>
      <c r="BC753" s="191"/>
      <c r="BD753" s="191"/>
      <c r="BE753" s="191"/>
      <c r="BF753" s="191"/>
      <c r="BG753" s="191"/>
      <c r="BH753" s="191"/>
    </row>
    <row r="754" spans="1:60" outlineLevel="1" x14ac:dyDescent="0.25">
      <c r="A754" s="192"/>
      <c r="B754" s="193"/>
      <c r="C754" s="643"/>
      <c r="D754" s="644"/>
      <c r="E754" s="644"/>
      <c r="F754" s="644"/>
      <c r="G754" s="644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1"/>
      <c r="Z754" s="191"/>
      <c r="AA754" s="191"/>
      <c r="AB754" s="191"/>
      <c r="AC754" s="191"/>
      <c r="AD754" s="191"/>
      <c r="AE754" s="191"/>
      <c r="AF754" s="191"/>
      <c r="AG754" s="191" t="s">
        <v>103</v>
      </c>
      <c r="AH754" s="191"/>
      <c r="AI754" s="191"/>
      <c r="AJ754" s="191"/>
      <c r="AK754" s="191"/>
      <c r="AL754" s="191"/>
      <c r="AM754" s="191"/>
      <c r="AN754" s="191"/>
      <c r="AO754" s="191"/>
      <c r="AP754" s="191"/>
      <c r="AQ754" s="191"/>
      <c r="AR754" s="191"/>
      <c r="AS754" s="191"/>
      <c r="AT754" s="191"/>
      <c r="AU754" s="191"/>
      <c r="AV754" s="191"/>
      <c r="AW754" s="191"/>
      <c r="AX754" s="191"/>
      <c r="AY754" s="191"/>
      <c r="AZ754" s="191"/>
      <c r="BA754" s="191"/>
      <c r="BB754" s="191"/>
      <c r="BC754" s="191"/>
      <c r="BD754" s="191"/>
      <c r="BE754" s="191"/>
      <c r="BF754" s="191"/>
      <c r="BG754" s="191"/>
      <c r="BH754" s="191"/>
    </row>
    <row r="755" spans="1:60" outlineLevel="1" x14ac:dyDescent="0.25">
      <c r="A755" s="182">
        <v>79</v>
      </c>
      <c r="B755" s="183" t="s">
        <v>598</v>
      </c>
      <c r="C755" s="184" t="s">
        <v>599</v>
      </c>
      <c r="D755" s="185" t="s">
        <v>423</v>
      </c>
      <c r="E755" s="186">
        <v>2</v>
      </c>
      <c r="F755" s="187"/>
      <c r="G755" s="188">
        <f>ROUND(E755*F755,2)</f>
        <v>0</v>
      </c>
      <c r="H755" s="187"/>
      <c r="I755" s="188">
        <f>ROUND(E755*H755,2)</f>
        <v>0</v>
      </c>
      <c r="J755" s="187"/>
      <c r="K755" s="188">
        <f>ROUND(E755*J755,2)</f>
        <v>0</v>
      </c>
      <c r="L755" s="188">
        <v>21</v>
      </c>
      <c r="M755" s="188">
        <f>G755*(1+L755/100)</f>
        <v>0</v>
      </c>
      <c r="N755" s="188">
        <v>0</v>
      </c>
      <c r="O755" s="188">
        <f>ROUND(E755*N755,2)</f>
        <v>0</v>
      </c>
      <c r="P755" s="188">
        <v>0</v>
      </c>
      <c r="Q755" s="188">
        <f>ROUND(E755*P755,2)</f>
        <v>0</v>
      </c>
      <c r="R755" s="188"/>
      <c r="S755" s="188" t="s">
        <v>117</v>
      </c>
      <c r="T755" s="189" t="s">
        <v>98</v>
      </c>
      <c r="U755" s="190">
        <v>0</v>
      </c>
      <c r="V755" s="190">
        <f>ROUND(E755*U755,2)</f>
        <v>0</v>
      </c>
      <c r="W755" s="190"/>
      <c r="X755" s="190" t="s">
        <v>134</v>
      </c>
      <c r="Y755" s="191"/>
      <c r="Z755" s="191"/>
      <c r="AA755" s="191"/>
      <c r="AB755" s="191"/>
      <c r="AC755" s="191"/>
      <c r="AD755" s="191"/>
      <c r="AE755" s="191"/>
      <c r="AF755" s="191"/>
      <c r="AG755" s="191" t="s">
        <v>135</v>
      </c>
      <c r="AH755" s="191"/>
      <c r="AI755" s="191"/>
      <c r="AJ755" s="191"/>
      <c r="AK755" s="191"/>
      <c r="AL755" s="191"/>
      <c r="AM755" s="191"/>
      <c r="AN755" s="191"/>
      <c r="AO755" s="191"/>
      <c r="AP755" s="191"/>
      <c r="AQ755" s="191"/>
      <c r="AR755" s="191"/>
      <c r="AS755" s="191"/>
      <c r="AT755" s="191"/>
      <c r="AU755" s="191"/>
      <c r="AV755" s="191"/>
      <c r="AW755" s="191"/>
      <c r="AX755" s="191"/>
      <c r="AY755" s="191"/>
      <c r="AZ755" s="191"/>
      <c r="BA755" s="191"/>
      <c r="BB755" s="191"/>
      <c r="BC755" s="191"/>
      <c r="BD755" s="191"/>
      <c r="BE755" s="191"/>
      <c r="BF755" s="191"/>
      <c r="BG755" s="191"/>
      <c r="BH755" s="191"/>
    </row>
    <row r="756" spans="1:60" outlineLevel="1" x14ac:dyDescent="0.25">
      <c r="A756" s="192"/>
      <c r="B756" s="193"/>
      <c r="C756" s="643"/>
      <c r="D756" s="644"/>
      <c r="E756" s="644"/>
      <c r="F756" s="644"/>
      <c r="G756" s="644"/>
      <c r="H756" s="190"/>
      <c r="I756" s="190"/>
      <c r="J756" s="190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1"/>
      <c r="Z756" s="191"/>
      <c r="AA756" s="191"/>
      <c r="AB756" s="191"/>
      <c r="AC756" s="191"/>
      <c r="AD756" s="191"/>
      <c r="AE756" s="191"/>
      <c r="AF756" s="191"/>
      <c r="AG756" s="191" t="s">
        <v>103</v>
      </c>
      <c r="AH756" s="191"/>
      <c r="AI756" s="191"/>
      <c r="AJ756" s="191"/>
      <c r="AK756" s="191"/>
      <c r="AL756" s="191"/>
      <c r="AM756" s="191"/>
      <c r="AN756" s="191"/>
      <c r="AO756" s="191"/>
      <c r="AP756" s="191"/>
      <c r="AQ756" s="191"/>
      <c r="AR756" s="191"/>
      <c r="AS756" s="191"/>
      <c r="AT756" s="191"/>
      <c r="AU756" s="191"/>
      <c r="AV756" s="191"/>
      <c r="AW756" s="191"/>
      <c r="AX756" s="191"/>
      <c r="AY756" s="191"/>
      <c r="AZ756" s="191"/>
      <c r="BA756" s="191"/>
      <c r="BB756" s="191"/>
      <c r="BC756" s="191"/>
      <c r="BD756" s="191"/>
      <c r="BE756" s="191"/>
      <c r="BF756" s="191"/>
      <c r="BG756" s="191"/>
      <c r="BH756" s="191"/>
    </row>
    <row r="757" spans="1:60" outlineLevel="1" x14ac:dyDescent="0.25">
      <c r="A757" s="182">
        <v>80</v>
      </c>
      <c r="B757" s="183" t="s">
        <v>600</v>
      </c>
      <c r="C757" s="184" t="s">
        <v>601</v>
      </c>
      <c r="D757" s="185" t="s">
        <v>602</v>
      </c>
      <c r="E757" s="186">
        <v>2</v>
      </c>
      <c r="F757" s="187"/>
      <c r="G757" s="188">
        <f>ROUND(E757*F757,2)</f>
        <v>0</v>
      </c>
      <c r="H757" s="187"/>
      <c r="I757" s="188">
        <f>ROUND(E757*H757,2)</f>
        <v>0</v>
      </c>
      <c r="J757" s="187"/>
      <c r="K757" s="188">
        <f>ROUND(E757*J757,2)</f>
        <v>0</v>
      </c>
      <c r="L757" s="188">
        <v>21</v>
      </c>
      <c r="M757" s="188">
        <f>G757*(1+L757/100)</f>
        <v>0</v>
      </c>
      <c r="N757" s="188">
        <v>0</v>
      </c>
      <c r="O757" s="188">
        <f>ROUND(E757*N757,2)</f>
        <v>0</v>
      </c>
      <c r="P757" s="188">
        <v>0</v>
      </c>
      <c r="Q757" s="188">
        <f>ROUND(E757*P757,2)</f>
        <v>0</v>
      </c>
      <c r="R757" s="188"/>
      <c r="S757" s="188" t="s">
        <v>117</v>
      </c>
      <c r="T757" s="189" t="s">
        <v>98</v>
      </c>
      <c r="U757" s="190">
        <v>0</v>
      </c>
      <c r="V757" s="190">
        <f>ROUND(E757*U757,2)</f>
        <v>0</v>
      </c>
      <c r="W757" s="190"/>
      <c r="X757" s="190" t="s">
        <v>134</v>
      </c>
      <c r="Y757" s="191"/>
      <c r="Z757" s="191"/>
      <c r="AA757" s="191"/>
      <c r="AB757" s="191"/>
      <c r="AC757" s="191"/>
      <c r="AD757" s="191"/>
      <c r="AE757" s="191"/>
      <c r="AF757" s="191"/>
      <c r="AG757" s="191" t="s">
        <v>135</v>
      </c>
      <c r="AH757" s="191"/>
      <c r="AI757" s="191"/>
      <c r="AJ757" s="191"/>
      <c r="AK757" s="191"/>
      <c r="AL757" s="191"/>
      <c r="AM757" s="191"/>
      <c r="AN757" s="191"/>
      <c r="AO757" s="191"/>
      <c r="AP757" s="191"/>
      <c r="AQ757" s="191"/>
      <c r="AR757" s="191"/>
      <c r="AS757" s="191"/>
      <c r="AT757" s="191"/>
      <c r="AU757" s="191"/>
      <c r="AV757" s="191"/>
      <c r="AW757" s="191"/>
      <c r="AX757" s="191"/>
      <c r="AY757" s="191"/>
      <c r="AZ757" s="191"/>
      <c r="BA757" s="191"/>
      <c r="BB757" s="191"/>
      <c r="BC757" s="191"/>
      <c r="BD757" s="191"/>
      <c r="BE757" s="191"/>
      <c r="BF757" s="191"/>
      <c r="BG757" s="191"/>
      <c r="BH757" s="191"/>
    </row>
    <row r="758" spans="1:60" outlineLevel="1" x14ac:dyDescent="0.25">
      <c r="A758" s="192"/>
      <c r="B758" s="193"/>
      <c r="C758" s="643"/>
      <c r="D758" s="644"/>
      <c r="E758" s="644"/>
      <c r="F758" s="644"/>
      <c r="G758" s="644"/>
      <c r="H758" s="190"/>
      <c r="I758" s="190"/>
      <c r="J758" s="190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1"/>
      <c r="Z758" s="191"/>
      <c r="AA758" s="191"/>
      <c r="AB758" s="191"/>
      <c r="AC758" s="191"/>
      <c r="AD758" s="191"/>
      <c r="AE758" s="191"/>
      <c r="AF758" s="191"/>
      <c r="AG758" s="191" t="s">
        <v>103</v>
      </c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1"/>
      <c r="AT758" s="191"/>
      <c r="AU758" s="191"/>
      <c r="AV758" s="191"/>
      <c r="AW758" s="191"/>
      <c r="AX758" s="191"/>
      <c r="AY758" s="191"/>
      <c r="AZ758" s="191"/>
      <c r="BA758" s="191"/>
      <c r="BB758" s="191"/>
      <c r="BC758" s="191"/>
      <c r="BD758" s="191"/>
      <c r="BE758" s="191"/>
      <c r="BF758" s="191"/>
      <c r="BG758" s="191"/>
      <c r="BH758" s="191"/>
    </row>
    <row r="759" spans="1:60" outlineLevel="1" x14ac:dyDescent="0.25">
      <c r="A759" s="182">
        <v>81</v>
      </c>
      <c r="B759" s="183" t="s">
        <v>603</v>
      </c>
      <c r="C759" s="184" t="s">
        <v>604</v>
      </c>
      <c r="D759" s="185" t="s">
        <v>602</v>
      </c>
      <c r="E759" s="186">
        <v>2</v>
      </c>
      <c r="F759" s="187"/>
      <c r="G759" s="188">
        <f>ROUND(E759*F759,2)</f>
        <v>0</v>
      </c>
      <c r="H759" s="187"/>
      <c r="I759" s="188">
        <f>ROUND(E759*H759,2)</f>
        <v>0</v>
      </c>
      <c r="J759" s="187"/>
      <c r="K759" s="188">
        <f>ROUND(E759*J759,2)</f>
        <v>0</v>
      </c>
      <c r="L759" s="188">
        <v>21</v>
      </c>
      <c r="M759" s="188">
        <f>G759*(1+L759/100)</f>
        <v>0</v>
      </c>
      <c r="N759" s="188">
        <v>0</v>
      </c>
      <c r="O759" s="188">
        <f>ROUND(E759*N759,2)</f>
        <v>0</v>
      </c>
      <c r="P759" s="188">
        <v>0</v>
      </c>
      <c r="Q759" s="188">
        <f>ROUND(E759*P759,2)</f>
        <v>0</v>
      </c>
      <c r="R759" s="188"/>
      <c r="S759" s="188" t="s">
        <v>117</v>
      </c>
      <c r="T759" s="189" t="s">
        <v>98</v>
      </c>
      <c r="U759" s="190">
        <v>0</v>
      </c>
      <c r="V759" s="190">
        <f>ROUND(E759*U759,2)</f>
        <v>0</v>
      </c>
      <c r="W759" s="190"/>
      <c r="X759" s="190" t="s">
        <v>134</v>
      </c>
      <c r="Y759" s="191"/>
      <c r="Z759" s="191"/>
      <c r="AA759" s="191"/>
      <c r="AB759" s="191"/>
      <c r="AC759" s="191"/>
      <c r="AD759" s="191"/>
      <c r="AE759" s="191"/>
      <c r="AF759" s="191"/>
      <c r="AG759" s="191" t="s">
        <v>135</v>
      </c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1"/>
      <c r="AT759" s="191"/>
      <c r="AU759" s="191"/>
      <c r="AV759" s="191"/>
      <c r="AW759" s="191"/>
      <c r="AX759" s="191"/>
      <c r="AY759" s="191"/>
      <c r="AZ759" s="191"/>
      <c r="BA759" s="191"/>
      <c r="BB759" s="191"/>
      <c r="BC759" s="191"/>
      <c r="BD759" s="191"/>
      <c r="BE759" s="191"/>
      <c r="BF759" s="191"/>
      <c r="BG759" s="191"/>
      <c r="BH759" s="191"/>
    </row>
    <row r="760" spans="1:60" outlineLevel="1" x14ac:dyDescent="0.25">
      <c r="A760" s="192"/>
      <c r="B760" s="193"/>
      <c r="C760" s="643"/>
      <c r="D760" s="644"/>
      <c r="E760" s="644"/>
      <c r="F760" s="644"/>
      <c r="G760" s="644"/>
      <c r="H760" s="190"/>
      <c r="I760" s="190"/>
      <c r="J760" s="190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1"/>
      <c r="Z760" s="191"/>
      <c r="AA760" s="191"/>
      <c r="AB760" s="191"/>
      <c r="AC760" s="191"/>
      <c r="AD760" s="191"/>
      <c r="AE760" s="191"/>
      <c r="AF760" s="191"/>
      <c r="AG760" s="191" t="s">
        <v>103</v>
      </c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  <c r="AS760" s="191"/>
      <c r="AT760" s="191"/>
      <c r="AU760" s="191"/>
      <c r="AV760" s="191"/>
      <c r="AW760" s="191"/>
      <c r="AX760" s="191"/>
      <c r="AY760" s="191"/>
      <c r="AZ760" s="191"/>
      <c r="BA760" s="191"/>
      <c r="BB760" s="191"/>
      <c r="BC760" s="191"/>
      <c r="BD760" s="191"/>
      <c r="BE760" s="191"/>
      <c r="BF760" s="191"/>
      <c r="BG760" s="191"/>
      <c r="BH760" s="191"/>
    </row>
    <row r="761" spans="1:60" outlineLevel="1" x14ac:dyDescent="0.25">
      <c r="A761" s="182">
        <v>82</v>
      </c>
      <c r="B761" s="183" t="s">
        <v>605</v>
      </c>
      <c r="C761" s="184" t="s">
        <v>606</v>
      </c>
      <c r="D761" s="185" t="s">
        <v>602</v>
      </c>
      <c r="E761" s="186">
        <v>2</v>
      </c>
      <c r="F761" s="187"/>
      <c r="G761" s="188">
        <f>ROUND(E761*F761,2)</f>
        <v>0</v>
      </c>
      <c r="H761" s="187"/>
      <c r="I761" s="188">
        <f>ROUND(E761*H761,2)</f>
        <v>0</v>
      </c>
      <c r="J761" s="187"/>
      <c r="K761" s="188">
        <f>ROUND(E761*J761,2)</f>
        <v>0</v>
      </c>
      <c r="L761" s="188">
        <v>21</v>
      </c>
      <c r="M761" s="188">
        <f>G761*(1+L761/100)</f>
        <v>0</v>
      </c>
      <c r="N761" s="188">
        <v>0</v>
      </c>
      <c r="O761" s="188">
        <f>ROUND(E761*N761,2)</f>
        <v>0</v>
      </c>
      <c r="P761" s="188">
        <v>0</v>
      </c>
      <c r="Q761" s="188">
        <f>ROUND(E761*P761,2)</f>
        <v>0</v>
      </c>
      <c r="R761" s="188"/>
      <c r="S761" s="188" t="s">
        <v>117</v>
      </c>
      <c r="T761" s="189" t="s">
        <v>98</v>
      </c>
      <c r="U761" s="190">
        <v>0</v>
      </c>
      <c r="V761" s="190">
        <f>ROUND(E761*U761,2)</f>
        <v>0</v>
      </c>
      <c r="W761" s="190"/>
      <c r="X761" s="190" t="s">
        <v>134</v>
      </c>
      <c r="Y761" s="191"/>
      <c r="Z761" s="191"/>
      <c r="AA761" s="191"/>
      <c r="AB761" s="191"/>
      <c r="AC761" s="191"/>
      <c r="AD761" s="191"/>
      <c r="AE761" s="191"/>
      <c r="AF761" s="191"/>
      <c r="AG761" s="191" t="s">
        <v>135</v>
      </c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1"/>
      <c r="AT761" s="191"/>
      <c r="AU761" s="191"/>
      <c r="AV761" s="191"/>
      <c r="AW761" s="191"/>
      <c r="AX761" s="191"/>
      <c r="AY761" s="191"/>
      <c r="AZ761" s="191"/>
      <c r="BA761" s="191"/>
      <c r="BB761" s="191"/>
      <c r="BC761" s="191"/>
      <c r="BD761" s="191"/>
      <c r="BE761" s="191"/>
      <c r="BF761" s="191"/>
      <c r="BG761" s="191"/>
      <c r="BH761" s="191"/>
    </row>
    <row r="762" spans="1:60" outlineLevel="1" x14ac:dyDescent="0.25">
      <c r="A762" s="192"/>
      <c r="B762" s="193"/>
      <c r="C762" s="643"/>
      <c r="D762" s="644"/>
      <c r="E762" s="644"/>
      <c r="F762" s="644"/>
      <c r="G762" s="644"/>
      <c r="H762" s="190"/>
      <c r="I762" s="190"/>
      <c r="J762" s="190"/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1"/>
      <c r="Z762" s="191"/>
      <c r="AA762" s="191"/>
      <c r="AB762" s="191"/>
      <c r="AC762" s="191"/>
      <c r="AD762" s="191"/>
      <c r="AE762" s="191"/>
      <c r="AF762" s="191"/>
      <c r="AG762" s="191" t="s">
        <v>103</v>
      </c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1"/>
      <c r="AT762" s="191"/>
      <c r="AU762" s="191"/>
      <c r="AV762" s="191"/>
      <c r="AW762" s="191"/>
      <c r="AX762" s="191"/>
      <c r="AY762" s="191"/>
      <c r="AZ762" s="191"/>
      <c r="BA762" s="191"/>
      <c r="BB762" s="191"/>
      <c r="BC762" s="191"/>
      <c r="BD762" s="191"/>
      <c r="BE762" s="191"/>
      <c r="BF762" s="191"/>
      <c r="BG762" s="191"/>
      <c r="BH762" s="191"/>
    </row>
    <row r="763" spans="1:60" outlineLevel="1" x14ac:dyDescent="0.25">
      <c r="A763" s="182">
        <v>83</v>
      </c>
      <c r="B763" s="183" t="s">
        <v>607</v>
      </c>
      <c r="C763" s="184" t="s">
        <v>608</v>
      </c>
      <c r="D763" s="185" t="s">
        <v>602</v>
      </c>
      <c r="E763" s="186">
        <v>2</v>
      </c>
      <c r="F763" s="187"/>
      <c r="G763" s="188">
        <f>ROUND(E763*F763,2)</f>
        <v>0</v>
      </c>
      <c r="H763" s="187"/>
      <c r="I763" s="188">
        <f>ROUND(E763*H763,2)</f>
        <v>0</v>
      </c>
      <c r="J763" s="187"/>
      <c r="K763" s="188">
        <f>ROUND(E763*J763,2)</f>
        <v>0</v>
      </c>
      <c r="L763" s="188">
        <v>21</v>
      </c>
      <c r="M763" s="188">
        <f>G763*(1+L763/100)</f>
        <v>0</v>
      </c>
      <c r="N763" s="188">
        <v>0</v>
      </c>
      <c r="O763" s="188">
        <f>ROUND(E763*N763,2)</f>
        <v>0</v>
      </c>
      <c r="P763" s="188">
        <v>0</v>
      </c>
      <c r="Q763" s="188">
        <f>ROUND(E763*P763,2)</f>
        <v>0</v>
      </c>
      <c r="R763" s="188"/>
      <c r="S763" s="188" t="s">
        <v>117</v>
      </c>
      <c r="T763" s="189" t="s">
        <v>98</v>
      </c>
      <c r="U763" s="190">
        <v>0</v>
      </c>
      <c r="V763" s="190">
        <f>ROUND(E763*U763,2)</f>
        <v>0</v>
      </c>
      <c r="W763" s="190"/>
      <c r="X763" s="190" t="s">
        <v>134</v>
      </c>
      <c r="Y763" s="191"/>
      <c r="Z763" s="191"/>
      <c r="AA763" s="191"/>
      <c r="AB763" s="191"/>
      <c r="AC763" s="191"/>
      <c r="AD763" s="191"/>
      <c r="AE763" s="191"/>
      <c r="AF763" s="191"/>
      <c r="AG763" s="191" t="s">
        <v>135</v>
      </c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1"/>
      <c r="AT763" s="191"/>
      <c r="AU763" s="191"/>
      <c r="AV763" s="191"/>
      <c r="AW763" s="191"/>
      <c r="AX763" s="191"/>
      <c r="AY763" s="191"/>
      <c r="AZ763" s="191"/>
      <c r="BA763" s="191"/>
      <c r="BB763" s="191"/>
      <c r="BC763" s="191"/>
      <c r="BD763" s="191"/>
      <c r="BE763" s="191"/>
      <c r="BF763" s="191"/>
      <c r="BG763" s="191"/>
      <c r="BH763" s="191"/>
    </row>
    <row r="764" spans="1:60" outlineLevel="1" x14ac:dyDescent="0.25">
      <c r="A764" s="192"/>
      <c r="B764" s="193"/>
      <c r="C764" s="643"/>
      <c r="D764" s="644"/>
      <c r="E764" s="644"/>
      <c r="F764" s="644"/>
      <c r="G764" s="644"/>
      <c r="H764" s="190"/>
      <c r="I764" s="190"/>
      <c r="J764" s="190"/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1"/>
      <c r="Z764" s="191"/>
      <c r="AA764" s="191"/>
      <c r="AB764" s="191"/>
      <c r="AC764" s="191"/>
      <c r="AD764" s="191"/>
      <c r="AE764" s="191"/>
      <c r="AF764" s="191"/>
      <c r="AG764" s="191" t="s">
        <v>103</v>
      </c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1"/>
      <c r="AT764" s="191"/>
      <c r="AU764" s="191"/>
      <c r="AV764" s="191"/>
      <c r="AW764" s="191"/>
      <c r="AX764" s="191"/>
      <c r="AY764" s="191"/>
      <c r="AZ764" s="191"/>
      <c r="BA764" s="191"/>
      <c r="BB764" s="191"/>
      <c r="BC764" s="191"/>
      <c r="BD764" s="191"/>
      <c r="BE764" s="191"/>
      <c r="BF764" s="191"/>
      <c r="BG764" s="191"/>
      <c r="BH764" s="191"/>
    </row>
    <row r="765" spans="1:60" outlineLevel="1" x14ac:dyDescent="0.25">
      <c r="A765" s="182">
        <v>84</v>
      </c>
      <c r="B765" s="183" t="s">
        <v>609</v>
      </c>
      <c r="C765" s="184" t="s">
        <v>610</v>
      </c>
      <c r="D765" s="185" t="s">
        <v>602</v>
      </c>
      <c r="E765" s="186">
        <v>2</v>
      </c>
      <c r="F765" s="187"/>
      <c r="G765" s="188">
        <f>ROUND(E765*F765,2)</f>
        <v>0</v>
      </c>
      <c r="H765" s="187"/>
      <c r="I765" s="188">
        <f>ROUND(E765*H765,2)</f>
        <v>0</v>
      </c>
      <c r="J765" s="187"/>
      <c r="K765" s="188">
        <f>ROUND(E765*J765,2)</f>
        <v>0</v>
      </c>
      <c r="L765" s="188">
        <v>21</v>
      </c>
      <c r="M765" s="188">
        <f>G765*(1+L765/100)</f>
        <v>0</v>
      </c>
      <c r="N765" s="188">
        <v>0</v>
      </c>
      <c r="O765" s="188">
        <f>ROUND(E765*N765,2)</f>
        <v>0</v>
      </c>
      <c r="P765" s="188">
        <v>0</v>
      </c>
      <c r="Q765" s="188">
        <f>ROUND(E765*P765,2)</f>
        <v>0</v>
      </c>
      <c r="R765" s="188"/>
      <c r="S765" s="188" t="s">
        <v>117</v>
      </c>
      <c r="T765" s="189" t="s">
        <v>98</v>
      </c>
      <c r="U765" s="190">
        <v>0</v>
      </c>
      <c r="V765" s="190">
        <f>ROUND(E765*U765,2)</f>
        <v>0</v>
      </c>
      <c r="W765" s="190"/>
      <c r="X765" s="190" t="s">
        <v>134</v>
      </c>
      <c r="Y765" s="191"/>
      <c r="Z765" s="191"/>
      <c r="AA765" s="191"/>
      <c r="AB765" s="191"/>
      <c r="AC765" s="191"/>
      <c r="AD765" s="191"/>
      <c r="AE765" s="191"/>
      <c r="AF765" s="191"/>
      <c r="AG765" s="191" t="s">
        <v>135</v>
      </c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1"/>
      <c r="AT765" s="191"/>
      <c r="AU765" s="191"/>
      <c r="AV765" s="191"/>
      <c r="AW765" s="191"/>
      <c r="AX765" s="191"/>
      <c r="AY765" s="191"/>
      <c r="AZ765" s="191"/>
      <c r="BA765" s="191"/>
      <c r="BB765" s="191"/>
      <c r="BC765" s="191"/>
      <c r="BD765" s="191"/>
      <c r="BE765" s="191"/>
      <c r="BF765" s="191"/>
      <c r="BG765" s="191"/>
      <c r="BH765" s="191"/>
    </row>
    <row r="766" spans="1:60" outlineLevel="1" x14ac:dyDescent="0.25">
      <c r="A766" s="192"/>
      <c r="B766" s="193"/>
      <c r="C766" s="643"/>
      <c r="D766" s="644"/>
      <c r="E766" s="644"/>
      <c r="F766" s="644"/>
      <c r="G766" s="644"/>
      <c r="H766" s="190"/>
      <c r="I766" s="190"/>
      <c r="J766" s="190"/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1"/>
      <c r="Z766" s="191"/>
      <c r="AA766" s="191"/>
      <c r="AB766" s="191"/>
      <c r="AC766" s="191"/>
      <c r="AD766" s="191"/>
      <c r="AE766" s="191"/>
      <c r="AF766" s="191"/>
      <c r="AG766" s="191" t="s">
        <v>103</v>
      </c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1"/>
      <c r="AT766" s="191"/>
      <c r="AU766" s="191"/>
      <c r="AV766" s="191"/>
      <c r="AW766" s="191"/>
      <c r="AX766" s="191"/>
      <c r="AY766" s="191"/>
      <c r="AZ766" s="191"/>
      <c r="BA766" s="191"/>
      <c r="BB766" s="191"/>
      <c r="BC766" s="191"/>
      <c r="BD766" s="191"/>
      <c r="BE766" s="191"/>
      <c r="BF766" s="191"/>
      <c r="BG766" s="191"/>
      <c r="BH766" s="191"/>
    </row>
    <row r="767" spans="1:60" outlineLevel="1" x14ac:dyDescent="0.25">
      <c r="A767" s="182">
        <v>85</v>
      </c>
      <c r="B767" s="183" t="s">
        <v>611</v>
      </c>
      <c r="C767" s="184" t="s">
        <v>612</v>
      </c>
      <c r="D767" s="185" t="s">
        <v>602</v>
      </c>
      <c r="E767" s="186">
        <v>1</v>
      </c>
      <c r="F767" s="187"/>
      <c r="G767" s="188">
        <f>ROUND(E767*F767,2)</f>
        <v>0</v>
      </c>
      <c r="H767" s="187"/>
      <c r="I767" s="188">
        <f>ROUND(E767*H767,2)</f>
        <v>0</v>
      </c>
      <c r="J767" s="187"/>
      <c r="K767" s="188">
        <f>ROUND(E767*J767,2)</f>
        <v>0</v>
      </c>
      <c r="L767" s="188">
        <v>21</v>
      </c>
      <c r="M767" s="188">
        <f>G767*(1+L767/100)</f>
        <v>0</v>
      </c>
      <c r="N767" s="188">
        <v>0</v>
      </c>
      <c r="O767" s="188">
        <f>ROUND(E767*N767,2)</f>
        <v>0</v>
      </c>
      <c r="P767" s="188">
        <v>0</v>
      </c>
      <c r="Q767" s="188">
        <f>ROUND(E767*P767,2)</f>
        <v>0</v>
      </c>
      <c r="R767" s="188"/>
      <c r="S767" s="188" t="s">
        <v>117</v>
      </c>
      <c r="T767" s="189" t="s">
        <v>98</v>
      </c>
      <c r="U767" s="190">
        <v>0</v>
      </c>
      <c r="V767" s="190">
        <f>ROUND(E767*U767,2)</f>
        <v>0</v>
      </c>
      <c r="W767" s="190"/>
      <c r="X767" s="190" t="s">
        <v>134</v>
      </c>
      <c r="Y767" s="191"/>
      <c r="Z767" s="191"/>
      <c r="AA767" s="191"/>
      <c r="AB767" s="191"/>
      <c r="AC767" s="191"/>
      <c r="AD767" s="191"/>
      <c r="AE767" s="191"/>
      <c r="AF767" s="191"/>
      <c r="AG767" s="191" t="s">
        <v>135</v>
      </c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1"/>
      <c r="AT767" s="191"/>
      <c r="AU767" s="191"/>
      <c r="AV767" s="191"/>
      <c r="AW767" s="191"/>
      <c r="AX767" s="191"/>
      <c r="AY767" s="191"/>
      <c r="AZ767" s="191"/>
      <c r="BA767" s="191"/>
      <c r="BB767" s="191"/>
      <c r="BC767" s="191"/>
      <c r="BD767" s="191"/>
      <c r="BE767" s="191"/>
      <c r="BF767" s="191"/>
      <c r="BG767" s="191"/>
      <c r="BH767" s="191"/>
    </row>
    <row r="768" spans="1:60" outlineLevel="1" x14ac:dyDescent="0.25">
      <c r="A768" s="192"/>
      <c r="B768" s="193"/>
      <c r="C768" s="643"/>
      <c r="D768" s="644"/>
      <c r="E768" s="644"/>
      <c r="F768" s="644"/>
      <c r="G768" s="644"/>
      <c r="H768" s="190"/>
      <c r="I768" s="190"/>
      <c r="J768" s="190"/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1"/>
      <c r="Z768" s="191"/>
      <c r="AA768" s="191"/>
      <c r="AB768" s="191"/>
      <c r="AC768" s="191"/>
      <c r="AD768" s="191"/>
      <c r="AE768" s="191"/>
      <c r="AF768" s="191"/>
      <c r="AG768" s="191" t="s">
        <v>103</v>
      </c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1"/>
      <c r="AT768" s="191"/>
      <c r="AU768" s="191"/>
      <c r="AV768" s="191"/>
      <c r="AW768" s="191"/>
      <c r="AX768" s="191"/>
      <c r="AY768" s="191"/>
      <c r="AZ768" s="191"/>
      <c r="BA768" s="191"/>
      <c r="BB768" s="191"/>
      <c r="BC768" s="191"/>
      <c r="BD768" s="191"/>
      <c r="BE768" s="191"/>
      <c r="BF768" s="191"/>
      <c r="BG768" s="191"/>
      <c r="BH768" s="191"/>
    </row>
    <row r="769" spans="1:60" outlineLevel="1" x14ac:dyDescent="0.25">
      <c r="A769" s="182">
        <v>86</v>
      </c>
      <c r="B769" s="183" t="s">
        <v>613</v>
      </c>
      <c r="C769" s="184" t="s">
        <v>614</v>
      </c>
      <c r="D769" s="185" t="s">
        <v>399</v>
      </c>
      <c r="E769" s="186">
        <v>2.2000000000000002</v>
      </c>
      <c r="F769" s="187"/>
      <c r="G769" s="188">
        <f>ROUND(E769*F769,2)</f>
        <v>0</v>
      </c>
      <c r="H769" s="187"/>
      <c r="I769" s="188">
        <f>ROUND(E769*H769,2)</f>
        <v>0</v>
      </c>
      <c r="J769" s="187"/>
      <c r="K769" s="188">
        <f>ROUND(E769*J769,2)</f>
        <v>0</v>
      </c>
      <c r="L769" s="188">
        <v>21</v>
      </c>
      <c r="M769" s="188">
        <f>G769*(1+L769/100)</f>
        <v>0</v>
      </c>
      <c r="N769" s="188">
        <v>0</v>
      </c>
      <c r="O769" s="188">
        <f>ROUND(E769*N769,2)</f>
        <v>0</v>
      </c>
      <c r="P769" s="188">
        <v>0</v>
      </c>
      <c r="Q769" s="188">
        <f>ROUND(E769*P769,2)</f>
        <v>0</v>
      </c>
      <c r="R769" s="188"/>
      <c r="S769" s="188" t="s">
        <v>117</v>
      </c>
      <c r="T769" s="189" t="s">
        <v>98</v>
      </c>
      <c r="U769" s="190">
        <v>0</v>
      </c>
      <c r="V769" s="190">
        <f>ROUND(E769*U769,2)</f>
        <v>0</v>
      </c>
      <c r="W769" s="190"/>
      <c r="X769" s="190" t="s">
        <v>134</v>
      </c>
      <c r="Y769" s="191"/>
      <c r="Z769" s="191"/>
      <c r="AA769" s="191"/>
      <c r="AB769" s="191"/>
      <c r="AC769" s="191"/>
      <c r="AD769" s="191"/>
      <c r="AE769" s="191"/>
      <c r="AF769" s="191"/>
      <c r="AG769" s="191" t="s">
        <v>135</v>
      </c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1"/>
      <c r="AT769" s="191"/>
      <c r="AU769" s="191"/>
      <c r="AV769" s="191"/>
      <c r="AW769" s="191"/>
      <c r="AX769" s="191"/>
      <c r="AY769" s="191"/>
      <c r="AZ769" s="191"/>
      <c r="BA769" s="191"/>
      <c r="BB769" s="191"/>
      <c r="BC769" s="191"/>
      <c r="BD769" s="191"/>
      <c r="BE769" s="191"/>
      <c r="BF769" s="191"/>
      <c r="BG769" s="191"/>
      <c r="BH769" s="191"/>
    </row>
    <row r="770" spans="1:60" outlineLevel="1" x14ac:dyDescent="0.25">
      <c r="A770" s="192"/>
      <c r="B770" s="193"/>
      <c r="C770" s="643"/>
      <c r="D770" s="644"/>
      <c r="E770" s="644"/>
      <c r="F770" s="644"/>
      <c r="G770" s="644"/>
      <c r="H770" s="190"/>
      <c r="I770" s="190"/>
      <c r="J770" s="190"/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1"/>
      <c r="Z770" s="191"/>
      <c r="AA770" s="191"/>
      <c r="AB770" s="191"/>
      <c r="AC770" s="191"/>
      <c r="AD770" s="191"/>
      <c r="AE770" s="191"/>
      <c r="AF770" s="191"/>
      <c r="AG770" s="191" t="s">
        <v>103</v>
      </c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1"/>
      <c r="AT770" s="191"/>
      <c r="AU770" s="191"/>
      <c r="AV770" s="191"/>
      <c r="AW770" s="191"/>
      <c r="AX770" s="191"/>
      <c r="AY770" s="191"/>
      <c r="AZ770" s="191"/>
      <c r="BA770" s="191"/>
      <c r="BB770" s="191"/>
      <c r="BC770" s="191"/>
      <c r="BD770" s="191"/>
      <c r="BE770" s="191"/>
      <c r="BF770" s="191"/>
      <c r="BG770" s="191"/>
      <c r="BH770" s="191"/>
    </row>
    <row r="771" spans="1:60" outlineLevel="1" x14ac:dyDescent="0.25">
      <c r="A771" s="192">
        <v>87</v>
      </c>
      <c r="B771" s="193" t="s">
        <v>615</v>
      </c>
      <c r="C771" s="206" t="s">
        <v>616</v>
      </c>
      <c r="D771" s="207" t="s">
        <v>39</v>
      </c>
      <c r="E771" s="208"/>
      <c r="F771" s="209"/>
      <c r="G771" s="190">
        <f>ROUND(E771*F771,2)</f>
        <v>0</v>
      </c>
      <c r="H771" s="209"/>
      <c r="I771" s="190">
        <f>ROUND(E771*H771,2)</f>
        <v>0</v>
      </c>
      <c r="J771" s="209"/>
      <c r="K771" s="190">
        <f>ROUND(E771*J771,2)</f>
        <v>0</v>
      </c>
      <c r="L771" s="190">
        <v>21</v>
      </c>
      <c r="M771" s="190">
        <f>G771*(1+L771/100)</f>
        <v>0</v>
      </c>
      <c r="N771" s="190">
        <v>0</v>
      </c>
      <c r="O771" s="190">
        <f>ROUND(E771*N771,2)</f>
        <v>0</v>
      </c>
      <c r="P771" s="190">
        <v>0</v>
      </c>
      <c r="Q771" s="190">
        <f>ROUND(E771*P771,2)</f>
        <v>0</v>
      </c>
      <c r="R771" s="190" t="s">
        <v>617</v>
      </c>
      <c r="S771" s="190" t="s">
        <v>97</v>
      </c>
      <c r="T771" s="190" t="s">
        <v>98</v>
      </c>
      <c r="U771" s="190">
        <v>0</v>
      </c>
      <c r="V771" s="190">
        <f>ROUND(E771*U771,2)</f>
        <v>0</v>
      </c>
      <c r="W771" s="190"/>
      <c r="X771" s="190" t="s">
        <v>532</v>
      </c>
      <c r="Y771" s="191"/>
      <c r="Z771" s="191"/>
      <c r="AA771" s="191"/>
      <c r="AB771" s="191"/>
      <c r="AC771" s="191"/>
      <c r="AD771" s="191"/>
      <c r="AE771" s="191"/>
      <c r="AF771" s="191"/>
      <c r="AG771" s="191" t="s">
        <v>533</v>
      </c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1"/>
      <c r="AT771" s="191"/>
      <c r="AU771" s="191"/>
      <c r="AV771" s="191"/>
      <c r="AW771" s="191"/>
      <c r="AX771" s="191"/>
      <c r="AY771" s="191"/>
      <c r="AZ771" s="191"/>
      <c r="BA771" s="191"/>
      <c r="BB771" s="191"/>
      <c r="BC771" s="191"/>
      <c r="BD771" s="191"/>
      <c r="BE771" s="191"/>
      <c r="BF771" s="191"/>
      <c r="BG771" s="191"/>
      <c r="BH771" s="191"/>
    </row>
    <row r="772" spans="1:60" outlineLevel="1" x14ac:dyDescent="0.25">
      <c r="A772" s="192"/>
      <c r="B772" s="193"/>
      <c r="C772" s="647" t="s">
        <v>588</v>
      </c>
      <c r="D772" s="648"/>
      <c r="E772" s="648"/>
      <c r="F772" s="648"/>
      <c r="G772" s="648"/>
      <c r="H772" s="190"/>
      <c r="I772" s="190"/>
      <c r="J772" s="190"/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1"/>
      <c r="Z772" s="191"/>
      <c r="AA772" s="191"/>
      <c r="AB772" s="191"/>
      <c r="AC772" s="191"/>
      <c r="AD772" s="191"/>
      <c r="AE772" s="191"/>
      <c r="AF772" s="191"/>
      <c r="AG772" s="191" t="s">
        <v>224</v>
      </c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1"/>
      <c r="AT772" s="191"/>
      <c r="AU772" s="191"/>
      <c r="AV772" s="191"/>
      <c r="AW772" s="191"/>
      <c r="AX772" s="191"/>
      <c r="AY772" s="191"/>
      <c r="AZ772" s="191"/>
      <c r="BA772" s="191"/>
      <c r="BB772" s="191"/>
      <c r="BC772" s="191"/>
      <c r="BD772" s="191"/>
      <c r="BE772" s="191"/>
      <c r="BF772" s="191"/>
      <c r="BG772" s="191"/>
      <c r="BH772" s="191"/>
    </row>
    <row r="773" spans="1:60" outlineLevel="1" x14ac:dyDescent="0.25">
      <c r="A773" s="192"/>
      <c r="B773" s="193"/>
      <c r="C773" s="641"/>
      <c r="D773" s="642"/>
      <c r="E773" s="642"/>
      <c r="F773" s="642"/>
      <c r="G773" s="642"/>
      <c r="H773" s="190"/>
      <c r="I773" s="190"/>
      <c r="J773" s="190"/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1"/>
      <c r="Z773" s="191"/>
      <c r="AA773" s="191"/>
      <c r="AB773" s="191"/>
      <c r="AC773" s="191"/>
      <c r="AD773" s="191"/>
      <c r="AE773" s="191"/>
      <c r="AF773" s="191"/>
      <c r="AG773" s="191" t="s">
        <v>103</v>
      </c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  <c r="AS773" s="191"/>
      <c r="AT773" s="191"/>
      <c r="AU773" s="191"/>
      <c r="AV773" s="191"/>
      <c r="AW773" s="191"/>
      <c r="AX773" s="191"/>
      <c r="AY773" s="191"/>
      <c r="AZ773" s="191"/>
      <c r="BA773" s="191"/>
      <c r="BB773" s="191"/>
      <c r="BC773" s="191"/>
      <c r="BD773" s="191"/>
      <c r="BE773" s="191"/>
      <c r="BF773" s="191"/>
      <c r="BG773" s="191"/>
      <c r="BH773" s="191"/>
    </row>
    <row r="774" spans="1:60" x14ac:dyDescent="0.25">
      <c r="A774" s="174" t="s">
        <v>92</v>
      </c>
      <c r="B774" s="175" t="s">
        <v>180</v>
      </c>
      <c r="C774" s="176" t="s">
        <v>181</v>
      </c>
      <c r="D774" s="177"/>
      <c r="E774" s="178"/>
      <c r="F774" s="179"/>
      <c r="G774" s="179">
        <f>SUMIF(AG775:AG814,"&lt;&gt;NOR",G775:G814)</f>
        <v>0</v>
      </c>
      <c r="H774" s="179"/>
      <c r="I774" s="179">
        <f>SUM(I775:I814)</f>
        <v>0</v>
      </c>
      <c r="J774" s="179"/>
      <c r="K774" s="179">
        <f>SUM(K775:K814)</f>
        <v>0</v>
      </c>
      <c r="L774" s="179"/>
      <c r="M774" s="179">
        <f>SUM(M775:M814)</f>
        <v>0</v>
      </c>
      <c r="N774" s="179"/>
      <c r="O774" s="179">
        <f>SUM(O775:O814)</f>
        <v>0.01</v>
      </c>
      <c r="P774" s="179"/>
      <c r="Q774" s="179">
        <f>SUM(Q775:Q814)</f>
        <v>0</v>
      </c>
      <c r="R774" s="179"/>
      <c r="S774" s="179"/>
      <c r="T774" s="180"/>
      <c r="U774" s="181"/>
      <c r="V774" s="181">
        <f>SUM(V775:V814)</f>
        <v>86.38</v>
      </c>
      <c r="W774" s="181"/>
      <c r="X774" s="181"/>
      <c r="AG774" s="28" t="s">
        <v>93</v>
      </c>
    </row>
    <row r="775" spans="1:60" ht="20.399999999999999" outlineLevel="1" x14ac:dyDescent="0.25">
      <c r="A775" s="182">
        <v>88</v>
      </c>
      <c r="B775" s="183" t="s">
        <v>618</v>
      </c>
      <c r="C775" s="184" t="s">
        <v>619</v>
      </c>
      <c r="D775" s="185" t="s">
        <v>230</v>
      </c>
      <c r="E775" s="186">
        <v>99.29</v>
      </c>
      <c r="F775" s="187"/>
      <c r="G775" s="188">
        <f>ROUND(E775*F775,2)</f>
        <v>0</v>
      </c>
      <c r="H775" s="187"/>
      <c r="I775" s="188">
        <f>ROUND(E775*H775,2)</f>
        <v>0</v>
      </c>
      <c r="J775" s="187"/>
      <c r="K775" s="188">
        <f>ROUND(E775*J775,2)</f>
        <v>0</v>
      </c>
      <c r="L775" s="188">
        <v>21</v>
      </c>
      <c r="M775" s="188">
        <f>G775*(1+L775/100)</f>
        <v>0</v>
      </c>
      <c r="N775" s="188">
        <v>6.0000000000000002E-5</v>
      </c>
      <c r="O775" s="188">
        <f>ROUND(E775*N775,2)</f>
        <v>0.01</v>
      </c>
      <c r="P775" s="188">
        <v>0</v>
      </c>
      <c r="Q775" s="188">
        <f>ROUND(E775*P775,2)</f>
        <v>0</v>
      </c>
      <c r="R775" s="188" t="s">
        <v>617</v>
      </c>
      <c r="S775" s="188" t="s">
        <v>97</v>
      </c>
      <c r="T775" s="189" t="s">
        <v>98</v>
      </c>
      <c r="U775" s="190">
        <v>0.87</v>
      </c>
      <c r="V775" s="190">
        <f>ROUND(E775*U775,2)</f>
        <v>86.38</v>
      </c>
      <c r="W775" s="190"/>
      <c r="X775" s="190" t="s">
        <v>134</v>
      </c>
      <c r="Y775" s="191"/>
      <c r="Z775" s="191"/>
      <c r="AA775" s="191"/>
      <c r="AB775" s="191"/>
      <c r="AC775" s="191"/>
      <c r="AD775" s="191"/>
      <c r="AE775" s="191"/>
      <c r="AF775" s="191"/>
      <c r="AG775" s="191" t="s">
        <v>620</v>
      </c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1"/>
      <c r="AT775" s="191"/>
      <c r="AU775" s="191"/>
      <c r="AV775" s="191"/>
      <c r="AW775" s="191"/>
      <c r="AX775" s="191"/>
      <c r="AY775" s="191"/>
      <c r="AZ775" s="191"/>
      <c r="BA775" s="191"/>
      <c r="BB775" s="191"/>
      <c r="BC775" s="191"/>
      <c r="BD775" s="191"/>
      <c r="BE775" s="191"/>
      <c r="BF775" s="191"/>
      <c r="BG775" s="191"/>
      <c r="BH775" s="191"/>
    </row>
    <row r="776" spans="1:60" outlineLevel="1" x14ac:dyDescent="0.25">
      <c r="A776" s="192"/>
      <c r="B776" s="193"/>
      <c r="C776" s="195" t="s">
        <v>621</v>
      </c>
      <c r="D776" s="196"/>
      <c r="E776" s="197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1"/>
      <c r="Z776" s="191"/>
      <c r="AA776" s="191"/>
      <c r="AB776" s="191"/>
      <c r="AC776" s="191"/>
      <c r="AD776" s="191"/>
      <c r="AE776" s="191"/>
      <c r="AF776" s="191"/>
      <c r="AG776" s="191" t="s">
        <v>143</v>
      </c>
      <c r="AH776" s="191">
        <v>0</v>
      </c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191"/>
      <c r="AT776" s="191"/>
      <c r="AU776" s="191"/>
      <c r="AV776" s="191"/>
      <c r="AW776" s="191"/>
      <c r="AX776" s="191"/>
      <c r="AY776" s="191"/>
      <c r="AZ776" s="191"/>
      <c r="BA776" s="191"/>
      <c r="BB776" s="191"/>
      <c r="BC776" s="191"/>
      <c r="BD776" s="191"/>
      <c r="BE776" s="191"/>
      <c r="BF776" s="191"/>
      <c r="BG776" s="191"/>
      <c r="BH776" s="191"/>
    </row>
    <row r="777" spans="1:60" outlineLevel="1" x14ac:dyDescent="0.25">
      <c r="A777" s="192"/>
      <c r="B777" s="193"/>
      <c r="C777" s="195" t="s">
        <v>622</v>
      </c>
      <c r="D777" s="196"/>
      <c r="E777" s="197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1"/>
      <c r="Z777" s="191"/>
      <c r="AA777" s="191"/>
      <c r="AB777" s="191"/>
      <c r="AC777" s="191"/>
      <c r="AD777" s="191"/>
      <c r="AE777" s="191"/>
      <c r="AF777" s="191"/>
      <c r="AG777" s="191" t="s">
        <v>143</v>
      </c>
      <c r="AH777" s="191">
        <v>0</v>
      </c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191"/>
      <c r="AT777" s="191"/>
      <c r="AU777" s="191"/>
      <c r="AV777" s="191"/>
      <c r="AW777" s="191"/>
      <c r="AX777" s="191"/>
      <c r="AY777" s="191"/>
      <c r="AZ777" s="191"/>
      <c r="BA777" s="191"/>
      <c r="BB777" s="191"/>
      <c r="BC777" s="191"/>
      <c r="BD777" s="191"/>
      <c r="BE777" s="191"/>
      <c r="BF777" s="191"/>
      <c r="BG777" s="191"/>
      <c r="BH777" s="191"/>
    </row>
    <row r="778" spans="1:60" outlineLevel="1" x14ac:dyDescent="0.25">
      <c r="A778" s="192"/>
      <c r="B778" s="193"/>
      <c r="C778" s="195" t="s">
        <v>623</v>
      </c>
      <c r="D778" s="196"/>
      <c r="E778" s="197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1"/>
      <c r="Z778" s="191"/>
      <c r="AA778" s="191"/>
      <c r="AB778" s="191"/>
      <c r="AC778" s="191"/>
      <c r="AD778" s="191"/>
      <c r="AE778" s="191"/>
      <c r="AF778" s="191"/>
      <c r="AG778" s="191" t="s">
        <v>143</v>
      </c>
      <c r="AH778" s="191">
        <v>0</v>
      </c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191"/>
      <c r="AT778" s="191"/>
      <c r="AU778" s="191"/>
      <c r="AV778" s="191"/>
      <c r="AW778" s="191"/>
      <c r="AX778" s="191"/>
      <c r="AY778" s="191"/>
      <c r="AZ778" s="191"/>
      <c r="BA778" s="191"/>
      <c r="BB778" s="191"/>
      <c r="BC778" s="191"/>
      <c r="BD778" s="191"/>
      <c r="BE778" s="191"/>
      <c r="BF778" s="191"/>
      <c r="BG778" s="191"/>
      <c r="BH778" s="191"/>
    </row>
    <row r="779" spans="1:60" outlineLevel="1" x14ac:dyDescent="0.25">
      <c r="A779" s="192"/>
      <c r="B779" s="193"/>
      <c r="C779" s="195" t="s">
        <v>624</v>
      </c>
      <c r="D779" s="196"/>
      <c r="E779" s="197">
        <v>46.5</v>
      </c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1"/>
      <c r="Z779" s="191"/>
      <c r="AA779" s="191"/>
      <c r="AB779" s="191"/>
      <c r="AC779" s="191"/>
      <c r="AD779" s="191"/>
      <c r="AE779" s="191"/>
      <c r="AF779" s="191"/>
      <c r="AG779" s="191" t="s">
        <v>143</v>
      </c>
      <c r="AH779" s="191">
        <v>0</v>
      </c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AY779" s="191"/>
      <c r="AZ779" s="191"/>
      <c r="BA779" s="191"/>
      <c r="BB779" s="191"/>
      <c r="BC779" s="191"/>
      <c r="BD779" s="191"/>
      <c r="BE779" s="191"/>
      <c r="BF779" s="191"/>
      <c r="BG779" s="191"/>
      <c r="BH779" s="191"/>
    </row>
    <row r="780" spans="1:60" outlineLevel="1" x14ac:dyDescent="0.25">
      <c r="A780" s="192"/>
      <c r="B780" s="193"/>
      <c r="C780" s="195" t="s">
        <v>273</v>
      </c>
      <c r="D780" s="196"/>
      <c r="E780" s="197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1"/>
      <c r="Z780" s="191"/>
      <c r="AA780" s="191"/>
      <c r="AB780" s="191"/>
      <c r="AC780" s="191"/>
      <c r="AD780" s="191"/>
      <c r="AE780" s="191"/>
      <c r="AF780" s="191"/>
      <c r="AG780" s="191" t="s">
        <v>143</v>
      </c>
      <c r="AH780" s="191">
        <v>0</v>
      </c>
      <c r="AI780" s="191"/>
      <c r="AJ780" s="191"/>
      <c r="AK780" s="191"/>
      <c r="AL780" s="191"/>
      <c r="AM780" s="191"/>
      <c r="AN780" s="191"/>
      <c r="AO780" s="191"/>
      <c r="AP780" s="191"/>
      <c r="AQ780" s="191"/>
      <c r="AR780" s="191"/>
      <c r="AS780" s="191"/>
      <c r="AT780" s="191"/>
      <c r="AU780" s="191"/>
      <c r="AV780" s="191"/>
      <c r="AW780" s="191"/>
      <c r="AX780" s="191"/>
      <c r="AY780" s="191"/>
      <c r="AZ780" s="191"/>
      <c r="BA780" s="191"/>
      <c r="BB780" s="191"/>
      <c r="BC780" s="191"/>
      <c r="BD780" s="191"/>
      <c r="BE780" s="191"/>
      <c r="BF780" s="191"/>
      <c r="BG780" s="191"/>
      <c r="BH780" s="191"/>
    </row>
    <row r="781" spans="1:60" outlineLevel="1" x14ac:dyDescent="0.25">
      <c r="A781" s="192"/>
      <c r="B781" s="193"/>
      <c r="C781" s="195" t="s">
        <v>625</v>
      </c>
      <c r="D781" s="196"/>
      <c r="E781" s="197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1"/>
      <c r="Z781" s="191"/>
      <c r="AA781" s="191"/>
      <c r="AB781" s="191"/>
      <c r="AC781" s="191"/>
      <c r="AD781" s="191"/>
      <c r="AE781" s="191"/>
      <c r="AF781" s="191"/>
      <c r="AG781" s="191" t="s">
        <v>143</v>
      </c>
      <c r="AH781" s="191">
        <v>0</v>
      </c>
      <c r="AI781" s="191"/>
      <c r="AJ781" s="191"/>
      <c r="AK781" s="191"/>
      <c r="AL781" s="191"/>
      <c r="AM781" s="191"/>
      <c r="AN781" s="191"/>
      <c r="AO781" s="191"/>
      <c r="AP781" s="191"/>
      <c r="AQ781" s="191"/>
      <c r="AR781" s="191"/>
      <c r="AS781" s="191"/>
      <c r="AT781" s="191"/>
      <c r="AU781" s="191"/>
      <c r="AV781" s="191"/>
      <c r="AW781" s="191"/>
      <c r="AX781" s="191"/>
      <c r="AY781" s="191"/>
      <c r="AZ781" s="191"/>
      <c r="BA781" s="191"/>
      <c r="BB781" s="191"/>
      <c r="BC781" s="191"/>
      <c r="BD781" s="191"/>
      <c r="BE781" s="191"/>
      <c r="BF781" s="191"/>
      <c r="BG781" s="191"/>
      <c r="BH781" s="191"/>
    </row>
    <row r="782" spans="1:60" outlineLevel="1" x14ac:dyDescent="0.25">
      <c r="A782" s="192"/>
      <c r="B782" s="193"/>
      <c r="C782" s="195" t="s">
        <v>626</v>
      </c>
      <c r="D782" s="196"/>
      <c r="E782" s="197">
        <v>17.850000000000001</v>
      </c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1"/>
      <c r="Z782" s="191"/>
      <c r="AA782" s="191"/>
      <c r="AB782" s="191"/>
      <c r="AC782" s="191"/>
      <c r="AD782" s="191"/>
      <c r="AE782" s="191"/>
      <c r="AF782" s="191"/>
      <c r="AG782" s="191" t="s">
        <v>143</v>
      </c>
      <c r="AH782" s="191">
        <v>0</v>
      </c>
      <c r="AI782" s="191"/>
      <c r="AJ782" s="191"/>
      <c r="AK782" s="191"/>
      <c r="AL782" s="191"/>
      <c r="AM782" s="191"/>
      <c r="AN782" s="191"/>
      <c r="AO782" s="191"/>
      <c r="AP782" s="191"/>
      <c r="AQ782" s="191"/>
      <c r="AR782" s="191"/>
      <c r="AS782" s="191"/>
      <c r="AT782" s="191"/>
      <c r="AU782" s="191"/>
      <c r="AV782" s="191"/>
      <c r="AW782" s="191"/>
      <c r="AX782" s="191"/>
      <c r="AY782" s="191"/>
      <c r="AZ782" s="191"/>
      <c r="BA782" s="191"/>
      <c r="BB782" s="191"/>
      <c r="BC782" s="191"/>
      <c r="BD782" s="191"/>
      <c r="BE782" s="191"/>
      <c r="BF782" s="191"/>
      <c r="BG782" s="191"/>
      <c r="BH782" s="191"/>
    </row>
    <row r="783" spans="1:60" outlineLevel="1" x14ac:dyDescent="0.25">
      <c r="A783" s="192"/>
      <c r="B783" s="193"/>
      <c r="C783" s="195" t="s">
        <v>627</v>
      </c>
      <c r="D783" s="196"/>
      <c r="E783" s="197">
        <v>-1.5</v>
      </c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1"/>
      <c r="Z783" s="191"/>
      <c r="AA783" s="191"/>
      <c r="AB783" s="191"/>
      <c r="AC783" s="191"/>
      <c r="AD783" s="191"/>
      <c r="AE783" s="191"/>
      <c r="AF783" s="191"/>
      <c r="AG783" s="191" t="s">
        <v>143</v>
      </c>
      <c r="AH783" s="191">
        <v>0</v>
      </c>
      <c r="AI783" s="191"/>
      <c r="AJ783" s="191"/>
      <c r="AK783" s="191"/>
      <c r="AL783" s="191"/>
      <c r="AM783" s="191"/>
      <c r="AN783" s="191"/>
      <c r="AO783" s="191"/>
      <c r="AP783" s="191"/>
      <c r="AQ783" s="191"/>
      <c r="AR783" s="191"/>
      <c r="AS783" s="191"/>
      <c r="AT783" s="191"/>
      <c r="AU783" s="191"/>
      <c r="AV783" s="191"/>
      <c r="AW783" s="191"/>
      <c r="AX783" s="191"/>
      <c r="AY783" s="191"/>
      <c r="AZ783" s="191"/>
      <c r="BA783" s="191"/>
      <c r="BB783" s="191"/>
      <c r="BC783" s="191"/>
      <c r="BD783" s="191"/>
      <c r="BE783" s="191"/>
      <c r="BF783" s="191"/>
      <c r="BG783" s="191"/>
      <c r="BH783" s="191"/>
    </row>
    <row r="784" spans="1:60" outlineLevel="1" x14ac:dyDescent="0.25">
      <c r="A784" s="192"/>
      <c r="B784" s="193"/>
      <c r="C784" s="195" t="s">
        <v>278</v>
      </c>
      <c r="D784" s="196"/>
      <c r="E784" s="197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1"/>
      <c r="Z784" s="191"/>
      <c r="AA784" s="191"/>
      <c r="AB784" s="191"/>
      <c r="AC784" s="191"/>
      <c r="AD784" s="191"/>
      <c r="AE784" s="191"/>
      <c r="AF784" s="191"/>
      <c r="AG784" s="191" t="s">
        <v>143</v>
      </c>
      <c r="AH784" s="191">
        <v>0</v>
      </c>
      <c r="AI784" s="191"/>
      <c r="AJ784" s="191"/>
      <c r="AK784" s="191"/>
      <c r="AL784" s="191"/>
      <c r="AM784" s="191"/>
      <c r="AN784" s="191"/>
      <c r="AO784" s="191"/>
      <c r="AP784" s="191"/>
      <c r="AQ784" s="191"/>
      <c r="AR784" s="191"/>
      <c r="AS784" s="191"/>
      <c r="AT784" s="191"/>
      <c r="AU784" s="191"/>
      <c r="AV784" s="191"/>
      <c r="AW784" s="191"/>
      <c r="AX784" s="191"/>
      <c r="AY784" s="191"/>
      <c r="AZ784" s="191"/>
      <c r="BA784" s="191"/>
      <c r="BB784" s="191"/>
      <c r="BC784" s="191"/>
      <c r="BD784" s="191"/>
      <c r="BE784" s="191"/>
      <c r="BF784" s="191"/>
      <c r="BG784" s="191"/>
      <c r="BH784" s="191"/>
    </row>
    <row r="785" spans="1:60" outlineLevel="1" x14ac:dyDescent="0.25">
      <c r="A785" s="192"/>
      <c r="B785" s="193"/>
      <c r="C785" s="195" t="s">
        <v>628</v>
      </c>
      <c r="D785" s="196"/>
      <c r="E785" s="197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1"/>
      <c r="Z785" s="191"/>
      <c r="AA785" s="191"/>
      <c r="AB785" s="191"/>
      <c r="AC785" s="191"/>
      <c r="AD785" s="191"/>
      <c r="AE785" s="191"/>
      <c r="AF785" s="191"/>
      <c r="AG785" s="191" t="s">
        <v>143</v>
      </c>
      <c r="AH785" s="191">
        <v>0</v>
      </c>
      <c r="AI785" s="191"/>
      <c r="AJ785" s="191"/>
      <c r="AK785" s="191"/>
      <c r="AL785" s="191"/>
      <c r="AM785" s="191"/>
      <c r="AN785" s="191"/>
      <c r="AO785" s="191"/>
      <c r="AP785" s="191"/>
      <c r="AQ785" s="191"/>
      <c r="AR785" s="191"/>
      <c r="AS785" s="191"/>
      <c r="AT785" s="191"/>
      <c r="AU785" s="191"/>
      <c r="AV785" s="191"/>
      <c r="AW785" s="191"/>
      <c r="AX785" s="191"/>
      <c r="AY785" s="191"/>
      <c r="AZ785" s="191"/>
      <c r="BA785" s="191"/>
      <c r="BB785" s="191"/>
      <c r="BC785" s="191"/>
      <c r="BD785" s="191"/>
      <c r="BE785" s="191"/>
      <c r="BF785" s="191"/>
      <c r="BG785" s="191"/>
      <c r="BH785" s="191"/>
    </row>
    <row r="786" spans="1:60" outlineLevel="1" x14ac:dyDescent="0.25">
      <c r="A786" s="192"/>
      <c r="B786" s="193"/>
      <c r="C786" s="195" t="s">
        <v>629</v>
      </c>
      <c r="D786" s="196"/>
      <c r="E786" s="197">
        <v>10.83</v>
      </c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191"/>
      <c r="Z786" s="191"/>
      <c r="AA786" s="191"/>
      <c r="AB786" s="191"/>
      <c r="AC786" s="191"/>
      <c r="AD786" s="191"/>
      <c r="AE786" s="191"/>
      <c r="AF786" s="191"/>
      <c r="AG786" s="191" t="s">
        <v>143</v>
      </c>
      <c r="AH786" s="191">
        <v>0</v>
      </c>
      <c r="AI786" s="191"/>
      <c r="AJ786" s="191"/>
      <c r="AK786" s="191"/>
      <c r="AL786" s="191"/>
      <c r="AM786" s="191"/>
      <c r="AN786" s="191"/>
      <c r="AO786" s="191"/>
      <c r="AP786" s="191"/>
      <c r="AQ786" s="191"/>
      <c r="AR786" s="191"/>
      <c r="AS786" s="191"/>
      <c r="AT786" s="191"/>
      <c r="AU786" s="191"/>
      <c r="AV786" s="191"/>
      <c r="AW786" s="191"/>
      <c r="AX786" s="191"/>
      <c r="AY786" s="191"/>
      <c r="AZ786" s="191"/>
      <c r="BA786" s="191"/>
      <c r="BB786" s="191"/>
      <c r="BC786" s="191"/>
      <c r="BD786" s="191"/>
      <c r="BE786" s="191"/>
      <c r="BF786" s="191"/>
      <c r="BG786" s="191"/>
      <c r="BH786" s="191"/>
    </row>
    <row r="787" spans="1:60" outlineLevel="1" x14ac:dyDescent="0.25">
      <c r="A787" s="192"/>
      <c r="B787" s="193"/>
      <c r="C787" s="195" t="s">
        <v>282</v>
      </c>
      <c r="D787" s="196"/>
      <c r="E787" s="197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1"/>
      <c r="Z787" s="191"/>
      <c r="AA787" s="191"/>
      <c r="AB787" s="191"/>
      <c r="AC787" s="191"/>
      <c r="AD787" s="191"/>
      <c r="AE787" s="191"/>
      <c r="AF787" s="191"/>
      <c r="AG787" s="191" t="s">
        <v>143</v>
      </c>
      <c r="AH787" s="191">
        <v>0</v>
      </c>
      <c r="AI787" s="191"/>
      <c r="AJ787" s="191"/>
      <c r="AK787" s="191"/>
      <c r="AL787" s="191"/>
      <c r="AM787" s="191"/>
      <c r="AN787" s="191"/>
      <c r="AO787" s="191"/>
      <c r="AP787" s="191"/>
      <c r="AQ787" s="191"/>
      <c r="AR787" s="191"/>
      <c r="AS787" s="191"/>
      <c r="AT787" s="191"/>
      <c r="AU787" s="191"/>
      <c r="AV787" s="191"/>
      <c r="AW787" s="191"/>
      <c r="AX787" s="191"/>
      <c r="AY787" s="191"/>
      <c r="AZ787" s="191"/>
      <c r="BA787" s="191"/>
      <c r="BB787" s="191"/>
      <c r="BC787" s="191"/>
      <c r="BD787" s="191"/>
      <c r="BE787" s="191"/>
      <c r="BF787" s="191"/>
      <c r="BG787" s="191"/>
      <c r="BH787" s="191"/>
    </row>
    <row r="788" spans="1:60" outlineLevel="1" x14ac:dyDescent="0.25">
      <c r="A788" s="192"/>
      <c r="B788" s="193"/>
      <c r="C788" s="195" t="s">
        <v>630</v>
      </c>
      <c r="D788" s="196"/>
      <c r="E788" s="197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1"/>
      <c r="Z788" s="191"/>
      <c r="AA788" s="191"/>
      <c r="AB788" s="191"/>
      <c r="AC788" s="191"/>
      <c r="AD788" s="191"/>
      <c r="AE788" s="191"/>
      <c r="AF788" s="191"/>
      <c r="AG788" s="191" t="s">
        <v>143</v>
      </c>
      <c r="AH788" s="191">
        <v>0</v>
      </c>
      <c r="AI788" s="191"/>
      <c r="AJ788" s="191"/>
      <c r="AK788" s="191"/>
      <c r="AL788" s="191"/>
      <c r="AM788" s="191"/>
      <c r="AN788" s="191"/>
      <c r="AO788" s="191"/>
      <c r="AP788" s="191"/>
      <c r="AQ788" s="191"/>
      <c r="AR788" s="191"/>
      <c r="AS788" s="191"/>
      <c r="AT788" s="191"/>
      <c r="AU788" s="191"/>
      <c r="AV788" s="191"/>
      <c r="AW788" s="191"/>
      <c r="AX788" s="191"/>
      <c r="AY788" s="191"/>
      <c r="AZ788" s="191"/>
      <c r="BA788" s="191"/>
      <c r="BB788" s="191"/>
      <c r="BC788" s="191"/>
      <c r="BD788" s="191"/>
      <c r="BE788" s="191"/>
      <c r="BF788" s="191"/>
      <c r="BG788" s="191"/>
      <c r="BH788" s="191"/>
    </row>
    <row r="789" spans="1:60" outlineLevel="1" x14ac:dyDescent="0.25">
      <c r="A789" s="192"/>
      <c r="B789" s="193"/>
      <c r="C789" s="195" t="s">
        <v>631</v>
      </c>
      <c r="D789" s="196"/>
      <c r="E789" s="197">
        <v>6.82</v>
      </c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1"/>
      <c r="Z789" s="191"/>
      <c r="AA789" s="191"/>
      <c r="AB789" s="191"/>
      <c r="AC789" s="191"/>
      <c r="AD789" s="191"/>
      <c r="AE789" s="191"/>
      <c r="AF789" s="191"/>
      <c r="AG789" s="191" t="s">
        <v>143</v>
      </c>
      <c r="AH789" s="191">
        <v>0</v>
      </c>
      <c r="AI789" s="191"/>
      <c r="AJ789" s="191"/>
      <c r="AK789" s="191"/>
      <c r="AL789" s="191"/>
      <c r="AM789" s="191"/>
      <c r="AN789" s="191"/>
      <c r="AO789" s="191"/>
      <c r="AP789" s="191"/>
      <c r="AQ789" s="191"/>
      <c r="AR789" s="191"/>
      <c r="AS789" s="191"/>
      <c r="AT789" s="191"/>
      <c r="AU789" s="191"/>
      <c r="AV789" s="191"/>
      <c r="AW789" s="191"/>
      <c r="AX789" s="191"/>
      <c r="AY789" s="191"/>
      <c r="AZ789" s="191"/>
      <c r="BA789" s="191"/>
      <c r="BB789" s="191"/>
      <c r="BC789" s="191"/>
      <c r="BD789" s="191"/>
      <c r="BE789" s="191"/>
      <c r="BF789" s="191"/>
      <c r="BG789" s="191"/>
      <c r="BH789" s="191"/>
    </row>
    <row r="790" spans="1:60" outlineLevel="1" x14ac:dyDescent="0.25">
      <c r="A790" s="192"/>
      <c r="B790" s="193"/>
      <c r="C790" s="195" t="s">
        <v>632</v>
      </c>
      <c r="D790" s="196"/>
      <c r="E790" s="197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1"/>
      <c r="Z790" s="191"/>
      <c r="AA790" s="191"/>
      <c r="AB790" s="191"/>
      <c r="AC790" s="191"/>
      <c r="AD790" s="191"/>
      <c r="AE790" s="191"/>
      <c r="AF790" s="191"/>
      <c r="AG790" s="191" t="s">
        <v>143</v>
      </c>
      <c r="AH790" s="191">
        <v>0</v>
      </c>
      <c r="AI790" s="191"/>
      <c r="AJ790" s="191"/>
      <c r="AK790" s="191"/>
      <c r="AL790" s="191"/>
      <c r="AM790" s="191"/>
      <c r="AN790" s="191"/>
      <c r="AO790" s="191"/>
      <c r="AP790" s="191"/>
      <c r="AQ790" s="191"/>
      <c r="AR790" s="191"/>
      <c r="AS790" s="191"/>
      <c r="AT790" s="191"/>
      <c r="AU790" s="191"/>
      <c r="AV790" s="191"/>
      <c r="AW790" s="191"/>
      <c r="AX790" s="191"/>
      <c r="AY790" s="191"/>
      <c r="AZ790" s="191"/>
      <c r="BA790" s="191"/>
      <c r="BB790" s="191"/>
      <c r="BC790" s="191"/>
      <c r="BD790" s="191"/>
      <c r="BE790" s="191"/>
      <c r="BF790" s="191"/>
      <c r="BG790" s="191"/>
      <c r="BH790" s="191"/>
    </row>
    <row r="791" spans="1:60" outlineLevel="1" x14ac:dyDescent="0.25">
      <c r="A791" s="192"/>
      <c r="B791" s="193"/>
      <c r="C791" s="195" t="s">
        <v>633</v>
      </c>
      <c r="D791" s="196"/>
      <c r="E791" s="197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Q791" s="190"/>
      <c r="R791" s="190"/>
      <c r="S791" s="190"/>
      <c r="T791" s="190"/>
      <c r="U791" s="190"/>
      <c r="V791" s="190"/>
      <c r="W791" s="190"/>
      <c r="X791" s="190"/>
      <c r="Y791" s="191"/>
      <c r="Z791" s="191"/>
      <c r="AA791" s="191"/>
      <c r="AB791" s="191"/>
      <c r="AC791" s="191"/>
      <c r="AD791" s="191"/>
      <c r="AE791" s="191"/>
      <c r="AF791" s="191"/>
      <c r="AG791" s="191" t="s">
        <v>143</v>
      </c>
      <c r="AH791" s="191">
        <v>0</v>
      </c>
      <c r="AI791" s="191"/>
      <c r="AJ791" s="191"/>
      <c r="AK791" s="191"/>
      <c r="AL791" s="191"/>
      <c r="AM791" s="191"/>
      <c r="AN791" s="191"/>
      <c r="AO791" s="191"/>
      <c r="AP791" s="191"/>
      <c r="AQ791" s="191"/>
      <c r="AR791" s="191"/>
      <c r="AS791" s="191"/>
      <c r="AT791" s="191"/>
      <c r="AU791" s="191"/>
      <c r="AV791" s="191"/>
      <c r="AW791" s="191"/>
      <c r="AX791" s="191"/>
      <c r="AY791" s="191"/>
      <c r="AZ791" s="191"/>
      <c r="BA791" s="191"/>
      <c r="BB791" s="191"/>
      <c r="BC791" s="191"/>
      <c r="BD791" s="191"/>
      <c r="BE791" s="191"/>
      <c r="BF791" s="191"/>
      <c r="BG791" s="191"/>
      <c r="BH791" s="191"/>
    </row>
    <row r="792" spans="1:60" outlineLevel="1" x14ac:dyDescent="0.25">
      <c r="A792" s="192"/>
      <c r="B792" s="193"/>
      <c r="C792" s="195" t="s">
        <v>634</v>
      </c>
      <c r="D792" s="196"/>
      <c r="E792" s="197">
        <v>6.61</v>
      </c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1"/>
      <c r="Z792" s="191"/>
      <c r="AA792" s="191"/>
      <c r="AB792" s="191"/>
      <c r="AC792" s="191"/>
      <c r="AD792" s="191"/>
      <c r="AE792" s="191"/>
      <c r="AF792" s="191"/>
      <c r="AG792" s="191" t="s">
        <v>143</v>
      </c>
      <c r="AH792" s="191">
        <v>0</v>
      </c>
      <c r="AI792" s="191"/>
      <c r="AJ792" s="191"/>
      <c r="AK792" s="191"/>
      <c r="AL792" s="191"/>
      <c r="AM792" s="191"/>
      <c r="AN792" s="191"/>
      <c r="AO792" s="191"/>
      <c r="AP792" s="191"/>
      <c r="AQ792" s="191"/>
      <c r="AR792" s="191"/>
      <c r="AS792" s="191"/>
      <c r="AT792" s="191"/>
      <c r="AU792" s="191"/>
      <c r="AV792" s="191"/>
      <c r="AW792" s="191"/>
      <c r="AX792" s="191"/>
      <c r="AY792" s="191"/>
      <c r="AZ792" s="191"/>
      <c r="BA792" s="191"/>
      <c r="BB792" s="191"/>
      <c r="BC792" s="191"/>
      <c r="BD792" s="191"/>
      <c r="BE792" s="191"/>
      <c r="BF792" s="191"/>
      <c r="BG792" s="191"/>
      <c r="BH792" s="191"/>
    </row>
    <row r="793" spans="1:60" outlineLevel="1" x14ac:dyDescent="0.25">
      <c r="A793" s="192"/>
      <c r="B793" s="193"/>
      <c r="C793" s="195" t="s">
        <v>635</v>
      </c>
      <c r="D793" s="196"/>
      <c r="E793" s="197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1"/>
      <c r="Z793" s="191"/>
      <c r="AA793" s="191"/>
      <c r="AB793" s="191"/>
      <c r="AC793" s="191"/>
      <c r="AD793" s="191"/>
      <c r="AE793" s="191"/>
      <c r="AF793" s="191"/>
      <c r="AG793" s="191" t="s">
        <v>143</v>
      </c>
      <c r="AH793" s="191">
        <v>0</v>
      </c>
      <c r="AI793" s="191"/>
      <c r="AJ793" s="191"/>
      <c r="AK793" s="191"/>
      <c r="AL793" s="191"/>
      <c r="AM793" s="191"/>
      <c r="AN793" s="191"/>
      <c r="AO793" s="191"/>
      <c r="AP793" s="191"/>
      <c r="AQ793" s="191"/>
      <c r="AR793" s="191"/>
      <c r="AS793" s="191"/>
      <c r="AT793" s="191"/>
      <c r="AU793" s="191"/>
      <c r="AV793" s="191"/>
      <c r="AW793" s="191"/>
      <c r="AX793" s="191"/>
      <c r="AY793" s="191"/>
      <c r="AZ793" s="191"/>
      <c r="BA793" s="191"/>
      <c r="BB793" s="191"/>
      <c r="BC793" s="191"/>
      <c r="BD793" s="191"/>
      <c r="BE793" s="191"/>
      <c r="BF793" s="191"/>
      <c r="BG793" s="191"/>
      <c r="BH793" s="191"/>
    </row>
    <row r="794" spans="1:60" outlineLevel="1" x14ac:dyDescent="0.25">
      <c r="A794" s="192"/>
      <c r="B794" s="193"/>
      <c r="C794" s="195" t="s">
        <v>636</v>
      </c>
      <c r="D794" s="196"/>
      <c r="E794" s="197">
        <v>12.18</v>
      </c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Q794" s="190"/>
      <c r="R794" s="190"/>
      <c r="S794" s="190"/>
      <c r="T794" s="190"/>
      <c r="U794" s="190"/>
      <c r="V794" s="190"/>
      <c r="W794" s="190"/>
      <c r="X794" s="190"/>
      <c r="Y794" s="191"/>
      <c r="Z794" s="191"/>
      <c r="AA794" s="191"/>
      <c r="AB794" s="191"/>
      <c r="AC794" s="191"/>
      <c r="AD794" s="191"/>
      <c r="AE794" s="191"/>
      <c r="AF794" s="191"/>
      <c r="AG794" s="191" t="s">
        <v>143</v>
      </c>
      <c r="AH794" s="191">
        <v>0</v>
      </c>
      <c r="AI794" s="191"/>
      <c r="AJ794" s="191"/>
      <c r="AK794" s="191"/>
      <c r="AL794" s="191"/>
      <c r="AM794" s="191"/>
      <c r="AN794" s="191"/>
      <c r="AO794" s="191"/>
      <c r="AP794" s="191"/>
      <c r="AQ794" s="191"/>
      <c r="AR794" s="191"/>
      <c r="AS794" s="191"/>
      <c r="AT794" s="191"/>
      <c r="AU794" s="191"/>
      <c r="AV794" s="191"/>
      <c r="AW794" s="191"/>
      <c r="AX794" s="191"/>
      <c r="AY794" s="191"/>
      <c r="AZ794" s="191"/>
      <c r="BA794" s="191"/>
      <c r="BB794" s="191"/>
      <c r="BC794" s="191"/>
      <c r="BD794" s="191"/>
      <c r="BE794" s="191"/>
      <c r="BF794" s="191"/>
      <c r="BG794" s="191"/>
      <c r="BH794" s="191"/>
    </row>
    <row r="795" spans="1:60" outlineLevel="1" x14ac:dyDescent="0.25">
      <c r="A795" s="192"/>
      <c r="B795" s="193"/>
      <c r="C795" s="641"/>
      <c r="D795" s="642"/>
      <c r="E795" s="642"/>
      <c r="F795" s="642"/>
      <c r="G795" s="642"/>
      <c r="H795" s="190"/>
      <c r="I795" s="190"/>
      <c r="J795" s="190"/>
      <c r="K795" s="190"/>
      <c r="L795" s="190"/>
      <c r="M795" s="190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1"/>
      <c r="Z795" s="191"/>
      <c r="AA795" s="191"/>
      <c r="AB795" s="191"/>
      <c r="AC795" s="191"/>
      <c r="AD795" s="191"/>
      <c r="AE795" s="191"/>
      <c r="AF795" s="191"/>
      <c r="AG795" s="191" t="s">
        <v>103</v>
      </c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1"/>
      <c r="AT795" s="191"/>
      <c r="AU795" s="191"/>
      <c r="AV795" s="191"/>
      <c r="AW795" s="191"/>
      <c r="AX795" s="191"/>
      <c r="AY795" s="191"/>
      <c r="AZ795" s="191"/>
      <c r="BA795" s="191"/>
      <c r="BB795" s="191"/>
      <c r="BC795" s="191"/>
      <c r="BD795" s="191"/>
      <c r="BE795" s="191"/>
      <c r="BF795" s="191"/>
      <c r="BG795" s="191"/>
      <c r="BH795" s="191"/>
    </row>
    <row r="796" spans="1:60" outlineLevel="1" x14ac:dyDescent="0.25">
      <c r="A796" s="182">
        <v>89</v>
      </c>
      <c r="B796" s="183" t="s">
        <v>637</v>
      </c>
      <c r="C796" s="184" t="s">
        <v>638</v>
      </c>
      <c r="D796" s="185" t="s">
        <v>230</v>
      </c>
      <c r="E796" s="186">
        <v>114.1835</v>
      </c>
      <c r="F796" s="187"/>
      <c r="G796" s="188">
        <f>ROUND(E796*F796,2)</f>
        <v>0</v>
      </c>
      <c r="H796" s="187"/>
      <c r="I796" s="188">
        <f>ROUND(E796*H796,2)</f>
        <v>0</v>
      </c>
      <c r="J796" s="187"/>
      <c r="K796" s="188">
        <f>ROUND(E796*J796,2)</f>
        <v>0</v>
      </c>
      <c r="L796" s="188">
        <v>21</v>
      </c>
      <c r="M796" s="188">
        <f>G796*(1+L796/100)</f>
        <v>0</v>
      </c>
      <c r="N796" s="188">
        <v>0</v>
      </c>
      <c r="O796" s="188">
        <f>ROUND(E796*N796,2)</f>
        <v>0</v>
      </c>
      <c r="P796" s="188">
        <v>0</v>
      </c>
      <c r="Q796" s="188">
        <f>ROUND(E796*P796,2)</f>
        <v>0</v>
      </c>
      <c r="R796" s="188"/>
      <c r="S796" s="188" t="s">
        <v>117</v>
      </c>
      <c r="T796" s="189" t="s">
        <v>98</v>
      </c>
      <c r="U796" s="190">
        <v>0</v>
      </c>
      <c r="V796" s="190">
        <f>ROUND(E796*U796,2)</f>
        <v>0</v>
      </c>
      <c r="W796" s="190"/>
      <c r="X796" s="190" t="s">
        <v>134</v>
      </c>
      <c r="Y796" s="191"/>
      <c r="Z796" s="191"/>
      <c r="AA796" s="191"/>
      <c r="AB796" s="191"/>
      <c r="AC796" s="191"/>
      <c r="AD796" s="191"/>
      <c r="AE796" s="191"/>
      <c r="AF796" s="191"/>
      <c r="AG796" s="191" t="s">
        <v>620</v>
      </c>
      <c r="AH796" s="191"/>
      <c r="AI796" s="191"/>
      <c r="AJ796" s="191"/>
      <c r="AK796" s="191"/>
      <c r="AL796" s="191"/>
      <c r="AM796" s="191"/>
      <c r="AN796" s="191"/>
      <c r="AO796" s="191"/>
      <c r="AP796" s="191"/>
      <c r="AQ796" s="191"/>
      <c r="AR796" s="191"/>
      <c r="AS796" s="191"/>
      <c r="AT796" s="191"/>
      <c r="AU796" s="191"/>
      <c r="AV796" s="191"/>
      <c r="AW796" s="191"/>
      <c r="AX796" s="191"/>
      <c r="AY796" s="191"/>
      <c r="AZ796" s="191"/>
      <c r="BA796" s="191"/>
      <c r="BB796" s="191"/>
      <c r="BC796" s="191"/>
      <c r="BD796" s="191"/>
      <c r="BE796" s="191"/>
      <c r="BF796" s="191"/>
      <c r="BG796" s="191"/>
      <c r="BH796" s="191"/>
    </row>
    <row r="797" spans="1:60" outlineLevel="1" x14ac:dyDescent="0.25">
      <c r="A797" s="192"/>
      <c r="B797" s="193"/>
      <c r="C797" s="195" t="s">
        <v>404</v>
      </c>
      <c r="D797" s="196"/>
      <c r="E797" s="197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1"/>
      <c r="Z797" s="191"/>
      <c r="AA797" s="191"/>
      <c r="AB797" s="191"/>
      <c r="AC797" s="191"/>
      <c r="AD797" s="191"/>
      <c r="AE797" s="191"/>
      <c r="AF797" s="191"/>
      <c r="AG797" s="191" t="s">
        <v>143</v>
      </c>
      <c r="AH797" s="191">
        <v>0</v>
      </c>
      <c r="AI797" s="191"/>
      <c r="AJ797" s="191"/>
      <c r="AK797" s="191"/>
      <c r="AL797" s="191"/>
      <c r="AM797" s="191"/>
      <c r="AN797" s="191"/>
      <c r="AO797" s="191"/>
      <c r="AP797" s="191"/>
      <c r="AQ797" s="191"/>
      <c r="AR797" s="191"/>
      <c r="AS797" s="191"/>
      <c r="AT797" s="191"/>
      <c r="AU797" s="191"/>
      <c r="AV797" s="191"/>
      <c r="AW797" s="191"/>
      <c r="AX797" s="191"/>
      <c r="AY797" s="191"/>
      <c r="AZ797" s="191"/>
      <c r="BA797" s="191"/>
      <c r="BB797" s="191"/>
      <c r="BC797" s="191"/>
      <c r="BD797" s="191"/>
      <c r="BE797" s="191"/>
      <c r="BF797" s="191"/>
      <c r="BG797" s="191"/>
      <c r="BH797" s="191"/>
    </row>
    <row r="798" spans="1:60" outlineLevel="1" x14ac:dyDescent="0.25">
      <c r="A798" s="192"/>
      <c r="B798" s="193"/>
      <c r="C798" s="195" t="s">
        <v>639</v>
      </c>
      <c r="D798" s="196"/>
      <c r="E798" s="197">
        <v>114.1835</v>
      </c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1"/>
      <c r="Z798" s="191"/>
      <c r="AA798" s="191"/>
      <c r="AB798" s="191"/>
      <c r="AC798" s="191"/>
      <c r="AD798" s="191"/>
      <c r="AE798" s="191"/>
      <c r="AF798" s="191"/>
      <c r="AG798" s="191" t="s">
        <v>143</v>
      </c>
      <c r="AH798" s="191">
        <v>0</v>
      </c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1"/>
      <c r="AT798" s="191"/>
      <c r="AU798" s="191"/>
      <c r="AV798" s="191"/>
      <c r="AW798" s="191"/>
      <c r="AX798" s="191"/>
      <c r="AY798" s="191"/>
      <c r="AZ798" s="191"/>
      <c r="BA798" s="191"/>
      <c r="BB798" s="191"/>
      <c r="BC798" s="191"/>
      <c r="BD798" s="191"/>
      <c r="BE798" s="191"/>
      <c r="BF798" s="191"/>
      <c r="BG798" s="191"/>
      <c r="BH798" s="191"/>
    </row>
    <row r="799" spans="1:60" outlineLevel="1" x14ac:dyDescent="0.25">
      <c r="A799" s="192"/>
      <c r="B799" s="193"/>
      <c r="C799" s="641"/>
      <c r="D799" s="642"/>
      <c r="E799" s="642"/>
      <c r="F799" s="642"/>
      <c r="G799" s="642"/>
      <c r="H799" s="190"/>
      <c r="I799" s="190"/>
      <c r="J799" s="190"/>
      <c r="K799" s="190"/>
      <c r="L799" s="190"/>
      <c r="M799" s="190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1"/>
      <c r="Z799" s="191"/>
      <c r="AA799" s="191"/>
      <c r="AB799" s="191"/>
      <c r="AC799" s="191"/>
      <c r="AD799" s="191"/>
      <c r="AE799" s="191"/>
      <c r="AF799" s="191"/>
      <c r="AG799" s="191" t="s">
        <v>103</v>
      </c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1"/>
      <c r="AT799" s="191"/>
      <c r="AU799" s="191"/>
      <c r="AV799" s="191"/>
      <c r="AW799" s="191"/>
      <c r="AX799" s="191"/>
      <c r="AY799" s="191"/>
      <c r="AZ799" s="191"/>
      <c r="BA799" s="191"/>
      <c r="BB799" s="191"/>
      <c r="BC799" s="191"/>
      <c r="BD799" s="191"/>
      <c r="BE799" s="191"/>
      <c r="BF799" s="191"/>
      <c r="BG799" s="191"/>
      <c r="BH799" s="191"/>
    </row>
    <row r="800" spans="1:60" outlineLevel="1" x14ac:dyDescent="0.25">
      <c r="A800" s="182">
        <v>90</v>
      </c>
      <c r="B800" s="183" t="s">
        <v>640</v>
      </c>
      <c r="C800" s="184" t="s">
        <v>641</v>
      </c>
      <c r="D800" s="185" t="s">
        <v>230</v>
      </c>
      <c r="E800" s="186">
        <v>7.16</v>
      </c>
      <c r="F800" s="187"/>
      <c r="G800" s="188">
        <f>ROUND(E800*F800,2)</f>
        <v>0</v>
      </c>
      <c r="H800" s="187"/>
      <c r="I800" s="188">
        <f>ROUND(E800*H800,2)</f>
        <v>0</v>
      </c>
      <c r="J800" s="187"/>
      <c r="K800" s="188">
        <f>ROUND(E800*J800,2)</f>
        <v>0</v>
      </c>
      <c r="L800" s="188">
        <v>21</v>
      </c>
      <c r="M800" s="188">
        <f>G800*(1+L800/100)</f>
        <v>0</v>
      </c>
      <c r="N800" s="188">
        <v>0</v>
      </c>
      <c r="O800" s="188">
        <f>ROUND(E800*N800,2)</f>
        <v>0</v>
      </c>
      <c r="P800" s="188">
        <v>0</v>
      </c>
      <c r="Q800" s="188">
        <f>ROUND(E800*P800,2)</f>
        <v>0</v>
      </c>
      <c r="R800" s="188"/>
      <c r="S800" s="188" t="s">
        <v>117</v>
      </c>
      <c r="T800" s="189" t="s">
        <v>98</v>
      </c>
      <c r="U800" s="190">
        <v>0</v>
      </c>
      <c r="V800" s="190">
        <f>ROUND(E800*U800,2)</f>
        <v>0</v>
      </c>
      <c r="W800" s="190"/>
      <c r="X800" s="190" t="s">
        <v>134</v>
      </c>
      <c r="Y800" s="191"/>
      <c r="Z800" s="191"/>
      <c r="AA800" s="191"/>
      <c r="AB800" s="191"/>
      <c r="AC800" s="191"/>
      <c r="AD800" s="191"/>
      <c r="AE800" s="191"/>
      <c r="AF800" s="191"/>
      <c r="AG800" s="191" t="s">
        <v>620</v>
      </c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1"/>
      <c r="AT800" s="191"/>
      <c r="AU800" s="191"/>
      <c r="AV800" s="191"/>
      <c r="AW800" s="191"/>
      <c r="AX800" s="191"/>
      <c r="AY800" s="191"/>
      <c r="AZ800" s="191"/>
      <c r="BA800" s="191"/>
      <c r="BB800" s="191"/>
      <c r="BC800" s="191"/>
      <c r="BD800" s="191"/>
      <c r="BE800" s="191"/>
      <c r="BF800" s="191"/>
      <c r="BG800" s="191"/>
      <c r="BH800" s="191"/>
    </row>
    <row r="801" spans="1:60" outlineLevel="1" x14ac:dyDescent="0.25">
      <c r="A801" s="192"/>
      <c r="B801" s="193"/>
      <c r="C801" s="195" t="s">
        <v>273</v>
      </c>
      <c r="D801" s="196"/>
      <c r="E801" s="197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1"/>
      <c r="Z801" s="191"/>
      <c r="AA801" s="191"/>
      <c r="AB801" s="191"/>
      <c r="AC801" s="191"/>
      <c r="AD801" s="191"/>
      <c r="AE801" s="191"/>
      <c r="AF801" s="191"/>
      <c r="AG801" s="191" t="s">
        <v>143</v>
      </c>
      <c r="AH801" s="191">
        <v>0</v>
      </c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1"/>
      <c r="AT801" s="191"/>
      <c r="AU801" s="191"/>
      <c r="AV801" s="191"/>
      <c r="AW801" s="191"/>
      <c r="AX801" s="191"/>
      <c r="AY801" s="191"/>
      <c r="AZ801" s="191"/>
      <c r="BA801" s="191"/>
      <c r="BB801" s="191"/>
      <c r="BC801" s="191"/>
      <c r="BD801" s="191"/>
      <c r="BE801" s="191"/>
      <c r="BF801" s="191"/>
      <c r="BG801" s="191"/>
      <c r="BH801" s="191"/>
    </row>
    <row r="802" spans="1:60" outlineLevel="1" x14ac:dyDescent="0.25">
      <c r="A802" s="192"/>
      <c r="B802" s="193"/>
      <c r="C802" s="195" t="s">
        <v>642</v>
      </c>
      <c r="D802" s="196"/>
      <c r="E802" s="197">
        <v>3.94</v>
      </c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1"/>
      <c r="Z802" s="191"/>
      <c r="AA802" s="191"/>
      <c r="AB802" s="191"/>
      <c r="AC802" s="191"/>
      <c r="AD802" s="191"/>
      <c r="AE802" s="191"/>
      <c r="AF802" s="191"/>
      <c r="AG802" s="191" t="s">
        <v>143</v>
      </c>
      <c r="AH802" s="191">
        <v>0</v>
      </c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1"/>
      <c r="AT802" s="191"/>
      <c r="AU802" s="191"/>
      <c r="AV802" s="191"/>
      <c r="AW802" s="191"/>
      <c r="AX802" s="191"/>
      <c r="AY802" s="191"/>
      <c r="AZ802" s="191"/>
      <c r="BA802" s="191"/>
      <c r="BB802" s="191"/>
      <c r="BC802" s="191"/>
      <c r="BD802" s="191"/>
      <c r="BE802" s="191"/>
      <c r="BF802" s="191"/>
      <c r="BG802" s="191"/>
      <c r="BH802" s="191"/>
    </row>
    <row r="803" spans="1:60" outlineLevel="1" x14ac:dyDescent="0.25">
      <c r="A803" s="192"/>
      <c r="B803" s="193"/>
      <c r="C803" s="195" t="s">
        <v>278</v>
      </c>
      <c r="D803" s="196"/>
      <c r="E803" s="197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1"/>
      <c r="Z803" s="191"/>
      <c r="AA803" s="191"/>
      <c r="AB803" s="191"/>
      <c r="AC803" s="191"/>
      <c r="AD803" s="191"/>
      <c r="AE803" s="191"/>
      <c r="AF803" s="191"/>
      <c r="AG803" s="191" t="s">
        <v>143</v>
      </c>
      <c r="AH803" s="191">
        <v>0</v>
      </c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  <c r="AS803" s="191"/>
      <c r="AT803" s="191"/>
      <c r="AU803" s="191"/>
      <c r="AV803" s="191"/>
      <c r="AW803" s="191"/>
      <c r="AX803" s="191"/>
      <c r="AY803" s="191"/>
      <c r="AZ803" s="191"/>
      <c r="BA803" s="191"/>
      <c r="BB803" s="191"/>
      <c r="BC803" s="191"/>
      <c r="BD803" s="191"/>
      <c r="BE803" s="191"/>
      <c r="BF803" s="191"/>
      <c r="BG803" s="191"/>
      <c r="BH803" s="191"/>
    </row>
    <row r="804" spans="1:60" outlineLevel="1" x14ac:dyDescent="0.25">
      <c r="A804" s="192"/>
      <c r="B804" s="193"/>
      <c r="C804" s="195" t="s">
        <v>643</v>
      </c>
      <c r="D804" s="196"/>
      <c r="E804" s="197">
        <v>3.22</v>
      </c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1"/>
      <c r="Z804" s="191"/>
      <c r="AA804" s="191"/>
      <c r="AB804" s="191"/>
      <c r="AC804" s="191"/>
      <c r="AD804" s="191"/>
      <c r="AE804" s="191"/>
      <c r="AF804" s="191"/>
      <c r="AG804" s="191" t="s">
        <v>143</v>
      </c>
      <c r="AH804" s="191">
        <v>0</v>
      </c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191"/>
      <c r="AT804" s="191"/>
      <c r="AU804" s="191"/>
      <c r="AV804" s="191"/>
      <c r="AW804" s="191"/>
      <c r="AX804" s="191"/>
      <c r="AY804" s="191"/>
      <c r="AZ804" s="191"/>
      <c r="BA804" s="191"/>
      <c r="BB804" s="191"/>
      <c r="BC804" s="191"/>
      <c r="BD804" s="191"/>
      <c r="BE804" s="191"/>
      <c r="BF804" s="191"/>
      <c r="BG804" s="191"/>
      <c r="BH804" s="191"/>
    </row>
    <row r="805" spans="1:60" outlineLevel="1" x14ac:dyDescent="0.25">
      <c r="A805" s="192"/>
      <c r="B805" s="193"/>
      <c r="C805" s="641"/>
      <c r="D805" s="642"/>
      <c r="E805" s="642"/>
      <c r="F805" s="642"/>
      <c r="G805" s="642"/>
      <c r="H805" s="190"/>
      <c r="I805" s="190"/>
      <c r="J805" s="190"/>
      <c r="K805" s="190"/>
      <c r="L805" s="190"/>
      <c r="M805" s="190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1"/>
      <c r="Z805" s="191"/>
      <c r="AA805" s="191"/>
      <c r="AB805" s="191"/>
      <c r="AC805" s="191"/>
      <c r="AD805" s="191"/>
      <c r="AE805" s="191"/>
      <c r="AF805" s="191"/>
      <c r="AG805" s="191" t="s">
        <v>103</v>
      </c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1"/>
      <c r="AT805" s="191"/>
      <c r="AU805" s="191"/>
      <c r="AV805" s="191"/>
      <c r="AW805" s="191"/>
      <c r="AX805" s="191"/>
      <c r="AY805" s="191"/>
      <c r="AZ805" s="191"/>
      <c r="BA805" s="191"/>
      <c r="BB805" s="191"/>
      <c r="BC805" s="191"/>
      <c r="BD805" s="191"/>
      <c r="BE805" s="191"/>
      <c r="BF805" s="191"/>
      <c r="BG805" s="191"/>
      <c r="BH805" s="191"/>
    </row>
    <row r="806" spans="1:60" outlineLevel="1" x14ac:dyDescent="0.25">
      <c r="A806" s="182">
        <v>91</v>
      </c>
      <c r="B806" s="183" t="s">
        <v>644</v>
      </c>
      <c r="C806" s="184" t="s">
        <v>645</v>
      </c>
      <c r="D806" s="185" t="s">
        <v>230</v>
      </c>
      <c r="E806" s="186">
        <v>13.43</v>
      </c>
      <c r="F806" s="187"/>
      <c r="G806" s="188">
        <f>ROUND(E806*F806,2)</f>
        <v>0</v>
      </c>
      <c r="H806" s="187"/>
      <c r="I806" s="188">
        <f>ROUND(E806*H806,2)</f>
        <v>0</v>
      </c>
      <c r="J806" s="187"/>
      <c r="K806" s="188">
        <f>ROUND(E806*J806,2)</f>
        <v>0</v>
      </c>
      <c r="L806" s="188">
        <v>21</v>
      </c>
      <c r="M806" s="188">
        <f>G806*(1+L806/100)</f>
        <v>0</v>
      </c>
      <c r="N806" s="188">
        <v>0</v>
      </c>
      <c r="O806" s="188">
        <f>ROUND(E806*N806,2)</f>
        <v>0</v>
      </c>
      <c r="P806" s="188">
        <v>0</v>
      </c>
      <c r="Q806" s="188">
        <f>ROUND(E806*P806,2)</f>
        <v>0</v>
      </c>
      <c r="R806" s="188"/>
      <c r="S806" s="188" t="s">
        <v>117</v>
      </c>
      <c r="T806" s="189" t="s">
        <v>98</v>
      </c>
      <c r="U806" s="190">
        <v>0</v>
      </c>
      <c r="V806" s="190">
        <f>ROUND(E806*U806,2)</f>
        <v>0</v>
      </c>
      <c r="W806" s="190"/>
      <c r="X806" s="190" t="s">
        <v>134</v>
      </c>
      <c r="Y806" s="191"/>
      <c r="Z806" s="191"/>
      <c r="AA806" s="191"/>
      <c r="AB806" s="191"/>
      <c r="AC806" s="191"/>
      <c r="AD806" s="191"/>
      <c r="AE806" s="191"/>
      <c r="AF806" s="191"/>
      <c r="AG806" s="191" t="s">
        <v>620</v>
      </c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1"/>
      <c r="AT806" s="191"/>
      <c r="AU806" s="191"/>
      <c r="AV806" s="191"/>
      <c r="AW806" s="191"/>
      <c r="AX806" s="191"/>
      <c r="AY806" s="191"/>
      <c r="AZ806" s="191"/>
      <c r="BA806" s="191"/>
      <c r="BB806" s="191"/>
      <c r="BC806" s="191"/>
      <c r="BD806" s="191"/>
      <c r="BE806" s="191"/>
      <c r="BF806" s="191"/>
      <c r="BG806" s="191"/>
      <c r="BH806" s="191"/>
    </row>
    <row r="807" spans="1:60" outlineLevel="1" x14ac:dyDescent="0.25">
      <c r="A807" s="192"/>
      <c r="B807" s="193"/>
      <c r="C807" s="195" t="s">
        <v>282</v>
      </c>
      <c r="D807" s="196"/>
      <c r="E807" s="197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1"/>
      <c r="Z807" s="191"/>
      <c r="AA807" s="191"/>
      <c r="AB807" s="191"/>
      <c r="AC807" s="191"/>
      <c r="AD807" s="191"/>
      <c r="AE807" s="191"/>
      <c r="AF807" s="191"/>
      <c r="AG807" s="191" t="s">
        <v>143</v>
      </c>
      <c r="AH807" s="191">
        <v>0</v>
      </c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1"/>
      <c r="AT807" s="191"/>
      <c r="AU807" s="191"/>
      <c r="AV807" s="191"/>
      <c r="AW807" s="191"/>
      <c r="AX807" s="191"/>
      <c r="AY807" s="191"/>
      <c r="AZ807" s="191"/>
      <c r="BA807" s="191"/>
      <c r="BB807" s="191"/>
      <c r="BC807" s="191"/>
      <c r="BD807" s="191"/>
      <c r="BE807" s="191"/>
      <c r="BF807" s="191"/>
      <c r="BG807" s="191"/>
      <c r="BH807" s="191"/>
    </row>
    <row r="808" spans="1:60" outlineLevel="1" x14ac:dyDescent="0.25">
      <c r="A808" s="192"/>
      <c r="B808" s="193"/>
      <c r="C808" s="195" t="s">
        <v>631</v>
      </c>
      <c r="D808" s="196"/>
      <c r="E808" s="197">
        <v>6.82</v>
      </c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1"/>
      <c r="Z808" s="191"/>
      <c r="AA808" s="191"/>
      <c r="AB808" s="191"/>
      <c r="AC808" s="191"/>
      <c r="AD808" s="191"/>
      <c r="AE808" s="191"/>
      <c r="AF808" s="191"/>
      <c r="AG808" s="191" t="s">
        <v>143</v>
      </c>
      <c r="AH808" s="191">
        <v>0</v>
      </c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1"/>
      <c r="AT808" s="191"/>
      <c r="AU808" s="191"/>
      <c r="AV808" s="191"/>
      <c r="AW808" s="191"/>
      <c r="AX808" s="191"/>
      <c r="AY808" s="191"/>
      <c r="AZ808" s="191"/>
      <c r="BA808" s="191"/>
      <c r="BB808" s="191"/>
      <c r="BC808" s="191"/>
      <c r="BD808" s="191"/>
      <c r="BE808" s="191"/>
      <c r="BF808" s="191"/>
      <c r="BG808" s="191"/>
      <c r="BH808" s="191"/>
    </row>
    <row r="809" spans="1:60" outlineLevel="1" x14ac:dyDescent="0.25">
      <c r="A809" s="192"/>
      <c r="B809" s="193"/>
      <c r="C809" s="195" t="s">
        <v>632</v>
      </c>
      <c r="D809" s="196"/>
      <c r="E809" s="197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1"/>
      <c r="Z809" s="191"/>
      <c r="AA809" s="191"/>
      <c r="AB809" s="191"/>
      <c r="AC809" s="191"/>
      <c r="AD809" s="191"/>
      <c r="AE809" s="191"/>
      <c r="AF809" s="191"/>
      <c r="AG809" s="191" t="s">
        <v>143</v>
      </c>
      <c r="AH809" s="191">
        <v>0</v>
      </c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1"/>
      <c r="AT809" s="191"/>
      <c r="AU809" s="191"/>
      <c r="AV809" s="191"/>
      <c r="AW809" s="191"/>
      <c r="AX809" s="191"/>
      <c r="AY809" s="191"/>
      <c r="AZ809" s="191"/>
      <c r="BA809" s="191"/>
      <c r="BB809" s="191"/>
      <c r="BC809" s="191"/>
      <c r="BD809" s="191"/>
      <c r="BE809" s="191"/>
      <c r="BF809" s="191"/>
      <c r="BG809" s="191"/>
      <c r="BH809" s="191"/>
    </row>
    <row r="810" spans="1:60" outlineLevel="1" x14ac:dyDescent="0.25">
      <c r="A810" s="192"/>
      <c r="B810" s="193"/>
      <c r="C810" s="195" t="s">
        <v>634</v>
      </c>
      <c r="D810" s="196"/>
      <c r="E810" s="197">
        <v>6.61</v>
      </c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1"/>
      <c r="Z810" s="191"/>
      <c r="AA810" s="191"/>
      <c r="AB810" s="191"/>
      <c r="AC810" s="191"/>
      <c r="AD810" s="191"/>
      <c r="AE810" s="191"/>
      <c r="AF810" s="191"/>
      <c r="AG810" s="191" t="s">
        <v>143</v>
      </c>
      <c r="AH810" s="191">
        <v>0</v>
      </c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1"/>
      <c r="AT810" s="191"/>
      <c r="AU810" s="191"/>
      <c r="AV810" s="191"/>
      <c r="AW810" s="191"/>
      <c r="AX810" s="191"/>
      <c r="AY810" s="191"/>
      <c r="AZ810" s="191"/>
      <c r="BA810" s="191"/>
      <c r="BB810" s="191"/>
      <c r="BC810" s="191"/>
      <c r="BD810" s="191"/>
      <c r="BE810" s="191"/>
      <c r="BF810" s="191"/>
      <c r="BG810" s="191"/>
      <c r="BH810" s="191"/>
    </row>
    <row r="811" spans="1:60" outlineLevel="1" x14ac:dyDescent="0.25">
      <c r="A811" s="192"/>
      <c r="B811" s="193"/>
      <c r="C811" s="641"/>
      <c r="D811" s="642"/>
      <c r="E811" s="642"/>
      <c r="F811" s="642"/>
      <c r="G811" s="642"/>
      <c r="H811" s="190"/>
      <c r="I811" s="190"/>
      <c r="J811" s="190"/>
      <c r="K811" s="190"/>
      <c r="L811" s="190"/>
      <c r="M811" s="190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1"/>
      <c r="Z811" s="191"/>
      <c r="AA811" s="191"/>
      <c r="AB811" s="191"/>
      <c r="AC811" s="191"/>
      <c r="AD811" s="191"/>
      <c r="AE811" s="191"/>
      <c r="AF811" s="191"/>
      <c r="AG811" s="191" t="s">
        <v>103</v>
      </c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  <c r="AS811" s="191"/>
      <c r="AT811" s="191"/>
      <c r="AU811" s="191"/>
      <c r="AV811" s="191"/>
      <c r="AW811" s="191"/>
      <c r="AX811" s="191"/>
      <c r="AY811" s="191"/>
      <c r="AZ811" s="191"/>
      <c r="BA811" s="191"/>
      <c r="BB811" s="191"/>
      <c r="BC811" s="191"/>
      <c r="BD811" s="191"/>
      <c r="BE811" s="191"/>
      <c r="BF811" s="191"/>
      <c r="BG811" s="191"/>
      <c r="BH811" s="191"/>
    </row>
    <row r="812" spans="1:60" outlineLevel="1" x14ac:dyDescent="0.25">
      <c r="A812" s="192">
        <v>92</v>
      </c>
      <c r="B812" s="193" t="s">
        <v>615</v>
      </c>
      <c r="C812" s="206" t="s">
        <v>616</v>
      </c>
      <c r="D812" s="207" t="s">
        <v>39</v>
      </c>
      <c r="E812" s="208"/>
      <c r="F812" s="209"/>
      <c r="G812" s="190">
        <f>ROUND(E812*F812,2)</f>
        <v>0</v>
      </c>
      <c r="H812" s="209"/>
      <c r="I812" s="190">
        <f>ROUND(E812*H812,2)</f>
        <v>0</v>
      </c>
      <c r="J812" s="209"/>
      <c r="K812" s="190">
        <f>ROUND(E812*J812,2)</f>
        <v>0</v>
      </c>
      <c r="L812" s="190">
        <v>21</v>
      </c>
      <c r="M812" s="190">
        <f>G812*(1+L812/100)</f>
        <v>0</v>
      </c>
      <c r="N812" s="190">
        <v>0</v>
      </c>
      <c r="O812" s="190">
        <f>ROUND(E812*N812,2)</f>
        <v>0</v>
      </c>
      <c r="P812" s="190">
        <v>0</v>
      </c>
      <c r="Q812" s="190">
        <f>ROUND(E812*P812,2)</f>
        <v>0</v>
      </c>
      <c r="R812" s="190" t="s">
        <v>617</v>
      </c>
      <c r="S812" s="190" t="s">
        <v>97</v>
      </c>
      <c r="T812" s="190" t="s">
        <v>98</v>
      </c>
      <c r="U812" s="190">
        <v>0</v>
      </c>
      <c r="V812" s="190">
        <f>ROUND(E812*U812,2)</f>
        <v>0</v>
      </c>
      <c r="W812" s="190"/>
      <c r="X812" s="190" t="s">
        <v>532</v>
      </c>
      <c r="Y812" s="191"/>
      <c r="Z812" s="191"/>
      <c r="AA812" s="191"/>
      <c r="AB812" s="191"/>
      <c r="AC812" s="191"/>
      <c r="AD812" s="191"/>
      <c r="AE812" s="191"/>
      <c r="AF812" s="191"/>
      <c r="AG812" s="191" t="s">
        <v>533</v>
      </c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1"/>
      <c r="AT812" s="191"/>
      <c r="AU812" s="191"/>
      <c r="AV812" s="191"/>
      <c r="AW812" s="191"/>
      <c r="AX812" s="191"/>
      <c r="AY812" s="191"/>
      <c r="AZ812" s="191"/>
      <c r="BA812" s="191"/>
      <c r="BB812" s="191"/>
      <c r="BC812" s="191"/>
      <c r="BD812" s="191"/>
      <c r="BE812" s="191"/>
      <c r="BF812" s="191"/>
      <c r="BG812" s="191"/>
      <c r="BH812" s="191"/>
    </row>
    <row r="813" spans="1:60" outlineLevel="1" x14ac:dyDescent="0.25">
      <c r="A813" s="192"/>
      <c r="B813" s="193"/>
      <c r="C813" s="647" t="s">
        <v>588</v>
      </c>
      <c r="D813" s="648"/>
      <c r="E813" s="648"/>
      <c r="F813" s="648"/>
      <c r="G813" s="648"/>
      <c r="H813" s="190"/>
      <c r="I813" s="190"/>
      <c r="J813" s="190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1"/>
      <c r="Z813" s="191"/>
      <c r="AA813" s="191"/>
      <c r="AB813" s="191"/>
      <c r="AC813" s="191"/>
      <c r="AD813" s="191"/>
      <c r="AE813" s="191"/>
      <c r="AF813" s="191"/>
      <c r="AG813" s="191" t="s">
        <v>224</v>
      </c>
      <c r="AH813" s="191"/>
      <c r="AI813" s="191"/>
      <c r="AJ813" s="191"/>
      <c r="AK813" s="191"/>
      <c r="AL813" s="191"/>
      <c r="AM813" s="191"/>
      <c r="AN813" s="191"/>
      <c r="AO813" s="191"/>
      <c r="AP813" s="191"/>
      <c r="AQ813" s="191"/>
      <c r="AR813" s="191"/>
      <c r="AS813" s="191"/>
      <c r="AT813" s="191"/>
      <c r="AU813" s="191"/>
      <c r="AV813" s="191"/>
      <c r="AW813" s="191"/>
      <c r="AX813" s="191"/>
      <c r="AY813" s="191"/>
      <c r="AZ813" s="191"/>
      <c r="BA813" s="191"/>
      <c r="BB813" s="191"/>
      <c r="BC813" s="191"/>
      <c r="BD813" s="191"/>
      <c r="BE813" s="191"/>
      <c r="BF813" s="191"/>
      <c r="BG813" s="191"/>
      <c r="BH813" s="191"/>
    </row>
    <row r="814" spans="1:60" outlineLevel="1" x14ac:dyDescent="0.25">
      <c r="A814" s="192"/>
      <c r="B814" s="193"/>
      <c r="C814" s="641"/>
      <c r="D814" s="642"/>
      <c r="E814" s="642"/>
      <c r="F814" s="642"/>
      <c r="G814" s="642"/>
      <c r="H814" s="190"/>
      <c r="I814" s="190"/>
      <c r="J814" s="190"/>
      <c r="K814" s="190"/>
      <c r="L814" s="190"/>
      <c r="M814" s="190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1"/>
      <c r="Z814" s="191"/>
      <c r="AA814" s="191"/>
      <c r="AB814" s="191"/>
      <c r="AC814" s="191"/>
      <c r="AD814" s="191"/>
      <c r="AE814" s="191"/>
      <c r="AF814" s="191"/>
      <c r="AG814" s="191" t="s">
        <v>103</v>
      </c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  <c r="AS814" s="191"/>
      <c r="AT814" s="191"/>
      <c r="AU814" s="191"/>
      <c r="AV814" s="191"/>
      <c r="AW814" s="191"/>
      <c r="AX814" s="191"/>
      <c r="AY814" s="191"/>
      <c r="AZ814" s="191"/>
      <c r="BA814" s="191"/>
      <c r="BB814" s="191"/>
      <c r="BC814" s="191"/>
      <c r="BD814" s="191"/>
      <c r="BE814" s="191"/>
      <c r="BF814" s="191"/>
      <c r="BG814" s="191"/>
      <c r="BH814" s="191"/>
    </row>
    <row r="815" spans="1:60" x14ac:dyDescent="0.25">
      <c r="A815" s="174" t="s">
        <v>92</v>
      </c>
      <c r="B815" s="175" t="s">
        <v>182</v>
      </c>
      <c r="C815" s="176" t="s">
        <v>183</v>
      </c>
      <c r="D815" s="177"/>
      <c r="E815" s="178"/>
      <c r="F815" s="179"/>
      <c r="G815" s="179">
        <f>SUMIF(AG816:AG830,"&lt;&gt;NOR",G816:G830)</f>
        <v>0</v>
      </c>
      <c r="H815" s="179"/>
      <c r="I815" s="179">
        <f>SUM(I816:I830)</f>
        <v>0</v>
      </c>
      <c r="J815" s="179"/>
      <c r="K815" s="179">
        <f>SUM(K816:K830)</f>
        <v>0</v>
      </c>
      <c r="L815" s="179"/>
      <c r="M815" s="179">
        <f>SUM(M816:M830)</f>
        <v>0</v>
      </c>
      <c r="N815" s="179"/>
      <c r="O815" s="179">
        <f>SUM(O816:O830)</f>
        <v>6.49</v>
      </c>
      <c r="P815" s="179"/>
      <c r="Q815" s="179">
        <f>SUM(Q816:Q830)</f>
        <v>6.49</v>
      </c>
      <c r="R815" s="179"/>
      <c r="S815" s="179"/>
      <c r="T815" s="180"/>
      <c r="U815" s="181"/>
      <c r="V815" s="181">
        <f>SUM(V816:V830)</f>
        <v>0</v>
      </c>
      <c r="W815" s="181"/>
      <c r="X815" s="181"/>
      <c r="AG815" s="28" t="s">
        <v>93</v>
      </c>
    </row>
    <row r="816" spans="1:60" ht="20.399999999999999" outlineLevel="1" x14ac:dyDescent="0.25">
      <c r="A816" s="182">
        <v>93</v>
      </c>
      <c r="B816" s="183" t="s">
        <v>646</v>
      </c>
      <c r="C816" s="184" t="s">
        <v>647</v>
      </c>
      <c r="D816" s="185" t="s">
        <v>341</v>
      </c>
      <c r="E816" s="186">
        <v>72</v>
      </c>
      <c r="F816" s="187"/>
      <c r="G816" s="188">
        <f>ROUND(E816*F816,2)</f>
        <v>0</v>
      </c>
      <c r="H816" s="187"/>
      <c r="I816" s="188">
        <f>ROUND(E816*H816,2)</f>
        <v>0</v>
      </c>
      <c r="J816" s="187"/>
      <c r="K816" s="188">
        <f>ROUND(E816*J816,2)</f>
        <v>0</v>
      </c>
      <c r="L816" s="188">
        <v>21</v>
      </c>
      <c r="M816" s="188">
        <f>G816*(1+L816/100)</f>
        <v>0</v>
      </c>
      <c r="N816" s="188">
        <v>7.0499999999999993E-2</v>
      </c>
      <c r="O816" s="188">
        <f>ROUND(E816*N816,2)</f>
        <v>5.08</v>
      </c>
      <c r="P816" s="188">
        <v>7.0499999999999993E-2</v>
      </c>
      <c r="Q816" s="188">
        <f>ROUND(E816*P816,2)</f>
        <v>5.08</v>
      </c>
      <c r="R816" s="188"/>
      <c r="S816" s="188" t="s">
        <v>117</v>
      </c>
      <c r="T816" s="189" t="s">
        <v>98</v>
      </c>
      <c r="U816" s="190">
        <v>0</v>
      </c>
      <c r="V816" s="190">
        <f>ROUND(E816*U816,2)</f>
        <v>0</v>
      </c>
      <c r="W816" s="190"/>
      <c r="X816" s="190" t="s">
        <v>134</v>
      </c>
      <c r="Y816" s="191"/>
      <c r="Z816" s="191"/>
      <c r="AA816" s="191"/>
      <c r="AB816" s="191"/>
      <c r="AC816" s="191"/>
      <c r="AD816" s="191"/>
      <c r="AE816" s="191"/>
      <c r="AF816" s="191"/>
      <c r="AG816" s="191" t="s">
        <v>135</v>
      </c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1"/>
      <c r="AT816" s="191"/>
      <c r="AU816" s="191"/>
      <c r="AV816" s="191"/>
      <c r="AW816" s="191"/>
      <c r="AX816" s="191"/>
      <c r="AY816" s="191"/>
      <c r="AZ816" s="191"/>
      <c r="BA816" s="191"/>
      <c r="BB816" s="191"/>
      <c r="BC816" s="191"/>
      <c r="BD816" s="191"/>
      <c r="BE816" s="191"/>
      <c r="BF816" s="191"/>
      <c r="BG816" s="191"/>
      <c r="BH816" s="191"/>
    </row>
    <row r="817" spans="1:60" outlineLevel="1" x14ac:dyDescent="0.25">
      <c r="A817" s="192"/>
      <c r="B817" s="193"/>
      <c r="C817" s="195" t="s">
        <v>648</v>
      </c>
      <c r="D817" s="196"/>
      <c r="E817" s="197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Q817" s="190"/>
      <c r="R817" s="190"/>
      <c r="S817" s="190"/>
      <c r="T817" s="190"/>
      <c r="U817" s="190"/>
      <c r="V817" s="190"/>
      <c r="W817" s="190"/>
      <c r="X817" s="190"/>
      <c r="Y817" s="191"/>
      <c r="Z817" s="191"/>
      <c r="AA817" s="191"/>
      <c r="AB817" s="191"/>
      <c r="AC817" s="191"/>
      <c r="AD817" s="191"/>
      <c r="AE817" s="191"/>
      <c r="AF817" s="191"/>
      <c r="AG817" s="191" t="s">
        <v>143</v>
      </c>
      <c r="AH817" s="191">
        <v>0</v>
      </c>
      <c r="AI817" s="191"/>
      <c r="AJ817" s="191"/>
      <c r="AK817" s="191"/>
      <c r="AL817" s="191"/>
      <c r="AM817" s="191"/>
      <c r="AN817" s="191"/>
      <c r="AO817" s="191"/>
      <c r="AP817" s="191"/>
      <c r="AQ817" s="191"/>
      <c r="AR817" s="191"/>
      <c r="AS817" s="191"/>
      <c r="AT817" s="191"/>
      <c r="AU817" s="191"/>
      <c r="AV817" s="191"/>
      <c r="AW817" s="191"/>
      <c r="AX817" s="191"/>
      <c r="AY817" s="191"/>
      <c r="AZ817" s="191"/>
      <c r="BA817" s="191"/>
      <c r="BB817" s="191"/>
      <c r="BC817" s="191"/>
      <c r="BD817" s="191"/>
      <c r="BE817" s="191"/>
      <c r="BF817" s="191"/>
      <c r="BG817" s="191"/>
      <c r="BH817" s="191"/>
    </row>
    <row r="818" spans="1:60" outlineLevel="1" x14ac:dyDescent="0.25">
      <c r="A818" s="192"/>
      <c r="B818" s="193"/>
      <c r="C818" s="195" t="s">
        <v>237</v>
      </c>
      <c r="D818" s="196"/>
      <c r="E818" s="197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1"/>
      <c r="Z818" s="191"/>
      <c r="AA818" s="191"/>
      <c r="AB818" s="191"/>
      <c r="AC818" s="191"/>
      <c r="AD818" s="191"/>
      <c r="AE818" s="191"/>
      <c r="AF818" s="191"/>
      <c r="AG818" s="191" t="s">
        <v>143</v>
      </c>
      <c r="AH818" s="191">
        <v>0</v>
      </c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1"/>
      <c r="AT818" s="191"/>
      <c r="AU818" s="191"/>
      <c r="AV818" s="191"/>
      <c r="AW818" s="191"/>
      <c r="AX818" s="191"/>
      <c r="AY818" s="191"/>
      <c r="AZ818" s="191"/>
      <c r="BA818" s="191"/>
      <c r="BB818" s="191"/>
      <c r="BC818" s="191"/>
      <c r="BD818" s="191"/>
      <c r="BE818" s="191"/>
      <c r="BF818" s="191"/>
      <c r="BG818" s="191"/>
      <c r="BH818" s="191"/>
    </row>
    <row r="819" spans="1:60" outlineLevel="1" x14ac:dyDescent="0.25">
      <c r="A819" s="192"/>
      <c r="B819" s="193"/>
      <c r="C819" s="195" t="s">
        <v>649</v>
      </c>
      <c r="D819" s="196"/>
      <c r="E819" s="197">
        <v>19</v>
      </c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1"/>
      <c r="Z819" s="191"/>
      <c r="AA819" s="191"/>
      <c r="AB819" s="191"/>
      <c r="AC819" s="191"/>
      <c r="AD819" s="191"/>
      <c r="AE819" s="191"/>
      <c r="AF819" s="191"/>
      <c r="AG819" s="191" t="s">
        <v>143</v>
      </c>
      <c r="AH819" s="191">
        <v>0</v>
      </c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1"/>
      <c r="AT819" s="191"/>
      <c r="AU819" s="191"/>
      <c r="AV819" s="191"/>
      <c r="AW819" s="191"/>
      <c r="AX819" s="191"/>
      <c r="AY819" s="191"/>
      <c r="AZ819" s="191"/>
      <c r="BA819" s="191"/>
      <c r="BB819" s="191"/>
      <c r="BC819" s="191"/>
      <c r="BD819" s="191"/>
      <c r="BE819" s="191"/>
      <c r="BF819" s="191"/>
      <c r="BG819" s="191"/>
      <c r="BH819" s="191"/>
    </row>
    <row r="820" spans="1:60" outlineLevel="1" x14ac:dyDescent="0.25">
      <c r="A820" s="192"/>
      <c r="B820" s="193"/>
      <c r="C820" s="195" t="s">
        <v>240</v>
      </c>
      <c r="D820" s="196"/>
      <c r="E820" s="197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1"/>
      <c r="Z820" s="191"/>
      <c r="AA820" s="191"/>
      <c r="AB820" s="191"/>
      <c r="AC820" s="191"/>
      <c r="AD820" s="191"/>
      <c r="AE820" s="191"/>
      <c r="AF820" s="191"/>
      <c r="AG820" s="191" t="s">
        <v>143</v>
      </c>
      <c r="AH820" s="191">
        <v>0</v>
      </c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1"/>
      <c r="AT820" s="191"/>
      <c r="AU820" s="191"/>
      <c r="AV820" s="191"/>
      <c r="AW820" s="191"/>
      <c r="AX820" s="191"/>
      <c r="AY820" s="191"/>
      <c r="AZ820" s="191"/>
      <c r="BA820" s="191"/>
      <c r="BB820" s="191"/>
      <c r="BC820" s="191"/>
      <c r="BD820" s="191"/>
      <c r="BE820" s="191"/>
      <c r="BF820" s="191"/>
      <c r="BG820" s="191"/>
      <c r="BH820" s="191"/>
    </row>
    <row r="821" spans="1:60" outlineLevel="1" x14ac:dyDescent="0.25">
      <c r="A821" s="192"/>
      <c r="B821" s="193"/>
      <c r="C821" s="195" t="s">
        <v>649</v>
      </c>
      <c r="D821" s="196"/>
      <c r="E821" s="197">
        <v>19</v>
      </c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1"/>
      <c r="Z821" s="191"/>
      <c r="AA821" s="191"/>
      <c r="AB821" s="191"/>
      <c r="AC821" s="191"/>
      <c r="AD821" s="191"/>
      <c r="AE821" s="191"/>
      <c r="AF821" s="191"/>
      <c r="AG821" s="191" t="s">
        <v>143</v>
      </c>
      <c r="AH821" s="191">
        <v>0</v>
      </c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1"/>
      <c r="AT821" s="191"/>
      <c r="AU821" s="191"/>
      <c r="AV821" s="191"/>
      <c r="AW821" s="191"/>
      <c r="AX821" s="191"/>
      <c r="AY821" s="191"/>
      <c r="AZ821" s="191"/>
      <c r="BA821" s="191"/>
      <c r="BB821" s="191"/>
      <c r="BC821" s="191"/>
      <c r="BD821" s="191"/>
      <c r="BE821" s="191"/>
      <c r="BF821" s="191"/>
      <c r="BG821" s="191"/>
      <c r="BH821" s="191"/>
    </row>
    <row r="822" spans="1:60" outlineLevel="1" x14ac:dyDescent="0.25">
      <c r="A822" s="192"/>
      <c r="B822" s="193"/>
      <c r="C822" s="195" t="s">
        <v>225</v>
      </c>
      <c r="D822" s="196"/>
      <c r="E822" s="197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1"/>
      <c r="Z822" s="191"/>
      <c r="AA822" s="191"/>
      <c r="AB822" s="191"/>
      <c r="AC822" s="191"/>
      <c r="AD822" s="191"/>
      <c r="AE822" s="191"/>
      <c r="AF822" s="191"/>
      <c r="AG822" s="191" t="s">
        <v>143</v>
      </c>
      <c r="AH822" s="191">
        <v>0</v>
      </c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1"/>
      <c r="AT822" s="191"/>
      <c r="AU822" s="191"/>
      <c r="AV822" s="191"/>
      <c r="AW822" s="191"/>
      <c r="AX822" s="191"/>
      <c r="AY822" s="191"/>
      <c r="AZ822" s="191"/>
      <c r="BA822" s="191"/>
      <c r="BB822" s="191"/>
      <c r="BC822" s="191"/>
      <c r="BD822" s="191"/>
      <c r="BE822" s="191"/>
      <c r="BF822" s="191"/>
      <c r="BG822" s="191"/>
      <c r="BH822" s="191"/>
    </row>
    <row r="823" spans="1:60" outlineLevel="1" x14ac:dyDescent="0.25">
      <c r="A823" s="192"/>
      <c r="B823" s="193"/>
      <c r="C823" s="195" t="s">
        <v>650</v>
      </c>
      <c r="D823" s="196"/>
      <c r="E823" s="197">
        <v>17</v>
      </c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1"/>
      <c r="Z823" s="191"/>
      <c r="AA823" s="191"/>
      <c r="AB823" s="191"/>
      <c r="AC823" s="191"/>
      <c r="AD823" s="191"/>
      <c r="AE823" s="191"/>
      <c r="AF823" s="191"/>
      <c r="AG823" s="191" t="s">
        <v>143</v>
      </c>
      <c r="AH823" s="191">
        <v>0</v>
      </c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1"/>
      <c r="AT823" s="191"/>
      <c r="AU823" s="191"/>
      <c r="AV823" s="191"/>
      <c r="AW823" s="191"/>
      <c r="AX823" s="191"/>
      <c r="AY823" s="191"/>
      <c r="AZ823" s="191"/>
      <c r="BA823" s="191"/>
      <c r="BB823" s="191"/>
      <c r="BC823" s="191"/>
      <c r="BD823" s="191"/>
      <c r="BE823" s="191"/>
      <c r="BF823" s="191"/>
      <c r="BG823" s="191"/>
      <c r="BH823" s="191"/>
    </row>
    <row r="824" spans="1:60" outlineLevel="1" x14ac:dyDescent="0.25">
      <c r="A824" s="192"/>
      <c r="B824" s="193"/>
      <c r="C824" s="195" t="s">
        <v>241</v>
      </c>
      <c r="D824" s="196"/>
      <c r="E824" s="197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1"/>
      <c r="Z824" s="191"/>
      <c r="AA824" s="191"/>
      <c r="AB824" s="191"/>
      <c r="AC824" s="191"/>
      <c r="AD824" s="191"/>
      <c r="AE824" s="191"/>
      <c r="AF824" s="191"/>
      <c r="AG824" s="191" t="s">
        <v>143</v>
      </c>
      <c r="AH824" s="191">
        <v>0</v>
      </c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1"/>
      <c r="AT824" s="191"/>
      <c r="AU824" s="191"/>
      <c r="AV824" s="191"/>
      <c r="AW824" s="191"/>
      <c r="AX824" s="191"/>
      <c r="AY824" s="191"/>
      <c r="AZ824" s="191"/>
      <c r="BA824" s="191"/>
      <c r="BB824" s="191"/>
      <c r="BC824" s="191"/>
      <c r="BD824" s="191"/>
      <c r="BE824" s="191"/>
      <c r="BF824" s="191"/>
      <c r="BG824" s="191"/>
      <c r="BH824" s="191"/>
    </row>
    <row r="825" spans="1:60" outlineLevel="1" x14ac:dyDescent="0.25">
      <c r="A825" s="192"/>
      <c r="B825" s="193"/>
      <c r="C825" s="195" t="s">
        <v>650</v>
      </c>
      <c r="D825" s="196"/>
      <c r="E825" s="197">
        <v>17</v>
      </c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1"/>
      <c r="Z825" s="191"/>
      <c r="AA825" s="191"/>
      <c r="AB825" s="191"/>
      <c r="AC825" s="191"/>
      <c r="AD825" s="191"/>
      <c r="AE825" s="191"/>
      <c r="AF825" s="191"/>
      <c r="AG825" s="191" t="s">
        <v>143</v>
      </c>
      <c r="AH825" s="191">
        <v>0</v>
      </c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1"/>
      <c r="AT825" s="191"/>
      <c r="AU825" s="191"/>
      <c r="AV825" s="191"/>
      <c r="AW825" s="191"/>
      <c r="AX825" s="191"/>
      <c r="AY825" s="191"/>
      <c r="AZ825" s="191"/>
      <c r="BA825" s="191"/>
      <c r="BB825" s="191"/>
      <c r="BC825" s="191"/>
      <c r="BD825" s="191"/>
      <c r="BE825" s="191"/>
      <c r="BF825" s="191"/>
      <c r="BG825" s="191"/>
      <c r="BH825" s="191"/>
    </row>
    <row r="826" spans="1:60" outlineLevel="1" x14ac:dyDescent="0.25">
      <c r="A826" s="192"/>
      <c r="B826" s="193"/>
      <c r="C826" s="641"/>
      <c r="D826" s="642"/>
      <c r="E826" s="642"/>
      <c r="F826" s="642"/>
      <c r="G826" s="642"/>
      <c r="H826" s="190"/>
      <c r="I826" s="190"/>
      <c r="J826" s="190"/>
      <c r="K826" s="190"/>
      <c r="L826" s="190"/>
      <c r="M826" s="190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1"/>
      <c r="Z826" s="191"/>
      <c r="AA826" s="191"/>
      <c r="AB826" s="191"/>
      <c r="AC826" s="191"/>
      <c r="AD826" s="191"/>
      <c r="AE826" s="191"/>
      <c r="AF826" s="191"/>
      <c r="AG826" s="191" t="s">
        <v>103</v>
      </c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1"/>
      <c r="AT826" s="191"/>
      <c r="AU826" s="191"/>
      <c r="AV826" s="191"/>
      <c r="AW826" s="191"/>
      <c r="AX826" s="191"/>
      <c r="AY826" s="191"/>
      <c r="AZ826" s="191"/>
      <c r="BA826" s="191"/>
      <c r="BB826" s="191"/>
      <c r="BC826" s="191"/>
      <c r="BD826" s="191"/>
      <c r="BE826" s="191"/>
      <c r="BF826" s="191"/>
      <c r="BG826" s="191"/>
      <c r="BH826" s="191"/>
    </row>
    <row r="827" spans="1:60" outlineLevel="1" x14ac:dyDescent="0.25">
      <c r="A827" s="182">
        <v>94</v>
      </c>
      <c r="B827" s="183" t="s">
        <v>651</v>
      </c>
      <c r="C827" s="184" t="s">
        <v>652</v>
      </c>
      <c r="D827" s="185" t="s">
        <v>653</v>
      </c>
      <c r="E827" s="186">
        <v>20</v>
      </c>
      <c r="F827" s="187"/>
      <c r="G827" s="188">
        <f>ROUND(E827*F827,2)</f>
        <v>0</v>
      </c>
      <c r="H827" s="187"/>
      <c r="I827" s="188">
        <f>ROUND(E827*H827,2)</f>
        <v>0</v>
      </c>
      <c r="J827" s="187"/>
      <c r="K827" s="188">
        <f>ROUND(E827*J827,2)</f>
        <v>0</v>
      </c>
      <c r="L827" s="188">
        <v>21</v>
      </c>
      <c r="M827" s="188">
        <f>G827*(1+L827/100)</f>
        <v>0</v>
      </c>
      <c r="N827" s="188">
        <v>7.0499999999999993E-2</v>
      </c>
      <c r="O827" s="188">
        <f>ROUND(E827*N827,2)</f>
        <v>1.41</v>
      </c>
      <c r="P827" s="188">
        <v>7.0499999999999993E-2</v>
      </c>
      <c r="Q827" s="188">
        <f>ROUND(E827*P827,2)</f>
        <v>1.41</v>
      </c>
      <c r="R827" s="188"/>
      <c r="S827" s="188" t="s">
        <v>117</v>
      </c>
      <c r="T827" s="189" t="s">
        <v>98</v>
      </c>
      <c r="U827" s="190">
        <v>0</v>
      </c>
      <c r="V827" s="190">
        <f>ROUND(E827*U827,2)</f>
        <v>0</v>
      </c>
      <c r="W827" s="190"/>
      <c r="X827" s="190" t="s">
        <v>134</v>
      </c>
      <c r="Y827" s="191"/>
      <c r="Z827" s="191"/>
      <c r="AA827" s="191"/>
      <c r="AB827" s="191"/>
      <c r="AC827" s="191"/>
      <c r="AD827" s="191"/>
      <c r="AE827" s="191"/>
      <c r="AF827" s="191"/>
      <c r="AG827" s="191" t="s">
        <v>135</v>
      </c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91"/>
      <c r="BA827" s="191"/>
      <c r="BB827" s="191"/>
      <c r="BC827" s="191"/>
      <c r="BD827" s="191"/>
      <c r="BE827" s="191"/>
      <c r="BF827" s="191"/>
      <c r="BG827" s="191"/>
      <c r="BH827" s="191"/>
    </row>
    <row r="828" spans="1:60" outlineLevel="1" x14ac:dyDescent="0.25">
      <c r="A828" s="192"/>
      <c r="B828" s="193"/>
      <c r="C828" s="195" t="s">
        <v>654</v>
      </c>
      <c r="D828" s="196"/>
      <c r="E828" s="197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1"/>
      <c r="Z828" s="191"/>
      <c r="AA828" s="191"/>
      <c r="AB828" s="191"/>
      <c r="AC828" s="191"/>
      <c r="AD828" s="191"/>
      <c r="AE828" s="191"/>
      <c r="AF828" s="191"/>
      <c r="AG828" s="191" t="s">
        <v>143</v>
      </c>
      <c r="AH828" s="191">
        <v>0</v>
      </c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1"/>
      <c r="AT828" s="191"/>
      <c r="AU828" s="191"/>
      <c r="AV828" s="191"/>
      <c r="AW828" s="191"/>
      <c r="AX828" s="191"/>
      <c r="AY828" s="191"/>
      <c r="AZ828" s="191"/>
      <c r="BA828" s="191"/>
      <c r="BB828" s="191"/>
      <c r="BC828" s="191"/>
      <c r="BD828" s="191"/>
      <c r="BE828" s="191"/>
      <c r="BF828" s="191"/>
      <c r="BG828" s="191"/>
      <c r="BH828" s="191"/>
    </row>
    <row r="829" spans="1:60" outlineLevel="1" x14ac:dyDescent="0.25">
      <c r="A829" s="192"/>
      <c r="B829" s="193"/>
      <c r="C829" s="195" t="s">
        <v>655</v>
      </c>
      <c r="D829" s="196"/>
      <c r="E829" s="197">
        <v>20</v>
      </c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1"/>
      <c r="Z829" s="191"/>
      <c r="AA829" s="191"/>
      <c r="AB829" s="191"/>
      <c r="AC829" s="191"/>
      <c r="AD829" s="191"/>
      <c r="AE829" s="191"/>
      <c r="AF829" s="191"/>
      <c r="AG829" s="191" t="s">
        <v>143</v>
      </c>
      <c r="AH829" s="191">
        <v>0</v>
      </c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1"/>
      <c r="AT829" s="191"/>
      <c r="AU829" s="191"/>
      <c r="AV829" s="191"/>
      <c r="AW829" s="191"/>
      <c r="AX829" s="191"/>
      <c r="AY829" s="191"/>
      <c r="AZ829" s="191"/>
      <c r="BA829" s="191"/>
      <c r="BB829" s="191"/>
      <c r="BC829" s="191"/>
      <c r="BD829" s="191"/>
      <c r="BE829" s="191"/>
      <c r="BF829" s="191"/>
      <c r="BG829" s="191"/>
      <c r="BH829" s="191"/>
    </row>
    <row r="830" spans="1:60" outlineLevel="1" x14ac:dyDescent="0.25">
      <c r="A830" s="192"/>
      <c r="B830" s="193"/>
      <c r="C830" s="641"/>
      <c r="D830" s="642"/>
      <c r="E830" s="642"/>
      <c r="F830" s="642"/>
      <c r="G830" s="642"/>
      <c r="H830" s="190"/>
      <c r="I830" s="190"/>
      <c r="J830" s="190"/>
      <c r="K830" s="190"/>
      <c r="L830" s="190"/>
      <c r="M830" s="190"/>
      <c r="N830" s="190"/>
      <c r="O830" s="190"/>
      <c r="P830" s="190"/>
      <c r="Q830" s="190"/>
      <c r="R830" s="190"/>
      <c r="S830" s="190"/>
      <c r="T830" s="190"/>
      <c r="U830" s="190"/>
      <c r="V830" s="190"/>
      <c r="W830" s="190"/>
      <c r="X830" s="190"/>
      <c r="Y830" s="191"/>
      <c r="Z830" s="191"/>
      <c r="AA830" s="191"/>
      <c r="AB830" s="191"/>
      <c r="AC830" s="191"/>
      <c r="AD830" s="191"/>
      <c r="AE830" s="191"/>
      <c r="AF830" s="191"/>
      <c r="AG830" s="191" t="s">
        <v>103</v>
      </c>
      <c r="AH830" s="191"/>
      <c r="AI830" s="191"/>
      <c r="AJ830" s="191"/>
      <c r="AK830" s="191"/>
      <c r="AL830" s="191"/>
      <c r="AM830" s="191"/>
      <c r="AN830" s="191"/>
      <c r="AO830" s="191"/>
      <c r="AP830" s="191"/>
      <c r="AQ830" s="191"/>
      <c r="AR830" s="191"/>
      <c r="AS830" s="191"/>
      <c r="AT830" s="191"/>
      <c r="AU830" s="191"/>
      <c r="AV830" s="191"/>
      <c r="AW830" s="191"/>
      <c r="AX830" s="191"/>
      <c r="AY830" s="191"/>
      <c r="AZ830" s="191"/>
      <c r="BA830" s="191"/>
      <c r="BB830" s="191"/>
      <c r="BC830" s="191"/>
      <c r="BD830" s="191"/>
      <c r="BE830" s="191"/>
      <c r="BF830" s="191"/>
      <c r="BG830" s="191"/>
      <c r="BH830" s="191"/>
    </row>
    <row r="831" spans="1:60" x14ac:dyDescent="0.25">
      <c r="A831" s="174" t="s">
        <v>92</v>
      </c>
      <c r="B831" s="175" t="s">
        <v>184</v>
      </c>
      <c r="C831" s="176" t="s">
        <v>185</v>
      </c>
      <c r="D831" s="177"/>
      <c r="E831" s="178"/>
      <c r="F831" s="179"/>
      <c r="G831" s="179">
        <f>SUMIF(AG832:AG887,"&lt;&gt;NOR",G832:G887)</f>
        <v>0</v>
      </c>
      <c r="H831" s="179"/>
      <c r="I831" s="179">
        <f>SUM(I832:I887)</f>
        <v>0</v>
      </c>
      <c r="J831" s="179"/>
      <c r="K831" s="179">
        <f>SUM(K832:K887)</f>
        <v>0</v>
      </c>
      <c r="L831" s="179"/>
      <c r="M831" s="179">
        <f>SUM(M832:M887)</f>
        <v>0</v>
      </c>
      <c r="N831" s="179"/>
      <c r="O831" s="179">
        <f>SUM(O832:O887)</f>
        <v>0.16</v>
      </c>
      <c r="P831" s="179"/>
      <c r="Q831" s="179">
        <f>SUM(Q832:Q887)</f>
        <v>0</v>
      </c>
      <c r="R831" s="179"/>
      <c r="S831" s="179"/>
      <c r="T831" s="180"/>
      <c r="U831" s="181"/>
      <c r="V831" s="181">
        <f>SUM(V832:V887)</f>
        <v>32.67</v>
      </c>
      <c r="W831" s="181"/>
      <c r="X831" s="181"/>
      <c r="AG831" s="28" t="s">
        <v>93</v>
      </c>
    </row>
    <row r="832" spans="1:60" ht="20.399999999999999" outlineLevel="1" x14ac:dyDescent="0.25">
      <c r="A832" s="182">
        <v>95</v>
      </c>
      <c r="B832" s="183" t="s">
        <v>656</v>
      </c>
      <c r="C832" s="184" t="s">
        <v>657</v>
      </c>
      <c r="D832" s="185" t="s">
        <v>253</v>
      </c>
      <c r="E832" s="186">
        <v>21.1</v>
      </c>
      <c r="F832" s="187"/>
      <c r="G832" s="188">
        <f>ROUND(E832*F832,2)</f>
        <v>0</v>
      </c>
      <c r="H832" s="187"/>
      <c r="I832" s="188">
        <f>ROUND(E832*H832,2)</f>
        <v>0</v>
      </c>
      <c r="J832" s="187"/>
      <c r="K832" s="188">
        <f>ROUND(E832*J832,2)</f>
        <v>0</v>
      </c>
      <c r="L832" s="188">
        <v>21</v>
      </c>
      <c r="M832" s="188">
        <f>G832*(1+L832/100)</f>
        <v>0</v>
      </c>
      <c r="N832" s="188">
        <v>3.2000000000000003E-4</v>
      </c>
      <c r="O832" s="188">
        <f>ROUND(E832*N832,2)</f>
        <v>0.01</v>
      </c>
      <c r="P832" s="188">
        <v>0</v>
      </c>
      <c r="Q832" s="188">
        <f>ROUND(E832*P832,2)</f>
        <v>0</v>
      </c>
      <c r="R832" s="188" t="s">
        <v>658</v>
      </c>
      <c r="S832" s="188" t="s">
        <v>97</v>
      </c>
      <c r="T832" s="189" t="s">
        <v>98</v>
      </c>
      <c r="U832" s="190">
        <v>0.23599999999999999</v>
      </c>
      <c r="V832" s="190">
        <f>ROUND(E832*U832,2)</f>
        <v>4.9800000000000004</v>
      </c>
      <c r="W832" s="190"/>
      <c r="X832" s="190" t="s">
        <v>134</v>
      </c>
      <c r="Y832" s="191"/>
      <c r="Z832" s="191"/>
      <c r="AA832" s="191"/>
      <c r="AB832" s="191"/>
      <c r="AC832" s="191"/>
      <c r="AD832" s="191"/>
      <c r="AE832" s="191"/>
      <c r="AF832" s="191"/>
      <c r="AG832" s="191" t="s">
        <v>135</v>
      </c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1"/>
      <c r="AT832" s="191"/>
      <c r="AU832" s="191"/>
      <c r="AV832" s="191"/>
      <c r="AW832" s="191"/>
      <c r="AX832" s="191"/>
      <c r="AY832" s="191"/>
      <c r="AZ832" s="191"/>
      <c r="BA832" s="191"/>
      <c r="BB832" s="191"/>
      <c r="BC832" s="191"/>
      <c r="BD832" s="191"/>
      <c r="BE832" s="191"/>
      <c r="BF832" s="191"/>
      <c r="BG832" s="191"/>
      <c r="BH832" s="191"/>
    </row>
    <row r="833" spans="1:60" outlineLevel="1" x14ac:dyDescent="0.25">
      <c r="A833" s="192"/>
      <c r="B833" s="193"/>
      <c r="C833" s="195" t="s">
        <v>326</v>
      </c>
      <c r="D833" s="196"/>
      <c r="E833" s="197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1"/>
      <c r="Z833" s="191"/>
      <c r="AA833" s="191"/>
      <c r="AB833" s="191"/>
      <c r="AC833" s="191"/>
      <c r="AD833" s="191"/>
      <c r="AE833" s="191"/>
      <c r="AF833" s="191"/>
      <c r="AG833" s="191" t="s">
        <v>143</v>
      </c>
      <c r="AH833" s="191">
        <v>0</v>
      </c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1"/>
      <c r="AT833" s="191"/>
      <c r="AU833" s="191"/>
      <c r="AV833" s="191"/>
      <c r="AW833" s="191"/>
      <c r="AX833" s="191"/>
      <c r="AY833" s="191"/>
      <c r="AZ833" s="191"/>
      <c r="BA833" s="191"/>
      <c r="BB833" s="191"/>
      <c r="BC833" s="191"/>
      <c r="BD833" s="191"/>
      <c r="BE833" s="191"/>
      <c r="BF833" s="191"/>
      <c r="BG833" s="191"/>
      <c r="BH833" s="191"/>
    </row>
    <row r="834" spans="1:60" outlineLevel="1" x14ac:dyDescent="0.25">
      <c r="A834" s="192"/>
      <c r="B834" s="193"/>
      <c r="C834" s="195" t="s">
        <v>327</v>
      </c>
      <c r="D834" s="196"/>
      <c r="E834" s="197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1"/>
      <c r="Z834" s="191"/>
      <c r="AA834" s="191"/>
      <c r="AB834" s="191"/>
      <c r="AC834" s="191"/>
      <c r="AD834" s="191"/>
      <c r="AE834" s="191"/>
      <c r="AF834" s="191"/>
      <c r="AG834" s="191" t="s">
        <v>143</v>
      </c>
      <c r="AH834" s="191">
        <v>0</v>
      </c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1"/>
      <c r="AT834" s="191"/>
      <c r="AU834" s="191"/>
      <c r="AV834" s="191"/>
      <c r="AW834" s="191"/>
      <c r="AX834" s="191"/>
      <c r="AY834" s="191"/>
      <c r="AZ834" s="191"/>
      <c r="BA834" s="191"/>
      <c r="BB834" s="191"/>
      <c r="BC834" s="191"/>
      <c r="BD834" s="191"/>
      <c r="BE834" s="191"/>
      <c r="BF834" s="191"/>
      <c r="BG834" s="191"/>
      <c r="BH834" s="191"/>
    </row>
    <row r="835" spans="1:60" outlineLevel="1" x14ac:dyDescent="0.25">
      <c r="A835" s="192"/>
      <c r="B835" s="193"/>
      <c r="C835" s="195" t="s">
        <v>328</v>
      </c>
      <c r="D835" s="196"/>
      <c r="E835" s="197">
        <v>21.1</v>
      </c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1"/>
      <c r="Z835" s="191"/>
      <c r="AA835" s="191"/>
      <c r="AB835" s="191"/>
      <c r="AC835" s="191"/>
      <c r="AD835" s="191"/>
      <c r="AE835" s="191"/>
      <c r="AF835" s="191"/>
      <c r="AG835" s="191" t="s">
        <v>143</v>
      </c>
      <c r="AH835" s="191">
        <v>0</v>
      </c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1"/>
      <c r="AT835" s="191"/>
      <c r="AU835" s="191"/>
      <c r="AV835" s="191"/>
      <c r="AW835" s="191"/>
      <c r="AX835" s="191"/>
      <c r="AY835" s="191"/>
      <c r="AZ835" s="191"/>
      <c r="BA835" s="191"/>
      <c r="BB835" s="191"/>
      <c r="BC835" s="191"/>
      <c r="BD835" s="191"/>
      <c r="BE835" s="191"/>
      <c r="BF835" s="191"/>
      <c r="BG835" s="191"/>
      <c r="BH835" s="191"/>
    </row>
    <row r="836" spans="1:60" outlineLevel="1" x14ac:dyDescent="0.25">
      <c r="A836" s="192"/>
      <c r="B836" s="193"/>
      <c r="C836" s="641"/>
      <c r="D836" s="642"/>
      <c r="E836" s="642"/>
      <c r="F836" s="642"/>
      <c r="G836" s="642"/>
      <c r="H836" s="190"/>
      <c r="I836" s="190"/>
      <c r="J836" s="190"/>
      <c r="K836" s="190"/>
      <c r="L836" s="190"/>
      <c r="M836" s="190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1"/>
      <c r="Z836" s="191"/>
      <c r="AA836" s="191"/>
      <c r="AB836" s="191"/>
      <c r="AC836" s="191"/>
      <c r="AD836" s="191"/>
      <c r="AE836" s="191"/>
      <c r="AF836" s="191"/>
      <c r="AG836" s="191" t="s">
        <v>103</v>
      </c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91"/>
      <c r="AV836" s="191"/>
      <c r="AW836" s="191"/>
      <c r="AX836" s="191"/>
      <c r="AY836" s="191"/>
      <c r="AZ836" s="191"/>
      <c r="BA836" s="191"/>
      <c r="BB836" s="191"/>
      <c r="BC836" s="191"/>
      <c r="BD836" s="191"/>
      <c r="BE836" s="191"/>
      <c r="BF836" s="191"/>
      <c r="BG836" s="191"/>
      <c r="BH836" s="191"/>
    </row>
    <row r="837" spans="1:60" outlineLevel="1" x14ac:dyDescent="0.25">
      <c r="A837" s="182">
        <v>96</v>
      </c>
      <c r="B837" s="183" t="s">
        <v>659</v>
      </c>
      <c r="C837" s="184" t="s">
        <v>660</v>
      </c>
      <c r="D837" s="185" t="s">
        <v>253</v>
      </c>
      <c r="E837" s="186">
        <v>21.1</v>
      </c>
      <c r="F837" s="187"/>
      <c r="G837" s="188">
        <f>ROUND(E837*F837,2)</f>
        <v>0</v>
      </c>
      <c r="H837" s="187"/>
      <c r="I837" s="188">
        <f>ROUND(E837*H837,2)</f>
        <v>0</v>
      </c>
      <c r="J837" s="187"/>
      <c r="K837" s="188">
        <f>ROUND(E837*J837,2)</f>
        <v>0</v>
      </c>
      <c r="L837" s="188">
        <v>21</v>
      </c>
      <c r="M837" s="188">
        <f>G837*(1+L837/100)</f>
        <v>0</v>
      </c>
      <c r="N837" s="188">
        <v>0</v>
      </c>
      <c r="O837" s="188">
        <f>ROUND(E837*N837,2)</f>
        <v>0</v>
      </c>
      <c r="P837" s="188">
        <v>0</v>
      </c>
      <c r="Q837" s="188">
        <f>ROUND(E837*P837,2)</f>
        <v>0</v>
      </c>
      <c r="R837" s="188" t="s">
        <v>658</v>
      </c>
      <c r="S837" s="188" t="s">
        <v>97</v>
      </c>
      <c r="T837" s="189" t="s">
        <v>98</v>
      </c>
      <c r="U837" s="190">
        <v>0.3</v>
      </c>
      <c r="V837" s="190">
        <f>ROUND(E837*U837,2)</f>
        <v>6.33</v>
      </c>
      <c r="W837" s="190"/>
      <c r="X837" s="190" t="s">
        <v>134</v>
      </c>
      <c r="Y837" s="191"/>
      <c r="Z837" s="191"/>
      <c r="AA837" s="191"/>
      <c r="AB837" s="191"/>
      <c r="AC837" s="191"/>
      <c r="AD837" s="191"/>
      <c r="AE837" s="191"/>
      <c r="AF837" s="191"/>
      <c r="AG837" s="191" t="s">
        <v>135</v>
      </c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  <c r="AS837" s="191"/>
      <c r="AT837" s="191"/>
      <c r="AU837" s="191"/>
      <c r="AV837" s="191"/>
      <c r="AW837" s="191"/>
      <c r="AX837" s="191"/>
      <c r="AY837" s="191"/>
      <c r="AZ837" s="191"/>
      <c r="BA837" s="191"/>
      <c r="BB837" s="191"/>
      <c r="BC837" s="191"/>
      <c r="BD837" s="191"/>
      <c r="BE837" s="191"/>
      <c r="BF837" s="191"/>
      <c r="BG837" s="191"/>
      <c r="BH837" s="191"/>
    </row>
    <row r="838" spans="1:60" outlineLevel="1" x14ac:dyDescent="0.25">
      <c r="A838" s="192"/>
      <c r="B838" s="193"/>
      <c r="C838" s="195" t="s">
        <v>326</v>
      </c>
      <c r="D838" s="196"/>
      <c r="E838" s="197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1"/>
      <c r="Z838" s="191"/>
      <c r="AA838" s="191"/>
      <c r="AB838" s="191"/>
      <c r="AC838" s="191"/>
      <c r="AD838" s="191"/>
      <c r="AE838" s="191"/>
      <c r="AF838" s="191"/>
      <c r="AG838" s="191" t="s">
        <v>143</v>
      </c>
      <c r="AH838" s="191">
        <v>0</v>
      </c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1"/>
      <c r="AT838" s="191"/>
      <c r="AU838" s="191"/>
      <c r="AV838" s="191"/>
      <c r="AW838" s="191"/>
      <c r="AX838" s="191"/>
      <c r="AY838" s="191"/>
      <c r="AZ838" s="191"/>
      <c r="BA838" s="191"/>
      <c r="BB838" s="191"/>
      <c r="BC838" s="191"/>
      <c r="BD838" s="191"/>
      <c r="BE838" s="191"/>
      <c r="BF838" s="191"/>
      <c r="BG838" s="191"/>
      <c r="BH838" s="191"/>
    </row>
    <row r="839" spans="1:60" outlineLevel="1" x14ac:dyDescent="0.25">
      <c r="A839" s="192"/>
      <c r="B839" s="193"/>
      <c r="C839" s="195" t="s">
        <v>327</v>
      </c>
      <c r="D839" s="196"/>
      <c r="E839" s="197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1"/>
      <c r="Z839" s="191"/>
      <c r="AA839" s="191"/>
      <c r="AB839" s="191"/>
      <c r="AC839" s="191"/>
      <c r="AD839" s="191"/>
      <c r="AE839" s="191"/>
      <c r="AF839" s="191"/>
      <c r="AG839" s="191" t="s">
        <v>143</v>
      </c>
      <c r="AH839" s="191">
        <v>0</v>
      </c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1"/>
      <c r="AT839" s="191"/>
      <c r="AU839" s="191"/>
      <c r="AV839" s="191"/>
      <c r="AW839" s="191"/>
      <c r="AX839" s="191"/>
      <c r="AY839" s="191"/>
      <c r="AZ839" s="191"/>
      <c r="BA839" s="191"/>
      <c r="BB839" s="191"/>
      <c r="BC839" s="191"/>
      <c r="BD839" s="191"/>
      <c r="BE839" s="191"/>
      <c r="BF839" s="191"/>
      <c r="BG839" s="191"/>
      <c r="BH839" s="191"/>
    </row>
    <row r="840" spans="1:60" outlineLevel="1" x14ac:dyDescent="0.25">
      <c r="A840" s="192"/>
      <c r="B840" s="193"/>
      <c r="C840" s="195" t="s">
        <v>328</v>
      </c>
      <c r="D840" s="196"/>
      <c r="E840" s="197">
        <v>21.1</v>
      </c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1"/>
      <c r="Z840" s="191"/>
      <c r="AA840" s="191"/>
      <c r="AB840" s="191"/>
      <c r="AC840" s="191"/>
      <c r="AD840" s="191"/>
      <c r="AE840" s="191"/>
      <c r="AF840" s="191"/>
      <c r="AG840" s="191" t="s">
        <v>143</v>
      </c>
      <c r="AH840" s="191">
        <v>0</v>
      </c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1"/>
      <c r="AT840" s="191"/>
      <c r="AU840" s="191"/>
      <c r="AV840" s="191"/>
      <c r="AW840" s="191"/>
      <c r="AX840" s="191"/>
      <c r="AY840" s="191"/>
      <c r="AZ840" s="191"/>
      <c r="BA840" s="191"/>
      <c r="BB840" s="191"/>
      <c r="BC840" s="191"/>
      <c r="BD840" s="191"/>
      <c r="BE840" s="191"/>
      <c r="BF840" s="191"/>
      <c r="BG840" s="191"/>
      <c r="BH840" s="191"/>
    </row>
    <row r="841" spans="1:60" outlineLevel="1" x14ac:dyDescent="0.25">
      <c r="A841" s="192"/>
      <c r="B841" s="193"/>
      <c r="C841" s="641"/>
      <c r="D841" s="642"/>
      <c r="E841" s="642"/>
      <c r="F841" s="642"/>
      <c r="G841" s="642"/>
      <c r="H841" s="190"/>
      <c r="I841" s="190"/>
      <c r="J841" s="190"/>
      <c r="K841" s="190"/>
      <c r="L841" s="190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1"/>
      <c r="Z841" s="191"/>
      <c r="AA841" s="191"/>
      <c r="AB841" s="191"/>
      <c r="AC841" s="191"/>
      <c r="AD841" s="191"/>
      <c r="AE841" s="191"/>
      <c r="AF841" s="191"/>
      <c r="AG841" s="191" t="s">
        <v>103</v>
      </c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1"/>
      <c r="AT841" s="191"/>
      <c r="AU841" s="191"/>
      <c r="AV841" s="191"/>
      <c r="AW841" s="191"/>
      <c r="AX841" s="191"/>
      <c r="AY841" s="191"/>
      <c r="AZ841" s="191"/>
      <c r="BA841" s="191"/>
      <c r="BB841" s="191"/>
      <c r="BC841" s="191"/>
      <c r="BD841" s="191"/>
      <c r="BE841" s="191"/>
      <c r="BF841" s="191"/>
      <c r="BG841" s="191"/>
      <c r="BH841" s="191"/>
    </row>
    <row r="842" spans="1:60" ht="20.399999999999999" outlineLevel="1" x14ac:dyDescent="0.25">
      <c r="A842" s="182">
        <v>97</v>
      </c>
      <c r="B842" s="183" t="s">
        <v>661</v>
      </c>
      <c r="C842" s="184" t="s">
        <v>662</v>
      </c>
      <c r="D842" s="185" t="s">
        <v>230</v>
      </c>
      <c r="E842" s="186">
        <v>11.914999999999999</v>
      </c>
      <c r="F842" s="187"/>
      <c r="G842" s="188">
        <f>ROUND(E842*F842,2)</f>
        <v>0</v>
      </c>
      <c r="H842" s="187"/>
      <c r="I842" s="188">
        <f>ROUND(E842*H842,2)</f>
        <v>0</v>
      </c>
      <c r="J842" s="187"/>
      <c r="K842" s="188">
        <f>ROUND(E842*J842,2)</f>
        <v>0</v>
      </c>
      <c r="L842" s="188">
        <v>21</v>
      </c>
      <c r="M842" s="188">
        <f>G842*(1+L842/100)</f>
        <v>0</v>
      </c>
      <c r="N842" s="188">
        <v>0</v>
      </c>
      <c r="O842" s="188">
        <f>ROUND(E842*N842,2)</f>
        <v>0</v>
      </c>
      <c r="P842" s="188">
        <v>0</v>
      </c>
      <c r="Q842" s="188">
        <f>ROUND(E842*P842,2)</f>
        <v>0</v>
      </c>
      <c r="R842" s="188" t="s">
        <v>658</v>
      </c>
      <c r="S842" s="188" t="s">
        <v>97</v>
      </c>
      <c r="T842" s="189" t="s">
        <v>98</v>
      </c>
      <c r="U842" s="190">
        <v>0.03</v>
      </c>
      <c r="V842" s="190">
        <f>ROUND(E842*U842,2)</f>
        <v>0.36</v>
      </c>
      <c r="W842" s="190"/>
      <c r="X842" s="190" t="s">
        <v>134</v>
      </c>
      <c r="Y842" s="191"/>
      <c r="Z842" s="191"/>
      <c r="AA842" s="191"/>
      <c r="AB842" s="191"/>
      <c r="AC842" s="191"/>
      <c r="AD842" s="191"/>
      <c r="AE842" s="191"/>
      <c r="AF842" s="191"/>
      <c r="AG842" s="191" t="s">
        <v>135</v>
      </c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91"/>
      <c r="AV842" s="191"/>
      <c r="AW842" s="191"/>
      <c r="AX842" s="191"/>
      <c r="AY842" s="191"/>
      <c r="AZ842" s="191"/>
      <c r="BA842" s="191"/>
      <c r="BB842" s="191"/>
      <c r="BC842" s="191"/>
      <c r="BD842" s="191"/>
      <c r="BE842" s="191"/>
      <c r="BF842" s="191"/>
      <c r="BG842" s="191"/>
      <c r="BH842" s="191"/>
    </row>
    <row r="843" spans="1:60" outlineLevel="1" x14ac:dyDescent="0.25">
      <c r="A843" s="192"/>
      <c r="B843" s="193"/>
      <c r="C843" s="195" t="s">
        <v>326</v>
      </c>
      <c r="D843" s="196"/>
      <c r="E843" s="197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1"/>
      <c r="Z843" s="191"/>
      <c r="AA843" s="191"/>
      <c r="AB843" s="191"/>
      <c r="AC843" s="191"/>
      <c r="AD843" s="191"/>
      <c r="AE843" s="191"/>
      <c r="AF843" s="191"/>
      <c r="AG843" s="191" t="s">
        <v>143</v>
      </c>
      <c r="AH843" s="191">
        <v>0</v>
      </c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91"/>
      <c r="AV843" s="191"/>
      <c r="AW843" s="191"/>
      <c r="AX843" s="191"/>
      <c r="AY843" s="191"/>
      <c r="AZ843" s="191"/>
      <c r="BA843" s="191"/>
      <c r="BB843" s="191"/>
      <c r="BC843" s="191"/>
      <c r="BD843" s="191"/>
      <c r="BE843" s="191"/>
      <c r="BF843" s="191"/>
      <c r="BG843" s="191"/>
      <c r="BH843" s="191"/>
    </row>
    <row r="844" spans="1:60" outlineLevel="1" x14ac:dyDescent="0.25">
      <c r="A844" s="192"/>
      <c r="B844" s="193"/>
      <c r="C844" s="195" t="s">
        <v>327</v>
      </c>
      <c r="D844" s="196"/>
      <c r="E844" s="197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1"/>
      <c r="Z844" s="191"/>
      <c r="AA844" s="191"/>
      <c r="AB844" s="191"/>
      <c r="AC844" s="191"/>
      <c r="AD844" s="191"/>
      <c r="AE844" s="191"/>
      <c r="AF844" s="191"/>
      <c r="AG844" s="191" t="s">
        <v>143</v>
      </c>
      <c r="AH844" s="191">
        <v>0</v>
      </c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1"/>
      <c r="AT844" s="191"/>
      <c r="AU844" s="191"/>
      <c r="AV844" s="191"/>
      <c r="AW844" s="191"/>
      <c r="AX844" s="191"/>
      <c r="AY844" s="191"/>
      <c r="AZ844" s="191"/>
      <c r="BA844" s="191"/>
      <c r="BB844" s="191"/>
      <c r="BC844" s="191"/>
      <c r="BD844" s="191"/>
      <c r="BE844" s="191"/>
      <c r="BF844" s="191"/>
      <c r="BG844" s="191"/>
      <c r="BH844" s="191"/>
    </row>
    <row r="845" spans="1:60" outlineLevel="1" x14ac:dyDescent="0.25">
      <c r="A845" s="192"/>
      <c r="B845" s="193"/>
      <c r="C845" s="195" t="s">
        <v>514</v>
      </c>
      <c r="D845" s="196"/>
      <c r="E845" s="197">
        <v>1.87</v>
      </c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1"/>
      <c r="Z845" s="191"/>
      <c r="AA845" s="191"/>
      <c r="AB845" s="191"/>
      <c r="AC845" s="191"/>
      <c r="AD845" s="191"/>
      <c r="AE845" s="191"/>
      <c r="AF845" s="191"/>
      <c r="AG845" s="191" t="s">
        <v>143</v>
      </c>
      <c r="AH845" s="191">
        <v>0</v>
      </c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1"/>
      <c r="AT845" s="191"/>
      <c r="AU845" s="191"/>
      <c r="AV845" s="191"/>
      <c r="AW845" s="191"/>
      <c r="AX845" s="191"/>
      <c r="AY845" s="191"/>
      <c r="AZ845" s="191"/>
      <c r="BA845" s="191"/>
      <c r="BB845" s="191"/>
      <c r="BC845" s="191"/>
      <c r="BD845" s="191"/>
      <c r="BE845" s="191"/>
      <c r="BF845" s="191"/>
      <c r="BG845" s="191"/>
      <c r="BH845" s="191"/>
    </row>
    <row r="846" spans="1:60" outlineLevel="1" x14ac:dyDescent="0.25">
      <c r="A846" s="192"/>
      <c r="B846" s="193"/>
      <c r="C846" s="195" t="s">
        <v>515</v>
      </c>
      <c r="D846" s="196"/>
      <c r="E846" s="197">
        <v>2.7</v>
      </c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1"/>
      <c r="Z846" s="191"/>
      <c r="AA846" s="191"/>
      <c r="AB846" s="191"/>
      <c r="AC846" s="191"/>
      <c r="AD846" s="191"/>
      <c r="AE846" s="191"/>
      <c r="AF846" s="191"/>
      <c r="AG846" s="191" t="s">
        <v>143</v>
      </c>
      <c r="AH846" s="191">
        <v>0</v>
      </c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1"/>
      <c r="AT846" s="191"/>
      <c r="AU846" s="191"/>
      <c r="AV846" s="191"/>
      <c r="AW846" s="191"/>
      <c r="AX846" s="191"/>
      <c r="AY846" s="191"/>
      <c r="AZ846" s="191"/>
      <c r="BA846" s="191"/>
      <c r="BB846" s="191"/>
      <c r="BC846" s="191"/>
      <c r="BD846" s="191"/>
      <c r="BE846" s="191"/>
      <c r="BF846" s="191"/>
      <c r="BG846" s="191"/>
      <c r="BH846" s="191"/>
    </row>
    <row r="847" spans="1:60" outlineLevel="1" x14ac:dyDescent="0.25">
      <c r="A847" s="192"/>
      <c r="B847" s="193"/>
      <c r="C847" s="195" t="s">
        <v>540</v>
      </c>
      <c r="D847" s="196"/>
      <c r="E847" s="197">
        <v>1.65</v>
      </c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1"/>
      <c r="Z847" s="191"/>
      <c r="AA847" s="191"/>
      <c r="AB847" s="191"/>
      <c r="AC847" s="191"/>
      <c r="AD847" s="191"/>
      <c r="AE847" s="191"/>
      <c r="AF847" s="191"/>
      <c r="AG847" s="191" t="s">
        <v>143</v>
      </c>
      <c r="AH847" s="191">
        <v>0</v>
      </c>
      <c r="AI847" s="191"/>
      <c r="AJ847" s="191"/>
      <c r="AK847" s="191"/>
      <c r="AL847" s="191"/>
      <c r="AM847" s="191"/>
      <c r="AN847" s="191"/>
      <c r="AO847" s="191"/>
      <c r="AP847" s="191"/>
      <c r="AQ847" s="191"/>
      <c r="AR847" s="191"/>
      <c r="AS847" s="191"/>
      <c r="AT847" s="191"/>
      <c r="AU847" s="191"/>
      <c r="AV847" s="191"/>
      <c r="AW847" s="191"/>
      <c r="AX847" s="191"/>
      <c r="AY847" s="191"/>
      <c r="AZ847" s="191"/>
      <c r="BA847" s="191"/>
      <c r="BB847" s="191"/>
      <c r="BC847" s="191"/>
      <c r="BD847" s="191"/>
      <c r="BE847" s="191"/>
      <c r="BF847" s="191"/>
      <c r="BG847" s="191"/>
      <c r="BH847" s="191"/>
    </row>
    <row r="848" spans="1:60" outlineLevel="1" x14ac:dyDescent="0.25">
      <c r="A848" s="192"/>
      <c r="B848" s="193"/>
      <c r="C848" s="195" t="s">
        <v>516</v>
      </c>
      <c r="D848" s="196"/>
      <c r="E848" s="197">
        <v>1.6950000000000001</v>
      </c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1"/>
      <c r="Z848" s="191"/>
      <c r="AA848" s="191"/>
      <c r="AB848" s="191"/>
      <c r="AC848" s="191"/>
      <c r="AD848" s="191"/>
      <c r="AE848" s="191"/>
      <c r="AF848" s="191"/>
      <c r="AG848" s="191" t="s">
        <v>143</v>
      </c>
      <c r="AH848" s="191">
        <v>0</v>
      </c>
      <c r="AI848" s="191"/>
      <c r="AJ848" s="191"/>
      <c r="AK848" s="191"/>
      <c r="AL848" s="191"/>
      <c r="AM848" s="191"/>
      <c r="AN848" s="191"/>
      <c r="AO848" s="191"/>
      <c r="AP848" s="191"/>
      <c r="AQ848" s="191"/>
      <c r="AR848" s="191"/>
      <c r="AS848" s="191"/>
      <c r="AT848" s="191"/>
      <c r="AU848" s="191"/>
      <c r="AV848" s="191"/>
      <c r="AW848" s="191"/>
      <c r="AX848" s="191"/>
      <c r="AY848" s="191"/>
      <c r="AZ848" s="191"/>
      <c r="BA848" s="191"/>
      <c r="BB848" s="191"/>
      <c r="BC848" s="191"/>
      <c r="BD848" s="191"/>
      <c r="BE848" s="191"/>
      <c r="BF848" s="191"/>
      <c r="BG848" s="191"/>
      <c r="BH848" s="191"/>
    </row>
    <row r="849" spans="1:60" outlineLevel="1" x14ac:dyDescent="0.25">
      <c r="A849" s="192"/>
      <c r="B849" s="193"/>
      <c r="C849" s="195" t="s">
        <v>517</v>
      </c>
      <c r="D849" s="196"/>
      <c r="E849" s="197">
        <v>4</v>
      </c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1"/>
      <c r="Z849" s="191"/>
      <c r="AA849" s="191"/>
      <c r="AB849" s="191"/>
      <c r="AC849" s="191"/>
      <c r="AD849" s="191"/>
      <c r="AE849" s="191"/>
      <c r="AF849" s="191"/>
      <c r="AG849" s="191" t="s">
        <v>143</v>
      </c>
      <c r="AH849" s="191">
        <v>0</v>
      </c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191"/>
      <c r="AS849" s="191"/>
      <c r="AT849" s="191"/>
      <c r="AU849" s="191"/>
      <c r="AV849" s="191"/>
      <c r="AW849" s="191"/>
      <c r="AX849" s="191"/>
      <c r="AY849" s="191"/>
      <c r="AZ849" s="191"/>
      <c r="BA849" s="191"/>
      <c r="BB849" s="191"/>
      <c r="BC849" s="191"/>
      <c r="BD849" s="191"/>
      <c r="BE849" s="191"/>
      <c r="BF849" s="191"/>
      <c r="BG849" s="191"/>
      <c r="BH849" s="191"/>
    </row>
    <row r="850" spans="1:60" outlineLevel="1" x14ac:dyDescent="0.25">
      <c r="A850" s="192"/>
      <c r="B850" s="193"/>
      <c r="C850" s="641"/>
      <c r="D850" s="642"/>
      <c r="E850" s="642"/>
      <c r="F850" s="642"/>
      <c r="G850" s="642"/>
      <c r="H850" s="190"/>
      <c r="I850" s="190"/>
      <c r="J850" s="190"/>
      <c r="K850" s="190"/>
      <c r="L850" s="190"/>
      <c r="M850" s="190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1"/>
      <c r="Z850" s="191"/>
      <c r="AA850" s="191"/>
      <c r="AB850" s="191"/>
      <c r="AC850" s="191"/>
      <c r="AD850" s="191"/>
      <c r="AE850" s="191"/>
      <c r="AF850" s="191"/>
      <c r="AG850" s="191" t="s">
        <v>103</v>
      </c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191"/>
      <c r="AT850" s="191"/>
      <c r="AU850" s="191"/>
      <c r="AV850" s="191"/>
      <c r="AW850" s="191"/>
      <c r="AX850" s="191"/>
      <c r="AY850" s="191"/>
      <c r="AZ850" s="191"/>
      <c r="BA850" s="191"/>
      <c r="BB850" s="191"/>
      <c r="BC850" s="191"/>
      <c r="BD850" s="191"/>
      <c r="BE850" s="191"/>
      <c r="BF850" s="191"/>
      <c r="BG850" s="191"/>
      <c r="BH850" s="191"/>
    </row>
    <row r="851" spans="1:60" outlineLevel="1" x14ac:dyDescent="0.25">
      <c r="A851" s="182">
        <v>98</v>
      </c>
      <c r="B851" s="183" t="s">
        <v>663</v>
      </c>
      <c r="C851" s="184" t="s">
        <v>664</v>
      </c>
      <c r="D851" s="185" t="s">
        <v>230</v>
      </c>
      <c r="E851" s="186">
        <v>20.39</v>
      </c>
      <c r="F851" s="187"/>
      <c r="G851" s="188">
        <f>ROUND(E851*F851,2)</f>
        <v>0</v>
      </c>
      <c r="H851" s="187"/>
      <c r="I851" s="188">
        <f>ROUND(E851*H851,2)</f>
        <v>0</v>
      </c>
      <c r="J851" s="187"/>
      <c r="K851" s="188">
        <f>ROUND(E851*J851,2)</f>
        <v>0</v>
      </c>
      <c r="L851" s="188">
        <v>21</v>
      </c>
      <c r="M851" s="188">
        <f>G851*(1+L851/100)</f>
        <v>0</v>
      </c>
      <c r="N851" s="188">
        <v>1.1E-4</v>
      </c>
      <c r="O851" s="188">
        <f>ROUND(E851*N851,2)</f>
        <v>0</v>
      </c>
      <c r="P851" s="188">
        <v>0</v>
      </c>
      <c r="Q851" s="188">
        <f>ROUND(E851*P851,2)</f>
        <v>0</v>
      </c>
      <c r="R851" s="188"/>
      <c r="S851" s="188" t="s">
        <v>117</v>
      </c>
      <c r="T851" s="189" t="s">
        <v>98</v>
      </c>
      <c r="U851" s="190">
        <v>0.05</v>
      </c>
      <c r="V851" s="190">
        <f>ROUND(E851*U851,2)</f>
        <v>1.02</v>
      </c>
      <c r="W851" s="190"/>
      <c r="X851" s="190" t="s">
        <v>134</v>
      </c>
      <c r="Y851" s="191"/>
      <c r="Z851" s="191"/>
      <c r="AA851" s="191"/>
      <c r="AB851" s="191"/>
      <c r="AC851" s="191"/>
      <c r="AD851" s="191"/>
      <c r="AE851" s="191"/>
      <c r="AF851" s="191"/>
      <c r="AG851" s="191" t="s">
        <v>135</v>
      </c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191"/>
      <c r="AS851" s="191"/>
      <c r="AT851" s="191"/>
      <c r="AU851" s="191"/>
      <c r="AV851" s="191"/>
      <c r="AW851" s="191"/>
      <c r="AX851" s="191"/>
      <c r="AY851" s="191"/>
      <c r="AZ851" s="191"/>
      <c r="BA851" s="191"/>
      <c r="BB851" s="191"/>
      <c r="BC851" s="191"/>
      <c r="BD851" s="191"/>
      <c r="BE851" s="191"/>
      <c r="BF851" s="191"/>
      <c r="BG851" s="191"/>
      <c r="BH851" s="191"/>
    </row>
    <row r="852" spans="1:60" outlineLevel="1" x14ac:dyDescent="0.25">
      <c r="A852" s="192"/>
      <c r="B852" s="193"/>
      <c r="C852" s="195" t="s">
        <v>326</v>
      </c>
      <c r="D852" s="196"/>
      <c r="E852" s="197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1"/>
      <c r="Z852" s="191"/>
      <c r="AA852" s="191"/>
      <c r="AB852" s="191"/>
      <c r="AC852" s="191"/>
      <c r="AD852" s="191"/>
      <c r="AE852" s="191"/>
      <c r="AF852" s="191"/>
      <c r="AG852" s="191" t="s">
        <v>143</v>
      </c>
      <c r="AH852" s="191">
        <v>0</v>
      </c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1"/>
      <c r="AT852" s="191"/>
      <c r="AU852" s="191"/>
      <c r="AV852" s="191"/>
      <c r="AW852" s="191"/>
      <c r="AX852" s="191"/>
      <c r="AY852" s="191"/>
      <c r="AZ852" s="191"/>
      <c r="BA852" s="191"/>
      <c r="BB852" s="191"/>
      <c r="BC852" s="191"/>
      <c r="BD852" s="191"/>
      <c r="BE852" s="191"/>
      <c r="BF852" s="191"/>
      <c r="BG852" s="191"/>
      <c r="BH852" s="191"/>
    </row>
    <row r="853" spans="1:60" outlineLevel="1" x14ac:dyDescent="0.25">
      <c r="A853" s="192"/>
      <c r="B853" s="193"/>
      <c r="C853" s="195" t="s">
        <v>327</v>
      </c>
      <c r="D853" s="196"/>
      <c r="E853" s="197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1"/>
      <c r="Z853" s="191"/>
      <c r="AA853" s="191"/>
      <c r="AB853" s="191"/>
      <c r="AC853" s="191"/>
      <c r="AD853" s="191"/>
      <c r="AE853" s="191"/>
      <c r="AF853" s="191"/>
      <c r="AG853" s="191" t="s">
        <v>143</v>
      </c>
      <c r="AH853" s="191">
        <v>0</v>
      </c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91"/>
      <c r="AV853" s="191"/>
      <c r="AW853" s="191"/>
      <c r="AX853" s="191"/>
      <c r="AY853" s="191"/>
      <c r="AZ853" s="191"/>
      <c r="BA853" s="191"/>
      <c r="BB853" s="191"/>
      <c r="BC853" s="191"/>
      <c r="BD853" s="191"/>
      <c r="BE853" s="191"/>
      <c r="BF853" s="191"/>
      <c r="BG853" s="191"/>
      <c r="BH853" s="191"/>
    </row>
    <row r="854" spans="1:60" outlineLevel="1" x14ac:dyDescent="0.25">
      <c r="A854" s="192"/>
      <c r="B854" s="193"/>
      <c r="C854" s="195" t="s">
        <v>514</v>
      </c>
      <c r="D854" s="196"/>
      <c r="E854" s="197">
        <v>1.87</v>
      </c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1"/>
      <c r="Z854" s="191"/>
      <c r="AA854" s="191"/>
      <c r="AB854" s="191"/>
      <c r="AC854" s="191"/>
      <c r="AD854" s="191"/>
      <c r="AE854" s="191"/>
      <c r="AF854" s="191"/>
      <c r="AG854" s="191" t="s">
        <v>143</v>
      </c>
      <c r="AH854" s="191">
        <v>0</v>
      </c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1"/>
      <c r="AT854" s="191"/>
      <c r="AU854" s="191"/>
      <c r="AV854" s="191"/>
      <c r="AW854" s="191"/>
      <c r="AX854" s="191"/>
      <c r="AY854" s="191"/>
      <c r="AZ854" s="191"/>
      <c r="BA854" s="191"/>
      <c r="BB854" s="191"/>
      <c r="BC854" s="191"/>
      <c r="BD854" s="191"/>
      <c r="BE854" s="191"/>
      <c r="BF854" s="191"/>
      <c r="BG854" s="191"/>
      <c r="BH854" s="191"/>
    </row>
    <row r="855" spans="1:60" outlineLevel="1" x14ac:dyDescent="0.25">
      <c r="A855" s="192"/>
      <c r="B855" s="193"/>
      <c r="C855" s="195" t="s">
        <v>515</v>
      </c>
      <c r="D855" s="196"/>
      <c r="E855" s="197">
        <v>2.7</v>
      </c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1"/>
      <c r="Z855" s="191"/>
      <c r="AA855" s="191"/>
      <c r="AB855" s="191"/>
      <c r="AC855" s="191"/>
      <c r="AD855" s="191"/>
      <c r="AE855" s="191"/>
      <c r="AF855" s="191"/>
      <c r="AG855" s="191" t="s">
        <v>143</v>
      </c>
      <c r="AH855" s="191">
        <v>0</v>
      </c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91"/>
      <c r="AV855" s="191"/>
      <c r="AW855" s="191"/>
      <c r="AX855" s="191"/>
      <c r="AY855" s="191"/>
      <c r="AZ855" s="191"/>
      <c r="BA855" s="191"/>
      <c r="BB855" s="191"/>
      <c r="BC855" s="191"/>
      <c r="BD855" s="191"/>
      <c r="BE855" s="191"/>
      <c r="BF855" s="191"/>
      <c r="BG855" s="191"/>
      <c r="BH855" s="191"/>
    </row>
    <row r="856" spans="1:60" outlineLevel="1" x14ac:dyDescent="0.25">
      <c r="A856" s="192"/>
      <c r="B856" s="193"/>
      <c r="C856" s="195" t="s">
        <v>540</v>
      </c>
      <c r="D856" s="196"/>
      <c r="E856" s="197">
        <v>1.65</v>
      </c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1"/>
      <c r="Z856" s="191"/>
      <c r="AA856" s="191"/>
      <c r="AB856" s="191"/>
      <c r="AC856" s="191"/>
      <c r="AD856" s="191"/>
      <c r="AE856" s="191"/>
      <c r="AF856" s="191"/>
      <c r="AG856" s="191" t="s">
        <v>143</v>
      </c>
      <c r="AH856" s="191">
        <v>0</v>
      </c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91"/>
      <c r="AV856" s="191"/>
      <c r="AW856" s="191"/>
      <c r="AX856" s="191"/>
      <c r="AY856" s="191"/>
      <c r="AZ856" s="191"/>
      <c r="BA856" s="191"/>
      <c r="BB856" s="191"/>
      <c r="BC856" s="191"/>
      <c r="BD856" s="191"/>
      <c r="BE856" s="191"/>
      <c r="BF856" s="191"/>
      <c r="BG856" s="191"/>
      <c r="BH856" s="191"/>
    </row>
    <row r="857" spans="1:60" outlineLevel="1" x14ac:dyDescent="0.25">
      <c r="A857" s="192"/>
      <c r="B857" s="193"/>
      <c r="C857" s="195" t="s">
        <v>516</v>
      </c>
      <c r="D857" s="196"/>
      <c r="E857" s="197">
        <v>1.6950000000000001</v>
      </c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1"/>
      <c r="Z857" s="191"/>
      <c r="AA857" s="191"/>
      <c r="AB857" s="191"/>
      <c r="AC857" s="191"/>
      <c r="AD857" s="191"/>
      <c r="AE857" s="191"/>
      <c r="AF857" s="191"/>
      <c r="AG857" s="191" t="s">
        <v>143</v>
      </c>
      <c r="AH857" s="191">
        <v>0</v>
      </c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1"/>
      <c r="AT857" s="191"/>
      <c r="AU857" s="191"/>
      <c r="AV857" s="191"/>
      <c r="AW857" s="191"/>
      <c r="AX857" s="191"/>
      <c r="AY857" s="191"/>
      <c r="AZ857" s="191"/>
      <c r="BA857" s="191"/>
      <c r="BB857" s="191"/>
      <c r="BC857" s="191"/>
      <c r="BD857" s="191"/>
      <c r="BE857" s="191"/>
      <c r="BF857" s="191"/>
      <c r="BG857" s="191"/>
      <c r="BH857" s="191"/>
    </row>
    <row r="858" spans="1:60" outlineLevel="1" x14ac:dyDescent="0.25">
      <c r="A858" s="192"/>
      <c r="B858" s="193"/>
      <c r="C858" s="195" t="s">
        <v>517</v>
      </c>
      <c r="D858" s="196"/>
      <c r="E858" s="197">
        <v>4</v>
      </c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1"/>
      <c r="Z858" s="191"/>
      <c r="AA858" s="191"/>
      <c r="AB858" s="191"/>
      <c r="AC858" s="191"/>
      <c r="AD858" s="191"/>
      <c r="AE858" s="191"/>
      <c r="AF858" s="191"/>
      <c r="AG858" s="191" t="s">
        <v>143</v>
      </c>
      <c r="AH858" s="191">
        <v>0</v>
      </c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1"/>
      <c r="AT858" s="191"/>
      <c r="AU858" s="191"/>
      <c r="AV858" s="191"/>
      <c r="AW858" s="191"/>
      <c r="AX858" s="191"/>
      <c r="AY858" s="191"/>
      <c r="AZ858" s="191"/>
      <c r="BA858" s="191"/>
      <c r="BB858" s="191"/>
      <c r="BC858" s="191"/>
      <c r="BD858" s="191"/>
      <c r="BE858" s="191"/>
      <c r="BF858" s="191"/>
      <c r="BG858" s="191"/>
      <c r="BH858" s="191"/>
    </row>
    <row r="859" spans="1:60" outlineLevel="1" x14ac:dyDescent="0.25">
      <c r="A859" s="192"/>
      <c r="B859" s="193"/>
      <c r="C859" s="195" t="s">
        <v>518</v>
      </c>
      <c r="D859" s="196"/>
      <c r="E859" s="197">
        <v>8.4749999999999996</v>
      </c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Q859" s="190"/>
      <c r="R859" s="190"/>
      <c r="S859" s="190"/>
      <c r="T859" s="190"/>
      <c r="U859" s="190"/>
      <c r="V859" s="190"/>
      <c r="W859" s="190"/>
      <c r="X859" s="190"/>
      <c r="Y859" s="191"/>
      <c r="Z859" s="191"/>
      <c r="AA859" s="191"/>
      <c r="AB859" s="191"/>
      <c r="AC859" s="191"/>
      <c r="AD859" s="191"/>
      <c r="AE859" s="191"/>
      <c r="AF859" s="191"/>
      <c r="AG859" s="191" t="s">
        <v>143</v>
      </c>
      <c r="AH859" s="191">
        <v>0</v>
      </c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1"/>
      <c r="AT859" s="191"/>
      <c r="AU859" s="191"/>
      <c r="AV859" s="191"/>
      <c r="AW859" s="191"/>
      <c r="AX859" s="191"/>
      <c r="AY859" s="191"/>
      <c r="AZ859" s="191"/>
      <c r="BA859" s="191"/>
      <c r="BB859" s="191"/>
      <c r="BC859" s="191"/>
      <c r="BD859" s="191"/>
      <c r="BE859" s="191"/>
      <c r="BF859" s="191"/>
      <c r="BG859" s="191"/>
      <c r="BH859" s="191"/>
    </row>
    <row r="860" spans="1:60" outlineLevel="1" x14ac:dyDescent="0.25">
      <c r="A860" s="192"/>
      <c r="B860" s="193"/>
      <c r="C860" s="641"/>
      <c r="D860" s="642"/>
      <c r="E860" s="642"/>
      <c r="F860" s="642"/>
      <c r="G860" s="642"/>
      <c r="H860" s="190"/>
      <c r="I860" s="190"/>
      <c r="J860" s="190"/>
      <c r="K860" s="190"/>
      <c r="L860" s="190"/>
      <c r="M860" s="190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1"/>
      <c r="Z860" s="191"/>
      <c r="AA860" s="191"/>
      <c r="AB860" s="191"/>
      <c r="AC860" s="191"/>
      <c r="AD860" s="191"/>
      <c r="AE860" s="191"/>
      <c r="AF860" s="191"/>
      <c r="AG860" s="191" t="s">
        <v>103</v>
      </c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1"/>
      <c r="AT860" s="191"/>
      <c r="AU860" s="191"/>
      <c r="AV860" s="191"/>
      <c r="AW860" s="191"/>
      <c r="AX860" s="191"/>
      <c r="AY860" s="191"/>
      <c r="AZ860" s="191"/>
      <c r="BA860" s="191"/>
      <c r="BB860" s="191"/>
      <c r="BC860" s="191"/>
      <c r="BD860" s="191"/>
      <c r="BE860" s="191"/>
      <c r="BF860" s="191"/>
      <c r="BG860" s="191"/>
      <c r="BH860" s="191"/>
    </row>
    <row r="861" spans="1:60" outlineLevel="1" x14ac:dyDescent="0.25">
      <c r="A861" s="182">
        <v>99</v>
      </c>
      <c r="B861" s="183" t="s">
        <v>665</v>
      </c>
      <c r="C861" s="184" t="s">
        <v>666</v>
      </c>
      <c r="D861" s="185" t="s">
        <v>230</v>
      </c>
      <c r="E861" s="186">
        <v>20.39</v>
      </c>
      <c r="F861" s="187"/>
      <c r="G861" s="188">
        <f>ROUND(E861*F861,2)</f>
        <v>0</v>
      </c>
      <c r="H861" s="187"/>
      <c r="I861" s="188">
        <f>ROUND(E861*H861,2)</f>
        <v>0</v>
      </c>
      <c r="J861" s="187"/>
      <c r="K861" s="188">
        <f>ROUND(E861*J861,2)</f>
        <v>0</v>
      </c>
      <c r="L861" s="188">
        <v>21</v>
      </c>
      <c r="M861" s="188">
        <f>G861*(1+L861/100)</f>
        <v>0</v>
      </c>
      <c r="N861" s="188">
        <v>3.9899999999999996E-3</v>
      </c>
      <c r="O861" s="188">
        <f>ROUND(E861*N861,2)</f>
        <v>0.08</v>
      </c>
      <c r="P861" s="188">
        <v>0</v>
      </c>
      <c r="Q861" s="188">
        <f>ROUND(E861*P861,2)</f>
        <v>0</v>
      </c>
      <c r="R861" s="188"/>
      <c r="S861" s="188" t="s">
        <v>117</v>
      </c>
      <c r="T861" s="189" t="s">
        <v>98</v>
      </c>
      <c r="U861" s="190">
        <v>0.98</v>
      </c>
      <c r="V861" s="190">
        <f>ROUND(E861*U861,2)</f>
        <v>19.98</v>
      </c>
      <c r="W861" s="190"/>
      <c r="X861" s="190" t="s">
        <v>134</v>
      </c>
      <c r="Y861" s="191"/>
      <c r="Z861" s="191"/>
      <c r="AA861" s="191"/>
      <c r="AB861" s="191"/>
      <c r="AC861" s="191"/>
      <c r="AD861" s="191"/>
      <c r="AE861" s="191"/>
      <c r="AF861" s="191"/>
      <c r="AG861" s="191" t="s">
        <v>135</v>
      </c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1"/>
      <c r="AT861" s="191"/>
      <c r="AU861" s="191"/>
      <c r="AV861" s="191"/>
      <c r="AW861" s="191"/>
      <c r="AX861" s="191"/>
      <c r="AY861" s="191"/>
      <c r="AZ861" s="191"/>
      <c r="BA861" s="191"/>
      <c r="BB861" s="191"/>
      <c r="BC861" s="191"/>
      <c r="BD861" s="191"/>
      <c r="BE861" s="191"/>
      <c r="BF861" s="191"/>
      <c r="BG861" s="191"/>
      <c r="BH861" s="191"/>
    </row>
    <row r="862" spans="1:60" outlineLevel="1" x14ac:dyDescent="0.25">
      <c r="A862" s="192"/>
      <c r="B862" s="193"/>
      <c r="C862" s="195" t="s">
        <v>326</v>
      </c>
      <c r="D862" s="196"/>
      <c r="E862" s="197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1"/>
      <c r="Z862" s="191"/>
      <c r="AA862" s="191"/>
      <c r="AB862" s="191"/>
      <c r="AC862" s="191"/>
      <c r="AD862" s="191"/>
      <c r="AE862" s="191"/>
      <c r="AF862" s="191"/>
      <c r="AG862" s="191" t="s">
        <v>143</v>
      </c>
      <c r="AH862" s="191">
        <v>0</v>
      </c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1"/>
      <c r="AT862" s="191"/>
      <c r="AU862" s="191"/>
      <c r="AV862" s="191"/>
      <c r="AW862" s="191"/>
      <c r="AX862" s="191"/>
      <c r="AY862" s="191"/>
      <c r="AZ862" s="191"/>
      <c r="BA862" s="191"/>
      <c r="BB862" s="191"/>
      <c r="BC862" s="191"/>
      <c r="BD862" s="191"/>
      <c r="BE862" s="191"/>
      <c r="BF862" s="191"/>
      <c r="BG862" s="191"/>
      <c r="BH862" s="191"/>
    </row>
    <row r="863" spans="1:60" outlineLevel="1" x14ac:dyDescent="0.25">
      <c r="A863" s="192"/>
      <c r="B863" s="193"/>
      <c r="C863" s="195" t="s">
        <v>327</v>
      </c>
      <c r="D863" s="196"/>
      <c r="E863" s="197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1"/>
      <c r="Z863" s="191"/>
      <c r="AA863" s="191"/>
      <c r="AB863" s="191"/>
      <c r="AC863" s="191"/>
      <c r="AD863" s="191"/>
      <c r="AE863" s="191"/>
      <c r="AF863" s="191"/>
      <c r="AG863" s="191" t="s">
        <v>143</v>
      </c>
      <c r="AH863" s="191">
        <v>0</v>
      </c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1"/>
      <c r="AT863" s="191"/>
      <c r="AU863" s="191"/>
      <c r="AV863" s="191"/>
      <c r="AW863" s="191"/>
      <c r="AX863" s="191"/>
      <c r="AY863" s="191"/>
      <c r="AZ863" s="191"/>
      <c r="BA863" s="191"/>
      <c r="BB863" s="191"/>
      <c r="BC863" s="191"/>
      <c r="BD863" s="191"/>
      <c r="BE863" s="191"/>
      <c r="BF863" s="191"/>
      <c r="BG863" s="191"/>
      <c r="BH863" s="191"/>
    </row>
    <row r="864" spans="1:60" outlineLevel="1" x14ac:dyDescent="0.25">
      <c r="A864" s="192"/>
      <c r="B864" s="193"/>
      <c r="C864" s="195" t="s">
        <v>514</v>
      </c>
      <c r="D864" s="196"/>
      <c r="E864" s="197">
        <v>1.87</v>
      </c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Q864" s="190"/>
      <c r="R864" s="190"/>
      <c r="S864" s="190"/>
      <c r="T864" s="190"/>
      <c r="U864" s="190"/>
      <c r="V864" s="190"/>
      <c r="W864" s="190"/>
      <c r="X864" s="190"/>
      <c r="Y864" s="191"/>
      <c r="Z864" s="191"/>
      <c r="AA864" s="191"/>
      <c r="AB864" s="191"/>
      <c r="AC864" s="191"/>
      <c r="AD864" s="191"/>
      <c r="AE864" s="191"/>
      <c r="AF864" s="191"/>
      <c r="AG864" s="191" t="s">
        <v>143</v>
      </c>
      <c r="AH864" s="191">
        <v>0</v>
      </c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1"/>
      <c r="AT864" s="191"/>
      <c r="AU864" s="191"/>
      <c r="AV864" s="191"/>
      <c r="AW864" s="191"/>
      <c r="AX864" s="191"/>
      <c r="AY864" s="191"/>
      <c r="AZ864" s="191"/>
      <c r="BA864" s="191"/>
      <c r="BB864" s="191"/>
      <c r="BC864" s="191"/>
      <c r="BD864" s="191"/>
      <c r="BE864" s="191"/>
      <c r="BF864" s="191"/>
      <c r="BG864" s="191"/>
      <c r="BH864" s="191"/>
    </row>
    <row r="865" spans="1:60" outlineLevel="1" x14ac:dyDescent="0.25">
      <c r="A865" s="192"/>
      <c r="B865" s="193"/>
      <c r="C865" s="195" t="s">
        <v>515</v>
      </c>
      <c r="D865" s="196"/>
      <c r="E865" s="197">
        <v>2.7</v>
      </c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1"/>
      <c r="Z865" s="191"/>
      <c r="AA865" s="191"/>
      <c r="AB865" s="191"/>
      <c r="AC865" s="191"/>
      <c r="AD865" s="191"/>
      <c r="AE865" s="191"/>
      <c r="AF865" s="191"/>
      <c r="AG865" s="191" t="s">
        <v>143</v>
      </c>
      <c r="AH865" s="191">
        <v>0</v>
      </c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91"/>
      <c r="AV865" s="191"/>
      <c r="AW865" s="191"/>
      <c r="AX865" s="191"/>
      <c r="AY865" s="191"/>
      <c r="AZ865" s="191"/>
      <c r="BA865" s="191"/>
      <c r="BB865" s="191"/>
      <c r="BC865" s="191"/>
      <c r="BD865" s="191"/>
      <c r="BE865" s="191"/>
      <c r="BF865" s="191"/>
      <c r="BG865" s="191"/>
      <c r="BH865" s="191"/>
    </row>
    <row r="866" spans="1:60" outlineLevel="1" x14ac:dyDescent="0.25">
      <c r="A866" s="192"/>
      <c r="B866" s="193"/>
      <c r="C866" s="195" t="s">
        <v>540</v>
      </c>
      <c r="D866" s="196"/>
      <c r="E866" s="197">
        <v>1.65</v>
      </c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1"/>
      <c r="Z866" s="191"/>
      <c r="AA866" s="191"/>
      <c r="AB866" s="191"/>
      <c r="AC866" s="191"/>
      <c r="AD866" s="191"/>
      <c r="AE866" s="191"/>
      <c r="AF866" s="191"/>
      <c r="AG866" s="191" t="s">
        <v>143</v>
      </c>
      <c r="AH866" s="191">
        <v>0</v>
      </c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191"/>
      <c r="AT866" s="191"/>
      <c r="AU866" s="191"/>
      <c r="AV866" s="191"/>
      <c r="AW866" s="191"/>
      <c r="AX866" s="191"/>
      <c r="AY866" s="191"/>
      <c r="AZ866" s="191"/>
      <c r="BA866" s="191"/>
      <c r="BB866" s="191"/>
      <c r="BC866" s="191"/>
      <c r="BD866" s="191"/>
      <c r="BE866" s="191"/>
      <c r="BF866" s="191"/>
      <c r="BG866" s="191"/>
      <c r="BH866" s="191"/>
    </row>
    <row r="867" spans="1:60" outlineLevel="1" x14ac:dyDescent="0.25">
      <c r="A867" s="192"/>
      <c r="B867" s="193"/>
      <c r="C867" s="195" t="s">
        <v>516</v>
      </c>
      <c r="D867" s="196"/>
      <c r="E867" s="197">
        <v>1.6950000000000001</v>
      </c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1"/>
      <c r="Z867" s="191"/>
      <c r="AA867" s="191"/>
      <c r="AB867" s="191"/>
      <c r="AC867" s="191"/>
      <c r="AD867" s="191"/>
      <c r="AE867" s="191"/>
      <c r="AF867" s="191"/>
      <c r="AG867" s="191" t="s">
        <v>143</v>
      </c>
      <c r="AH867" s="191">
        <v>0</v>
      </c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191"/>
      <c r="AT867" s="191"/>
      <c r="AU867" s="191"/>
      <c r="AV867" s="191"/>
      <c r="AW867" s="191"/>
      <c r="AX867" s="191"/>
      <c r="AY867" s="191"/>
      <c r="AZ867" s="191"/>
      <c r="BA867" s="191"/>
      <c r="BB867" s="191"/>
      <c r="BC867" s="191"/>
      <c r="BD867" s="191"/>
      <c r="BE867" s="191"/>
      <c r="BF867" s="191"/>
      <c r="BG867" s="191"/>
      <c r="BH867" s="191"/>
    </row>
    <row r="868" spans="1:60" outlineLevel="1" x14ac:dyDescent="0.25">
      <c r="A868" s="192"/>
      <c r="B868" s="193"/>
      <c r="C868" s="195" t="s">
        <v>517</v>
      </c>
      <c r="D868" s="196"/>
      <c r="E868" s="197">
        <v>4</v>
      </c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1"/>
      <c r="Z868" s="191"/>
      <c r="AA868" s="191"/>
      <c r="AB868" s="191"/>
      <c r="AC868" s="191"/>
      <c r="AD868" s="191"/>
      <c r="AE868" s="191"/>
      <c r="AF868" s="191"/>
      <c r="AG868" s="191" t="s">
        <v>143</v>
      </c>
      <c r="AH868" s="191">
        <v>0</v>
      </c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191"/>
      <c r="AT868" s="191"/>
      <c r="AU868" s="191"/>
      <c r="AV868" s="191"/>
      <c r="AW868" s="191"/>
      <c r="AX868" s="191"/>
      <c r="AY868" s="191"/>
      <c r="AZ868" s="191"/>
      <c r="BA868" s="191"/>
      <c r="BB868" s="191"/>
      <c r="BC868" s="191"/>
      <c r="BD868" s="191"/>
      <c r="BE868" s="191"/>
      <c r="BF868" s="191"/>
      <c r="BG868" s="191"/>
      <c r="BH868" s="191"/>
    </row>
    <row r="869" spans="1:60" outlineLevel="1" x14ac:dyDescent="0.25">
      <c r="A869" s="192"/>
      <c r="B869" s="193"/>
      <c r="C869" s="195" t="s">
        <v>518</v>
      </c>
      <c r="D869" s="196"/>
      <c r="E869" s="197">
        <v>8.4749999999999996</v>
      </c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1"/>
      <c r="Z869" s="191"/>
      <c r="AA869" s="191"/>
      <c r="AB869" s="191"/>
      <c r="AC869" s="191"/>
      <c r="AD869" s="191"/>
      <c r="AE869" s="191"/>
      <c r="AF869" s="191"/>
      <c r="AG869" s="191" t="s">
        <v>143</v>
      </c>
      <c r="AH869" s="191">
        <v>0</v>
      </c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191"/>
      <c r="AT869" s="191"/>
      <c r="AU869" s="191"/>
      <c r="AV869" s="191"/>
      <c r="AW869" s="191"/>
      <c r="AX869" s="191"/>
      <c r="AY869" s="191"/>
      <c r="AZ869" s="191"/>
      <c r="BA869" s="191"/>
      <c r="BB869" s="191"/>
      <c r="BC869" s="191"/>
      <c r="BD869" s="191"/>
      <c r="BE869" s="191"/>
      <c r="BF869" s="191"/>
      <c r="BG869" s="191"/>
      <c r="BH869" s="191"/>
    </row>
    <row r="870" spans="1:60" outlineLevel="1" x14ac:dyDescent="0.25">
      <c r="A870" s="192"/>
      <c r="B870" s="193"/>
      <c r="C870" s="641"/>
      <c r="D870" s="642"/>
      <c r="E870" s="642"/>
      <c r="F870" s="642"/>
      <c r="G870" s="642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1"/>
      <c r="Z870" s="191"/>
      <c r="AA870" s="191"/>
      <c r="AB870" s="191"/>
      <c r="AC870" s="191"/>
      <c r="AD870" s="191"/>
      <c r="AE870" s="191"/>
      <c r="AF870" s="191"/>
      <c r="AG870" s="191" t="s">
        <v>103</v>
      </c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1"/>
      <c r="AT870" s="191"/>
      <c r="AU870" s="191"/>
      <c r="AV870" s="191"/>
      <c r="AW870" s="191"/>
      <c r="AX870" s="191"/>
      <c r="AY870" s="191"/>
      <c r="AZ870" s="191"/>
      <c r="BA870" s="191"/>
      <c r="BB870" s="191"/>
      <c r="BC870" s="191"/>
      <c r="BD870" s="191"/>
      <c r="BE870" s="191"/>
      <c r="BF870" s="191"/>
      <c r="BG870" s="191"/>
      <c r="BH870" s="191"/>
    </row>
    <row r="871" spans="1:60" outlineLevel="1" x14ac:dyDescent="0.25">
      <c r="A871" s="182">
        <v>100</v>
      </c>
      <c r="B871" s="183" t="s">
        <v>667</v>
      </c>
      <c r="C871" s="184" t="s">
        <v>668</v>
      </c>
      <c r="D871" s="185" t="s">
        <v>341</v>
      </c>
      <c r="E871" s="186">
        <v>25.875</v>
      </c>
      <c r="F871" s="187"/>
      <c r="G871" s="188">
        <f>ROUND(E871*F871,2)</f>
        <v>0</v>
      </c>
      <c r="H871" s="187"/>
      <c r="I871" s="188">
        <f>ROUND(E871*H871,2)</f>
        <v>0</v>
      </c>
      <c r="J871" s="187"/>
      <c r="K871" s="188">
        <f>ROUND(E871*J871,2)</f>
        <v>0</v>
      </c>
      <c r="L871" s="188">
        <v>21</v>
      </c>
      <c r="M871" s="188">
        <f>G871*(1+L871/100)</f>
        <v>0</v>
      </c>
      <c r="N871" s="188">
        <v>2.5899999999999999E-3</v>
      </c>
      <c r="O871" s="188">
        <f>ROUND(E871*N871,2)</f>
        <v>7.0000000000000007E-2</v>
      </c>
      <c r="P871" s="188">
        <v>0</v>
      </c>
      <c r="Q871" s="188">
        <f>ROUND(E871*P871,2)</f>
        <v>0</v>
      </c>
      <c r="R871" s="188"/>
      <c r="S871" s="188" t="s">
        <v>117</v>
      </c>
      <c r="T871" s="189" t="s">
        <v>98</v>
      </c>
      <c r="U871" s="190">
        <v>0</v>
      </c>
      <c r="V871" s="190">
        <f>ROUND(E871*U871,2)</f>
        <v>0</v>
      </c>
      <c r="W871" s="190"/>
      <c r="X871" s="190" t="s">
        <v>573</v>
      </c>
      <c r="Y871" s="191"/>
      <c r="Z871" s="191"/>
      <c r="AA871" s="191"/>
      <c r="AB871" s="191"/>
      <c r="AC871" s="191"/>
      <c r="AD871" s="191"/>
      <c r="AE871" s="191"/>
      <c r="AF871" s="191"/>
      <c r="AG871" s="191" t="s">
        <v>574</v>
      </c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1"/>
      <c r="AT871" s="191"/>
      <c r="AU871" s="191"/>
      <c r="AV871" s="191"/>
      <c r="AW871" s="191"/>
      <c r="AX871" s="191"/>
      <c r="AY871" s="191"/>
      <c r="AZ871" s="191"/>
      <c r="BA871" s="191"/>
      <c r="BB871" s="191"/>
      <c r="BC871" s="191"/>
      <c r="BD871" s="191"/>
      <c r="BE871" s="191"/>
      <c r="BF871" s="191"/>
      <c r="BG871" s="191"/>
      <c r="BH871" s="191"/>
    </row>
    <row r="872" spans="1:60" outlineLevel="1" x14ac:dyDescent="0.25">
      <c r="A872" s="192"/>
      <c r="B872" s="193"/>
      <c r="C872" s="195" t="s">
        <v>326</v>
      </c>
      <c r="D872" s="196"/>
      <c r="E872" s="197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1"/>
      <c r="Z872" s="191"/>
      <c r="AA872" s="191"/>
      <c r="AB872" s="191"/>
      <c r="AC872" s="191"/>
      <c r="AD872" s="191"/>
      <c r="AE872" s="191"/>
      <c r="AF872" s="191"/>
      <c r="AG872" s="191" t="s">
        <v>143</v>
      </c>
      <c r="AH872" s="191">
        <v>0</v>
      </c>
      <c r="AI872" s="191"/>
      <c r="AJ872" s="191"/>
      <c r="AK872" s="191"/>
      <c r="AL872" s="191"/>
      <c r="AM872" s="191"/>
      <c r="AN872" s="191"/>
      <c r="AO872" s="191"/>
      <c r="AP872" s="191"/>
      <c r="AQ872" s="191"/>
      <c r="AR872" s="191"/>
      <c r="AS872" s="191"/>
      <c r="AT872" s="191"/>
      <c r="AU872" s="191"/>
      <c r="AV872" s="191"/>
      <c r="AW872" s="191"/>
      <c r="AX872" s="191"/>
      <c r="AY872" s="191"/>
      <c r="AZ872" s="191"/>
      <c r="BA872" s="191"/>
      <c r="BB872" s="191"/>
      <c r="BC872" s="191"/>
      <c r="BD872" s="191"/>
      <c r="BE872" s="191"/>
      <c r="BF872" s="191"/>
      <c r="BG872" s="191"/>
      <c r="BH872" s="191"/>
    </row>
    <row r="873" spans="1:60" outlineLevel="1" x14ac:dyDescent="0.25">
      <c r="A873" s="192"/>
      <c r="B873" s="193"/>
      <c r="C873" s="195" t="s">
        <v>327</v>
      </c>
      <c r="D873" s="196"/>
      <c r="E873" s="197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1"/>
      <c r="Z873" s="191"/>
      <c r="AA873" s="191"/>
      <c r="AB873" s="191"/>
      <c r="AC873" s="191"/>
      <c r="AD873" s="191"/>
      <c r="AE873" s="191"/>
      <c r="AF873" s="191"/>
      <c r="AG873" s="191" t="s">
        <v>143</v>
      </c>
      <c r="AH873" s="191">
        <v>0</v>
      </c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1"/>
      <c r="AT873" s="191"/>
      <c r="AU873" s="191"/>
      <c r="AV873" s="191"/>
      <c r="AW873" s="191"/>
      <c r="AX873" s="191"/>
      <c r="AY873" s="191"/>
      <c r="AZ873" s="191"/>
      <c r="BA873" s="191"/>
      <c r="BB873" s="191"/>
      <c r="BC873" s="191"/>
      <c r="BD873" s="191"/>
      <c r="BE873" s="191"/>
      <c r="BF873" s="191"/>
      <c r="BG873" s="191"/>
      <c r="BH873" s="191"/>
    </row>
    <row r="874" spans="1:60" outlineLevel="1" x14ac:dyDescent="0.25">
      <c r="A874" s="192"/>
      <c r="B874" s="193"/>
      <c r="C874" s="195" t="s">
        <v>669</v>
      </c>
      <c r="D874" s="196"/>
      <c r="E874" s="197">
        <v>2.1505000000000001</v>
      </c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1"/>
      <c r="Z874" s="191"/>
      <c r="AA874" s="191"/>
      <c r="AB874" s="191"/>
      <c r="AC874" s="191"/>
      <c r="AD874" s="191"/>
      <c r="AE874" s="191"/>
      <c r="AF874" s="191"/>
      <c r="AG874" s="191" t="s">
        <v>143</v>
      </c>
      <c r="AH874" s="191">
        <v>0</v>
      </c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1"/>
      <c r="AT874" s="191"/>
      <c r="AU874" s="191"/>
      <c r="AV874" s="191"/>
      <c r="AW874" s="191"/>
      <c r="AX874" s="191"/>
      <c r="AY874" s="191"/>
      <c r="AZ874" s="191"/>
      <c r="BA874" s="191"/>
      <c r="BB874" s="191"/>
      <c r="BC874" s="191"/>
      <c r="BD874" s="191"/>
      <c r="BE874" s="191"/>
      <c r="BF874" s="191"/>
      <c r="BG874" s="191"/>
      <c r="BH874" s="191"/>
    </row>
    <row r="875" spans="1:60" outlineLevel="1" x14ac:dyDescent="0.25">
      <c r="A875" s="192"/>
      <c r="B875" s="193"/>
      <c r="C875" s="195" t="s">
        <v>670</v>
      </c>
      <c r="D875" s="196"/>
      <c r="E875" s="197">
        <v>3.105</v>
      </c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1"/>
      <c r="Z875" s="191"/>
      <c r="AA875" s="191"/>
      <c r="AB875" s="191"/>
      <c r="AC875" s="191"/>
      <c r="AD875" s="191"/>
      <c r="AE875" s="191"/>
      <c r="AF875" s="191"/>
      <c r="AG875" s="191" t="s">
        <v>143</v>
      </c>
      <c r="AH875" s="191">
        <v>0</v>
      </c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1"/>
      <c r="AT875" s="191"/>
      <c r="AU875" s="191"/>
      <c r="AV875" s="191"/>
      <c r="AW875" s="191"/>
      <c r="AX875" s="191"/>
      <c r="AY875" s="191"/>
      <c r="AZ875" s="191"/>
      <c r="BA875" s="191"/>
      <c r="BB875" s="191"/>
      <c r="BC875" s="191"/>
      <c r="BD875" s="191"/>
      <c r="BE875" s="191"/>
      <c r="BF875" s="191"/>
      <c r="BG875" s="191"/>
      <c r="BH875" s="191"/>
    </row>
    <row r="876" spans="1:60" outlineLevel="1" x14ac:dyDescent="0.25">
      <c r="A876" s="192"/>
      <c r="B876" s="193"/>
      <c r="C876" s="195" t="s">
        <v>671</v>
      </c>
      <c r="D876" s="196"/>
      <c r="E876" s="197">
        <v>1.8975</v>
      </c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1"/>
      <c r="Z876" s="191"/>
      <c r="AA876" s="191"/>
      <c r="AB876" s="191"/>
      <c r="AC876" s="191"/>
      <c r="AD876" s="191"/>
      <c r="AE876" s="191"/>
      <c r="AF876" s="191"/>
      <c r="AG876" s="191" t="s">
        <v>143</v>
      </c>
      <c r="AH876" s="191">
        <v>0</v>
      </c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1"/>
      <c r="AT876" s="191"/>
      <c r="AU876" s="191"/>
      <c r="AV876" s="191"/>
      <c r="AW876" s="191"/>
      <c r="AX876" s="191"/>
      <c r="AY876" s="191"/>
      <c r="AZ876" s="191"/>
      <c r="BA876" s="191"/>
      <c r="BB876" s="191"/>
      <c r="BC876" s="191"/>
      <c r="BD876" s="191"/>
      <c r="BE876" s="191"/>
      <c r="BF876" s="191"/>
      <c r="BG876" s="191"/>
      <c r="BH876" s="191"/>
    </row>
    <row r="877" spans="1:60" outlineLevel="1" x14ac:dyDescent="0.25">
      <c r="A877" s="192"/>
      <c r="B877" s="193"/>
      <c r="C877" s="195" t="s">
        <v>672</v>
      </c>
      <c r="D877" s="196"/>
      <c r="E877" s="197">
        <v>1.9492499999999999</v>
      </c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1"/>
      <c r="Z877" s="191"/>
      <c r="AA877" s="191"/>
      <c r="AB877" s="191"/>
      <c r="AC877" s="191"/>
      <c r="AD877" s="191"/>
      <c r="AE877" s="191"/>
      <c r="AF877" s="191"/>
      <c r="AG877" s="191" t="s">
        <v>143</v>
      </c>
      <c r="AH877" s="191">
        <v>0</v>
      </c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91"/>
      <c r="AV877" s="191"/>
      <c r="AW877" s="191"/>
      <c r="AX877" s="191"/>
      <c r="AY877" s="191"/>
      <c r="AZ877" s="191"/>
      <c r="BA877" s="191"/>
      <c r="BB877" s="191"/>
      <c r="BC877" s="191"/>
      <c r="BD877" s="191"/>
      <c r="BE877" s="191"/>
      <c r="BF877" s="191"/>
      <c r="BG877" s="191"/>
      <c r="BH877" s="191"/>
    </row>
    <row r="878" spans="1:60" outlineLevel="1" x14ac:dyDescent="0.25">
      <c r="A878" s="192"/>
      <c r="B878" s="193"/>
      <c r="C878" s="195" t="s">
        <v>673</v>
      </c>
      <c r="D878" s="196"/>
      <c r="E878" s="197">
        <v>4.5999999999999996</v>
      </c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Q878" s="190"/>
      <c r="R878" s="190"/>
      <c r="S878" s="190"/>
      <c r="T878" s="190"/>
      <c r="U878" s="190"/>
      <c r="V878" s="190"/>
      <c r="W878" s="190"/>
      <c r="X878" s="190"/>
      <c r="Y878" s="191"/>
      <c r="Z878" s="191"/>
      <c r="AA878" s="191"/>
      <c r="AB878" s="191"/>
      <c r="AC878" s="191"/>
      <c r="AD878" s="191"/>
      <c r="AE878" s="191"/>
      <c r="AF878" s="191"/>
      <c r="AG878" s="191" t="s">
        <v>143</v>
      </c>
      <c r="AH878" s="191">
        <v>0</v>
      </c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  <c r="AS878" s="191"/>
      <c r="AT878" s="191"/>
      <c r="AU878" s="191"/>
      <c r="AV878" s="191"/>
      <c r="AW878" s="191"/>
      <c r="AX878" s="191"/>
      <c r="AY878" s="191"/>
      <c r="AZ878" s="191"/>
      <c r="BA878" s="191"/>
      <c r="BB878" s="191"/>
      <c r="BC878" s="191"/>
      <c r="BD878" s="191"/>
      <c r="BE878" s="191"/>
      <c r="BF878" s="191"/>
      <c r="BG878" s="191"/>
      <c r="BH878" s="191"/>
    </row>
    <row r="879" spans="1:60" outlineLevel="1" x14ac:dyDescent="0.25">
      <c r="A879" s="192"/>
      <c r="B879" s="193"/>
      <c r="C879" s="195" t="s">
        <v>674</v>
      </c>
      <c r="D879" s="196"/>
      <c r="E879" s="197">
        <v>9.7462499999999999</v>
      </c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1"/>
      <c r="Z879" s="191"/>
      <c r="AA879" s="191"/>
      <c r="AB879" s="191"/>
      <c r="AC879" s="191"/>
      <c r="AD879" s="191"/>
      <c r="AE879" s="191"/>
      <c r="AF879" s="191"/>
      <c r="AG879" s="191" t="s">
        <v>143</v>
      </c>
      <c r="AH879" s="191">
        <v>0</v>
      </c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1"/>
      <c r="AT879" s="191"/>
      <c r="AU879" s="191"/>
      <c r="AV879" s="191"/>
      <c r="AW879" s="191"/>
      <c r="AX879" s="191"/>
      <c r="AY879" s="191"/>
      <c r="AZ879" s="191"/>
      <c r="BA879" s="191"/>
      <c r="BB879" s="191"/>
      <c r="BC879" s="191"/>
      <c r="BD879" s="191"/>
      <c r="BE879" s="191"/>
      <c r="BF879" s="191"/>
      <c r="BG879" s="191"/>
      <c r="BH879" s="191"/>
    </row>
    <row r="880" spans="1:60" outlineLevel="1" x14ac:dyDescent="0.25">
      <c r="A880" s="192"/>
      <c r="B880" s="193"/>
      <c r="C880" s="195" t="s">
        <v>675</v>
      </c>
      <c r="D880" s="196"/>
      <c r="E880" s="197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1"/>
      <c r="Z880" s="191"/>
      <c r="AA880" s="191"/>
      <c r="AB880" s="191"/>
      <c r="AC880" s="191"/>
      <c r="AD880" s="191"/>
      <c r="AE880" s="191"/>
      <c r="AF880" s="191"/>
      <c r="AG880" s="191" t="s">
        <v>143</v>
      </c>
      <c r="AH880" s="191">
        <v>0</v>
      </c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1"/>
      <c r="AT880" s="191"/>
      <c r="AU880" s="191"/>
      <c r="AV880" s="191"/>
      <c r="AW880" s="191"/>
      <c r="AX880" s="191"/>
      <c r="AY880" s="191"/>
      <c r="AZ880" s="191"/>
      <c r="BA880" s="191"/>
      <c r="BB880" s="191"/>
      <c r="BC880" s="191"/>
      <c r="BD880" s="191"/>
      <c r="BE880" s="191"/>
      <c r="BF880" s="191"/>
      <c r="BG880" s="191"/>
      <c r="BH880" s="191"/>
    </row>
    <row r="881" spans="1:60" outlineLevel="1" x14ac:dyDescent="0.25">
      <c r="A881" s="192"/>
      <c r="B881" s="193"/>
      <c r="C881" s="195" t="s">
        <v>326</v>
      </c>
      <c r="D881" s="196"/>
      <c r="E881" s="197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1"/>
      <c r="Z881" s="191"/>
      <c r="AA881" s="191"/>
      <c r="AB881" s="191"/>
      <c r="AC881" s="191"/>
      <c r="AD881" s="191"/>
      <c r="AE881" s="191"/>
      <c r="AF881" s="191"/>
      <c r="AG881" s="191" t="s">
        <v>143</v>
      </c>
      <c r="AH881" s="191">
        <v>0</v>
      </c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191"/>
      <c r="AS881" s="191"/>
      <c r="AT881" s="191"/>
      <c r="AU881" s="191"/>
      <c r="AV881" s="191"/>
      <c r="AW881" s="191"/>
      <c r="AX881" s="191"/>
      <c r="AY881" s="191"/>
      <c r="AZ881" s="191"/>
      <c r="BA881" s="191"/>
      <c r="BB881" s="191"/>
      <c r="BC881" s="191"/>
      <c r="BD881" s="191"/>
      <c r="BE881" s="191"/>
      <c r="BF881" s="191"/>
      <c r="BG881" s="191"/>
      <c r="BH881" s="191"/>
    </row>
    <row r="882" spans="1:60" outlineLevel="1" x14ac:dyDescent="0.25">
      <c r="A882" s="192"/>
      <c r="B882" s="193"/>
      <c r="C882" s="195" t="s">
        <v>327</v>
      </c>
      <c r="D882" s="196"/>
      <c r="E882" s="197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1"/>
      <c r="Z882" s="191"/>
      <c r="AA882" s="191"/>
      <c r="AB882" s="191"/>
      <c r="AC882" s="191"/>
      <c r="AD882" s="191"/>
      <c r="AE882" s="191"/>
      <c r="AF882" s="191"/>
      <c r="AG882" s="191" t="s">
        <v>143</v>
      </c>
      <c r="AH882" s="191">
        <v>0</v>
      </c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191"/>
      <c r="AS882" s="191"/>
      <c r="AT882" s="191"/>
      <c r="AU882" s="191"/>
      <c r="AV882" s="191"/>
      <c r="AW882" s="191"/>
      <c r="AX882" s="191"/>
      <c r="AY882" s="191"/>
      <c r="AZ882" s="191"/>
      <c r="BA882" s="191"/>
      <c r="BB882" s="191"/>
      <c r="BC882" s="191"/>
      <c r="BD882" s="191"/>
      <c r="BE882" s="191"/>
      <c r="BF882" s="191"/>
      <c r="BG882" s="191"/>
      <c r="BH882" s="191"/>
    </row>
    <row r="883" spans="1:60" outlineLevel="1" x14ac:dyDescent="0.25">
      <c r="A883" s="192"/>
      <c r="B883" s="193"/>
      <c r="C883" s="195" t="s">
        <v>676</v>
      </c>
      <c r="D883" s="196"/>
      <c r="E883" s="197">
        <v>2.4264999999999999</v>
      </c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1"/>
      <c r="Z883" s="191"/>
      <c r="AA883" s="191"/>
      <c r="AB883" s="191"/>
      <c r="AC883" s="191"/>
      <c r="AD883" s="191"/>
      <c r="AE883" s="191"/>
      <c r="AF883" s="191"/>
      <c r="AG883" s="191" t="s">
        <v>143</v>
      </c>
      <c r="AH883" s="191">
        <v>0</v>
      </c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191"/>
      <c r="AS883" s="191"/>
      <c r="AT883" s="191"/>
      <c r="AU883" s="191"/>
      <c r="AV883" s="191"/>
      <c r="AW883" s="191"/>
      <c r="AX883" s="191"/>
      <c r="AY883" s="191"/>
      <c r="AZ883" s="191"/>
      <c r="BA883" s="191"/>
      <c r="BB883" s="191"/>
      <c r="BC883" s="191"/>
      <c r="BD883" s="191"/>
      <c r="BE883" s="191"/>
      <c r="BF883" s="191"/>
      <c r="BG883" s="191"/>
      <c r="BH883" s="191"/>
    </row>
    <row r="884" spans="1:60" outlineLevel="1" x14ac:dyDescent="0.25">
      <c r="A884" s="192"/>
      <c r="B884" s="193"/>
      <c r="C884" s="641"/>
      <c r="D884" s="642"/>
      <c r="E884" s="642"/>
      <c r="F884" s="642"/>
      <c r="G884" s="642"/>
      <c r="H884" s="190"/>
      <c r="I884" s="190"/>
      <c r="J884" s="190"/>
      <c r="K884" s="190"/>
      <c r="L884" s="190"/>
      <c r="M884" s="190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1"/>
      <c r="Z884" s="191"/>
      <c r="AA884" s="191"/>
      <c r="AB884" s="191"/>
      <c r="AC884" s="191"/>
      <c r="AD884" s="191"/>
      <c r="AE884" s="191"/>
      <c r="AF884" s="191"/>
      <c r="AG884" s="191" t="s">
        <v>103</v>
      </c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  <c r="AS884" s="191"/>
      <c r="AT884" s="191"/>
      <c r="AU884" s="191"/>
      <c r="AV884" s="191"/>
      <c r="AW884" s="191"/>
      <c r="AX884" s="191"/>
      <c r="AY884" s="191"/>
      <c r="AZ884" s="191"/>
      <c r="BA884" s="191"/>
      <c r="BB884" s="191"/>
      <c r="BC884" s="191"/>
      <c r="BD884" s="191"/>
      <c r="BE884" s="191"/>
      <c r="BF884" s="191"/>
      <c r="BG884" s="191"/>
      <c r="BH884" s="191"/>
    </row>
    <row r="885" spans="1:60" outlineLevel="1" x14ac:dyDescent="0.25">
      <c r="A885" s="192">
        <v>101</v>
      </c>
      <c r="B885" s="193" t="s">
        <v>677</v>
      </c>
      <c r="C885" s="206" t="s">
        <v>678</v>
      </c>
      <c r="D885" s="207" t="s">
        <v>39</v>
      </c>
      <c r="E885" s="208"/>
      <c r="F885" s="209"/>
      <c r="G885" s="190">
        <f>ROUND(E885*F885,2)</f>
        <v>0</v>
      </c>
      <c r="H885" s="209"/>
      <c r="I885" s="190">
        <f>ROUND(E885*H885,2)</f>
        <v>0</v>
      </c>
      <c r="J885" s="209"/>
      <c r="K885" s="190">
        <f>ROUND(E885*J885,2)</f>
        <v>0</v>
      </c>
      <c r="L885" s="190">
        <v>21</v>
      </c>
      <c r="M885" s="190">
        <f>G885*(1+L885/100)</f>
        <v>0</v>
      </c>
      <c r="N885" s="190">
        <v>0</v>
      </c>
      <c r="O885" s="190">
        <f>ROUND(E885*N885,2)</f>
        <v>0</v>
      </c>
      <c r="P885" s="190">
        <v>0</v>
      </c>
      <c r="Q885" s="190">
        <f>ROUND(E885*P885,2)</f>
        <v>0</v>
      </c>
      <c r="R885" s="190" t="s">
        <v>658</v>
      </c>
      <c r="S885" s="190" t="s">
        <v>97</v>
      </c>
      <c r="T885" s="190" t="s">
        <v>98</v>
      </c>
      <c r="U885" s="190">
        <v>0</v>
      </c>
      <c r="V885" s="190">
        <f>ROUND(E885*U885,2)</f>
        <v>0</v>
      </c>
      <c r="W885" s="190"/>
      <c r="X885" s="190" t="s">
        <v>532</v>
      </c>
      <c r="Y885" s="191"/>
      <c r="Z885" s="191"/>
      <c r="AA885" s="191"/>
      <c r="AB885" s="191"/>
      <c r="AC885" s="191"/>
      <c r="AD885" s="191"/>
      <c r="AE885" s="191"/>
      <c r="AF885" s="191"/>
      <c r="AG885" s="191" t="s">
        <v>533</v>
      </c>
      <c r="AH885" s="191"/>
      <c r="AI885" s="191"/>
      <c r="AJ885" s="191"/>
      <c r="AK885" s="191"/>
      <c r="AL885" s="191"/>
      <c r="AM885" s="191"/>
      <c r="AN885" s="191"/>
      <c r="AO885" s="191"/>
      <c r="AP885" s="191"/>
      <c r="AQ885" s="191"/>
      <c r="AR885" s="191"/>
      <c r="AS885" s="191"/>
      <c r="AT885" s="191"/>
      <c r="AU885" s="191"/>
      <c r="AV885" s="191"/>
      <c r="AW885" s="191"/>
      <c r="AX885" s="191"/>
      <c r="AY885" s="191"/>
      <c r="AZ885" s="191"/>
      <c r="BA885" s="191"/>
      <c r="BB885" s="191"/>
      <c r="BC885" s="191"/>
      <c r="BD885" s="191"/>
      <c r="BE885" s="191"/>
      <c r="BF885" s="191"/>
      <c r="BG885" s="191"/>
      <c r="BH885" s="191"/>
    </row>
    <row r="886" spans="1:60" outlineLevel="1" x14ac:dyDescent="0.25">
      <c r="A886" s="192"/>
      <c r="B886" s="193"/>
      <c r="C886" s="647" t="s">
        <v>588</v>
      </c>
      <c r="D886" s="648"/>
      <c r="E886" s="648"/>
      <c r="F886" s="648"/>
      <c r="G886" s="648"/>
      <c r="H886" s="190"/>
      <c r="I886" s="190"/>
      <c r="J886" s="190"/>
      <c r="K886" s="190"/>
      <c r="L886" s="190"/>
      <c r="M886" s="190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1"/>
      <c r="Z886" s="191"/>
      <c r="AA886" s="191"/>
      <c r="AB886" s="191"/>
      <c r="AC886" s="191"/>
      <c r="AD886" s="191"/>
      <c r="AE886" s="191"/>
      <c r="AF886" s="191"/>
      <c r="AG886" s="191" t="s">
        <v>224</v>
      </c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191"/>
      <c r="AS886" s="191"/>
      <c r="AT886" s="191"/>
      <c r="AU886" s="191"/>
      <c r="AV886" s="191"/>
      <c r="AW886" s="191"/>
      <c r="AX886" s="191"/>
      <c r="AY886" s="191"/>
      <c r="AZ886" s="191"/>
      <c r="BA886" s="191"/>
      <c r="BB886" s="191"/>
      <c r="BC886" s="191"/>
      <c r="BD886" s="191"/>
      <c r="BE886" s="191"/>
      <c r="BF886" s="191"/>
      <c r="BG886" s="191"/>
      <c r="BH886" s="191"/>
    </row>
    <row r="887" spans="1:60" outlineLevel="1" x14ac:dyDescent="0.25">
      <c r="A887" s="192"/>
      <c r="B887" s="193"/>
      <c r="C887" s="641"/>
      <c r="D887" s="642"/>
      <c r="E887" s="642"/>
      <c r="F887" s="642"/>
      <c r="G887" s="642"/>
      <c r="H887" s="190"/>
      <c r="I887" s="190"/>
      <c r="J887" s="190"/>
      <c r="K887" s="190"/>
      <c r="L887" s="190"/>
      <c r="M887" s="190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1"/>
      <c r="Z887" s="191"/>
      <c r="AA887" s="191"/>
      <c r="AB887" s="191"/>
      <c r="AC887" s="191"/>
      <c r="AD887" s="191"/>
      <c r="AE887" s="191"/>
      <c r="AF887" s="191"/>
      <c r="AG887" s="191" t="s">
        <v>103</v>
      </c>
      <c r="AH887" s="191"/>
      <c r="AI887" s="191"/>
      <c r="AJ887" s="191"/>
      <c r="AK887" s="191"/>
      <c r="AL887" s="191"/>
      <c r="AM887" s="191"/>
      <c r="AN887" s="191"/>
      <c r="AO887" s="191"/>
      <c r="AP887" s="191"/>
      <c r="AQ887" s="191"/>
      <c r="AR887" s="191"/>
      <c r="AS887" s="191"/>
      <c r="AT887" s="191"/>
      <c r="AU887" s="191"/>
      <c r="AV887" s="191"/>
      <c r="AW887" s="191"/>
      <c r="AX887" s="191"/>
      <c r="AY887" s="191"/>
      <c r="AZ887" s="191"/>
      <c r="BA887" s="191"/>
      <c r="BB887" s="191"/>
      <c r="BC887" s="191"/>
      <c r="BD887" s="191"/>
      <c r="BE887" s="191"/>
      <c r="BF887" s="191"/>
      <c r="BG887" s="191"/>
      <c r="BH887" s="191"/>
    </row>
    <row r="888" spans="1:60" x14ac:dyDescent="0.25">
      <c r="A888" s="174" t="s">
        <v>92</v>
      </c>
      <c r="B888" s="175" t="s">
        <v>186</v>
      </c>
      <c r="C888" s="176" t="s">
        <v>187</v>
      </c>
      <c r="D888" s="177"/>
      <c r="E888" s="178"/>
      <c r="F888" s="179"/>
      <c r="G888" s="179">
        <f>SUMIF(AG889:AG976,"&lt;&gt;NOR",G889:G976)</f>
        <v>0</v>
      </c>
      <c r="H888" s="179"/>
      <c r="I888" s="179">
        <f>SUM(I889:I976)</f>
        <v>0</v>
      </c>
      <c r="J888" s="179"/>
      <c r="K888" s="179">
        <f>SUM(K889:K976)</f>
        <v>0</v>
      </c>
      <c r="L888" s="179"/>
      <c r="M888" s="179">
        <f>SUM(M889:M976)</f>
        <v>0</v>
      </c>
      <c r="N888" s="179"/>
      <c r="O888" s="179">
        <f>SUM(O889:O976)</f>
        <v>0.01</v>
      </c>
      <c r="P888" s="179"/>
      <c r="Q888" s="179">
        <f>SUM(Q889:Q976)</f>
        <v>0</v>
      </c>
      <c r="R888" s="179"/>
      <c r="S888" s="179"/>
      <c r="T888" s="180"/>
      <c r="U888" s="181"/>
      <c r="V888" s="181">
        <f>SUM(V889:V976)</f>
        <v>0</v>
      </c>
      <c r="W888" s="181"/>
      <c r="X888" s="181"/>
      <c r="AG888" s="28" t="s">
        <v>93</v>
      </c>
    </row>
    <row r="889" spans="1:60" outlineLevel="1" x14ac:dyDescent="0.25">
      <c r="A889" s="182">
        <v>102</v>
      </c>
      <c r="B889" s="183" t="s">
        <v>679</v>
      </c>
      <c r="C889" s="184" t="s">
        <v>680</v>
      </c>
      <c r="D889" s="185" t="s">
        <v>230</v>
      </c>
      <c r="E889" s="186">
        <v>25.43</v>
      </c>
      <c r="F889" s="187"/>
      <c r="G889" s="188">
        <f>ROUND(E889*F889,2)</f>
        <v>0</v>
      </c>
      <c r="H889" s="187"/>
      <c r="I889" s="188">
        <f>ROUND(E889*H889,2)</f>
        <v>0</v>
      </c>
      <c r="J889" s="187"/>
      <c r="K889" s="188">
        <f>ROUND(E889*J889,2)</f>
        <v>0</v>
      </c>
      <c r="L889" s="188">
        <v>21</v>
      </c>
      <c r="M889" s="188">
        <f>G889*(1+L889/100)</f>
        <v>0</v>
      </c>
      <c r="N889" s="188">
        <v>0</v>
      </c>
      <c r="O889" s="188">
        <f>ROUND(E889*N889,2)</f>
        <v>0</v>
      </c>
      <c r="P889" s="188">
        <v>0</v>
      </c>
      <c r="Q889" s="188">
        <f>ROUND(E889*P889,2)</f>
        <v>0</v>
      </c>
      <c r="R889" s="188"/>
      <c r="S889" s="188" t="s">
        <v>117</v>
      </c>
      <c r="T889" s="189" t="s">
        <v>98</v>
      </c>
      <c r="U889" s="190">
        <v>0</v>
      </c>
      <c r="V889" s="190">
        <f>ROUND(E889*U889,2)</f>
        <v>0</v>
      </c>
      <c r="W889" s="190"/>
      <c r="X889" s="190" t="s">
        <v>134</v>
      </c>
      <c r="Y889" s="191"/>
      <c r="Z889" s="191"/>
      <c r="AA889" s="191"/>
      <c r="AB889" s="191"/>
      <c r="AC889" s="191"/>
      <c r="AD889" s="191"/>
      <c r="AE889" s="191"/>
      <c r="AF889" s="191"/>
      <c r="AG889" s="191" t="s">
        <v>620</v>
      </c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191"/>
      <c r="AS889" s="191"/>
      <c r="AT889" s="191"/>
      <c r="AU889" s="191"/>
      <c r="AV889" s="191"/>
      <c r="AW889" s="191"/>
      <c r="AX889" s="191"/>
      <c r="AY889" s="191"/>
      <c r="AZ889" s="191"/>
      <c r="BA889" s="191"/>
      <c r="BB889" s="191"/>
      <c r="BC889" s="191"/>
      <c r="BD889" s="191"/>
      <c r="BE889" s="191"/>
      <c r="BF889" s="191"/>
      <c r="BG889" s="191"/>
      <c r="BH889" s="191"/>
    </row>
    <row r="890" spans="1:60" outlineLevel="1" x14ac:dyDescent="0.25">
      <c r="A890" s="192"/>
      <c r="B890" s="193"/>
      <c r="C890" s="195" t="s">
        <v>225</v>
      </c>
      <c r="D890" s="196"/>
      <c r="E890" s="197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1"/>
      <c r="Z890" s="191"/>
      <c r="AA890" s="191"/>
      <c r="AB890" s="191"/>
      <c r="AC890" s="191"/>
      <c r="AD890" s="191"/>
      <c r="AE890" s="191"/>
      <c r="AF890" s="191"/>
      <c r="AG890" s="191" t="s">
        <v>143</v>
      </c>
      <c r="AH890" s="191">
        <v>0</v>
      </c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1"/>
      <c r="AT890" s="191"/>
      <c r="AU890" s="191"/>
      <c r="AV890" s="191"/>
      <c r="AW890" s="191"/>
      <c r="AX890" s="191"/>
      <c r="AY890" s="191"/>
      <c r="AZ890" s="191"/>
      <c r="BA890" s="191"/>
      <c r="BB890" s="191"/>
      <c r="BC890" s="191"/>
      <c r="BD890" s="191"/>
      <c r="BE890" s="191"/>
      <c r="BF890" s="191"/>
      <c r="BG890" s="191"/>
      <c r="BH890" s="191"/>
    </row>
    <row r="891" spans="1:60" outlineLevel="1" x14ac:dyDescent="0.25">
      <c r="A891" s="192"/>
      <c r="B891" s="193"/>
      <c r="C891" s="195" t="s">
        <v>363</v>
      </c>
      <c r="D891" s="196"/>
      <c r="E891" s="197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1"/>
      <c r="Z891" s="191"/>
      <c r="AA891" s="191"/>
      <c r="AB891" s="191"/>
      <c r="AC891" s="191"/>
      <c r="AD891" s="191"/>
      <c r="AE891" s="191"/>
      <c r="AF891" s="191"/>
      <c r="AG891" s="191" t="s">
        <v>143</v>
      </c>
      <c r="AH891" s="191">
        <v>0</v>
      </c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1"/>
      <c r="AT891" s="191"/>
      <c r="AU891" s="191"/>
      <c r="AV891" s="191"/>
      <c r="AW891" s="191"/>
      <c r="AX891" s="191"/>
      <c r="AY891" s="191"/>
      <c r="AZ891" s="191"/>
      <c r="BA891" s="191"/>
      <c r="BB891" s="191"/>
      <c r="BC891" s="191"/>
      <c r="BD891" s="191"/>
      <c r="BE891" s="191"/>
      <c r="BF891" s="191"/>
      <c r="BG891" s="191"/>
      <c r="BH891" s="191"/>
    </row>
    <row r="892" spans="1:60" outlineLevel="1" x14ac:dyDescent="0.25">
      <c r="A892" s="192"/>
      <c r="B892" s="193"/>
      <c r="C892" s="195" t="s">
        <v>470</v>
      </c>
      <c r="D892" s="196"/>
      <c r="E892" s="197">
        <v>11.53</v>
      </c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1"/>
      <c r="Z892" s="191"/>
      <c r="AA892" s="191"/>
      <c r="AB892" s="191"/>
      <c r="AC892" s="191"/>
      <c r="AD892" s="191"/>
      <c r="AE892" s="191"/>
      <c r="AF892" s="191"/>
      <c r="AG892" s="191" t="s">
        <v>143</v>
      </c>
      <c r="AH892" s="191">
        <v>0</v>
      </c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1"/>
      <c r="AT892" s="191"/>
      <c r="AU892" s="191"/>
      <c r="AV892" s="191"/>
      <c r="AW892" s="191"/>
      <c r="AX892" s="191"/>
      <c r="AY892" s="191"/>
      <c r="AZ892" s="191"/>
      <c r="BA892" s="191"/>
      <c r="BB892" s="191"/>
      <c r="BC892" s="191"/>
      <c r="BD892" s="191"/>
      <c r="BE892" s="191"/>
      <c r="BF892" s="191"/>
      <c r="BG892" s="191"/>
      <c r="BH892" s="191"/>
    </row>
    <row r="893" spans="1:60" outlineLevel="1" x14ac:dyDescent="0.25">
      <c r="A893" s="192"/>
      <c r="B893" s="193"/>
      <c r="C893" s="195" t="s">
        <v>365</v>
      </c>
      <c r="D893" s="196"/>
      <c r="E893" s="197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1"/>
      <c r="Z893" s="191"/>
      <c r="AA893" s="191"/>
      <c r="AB893" s="191"/>
      <c r="AC893" s="191"/>
      <c r="AD893" s="191"/>
      <c r="AE893" s="191"/>
      <c r="AF893" s="191"/>
      <c r="AG893" s="191" t="s">
        <v>143</v>
      </c>
      <c r="AH893" s="191">
        <v>0</v>
      </c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1"/>
      <c r="AT893" s="191"/>
      <c r="AU893" s="191"/>
      <c r="AV893" s="191"/>
      <c r="AW893" s="191"/>
      <c r="AX893" s="191"/>
      <c r="AY893" s="191"/>
      <c r="AZ893" s="191"/>
      <c r="BA893" s="191"/>
      <c r="BB893" s="191"/>
      <c r="BC893" s="191"/>
      <c r="BD893" s="191"/>
      <c r="BE893" s="191"/>
      <c r="BF893" s="191"/>
      <c r="BG893" s="191"/>
      <c r="BH893" s="191"/>
    </row>
    <row r="894" spans="1:60" outlineLevel="1" x14ac:dyDescent="0.25">
      <c r="A894" s="192"/>
      <c r="B894" s="193"/>
      <c r="C894" s="195" t="s">
        <v>293</v>
      </c>
      <c r="D894" s="196"/>
      <c r="E894" s="197">
        <v>2.35</v>
      </c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1"/>
      <c r="Z894" s="191"/>
      <c r="AA894" s="191"/>
      <c r="AB894" s="191"/>
      <c r="AC894" s="191"/>
      <c r="AD894" s="191"/>
      <c r="AE894" s="191"/>
      <c r="AF894" s="191"/>
      <c r="AG894" s="191" t="s">
        <v>143</v>
      </c>
      <c r="AH894" s="191">
        <v>0</v>
      </c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1"/>
      <c r="AT894" s="191"/>
      <c r="AU894" s="191"/>
      <c r="AV894" s="191"/>
      <c r="AW894" s="191"/>
      <c r="AX894" s="191"/>
      <c r="AY894" s="191"/>
      <c r="AZ894" s="191"/>
      <c r="BA894" s="191"/>
      <c r="BB894" s="191"/>
      <c r="BC894" s="191"/>
      <c r="BD894" s="191"/>
      <c r="BE894" s="191"/>
      <c r="BF894" s="191"/>
      <c r="BG894" s="191"/>
      <c r="BH894" s="191"/>
    </row>
    <row r="895" spans="1:60" outlineLevel="1" x14ac:dyDescent="0.25">
      <c r="A895" s="192"/>
      <c r="B895" s="193"/>
      <c r="C895" s="195" t="s">
        <v>241</v>
      </c>
      <c r="D895" s="196"/>
      <c r="E895" s="197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1"/>
      <c r="Z895" s="191"/>
      <c r="AA895" s="191"/>
      <c r="AB895" s="191"/>
      <c r="AC895" s="191"/>
      <c r="AD895" s="191"/>
      <c r="AE895" s="191"/>
      <c r="AF895" s="191"/>
      <c r="AG895" s="191" t="s">
        <v>143</v>
      </c>
      <c r="AH895" s="191">
        <v>0</v>
      </c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1"/>
      <c r="AT895" s="191"/>
      <c r="AU895" s="191"/>
      <c r="AV895" s="191"/>
      <c r="AW895" s="191"/>
      <c r="AX895" s="191"/>
      <c r="AY895" s="191"/>
      <c r="AZ895" s="191"/>
      <c r="BA895" s="191"/>
      <c r="BB895" s="191"/>
      <c r="BC895" s="191"/>
      <c r="BD895" s="191"/>
      <c r="BE895" s="191"/>
      <c r="BF895" s="191"/>
      <c r="BG895" s="191"/>
      <c r="BH895" s="191"/>
    </row>
    <row r="896" spans="1:60" outlineLevel="1" x14ac:dyDescent="0.25">
      <c r="A896" s="192"/>
      <c r="B896" s="193"/>
      <c r="C896" s="195" t="s">
        <v>367</v>
      </c>
      <c r="D896" s="196"/>
      <c r="E896" s="197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1"/>
      <c r="Z896" s="191"/>
      <c r="AA896" s="191"/>
      <c r="AB896" s="191"/>
      <c r="AC896" s="191"/>
      <c r="AD896" s="191"/>
      <c r="AE896" s="191"/>
      <c r="AF896" s="191"/>
      <c r="AG896" s="191" t="s">
        <v>143</v>
      </c>
      <c r="AH896" s="191">
        <v>0</v>
      </c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1"/>
      <c r="AT896" s="191"/>
      <c r="AU896" s="191"/>
      <c r="AV896" s="191"/>
      <c r="AW896" s="191"/>
      <c r="AX896" s="191"/>
      <c r="AY896" s="191"/>
      <c r="AZ896" s="191"/>
      <c r="BA896" s="191"/>
      <c r="BB896" s="191"/>
      <c r="BC896" s="191"/>
      <c r="BD896" s="191"/>
      <c r="BE896" s="191"/>
      <c r="BF896" s="191"/>
      <c r="BG896" s="191"/>
      <c r="BH896" s="191"/>
    </row>
    <row r="897" spans="1:60" outlineLevel="1" x14ac:dyDescent="0.25">
      <c r="A897" s="192"/>
      <c r="B897" s="193"/>
      <c r="C897" s="195" t="s">
        <v>297</v>
      </c>
      <c r="D897" s="196"/>
      <c r="E897" s="197">
        <v>11.55</v>
      </c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1"/>
      <c r="Z897" s="191"/>
      <c r="AA897" s="191"/>
      <c r="AB897" s="191"/>
      <c r="AC897" s="191"/>
      <c r="AD897" s="191"/>
      <c r="AE897" s="191"/>
      <c r="AF897" s="191"/>
      <c r="AG897" s="191" t="s">
        <v>143</v>
      </c>
      <c r="AH897" s="191">
        <v>0</v>
      </c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1"/>
      <c r="AT897" s="191"/>
      <c r="AU897" s="191"/>
      <c r="AV897" s="191"/>
      <c r="AW897" s="191"/>
      <c r="AX897" s="191"/>
      <c r="AY897" s="191"/>
      <c r="AZ897" s="191"/>
      <c r="BA897" s="191"/>
      <c r="BB897" s="191"/>
      <c r="BC897" s="191"/>
      <c r="BD897" s="191"/>
      <c r="BE897" s="191"/>
      <c r="BF897" s="191"/>
      <c r="BG897" s="191"/>
      <c r="BH897" s="191"/>
    </row>
    <row r="898" spans="1:60" outlineLevel="1" x14ac:dyDescent="0.25">
      <c r="A898" s="192"/>
      <c r="B898" s="193"/>
      <c r="C898" s="641"/>
      <c r="D898" s="642"/>
      <c r="E898" s="642"/>
      <c r="F898" s="642"/>
      <c r="G898" s="642"/>
      <c r="H898" s="190"/>
      <c r="I898" s="190"/>
      <c r="J898" s="190"/>
      <c r="K898" s="190"/>
      <c r="L898" s="190"/>
      <c r="M898" s="190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1"/>
      <c r="Z898" s="191"/>
      <c r="AA898" s="191"/>
      <c r="AB898" s="191"/>
      <c r="AC898" s="191"/>
      <c r="AD898" s="191"/>
      <c r="AE898" s="191"/>
      <c r="AF898" s="191"/>
      <c r="AG898" s="191" t="s">
        <v>103</v>
      </c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191"/>
      <c r="AS898" s="191"/>
      <c r="AT898" s="191"/>
      <c r="AU898" s="191"/>
      <c r="AV898" s="191"/>
      <c r="AW898" s="191"/>
      <c r="AX898" s="191"/>
      <c r="AY898" s="191"/>
      <c r="AZ898" s="191"/>
      <c r="BA898" s="191"/>
      <c r="BB898" s="191"/>
      <c r="BC898" s="191"/>
      <c r="BD898" s="191"/>
      <c r="BE898" s="191"/>
      <c r="BF898" s="191"/>
      <c r="BG898" s="191"/>
      <c r="BH898" s="191"/>
    </row>
    <row r="899" spans="1:60" outlineLevel="1" x14ac:dyDescent="0.25">
      <c r="A899" s="182">
        <v>103</v>
      </c>
      <c r="B899" s="183" t="s">
        <v>681</v>
      </c>
      <c r="C899" s="184" t="s">
        <v>682</v>
      </c>
      <c r="D899" s="185" t="s">
        <v>253</v>
      </c>
      <c r="E899" s="186">
        <v>32.5</v>
      </c>
      <c r="F899" s="187"/>
      <c r="G899" s="188">
        <f>ROUND(E899*F899,2)</f>
        <v>0</v>
      </c>
      <c r="H899" s="187"/>
      <c r="I899" s="188">
        <f>ROUND(E899*H899,2)</f>
        <v>0</v>
      </c>
      <c r="J899" s="187"/>
      <c r="K899" s="188">
        <f>ROUND(E899*J899,2)</f>
        <v>0</v>
      </c>
      <c r="L899" s="188">
        <v>21</v>
      </c>
      <c r="M899" s="188">
        <f>G899*(1+L899/100)</f>
        <v>0</v>
      </c>
      <c r="N899" s="188">
        <v>0</v>
      </c>
      <c r="O899" s="188">
        <f>ROUND(E899*N899,2)</f>
        <v>0</v>
      </c>
      <c r="P899" s="188">
        <v>0</v>
      </c>
      <c r="Q899" s="188">
        <f>ROUND(E899*P899,2)</f>
        <v>0</v>
      </c>
      <c r="R899" s="188"/>
      <c r="S899" s="188" t="s">
        <v>117</v>
      </c>
      <c r="T899" s="189" t="s">
        <v>98</v>
      </c>
      <c r="U899" s="190">
        <v>0</v>
      </c>
      <c r="V899" s="190">
        <f>ROUND(E899*U899,2)</f>
        <v>0</v>
      </c>
      <c r="W899" s="190"/>
      <c r="X899" s="190" t="s">
        <v>134</v>
      </c>
      <c r="Y899" s="191"/>
      <c r="Z899" s="191"/>
      <c r="AA899" s="191"/>
      <c r="AB899" s="191"/>
      <c r="AC899" s="191"/>
      <c r="AD899" s="191"/>
      <c r="AE899" s="191"/>
      <c r="AF899" s="191"/>
      <c r="AG899" s="191" t="s">
        <v>620</v>
      </c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  <c r="AS899" s="191"/>
      <c r="AT899" s="191"/>
      <c r="AU899" s="191"/>
      <c r="AV899" s="191"/>
      <c r="AW899" s="191"/>
      <c r="AX899" s="191"/>
      <c r="AY899" s="191"/>
      <c r="AZ899" s="191"/>
      <c r="BA899" s="191"/>
      <c r="BB899" s="191"/>
      <c r="BC899" s="191"/>
      <c r="BD899" s="191"/>
      <c r="BE899" s="191"/>
      <c r="BF899" s="191"/>
      <c r="BG899" s="191"/>
      <c r="BH899" s="191"/>
    </row>
    <row r="900" spans="1:60" outlineLevel="1" x14ac:dyDescent="0.25">
      <c r="A900" s="192"/>
      <c r="B900" s="193"/>
      <c r="C900" s="195" t="s">
        <v>225</v>
      </c>
      <c r="D900" s="196"/>
      <c r="E900" s="197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1"/>
      <c r="Z900" s="191"/>
      <c r="AA900" s="191"/>
      <c r="AB900" s="191"/>
      <c r="AC900" s="191"/>
      <c r="AD900" s="191"/>
      <c r="AE900" s="191"/>
      <c r="AF900" s="191"/>
      <c r="AG900" s="191" t="s">
        <v>143</v>
      </c>
      <c r="AH900" s="191">
        <v>0</v>
      </c>
      <c r="AI900" s="191"/>
      <c r="AJ900" s="191"/>
      <c r="AK900" s="191"/>
      <c r="AL900" s="191"/>
      <c r="AM900" s="191"/>
      <c r="AN900" s="191"/>
      <c r="AO900" s="191"/>
      <c r="AP900" s="191"/>
      <c r="AQ900" s="191"/>
      <c r="AR900" s="191"/>
      <c r="AS900" s="191"/>
      <c r="AT900" s="191"/>
      <c r="AU900" s="191"/>
      <c r="AV900" s="191"/>
      <c r="AW900" s="191"/>
      <c r="AX900" s="191"/>
      <c r="AY900" s="191"/>
      <c r="AZ900" s="191"/>
      <c r="BA900" s="191"/>
      <c r="BB900" s="191"/>
      <c r="BC900" s="191"/>
      <c r="BD900" s="191"/>
      <c r="BE900" s="191"/>
      <c r="BF900" s="191"/>
      <c r="BG900" s="191"/>
      <c r="BH900" s="191"/>
    </row>
    <row r="901" spans="1:60" outlineLevel="1" x14ac:dyDescent="0.25">
      <c r="A901" s="192"/>
      <c r="B901" s="193"/>
      <c r="C901" s="195" t="s">
        <v>363</v>
      </c>
      <c r="D901" s="196"/>
      <c r="E901" s="197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Q901" s="190"/>
      <c r="R901" s="190"/>
      <c r="S901" s="190"/>
      <c r="T901" s="190"/>
      <c r="U901" s="190"/>
      <c r="V901" s="190"/>
      <c r="W901" s="190"/>
      <c r="X901" s="190"/>
      <c r="Y901" s="191"/>
      <c r="Z901" s="191"/>
      <c r="AA901" s="191"/>
      <c r="AB901" s="191"/>
      <c r="AC901" s="191"/>
      <c r="AD901" s="191"/>
      <c r="AE901" s="191"/>
      <c r="AF901" s="191"/>
      <c r="AG901" s="191" t="s">
        <v>143</v>
      </c>
      <c r="AH901" s="191">
        <v>0</v>
      </c>
      <c r="AI901" s="191"/>
      <c r="AJ901" s="191"/>
      <c r="AK901" s="191"/>
      <c r="AL901" s="191"/>
      <c r="AM901" s="191"/>
      <c r="AN901" s="191"/>
      <c r="AO901" s="191"/>
      <c r="AP901" s="191"/>
      <c r="AQ901" s="191"/>
      <c r="AR901" s="191"/>
      <c r="AS901" s="191"/>
      <c r="AT901" s="191"/>
      <c r="AU901" s="191"/>
      <c r="AV901" s="191"/>
      <c r="AW901" s="191"/>
      <c r="AX901" s="191"/>
      <c r="AY901" s="191"/>
      <c r="AZ901" s="191"/>
      <c r="BA901" s="191"/>
      <c r="BB901" s="191"/>
      <c r="BC901" s="191"/>
      <c r="BD901" s="191"/>
      <c r="BE901" s="191"/>
      <c r="BF901" s="191"/>
      <c r="BG901" s="191"/>
      <c r="BH901" s="191"/>
    </row>
    <row r="902" spans="1:60" outlineLevel="1" x14ac:dyDescent="0.25">
      <c r="A902" s="192"/>
      <c r="B902" s="193"/>
      <c r="C902" s="195" t="s">
        <v>568</v>
      </c>
      <c r="D902" s="196"/>
      <c r="E902" s="197">
        <v>14.5</v>
      </c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1"/>
      <c r="Z902" s="191"/>
      <c r="AA902" s="191"/>
      <c r="AB902" s="191"/>
      <c r="AC902" s="191"/>
      <c r="AD902" s="191"/>
      <c r="AE902" s="191"/>
      <c r="AF902" s="191"/>
      <c r="AG902" s="191" t="s">
        <v>143</v>
      </c>
      <c r="AH902" s="191">
        <v>0</v>
      </c>
      <c r="AI902" s="191"/>
      <c r="AJ902" s="191"/>
      <c r="AK902" s="191"/>
      <c r="AL902" s="191"/>
      <c r="AM902" s="191"/>
      <c r="AN902" s="191"/>
      <c r="AO902" s="191"/>
      <c r="AP902" s="191"/>
      <c r="AQ902" s="191"/>
      <c r="AR902" s="191"/>
      <c r="AS902" s="191"/>
      <c r="AT902" s="191"/>
      <c r="AU902" s="191"/>
      <c r="AV902" s="191"/>
      <c r="AW902" s="191"/>
      <c r="AX902" s="191"/>
      <c r="AY902" s="191"/>
      <c r="AZ902" s="191"/>
      <c r="BA902" s="191"/>
      <c r="BB902" s="191"/>
      <c r="BC902" s="191"/>
      <c r="BD902" s="191"/>
      <c r="BE902" s="191"/>
      <c r="BF902" s="191"/>
      <c r="BG902" s="191"/>
      <c r="BH902" s="191"/>
    </row>
    <row r="903" spans="1:60" outlineLevel="1" x14ac:dyDescent="0.25">
      <c r="A903" s="192"/>
      <c r="B903" s="193"/>
      <c r="C903" s="195" t="s">
        <v>365</v>
      </c>
      <c r="D903" s="196"/>
      <c r="E903" s="197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1"/>
      <c r="Z903" s="191"/>
      <c r="AA903" s="191"/>
      <c r="AB903" s="191"/>
      <c r="AC903" s="191"/>
      <c r="AD903" s="191"/>
      <c r="AE903" s="191"/>
      <c r="AF903" s="191"/>
      <c r="AG903" s="191" t="s">
        <v>143</v>
      </c>
      <c r="AH903" s="191">
        <v>0</v>
      </c>
      <c r="AI903" s="191"/>
      <c r="AJ903" s="191"/>
      <c r="AK903" s="191"/>
      <c r="AL903" s="191"/>
      <c r="AM903" s="191"/>
      <c r="AN903" s="191"/>
      <c r="AO903" s="191"/>
      <c r="AP903" s="191"/>
      <c r="AQ903" s="191"/>
      <c r="AR903" s="191"/>
      <c r="AS903" s="191"/>
      <c r="AT903" s="191"/>
      <c r="AU903" s="191"/>
      <c r="AV903" s="191"/>
      <c r="AW903" s="191"/>
      <c r="AX903" s="191"/>
      <c r="AY903" s="191"/>
      <c r="AZ903" s="191"/>
      <c r="BA903" s="191"/>
      <c r="BB903" s="191"/>
      <c r="BC903" s="191"/>
      <c r="BD903" s="191"/>
      <c r="BE903" s="191"/>
      <c r="BF903" s="191"/>
      <c r="BG903" s="191"/>
      <c r="BH903" s="191"/>
    </row>
    <row r="904" spans="1:60" outlineLevel="1" x14ac:dyDescent="0.25">
      <c r="A904" s="192"/>
      <c r="B904" s="193"/>
      <c r="C904" s="195" t="s">
        <v>569</v>
      </c>
      <c r="D904" s="196"/>
      <c r="E904" s="197">
        <v>3.5</v>
      </c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1"/>
      <c r="Z904" s="191"/>
      <c r="AA904" s="191"/>
      <c r="AB904" s="191"/>
      <c r="AC904" s="191"/>
      <c r="AD904" s="191"/>
      <c r="AE904" s="191"/>
      <c r="AF904" s="191"/>
      <c r="AG904" s="191" t="s">
        <v>143</v>
      </c>
      <c r="AH904" s="191">
        <v>0</v>
      </c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191"/>
      <c r="AY904" s="191"/>
      <c r="AZ904" s="191"/>
      <c r="BA904" s="191"/>
      <c r="BB904" s="191"/>
      <c r="BC904" s="191"/>
      <c r="BD904" s="191"/>
      <c r="BE904" s="191"/>
      <c r="BF904" s="191"/>
      <c r="BG904" s="191"/>
      <c r="BH904" s="191"/>
    </row>
    <row r="905" spans="1:60" outlineLevel="1" x14ac:dyDescent="0.25">
      <c r="A905" s="192"/>
      <c r="B905" s="193"/>
      <c r="C905" s="195" t="s">
        <v>241</v>
      </c>
      <c r="D905" s="196"/>
      <c r="E905" s="197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1"/>
      <c r="Z905" s="191"/>
      <c r="AA905" s="191"/>
      <c r="AB905" s="191"/>
      <c r="AC905" s="191"/>
      <c r="AD905" s="191"/>
      <c r="AE905" s="191"/>
      <c r="AF905" s="191"/>
      <c r="AG905" s="191" t="s">
        <v>143</v>
      </c>
      <c r="AH905" s="191">
        <v>0</v>
      </c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191"/>
      <c r="AY905" s="191"/>
      <c r="AZ905" s="191"/>
      <c r="BA905" s="191"/>
      <c r="BB905" s="191"/>
      <c r="BC905" s="191"/>
      <c r="BD905" s="191"/>
      <c r="BE905" s="191"/>
      <c r="BF905" s="191"/>
      <c r="BG905" s="191"/>
      <c r="BH905" s="191"/>
    </row>
    <row r="906" spans="1:60" outlineLevel="1" x14ac:dyDescent="0.25">
      <c r="A906" s="192"/>
      <c r="B906" s="193"/>
      <c r="C906" s="195" t="s">
        <v>367</v>
      </c>
      <c r="D906" s="196"/>
      <c r="E906" s="197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Q906" s="190"/>
      <c r="R906" s="190"/>
      <c r="S906" s="190"/>
      <c r="T906" s="190"/>
      <c r="U906" s="190"/>
      <c r="V906" s="190"/>
      <c r="W906" s="190"/>
      <c r="X906" s="190"/>
      <c r="Y906" s="191"/>
      <c r="Z906" s="191"/>
      <c r="AA906" s="191"/>
      <c r="AB906" s="191"/>
      <c r="AC906" s="191"/>
      <c r="AD906" s="191"/>
      <c r="AE906" s="191"/>
      <c r="AF906" s="191"/>
      <c r="AG906" s="191" t="s">
        <v>143</v>
      </c>
      <c r="AH906" s="191">
        <v>0</v>
      </c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1"/>
      <c r="AT906" s="191"/>
      <c r="AU906" s="191"/>
      <c r="AV906" s="191"/>
      <c r="AW906" s="191"/>
      <c r="AX906" s="191"/>
      <c r="AY906" s="191"/>
      <c r="AZ906" s="191"/>
      <c r="BA906" s="191"/>
      <c r="BB906" s="191"/>
      <c r="BC906" s="191"/>
      <c r="BD906" s="191"/>
      <c r="BE906" s="191"/>
      <c r="BF906" s="191"/>
      <c r="BG906" s="191"/>
      <c r="BH906" s="191"/>
    </row>
    <row r="907" spans="1:60" outlineLevel="1" x14ac:dyDescent="0.25">
      <c r="A907" s="192"/>
      <c r="B907" s="193"/>
      <c r="C907" s="195" t="s">
        <v>568</v>
      </c>
      <c r="D907" s="196"/>
      <c r="E907" s="197">
        <v>14.5</v>
      </c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1"/>
      <c r="Z907" s="191"/>
      <c r="AA907" s="191"/>
      <c r="AB907" s="191"/>
      <c r="AC907" s="191"/>
      <c r="AD907" s="191"/>
      <c r="AE907" s="191"/>
      <c r="AF907" s="191"/>
      <c r="AG907" s="191" t="s">
        <v>143</v>
      </c>
      <c r="AH907" s="191">
        <v>0</v>
      </c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191"/>
      <c r="AY907" s="191"/>
      <c r="AZ907" s="191"/>
      <c r="BA907" s="191"/>
      <c r="BB907" s="191"/>
      <c r="BC907" s="191"/>
      <c r="BD907" s="191"/>
      <c r="BE907" s="191"/>
      <c r="BF907" s="191"/>
      <c r="BG907" s="191"/>
      <c r="BH907" s="191"/>
    </row>
    <row r="908" spans="1:60" outlineLevel="1" x14ac:dyDescent="0.25">
      <c r="A908" s="192"/>
      <c r="B908" s="193"/>
      <c r="C908" s="641"/>
      <c r="D908" s="642"/>
      <c r="E908" s="642"/>
      <c r="F908" s="642"/>
      <c r="G908" s="642"/>
      <c r="H908" s="190"/>
      <c r="I908" s="190"/>
      <c r="J908" s="190"/>
      <c r="K908" s="190"/>
      <c r="L908" s="190"/>
      <c r="M908" s="190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1"/>
      <c r="Z908" s="191"/>
      <c r="AA908" s="191"/>
      <c r="AB908" s="191"/>
      <c r="AC908" s="191"/>
      <c r="AD908" s="191"/>
      <c r="AE908" s="191"/>
      <c r="AF908" s="191"/>
      <c r="AG908" s="191" t="s">
        <v>103</v>
      </c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191"/>
      <c r="AY908" s="191"/>
      <c r="AZ908" s="191"/>
      <c r="BA908" s="191"/>
      <c r="BB908" s="191"/>
      <c r="BC908" s="191"/>
      <c r="BD908" s="191"/>
      <c r="BE908" s="191"/>
      <c r="BF908" s="191"/>
      <c r="BG908" s="191"/>
      <c r="BH908" s="191"/>
    </row>
    <row r="909" spans="1:60" outlineLevel="1" x14ac:dyDescent="0.25">
      <c r="A909" s="182">
        <v>104</v>
      </c>
      <c r="B909" s="183" t="s">
        <v>683</v>
      </c>
      <c r="C909" s="184" t="s">
        <v>684</v>
      </c>
      <c r="D909" s="185" t="s">
        <v>253</v>
      </c>
      <c r="E909" s="186">
        <v>32.5</v>
      </c>
      <c r="F909" s="187"/>
      <c r="G909" s="188">
        <f>ROUND(E909*F909,2)</f>
        <v>0</v>
      </c>
      <c r="H909" s="187"/>
      <c r="I909" s="188">
        <f>ROUND(E909*H909,2)</f>
        <v>0</v>
      </c>
      <c r="J909" s="187"/>
      <c r="K909" s="188">
        <f>ROUND(E909*J909,2)</f>
        <v>0</v>
      </c>
      <c r="L909" s="188">
        <v>21</v>
      </c>
      <c r="M909" s="188">
        <f>G909*(1+L909/100)</f>
        <v>0</v>
      </c>
      <c r="N909" s="188">
        <v>0</v>
      </c>
      <c r="O909" s="188">
        <f>ROUND(E909*N909,2)</f>
        <v>0</v>
      </c>
      <c r="P909" s="188">
        <v>0</v>
      </c>
      <c r="Q909" s="188">
        <f>ROUND(E909*P909,2)</f>
        <v>0</v>
      </c>
      <c r="R909" s="188"/>
      <c r="S909" s="188" t="s">
        <v>117</v>
      </c>
      <c r="T909" s="189" t="s">
        <v>98</v>
      </c>
      <c r="U909" s="190">
        <v>0</v>
      </c>
      <c r="V909" s="190">
        <f>ROUND(E909*U909,2)</f>
        <v>0</v>
      </c>
      <c r="W909" s="190"/>
      <c r="X909" s="190" t="s">
        <v>134</v>
      </c>
      <c r="Y909" s="191"/>
      <c r="Z909" s="191"/>
      <c r="AA909" s="191"/>
      <c r="AB909" s="191"/>
      <c r="AC909" s="191"/>
      <c r="AD909" s="191"/>
      <c r="AE909" s="191"/>
      <c r="AF909" s="191"/>
      <c r="AG909" s="191" t="s">
        <v>620</v>
      </c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191"/>
      <c r="AY909" s="191"/>
      <c r="AZ909" s="191"/>
      <c r="BA909" s="191"/>
      <c r="BB909" s="191"/>
      <c r="BC909" s="191"/>
      <c r="BD909" s="191"/>
      <c r="BE909" s="191"/>
      <c r="BF909" s="191"/>
      <c r="BG909" s="191"/>
      <c r="BH909" s="191"/>
    </row>
    <row r="910" spans="1:60" outlineLevel="1" x14ac:dyDescent="0.25">
      <c r="A910" s="192"/>
      <c r="B910" s="193"/>
      <c r="C910" s="195" t="s">
        <v>225</v>
      </c>
      <c r="D910" s="196"/>
      <c r="E910" s="197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1"/>
      <c r="Z910" s="191"/>
      <c r="AA910" s="191"/>
      <c r="AB910" s="191"/>
      <c r="AC910" s="191"/>
      <c r="AD910" s="191"/>
      <c r="AE910" s="191"/>
      <c r="AF910" s="191"/>
      <c r="AG910" s="191" t="s">
        <v>143</v>
      </c>
      <c r="AH910" s="191">
        <v>0</v>
      </c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191"/>
      <c r="AY910" s="191"/>
      <c r="AZ910" s="191"/>
      <c r="BA910" s="191"/>
      <c r="BB910" s="191"/>
      <c r="BC910" s="191"/>
      <c r="BD910" s="191"/>
      <c r="BE910" s="191"/>
      <c r="BF910" s="191"/>
      <c r="BG910" s="191"/>
      <c r="BH910" s="191"/>
    </row>
    <row r="911" spans="1:60" outlineLevel="1" x14ac:dyDescent="0.25">
      <c r="A911" s="192"/>
      <c r="B911" s="193"/>
      <c r="C911" s="195" t="s">
        <v>363</v>
      </c>
      <c r="D911" s="196"/>
      <c r="E911" s="197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1"/>
      <c r="Z911" s="191"/>
      <c r="AA911" s="191"/>
      <c r="AB911" s="191"/>
      <c r="AC911" s="191"/>
      <c r="AD911" s="191"/>
      <c r="AE911" s="191"/>
      <c r="AF911" s="191"/>
      <c r="AG911" s="191" t="s">
        <v>143</v>
      </c>
      <c r="AH911" s="191">
        <v>0</v>
      </c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191"/>
      <c r="AY911" s="191"/>
      <c r="AZ911" s="191"/>
      <c r="BA911" s="191"/>
      <c r="BB911" s="191"/>
      <c r="BC911" s="191"/>
      <c r="BD911" s="191"/>
      <c r="BE911" s="191"/>
      <c r="BF911" s="191"/>
      <c r="BG911" s="191"/>
      <c r="BH911" s="191"/>
    </row>
    <row r="912" spans="1:60" outlineLevel="1" x14ac:dyDescent="0.25">
      <c r="A912" s="192"/>
      <c r="B912" s="193"/>
      <c r="C912" s="195" t="s">
        <v>568</v>
      </c>
      <c r="D912" s="196"/>
      <c r="E912" s="197">
        <v>14.5</v>
      </c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1"/>
      <c r="Z912" s="191"/>
      <c r="AA912" s="191"/>
      <c r="AB912" s="191"/>
      <c r="AC912" s="191"/>
      <c r="AD912" s="191"/>
      <c r="AE912" s="191"/>
      <c r="AF912" s="191"/>
      <c r="AG912" s="191" t="s">
        <v>143</v>
      </c>
      <c r="AH912" s="191">
        <v>0</v>
      </c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1"/>
      <c r="AT912" s="191"/>
      <c r="AU912" s="191"/>
      <c r="AV912" s="191"/>
      <c r="AW912" s="191"/>
      <c r="AX912" s="191"/>
      <c r="AY912" s="191"/>
      <c r="AZ912" s="191"/>
      <c r="BA912" s="191"/>
      <c r="BB912" s="191"/>
      <c r="BC912" s="191"/>
      <c r="BD912" s="191"/>
      <c r="BE912" s="191"/>
      <c r="BF912" s="191"/>
      <c r="BG912" s="191"/>
      <c r="BH912" s="191"/>
    </row>
    <row r="913" spans="1:60" outlineLevel="1" x14ac:dyDescent="0.25">
      <c r="A913" s="192"/>
      <c r="B913" s="193"/>
      <c r="C913" s="195" t="s">
        <v>365</v>
      </c>
      <c r="D913" s="196"/>
      <c r="E913" s="197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1"/>
      <c r="Z913" s="191"/>
      <c r="AA913" s="191"/>
      <c r="AB913" s="191"/>
      <c r="AC913" s="191"/>
      <c r="AD913" s="191"/>
      <c r="AE913" s="191"/>
      <c r="AF913" s="191"/>
      <c r="AG913" s="191" t="s">
        <v>143</v>
      </c>
      <c r="AH913" s="191">
        <v>0</v>
      </c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1"/>
      <c r="AT913" s="191"/>
      <c r="AU913" s="191"/>
      <c r="AV913" s="191"/>
      <c r="AW913" s="191"/>
      <c r="AX913" s="191"/>
      <c r="AY913" s="191"/>
      <c r="AZ913" s="191"/>
      <c r="BA913" s="191"/>
      <c r="BB913" s="191"/>
      <c r="BC913" s="191"/>
      <c r="BD913" s="191"/>
      <c r="BE913" s="191"/>
      <c r="BF913" s="191"/>
      <c r="BG913" s="191"/>
      <c r="BH913" s="191"/>
    </row>
    <row r="914" spans="1:60" outlineLevel="1" x14ac:dyDescent="0.25">
      <c r="A914" s="192"/>
      <c r="B914" s="193"/>
      <c r="C914" s="195" t="s">
        <v>569</v>
      </c>
      <c r="D914" s="196"/>
      <c r="E914" s="197">
        <v>3.5</v>
      </c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Q914" s="190"/>
      <c r="R914" s="190"/>
      <c r="S914" s="190"/>
      <c r="T914" s="190"/>
      <c r="U914" s="190"/>
      <c r="V914" s="190"/>
      <c r="W914" s="190"/>
      <c r="X914" s="190"/>
      <c r="Y914" s="191"/>
      <c r="Z914" s="191"/>
      <c r="AA914" s="191"/>
      <c r="AB914" s="191"/>
      <c r="AC914" s="191"/>
      <c r="AD914" s="191"/>
      <c r="AE914" s="191"/>
      <c r="AF914" s="191"/>
      <c r="AG914" s="191" t="s">
        <v>143</v>
      </c>
      <c r="AH914" s="191">
        <v>0</v>
      </c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  <c r="AS914" s="191"/>
      <c r="AT914" s="191"/>
      <c r="AU914" s="191"/>
      <c r="AV914" s="191"/>
      <c r="AW914" s="191"/>
      <c r="AX914" s="191"/>
      <c r="AY914" s="191"/>
      <c r="AZ914" s="191"/>
      <c r="BA914" s="191"/>
      <c r="BB914" s="191"/>
      <c r="BC914" s="191"/>
      <c r="BD914" s="191"/>
      <c r="BE914" s="191"/>
      <c r="BF914" s="191"/>
      <c r="BG914" s="191"/>
      <c r="BH914" s="191"/>
    </row>
    <row r="915" spans="1:60" outlineLevel="1" x14ac:dyDescent="0.25">
      <c r="A915" s="192"/>
      <c r="B915" s="193"/>
      <c r="C915" s="195" t="s">
        <v>241</v>
      </c>
      <c r="D915" s="196"/>
      <c r="E915" s="197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1"/>
      <c r="Z915" s="191"/>
      <c r="AA915" s="191"/>
      <c r="AB915" s="191"/>
      <c r="AC915" s="191"/>
      <c r="AD915" s="191"/>
      <c r="AE915" s="191"/>
      <c r="AF915" s="191"/>
      <c r="AG915" s="191" t="s">
        <v>143</v>
      </c>
      <c r="AH915" s="191">
        <v>0</v>
      </c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  <c r="AS915" s="191"/>
      <c r="AT915" s="191"/>
      <c r="AU915" s="191"/>
      <c r="AV915" s="191"/>
      <c r="AW915" s="191"/>
      <c r="AX915" s="191"/>
      <c r="AY915" s="191"/>
      <c r="AZ915" s="191"/>
      <c r="BA915" s="191"/>
      <c r="BB915" s="191"/>
      <c r="BC915" s="191"/>
      <c r="BD915" s="191"/>
      <c r="BE915" s="191"/>
      <c r="BF915" s="191"/>
      <c r="BG915" s="191"/>
      <c r="BH915" s="191"/>
    </row>
    <row r="916" spans="1:60" outlineLevel="1" x14ac:dyDescent="0.25">
      <c r="A916" s="192"/>
      <c r="B916" s="193"/>
      <c r="C916" s="195" t="s">
        <v>367</v>
      </c>
      <c r="D916" s="196"/>
      <c r="E916" s="197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1"/>
      <c r="Z916" s="191"/>
      <c r="AA916" s="191"/>
      <c r="AB916" s="191"/>
      <c r="AC916" s="191"/>
      <c r="AD916" s="191"/>
      <c r="AE916" s="191"/>
      <c r="AF916" s="191"/>
      <c r="AG916" s="191" t="s">
        <v>143</v>
      </c>
      <c r="AH916" s="191">
        <v>0</v>
      </c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191"/>
      <c r="AS916" s="191"/>
      <c r="AT916" s="191"/>
      <c r="AU916" s="191"/>
      <c r="AV916" s="191"/>
      <c r="AW916" s="191"/>
      <c r="AX916" s="191"/>
      <c r="AY916" s="191"/>
      <c r="AZ916" s="191"/>
      <c r="BA916" s="191"/>
      <c r="BB916" s="191"/>
      <c r="BC916" s="191"/>
      <c r="BD916" s="191"/>
      <c r="BE916" s="191"/>
      <c r="BF916" s="191"/>
      <c r="BG916" s="191"/>
      <c r="BH916" s="191"/>
    </row>
    <row r="917" spans="1:60" outlineLevel="1" x14ac:dyDescent="0.25">
      <c r="A917" s="192"/>
      <c r="B917" s="193"/>
      <c r="C917" s="195" t="s">
        <v>568</v>
      </c>
      <c r="D917" s="196"/>
      <c r="E917" s="197">
        <v>14.5</v>
      </c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1"/>
      <c r="Z917" s="191"/>
      <c r="AA917" s="191"/>
      <c r="AB917" s="191"/>
      <c r="AC917" s="191"/>
      <c r="AD917" s="191"/>
      <c r="AE917" s="191"/>
      <c r="AF917" s="191"/>
      <c r="AG917" s="191" t="s">
        <v>143</v>
      </c>
      <c r="AH917" s="191">
        <v>0</v>
      </c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191"/>
      <c r="AS917" s="191"/>
      <c r="AT917" s="191"/>
      <c r="AU917" s="191"/>
      <c r="AV917" s="191"/>
      <c r="AW917" s="191"/>
      <c r="AX917" s="191"/>
      <c r="AY917" s="191"/>
      <c r="AZ917" s="191"/>
      <c r="BA917" s="191"/>
      <c r="BB917" s="191"/>
      <c r="BC917" s="191"/>
      <c r="BD917" s="191"/>
      <c r="BE917" s="191"/>
      <c r="BF917" s="191"/>
      <c r="BG917" s="191"/>
      <c r="BH917" s="191"/>
    </row>
    <row r="918" spans="1:60" outlineLevel="1" x14ac:dyDescent="0.25">
      <c r="A918" s="192"/>
      <c r="B918" s="193"/>
      <c r="C918" s="641"/>
      <c r="D918" s="642"/>
      <c r="E918" s="642"/>
      <c r="F918" s="642"/>
      <c r="G918" s="642"/>
      <c r="H918" s="190"/>
      <c r="I918" s="190"/>
      <c r="J918" s="190"/>
      <c r="K918" s="190"/>
      <c r="L918" s="190"/>
      <c r="M918" s="190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1"/>
      <c r="Z918" s="191"/>
      <c r="AA918" s="191"/>
      <c r="AB918" s="191"/>
      <c r="AC918" s="191"/>
      <c r="AD918" s="191"/>
      <c r="AE918" s="191"/>
      <c r="AF918" s="191"/>
      <c r="AG918" s="191" t="s">
        <v>103</v>
      </c>
      <c r="AH918" s="191"/>
      <c r="AI918" s="191"/>
      <c r="AJ918" s="191"/>
      <c r="AK918" s="191"/>
      <c r="AL918" s="191"/>
      <c r="AM918" s="191"/>
      <c r="AN918" s="191"/>
      <c r="AO918" s="191"/>
      <c r="AP918" s="191"/>
      <c r="AQ918" s="191"/>
      <c r="AR918" s="191"/>
      <c r="AS918" s="191"/>
      <c r="AT918" s="191"/>
      <c r="AU918" s="191"/>
      <c r="AV918" s="191"/>
      <c r="AW918" s="191"/>
      <c r="AX918" s="191"/>
      <c r="AY918" s="191"/>
      <c r="AZ918" s="191"/>
      <c r="BA918" s="191"/>
      <c r="BB918" s="191"/>
      <c r="BC918" s="191"/>
      <c r="BD918" s="191"/>
      <c r="BE918" s="191"/>
      <c r="BF918" s="191"/>
      <c r="BG918" s="191"/>
      <c r="BH918" s="191"/>
    </row>
    <row r="919" spans="1:60" ht="20.399999999999999" outlineLevel="1" x14ac:dyDescent="0.25">
      <c r="A919" s="182">
        <v>105</v>
      </c>
      <c r="B919" s="183" t="s">
        <v>685</v>
      </c>
      <c r="C919" s="184" t="s">
        <v>686</v>
      </c>
      <c r="D919" s="185" t="s">
        <v>230</v>
      </c>
      <c r="E919" s="186">
        <v>25.43</v>
      </c>
      <c r="F919" s="187"/>
      <c r="G919" s="188">
        <f>ROUND(E919*F919,2)</f>
        <v>0</v>
      </c>
      <c r="H919" s="187"/>
      <c r="I919" s="188">
        <f>ROUND(E919*H919,2)</f>
        <v>0</v>
      </c>
      <c r="J919" s="187"/>
      <c r="K919" s="188">
        <f>ROUND(E919*J919,2)</f>
        <v>0</v>
      </c>
      <c r="L919" s="188">
        <v>21</v>
      </c>
      <c r="M919" s="188">
        <f>G919*(1+L919/100)</f>
        <v>0</v>
      </c>
      <c r="N919" s="188">
        <v>4.0000000000000002E-4</v>
      </c>
      <c r="O919" s="188">
        <f>ROUND(E919*N919,2)</f>
        <v>0.01</v>
      </c>
      <c r="P919" s="188">
        <v>0</v>
      </c>
      <c r="Q919" s="188">
        <f>ROUND(E919*P919,2)</f>
        <v>0</v>
      </c>
      <c r="R919" s="188" t="s">
        <v>545</v>
      </c>
      <c r="S919" s="188" t="s">
        <v>97</v>
      </c>
      <c r="T919" s="189" t="s">
        <v>98</v>
      </c>
      <c r="U919" s="190">
        <v>0</v>
      </c>
      <c r="V919" s="190">
        <f>ROUND(E919*U919,2)</f>
        <v>0</v>
      </c>
      <c r="W919" s="190"/>
      <c r="X919" s="190" t="s">
        <v>546</v>
      </c>
      <c r="Y919" s="191"/>
      <c r="Z919" s="191"/>
      <c r="AA919" s="191"/>
      <c r="AB919" s="191"/>
      <c r="AC919" s="191"/>
      <c r="AD919" s="191"/>
      <c r="AE919" s="191"/>
      <c r="AF919" s="191"/>
      <c r="AG919" s="191" t="s">
        <v>687</v>
      </c>
      <c r="AH919" s="191"/>
      <c r="AI919" s="191"/>
      <c r="AJ919" s="191"/>
      <c r="AK919" s="191"/>
      <c r="AL919" s="191"/>
      <c r="AM919" s="191"/>
      <c r="AN919" s="191"/>
      <c r="AO919" s="191"/>
      <c r="AP919" s="191"/>
      <c r="AQ919" s="191"/>
      <c r="AR919" s="191"/>
      <c r="AS919" s="191"/>
      <c r="AT919" s="191"/>
      <c r="AU919" s="191"/>
      <c r="AV919" s="191"/>
      <c r="AW919" s="191"/>
      <c r="AX919" s="191"/>
      <c r="AY919" s="191"/>
      <c r="AZ919" s="191"/>
      <c r="BA919" s="191"/>
      <c r="BB919" s="191"/>
      <c r="BC919" s="191"/>
      <c r="BD919" s="191"/>
      <c r="BE919" s="191"/>
      <c r="BF919" s="191"/>
      <c r="BG919" s="191"/>
      <c r="BH919" s="191"/>
    </row>
    <row r="920" spans="1:60" ht="21" outlineLevel="1" x14ac:dyDescent="0.25">
      <c r="A920" s="192"/>
      <c r="B920" s="193"/>
      <c r="C920" s="645" t="s">
        <v>688</v>
      </c>
      <c r="D920" s="646"/>
      <c r="E920" s="646"/>
      <c r="F920" s="646"/>
      <c r="G920" s="646"/>
      <c r="H920" s="190"/>
      <c r="I920" s="190"/>
      <c r="J920" s="190"/>
      <c r="K920" s="190"/>
      <c r="L920" s="190"/>
      <c r="M920" s="190"/>
      <c r="N920" s="190"/>
      <c r="O920" s="190"/>
      <c r="P920" s="190"/>
      <c r="Q920" s="190"/>
      <c r="R920" s="190"/>
      <c r="S920" s="190"/>
      <c r="T920" s="190"/>
      <c r="U920" s="190"/>
      <c r="V920" s="190"/>
      <c r="W920" s="190"/>
      <c r="X920" s="190"/>
      <c r="Y920" s="191"/>
      <c r="Z920" s="191"/>
      <c r="AA920" s="191"/>
      <c r="AB920" s="191"/>
      <c r="AC920" s="191"/>
      <c r="AD920" s="191"/>
      <c r="AE920" s="191"/>
      <c r="AF920" s="191"/>
      <c r="AG920" s="191" t="s">
        <v>224</v>
      </c>
      <c r="AH920" s="191"/>
      <c r="AI920" s="191"/>
      <c r="AJ920" s="191"/>
      <c r="AK920" s="191"/>
      <c r="AL920" s="191"/>
      <c r="AM920" s="191"/>
      <c r="AN920" s="191"/>
      <c r="AO920" s="191"/>
      <c r="AP920" s="191"/>
      <c r="AQ920" s="191"/>
      <c r="AR920" s="191"/>
      <c r="AS920" s="191"/>
      <c r="AT920" s="191"/>
      <c r="AU920" s="191"/>
      <c r="AV920" s="191"/>
      <c r="AW920" s="191"/>
      <c r="AX920" s="191"/>
      <c r="AY920" s="191"/>
      <c r="AZ920" s="191"/>
      <c r="BA920" s="194" t="str">
        <f>C920</f>
        <v>lepení a dodávka podlahoviny z PVC, bez podkladu. Svaření podlahoviny. Dodávka a lepení podlahových soklíků z měkčeného PVC. Pastování a vyleštění podlah.</v>
      </c>
      <c r="BB920" s="191"/>
      <c r="BC920" s="191"/>
      <c r="BD920" s="191"/>
      <c r="BE920" s="191"/>
      <c r="BF920" s="191"/>
      <c r="BG920" s="191"/>
      <c r="BH920" s="191"/>
    </row>
    <row r="921" spans="1:60" outlineLevel="1" x14ac:dyDescent="0.25">
      <c r="A921" s="192"/>
      <c r="B921" s="193"/>
      <c r="C921" s="630" t="s">
        <v>689</v>
      </c>
      <c r="D921" s="631"/>
      <c r="E921" s="631"/>
      <c r="F921" s="631"/>
      <c r="G921" s="631"/>
      <c r="H921" s="190"/>
      <c r="I921" s="190"/>
      <c r="J921" s="190"/>
      <c r="K921" s="190"/>
      <c r="L921" s="190"/>
      <c r="M921" s="190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1"/>
      <c r="Z921" s="191"/>
      <c r="AA921" s="191"/>
      <c r="AB921" s="191"/>
      <c r="AC921" s="191"/>
      <c r="AD921" s="191"/>
      <c r="AE921" s="191"/>
      <c r="AF921" s="191"/>
      <c r="AG921" s="191" t="s">
        <v>102</v>
      </c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191"/>
      <c r="AS921" s="191"/>
      <c r="AT921" s="191"/>
      <c r="AU921" s="191"/>
      <c r="AV921" s="191"/>
      <c r="AW921" s="191"/>
      <c r="AX921" s="191"/>
      <c r="AY921" s="191"/>
      <c r="AZ921" s="191"/>
      <c r="BA921" s="191"/>
      <c r="BB921" s="191"/>
      <c r="BC921" s="191"/>
      <c r="BD921" s="191"/>
      <c r="BE921" s="191"/>
      <c r="BF921" s="191"/>
      <c r="BG921" s="191"/>
      <c r="BH921" s="191"/>
    </row>
    <row r="922" spans="1:60" outlineLevel="1" x14ac:dyDescent="0.25">
      <c r="A922" s="192"/>
      <c r="B922" s="193"/>
      <c r="C922" s="195" t="s">
        <v>225</v>
      </c>
      <c r="D922" s="196"/>
      <c r="E922" s="197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1"/>
      <c r="Z922" s="191"/>
      <c r="AA922" s="191"/>
      <c r="AB922" s="191"/>
      <c r="AC922" s="191"/>
      <c r="AD922" s="191"/>
      <c r="AE922" s="191"/>
      <c r="AF922" s="191"/>
      <c r="AG922" s="191" t="s">
        <v>143</v>
      </c>
      <c r="AH922" s="191">
        <v>0</v>
      </c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191"/>
      <c r="AU922" s="191"/>
      <c r="AV922" s="191"/>
      <c r="AW922" s="191"/>
      <c r="AX922" s="191"/>
      <c r="AY922" s="191"/>
      <c r="AZ922" s="191"/>
      <c r="BA922" s="191"/>
      <c r="BB922" s="191"/>
      <c r="BC922" s="191"/>
      <c r="BD922" s="191"/>
      <c r="BE922" s="191"/>
      <c r="BF922" s="191"/>
      <c r="BG922" s="191"/>
      <c r="BH922" s="191"/>
    </row>
    <row r="923" spans="1:60" outlineLevel="1" x14ac:dyDescent="0.25">
      <c r="A923" s="192"/>
      <c r="B923" s="193"/>
      <c r="C923" s="195" t="s">
        <v>363</v>
      </c>
      <c r="D923" s="196"/>
      <c r="E923" s="197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1"/>
      <c r="Z923" s="191"/>
      <c r="AA923" s="191"/>
      <c r="AB923" s="191"/>
      <c r="AC923" s="191"/>
      <c r="AD923" s="191"/>
      <c r="AE923" s="191"/>
      <c r="AF923" s="191"/>
      <c r="AG923" s="191" t="s">
        <v>143</v>
      </c>
      <c r="AH923" s="191">
        <v>0</v>
      </c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  <c r="AS923" s="191"/>
      <c r="AT923" s="191"/>
      <c r="AU923" s="191"/>
      <c r="AV923" s="191"/>
      <c r="AW923" s="191"/>
      <c r="AX923" s="191"/>
      <c r="AY923" s="191"/>
      <c r="AZ923" s="191"/>
      <c r="BA923" s="191"/>
      <c r="BB923" s="191"/>
      <c r="BC923" s="191"/>
      <c r="BD923" s="191"/>
      <c r="BE923" s="191"/>
      <c r="BF923" s="191"/>
      <c r="BG923" s="191"/>
      <c r="BH923" s="191"/>
    </row>
    <row r="924" spans="1:60" outlineLevel="1" x14ac:dyDescent="0.25">
      <c r="A924" s="192"/>
      <c r="B924" s="193"/>
      <c r="C924" s="195" t="s">
        <v>470</v>
      </c>
      <c r="D924" s="196"/>
      <c r="E924" s="197">
        <v>11.53</v>
      </c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1"/>
      <c r="Z924" s="191"/>
      <c r="AA924" s="191"/>
      <c r="AB924" s="191"/>
      <c r="AC924" s="191"/>
      <c r="AD924" s="191"/>
      <c r="AE924" s="191"/>
      <c r="AF924" s="191"/>
      <c r="AG924" s="191" t="s">
        <v>143</v>
      </c>
      <c r="AH924" s="191">
        <v>0</v>
      </c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1"/>
      <c r="AT924" s="191"/>
      <c r="AU924" s="191"/>
      <c r="AV924" s="191"/>
      <c r="AW924" s="191"/>
      <c r="AX924" s="191"/>
      <c r="AY924" s="191"/>
      <c r="AZ924" s="191"/>
      <c r="BA924" s="191"/>
      <c r="BB924" s="191"/>
      <c r="BC924" s="191"/>
      <c r="BD924" s="191"/>
      <c r="BE924" s="191"/>
      <c r="BF924" s="191"/>
      <c r="BG924" s="191"/>
      <c r="BH924" s="191"/>
    </row>
    <row r="925" spans="1:60" outlineLevel="1" x14ac:dyDescent="0.25">
      <c r="A925" s="192"/>
      <c r="B925" s="193"/>
      <c r="C925" s="195" t="s">
        <v>365</v>
      </c>
      <c r="D925" s="196"/>
      <c r="E925" s="197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1"/>
      <c r="Z925" s="191"/>
      <c r="AA925" s="191"/>
      <c r="AB925" s="191"/>
      <c r="AC925" s="191"/>
      <c r="AD925" s="191"/>
      <c r="AE925" s="191"/>
      <c r="AF925" s="191"/>
      <c r="AG925" s="191" t="s">
        <v>143</v>
      </c>
      <c r="AH925" s="191">
        <v>0</v>
      </c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1"/>
      <c r="AT925" s="191"/>
      <c r="AU925" s="191"/>
      <c r="AV925" s="191"/>
      <c r="AW925" s="191"/>
      <c r="AX925" s="191"/>
      <c r="AY925" s="191"/>
      <c r="AZ925" s="191"/>
      <c r="BA925" s="191"/>
      <c r="BB925" s="191"/>
      <c r="BC925" s="191"/>
      <c r="BD925" s="191"/>
      <c r="BE925" s="191"/>
      <c r="BF925" s="191"/>
      <c r="BG925" s="191"/>
      <c r="BH925" s="191"/>
    </row>
    <row r="926" spans="1:60" outlineLevel="1" x14ac:dyDescent="0.25">
      <c r="A926" s="192"/>
      <c r="B926" s="193"/>
      <c r="C926" s="195" t="s">
        <v>293</v>
      </c>
      <c r="D926" s="196"/>
      <c r="E926" s="197">
        <v>2.35</v>
      </c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1"/>
      <c r="Z926" s="191"/>
      <c r="AA926" s="191"/>
      <c r="AB926" s="191"/>
      <c r="AC926" s="191"/>
      <c r="AD926" s="191"/>
      <c r="AE926" s="191"/>
      <c r="AF926" s="191"/>
      <c r="AG926" s="191" t="s">
        <v>143</v>
      </c>
      <c r="AH926" s="191">
        <v>0</v>
      </c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191"/>
      <c r="AU926" s="191"/>
      <c r="AV926" s="191"/>
      <c r="AW926" s="191"/>
      <c r="AX926" s="191"/>
      <c r="AY926" s="191"/>
      <c r="AZ926" s="191"/>
      <c r="BA926" s="191"/>
      <c r="BB926" s="191"/>
      <c r="BC926" s="191"/>
      <c r="BD926" s="191"/>
      <c r="BE926" s="191"/>
      <c r="BF926" s="191"/>
      <c r="BG926" s="191"/>
      <c r="BH926" s="191"/>
    </row>
    <row r="927" spans="1:60" outlineLevel="1" x14ac:dyDescent="0.25">
      <c r="A927" s="192"/>
      <c r="B927" s="193"/>
      <c r="C927" s="195" t="s">
        <v>241</v>
      </c>
      <c r="D927" s="196"/>
      <c r="E927" s="197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1"/>
      <c r="Z927" s="191"/>
      <c r="AA927" s="191"/>
      <c r="AB927" s="191"/>
      <c r="AC927" s="191"/>
      <c r="AD927" s="191"/>
      <c r="AE927" s="191"/>
      <c r="AF927" s="191"/>
      <c r="AG927" s="191" t="s">
        <v>143</v>
      </c>
      <c r="AH927" s="191">
        <v>0</v>
      </c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1"/>
      <c r="AT927" s="191"/>
      <c r="AU927" s="191"/>
      <c r="AV927" s="191"/>
      <c r="AW927" s="191"/>
      <c r="AX927" s="191"/>
      <c r="AY927" s="191"/>
      <c r="AZ927" s="191"/>
      <c r="BA927" s="191"/>
      <c r="BB927" s="191"/>
      <c r="BC927" s="191"/>
      <c r="BD927" s="191"/>
      <c r="BE927" s="191"/>
      <c r="BF927" s="191"/>
      <c r="BG927" s="191"/>
      <c r="BH927" s="191"/>
    </row>
    <row r="928" spans="1:60" outlineLevel="1" x14ac:dyDescent="0.25">
      <c r="A928" s="192"/>
      <c r="B928" s="193"/>
      <c r="C928" s="195" t="s">
        <v>367</v>
      </c>
      <c r="D928" s="196"/>
      <c r="E928" s="197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1"/>
      <c r="Z928" s="191"/>
      <c r="AA928" s="191"/>
      <c r="AB928" s="191"/>
      <c r="AC928" s="191"/>
      <c r="AD928" s="191"/>
      <c r="AE928" s="191"/>
      <c r="AF928" s="191"/>
      <c r="AG928" s="191" t="s">
        <v>143</v>
      </c>
      <c r="AH928" s="191">
        <v>0</v>
      </c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191"/>
      <c r="AU928" s="191"/>
      <c r="AV928" s="191"/>
      <c r="AW928" s="191"/>
      <c r="AX928" s="191"/>
      <c r="AY928" s="191"/>
      <c r="AZ928" s="191"/>
      <c r="BA928" s="191"/>
      <c r="BB928" s="191"/>
      <c r="BC928" s="191"/>
      <c r="BD928" s="191"/>
      <c r="BE928" s="191"/>
      <c r="BF928" s="191"/>
      <c r="BG928" s="191"/>
      <c r="BH928" s="191"/>
    </row>
    <row r="929" spans="1:60" outlineLevel="1" x14ac:dyDescent="0.25">
      <c r="A929" s="192"/>
      <c r="B929" s="193"/>
      <c r="C929" s="195" t="s">
        <v>297</v>
      </c>
      <c r="D929" s="196"/>
      <c r="E929" s="197">
        <v>11.55</v>
      </c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1"/>
      <c r="Z929" s="191"/>
      <c r="AA929" s="191"/>
      <c r="AB929" s="191"/>
      <c r="AC929" s="191"/>
      <c r="AD929" s="191"/>
      <c r="AE929" s="191"/>
      <c r="AF929" s="191"/>
      <c r="AG929" s="191" t="s">
        <v>143</v>
      </c>
      <c r="AH929" s="191">
        <v>0</v>
      </c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1"/>
      <c r="AT929" s="191"/>
      <c r="AU929" s="191"/>
      <c r="AV929" s="191"/>
      <c r="AW929" s="191"/>
      <c r="AX929" s="191"/>
      <c r="AY929" s="191"/>
      <c r="AZ929" s="191"/>
      <c r="BA929" s="191"/>
      <c r="BB929" s="191"/>
      <c r="BC929" s="191"/>
      <c r="BD929" s="191"/>
      <c r="BE929" s="191"/>
      <c r="BF929" s="191"/>
      <c r="BG929" s="191"/>
      <c r="BH929" s="191"/>
    </row>
    <row r="930" spans="1:60" outlineLevel="1" x14ac:dyDescent="0.25">
      <c r="A930" s="192"/>
      <c r="B930" s="193"/>
      <c r="C930" s="641"/>
      <c r="D930" s="642"/>
      <c r="E930" s="642"/>
      <c r="F930" s="642"/>
      <c r="G930" s="642"/>
      <c r="H930" s="190"/>
      <c r="I930" s="190"/>
      <c r="J930" s="190"/>
      <c r="K930" s="190"/>
      <c r="L930" s="190"/>
      <c r="M930" s="190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1"/>
      <c r="Z930" s="191"/>
      <c r="AA930" s="191"/>
      <c r="AB930" s="191"/>
      <c r="AC930" s="191"/>
      <c r="AD930" s="191"/>
      <c r="AE930" s="191"/>
      <c r="AF930" s="191"/>
      <c r="AG930" s="191" t="s">
        <v>103</v>
      </c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1"/>
      <c r="AT930" s="191"/>
      <c r="AU930" s="191"/>
      <c r="AV930" s="191"/>
      <c r="AW930" s="191"/>
      <c r="AX930" s="191"/>
      <c r="AY930" s="191"/>
      <c r="AZ930" s="191"/>
      <c r="BA930" s="191"/>
      <c r="BB930" s="191"/>
      <c r="BC930" s="191"/>
      <c r="BD930" s="191"/>
      <c r="BE930" s="191"/>
      <c r="BF930" s="191"/>
      <c r="BG930" s="191"/>
      <c r="BH930" s="191"/>
    </row>
    <row r="931" spans="1:60" outlineLevel="1" x14ac:dyDescent="0.25">
      <c r="A931" s="182">
        <v>106</v>
      </c>
      <c r="B931" s="183" t="s">
        <v>690</v>
      </c>
      <c r="C931" s="184" t="s">
        <v>691</v>
      </c>
      <c r="D931" s="185" t="s">
        <v>399</v>
      </c>
      <c r="E931" s="186">
        <v>37.375</v>
      </c>
      <c r="F931" s="187"/>
      <c r="G931" s="188">
        <f>ROUND(E931*F931,2)</f>
        <v>0</v>
      </c>
      <c r="H931" s="187"/>
      <c r="I931" s="188">
        <f>ROUND(E931*H931,2)</f>
        <v>0</v>
      </c>
      <c r="J931" s="187"/>
      <c r="K931" s="188">
        <f>ROUND(E931*J931,2)</f>
        <v>0</v>
      </c>
      <c r="L931" s="188">
        <v>21</v>
      </c>
      <c r="M931" s="188">
        <f>G931*(1+L931/100)</f>
        <v>0</v>
      </c>
      <c r="N931" s="188">
        <v>0</v>
      </c>
      <c r="O931" s="188">
        <f>ROUND(E931*N931,2)</f>
        <v>0</v>
      </c>
      <c r="P931" s="188">
        <v>0</v>
      </c>
      <c r="Q931" s="188">
        <f>ROUND(E931*P931,2)</f>
        <v>0</v>
      </c>
      <c r="R931" s="188"/>
      <c r="S931" s="188" t="s">
        <v>117</v>
      </c>
      <c r="T931" s="189" t="s">
        <v>98</v>
      </c>
      <c r="U931" s="190">
        <v>0</v>
      </c>
      <c r="V931" s="190">
        <f>ROUND(E931*U931,2)</f>
        <v>0</v>
      </c>
      <c r="W931" s="190"/>
      <c r="X931" s="190" t="s">
        <v>573</v>
      </c>
      <c r="Y931" s="191"/>
      <c r="Z931" s="191"/>
      <c r="AA931" s="191"/>
      <c r="AB931" s="191"/>
      <c r="AC931" s="191"/>
      <c r="AD931" s="191"/>
      <c r="AE931" s="191"/>
      <c r="AF931" s="191"/>
      <c r="AG931" s="191" t="s">
        <v>692</v>
      </c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1"/>
      <c r="AT931" s="191"/>
      <c r="AU931" s="191"/>
      <c r="AV931" s="191"/>
      <c r="AW931" s="191"/>
      <c r="AX931" s="191"/>
      <c r="AY931" s="191"/>
      <c r="AZ931" s="191"/>
      <c r="BA931" s="191"/>
      <c r="BB931" s="191"/>
      <c r="BC931" s="191"/>
      <c r="BD931" s="191"/>
      <c r="BE931" s="191"/>
      <c r="BF931" s="191"/>
      <c r="BG931" s="191"/>
      <c r="BH931" s="191"/>
    </row>
    <row r="932" spans="1:60" outlineLevel="1" x14ac:dyDescent="0.25">
      <c r="A932" s="192"/>
      <c r="B932" s="193"/>
      <c r="C932" s="195" t="s">
        <v>225</v>
      </c>
      <c r="D932" s="196"/>
      <c r="E932" s="197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1"/>
      <c r="Z932" s="191"/>
      <c r="AA932" s="191"/>
      <c r="AB932" s="191"/>
      <c r="AC932" s="191"/>
      <c r="AD932" s="191"/>
      <c r="AE932" s="191"/>
      <c r="AF932" s="191"/>
      <c r="AG932" s="191" t="s">
        <v>143</v>
      </c>
      <c r="AH932" s="191">
        <v>0</v>
      </c>
      <c r="AI932" s="191"/>
      <c r="AJ932" s="191"/>
      <c r="AK932" s="191"/>
      <c r="AL932" s="191"/>
      <c r="AM932" s="191"/>
      <c r="AN932" s="191"/>
      <c r="AO932" s="191"/>
      <c r="AP932" s="191"/>
      <c r="AQ932" s="191"/>
      <c r="AR932" s="191"/>
      <c r="AS932" s="191"/>
      <c r="AT932" s="191"/>
      <c r="AU932" s="191"/>
      <c r="AV932" s="191"/>
      <c r="AW932" s="191"/>
      <c r="AX932" s="191"/>
      <c r="AY932" s="191"/>
      <c r="AZ932" s="191"/>
      <c r="BA932" s="191"/>
      <c r="BB932" s="191"/>
      <c r="BC932" s="191"/>
      <c r="BD932" s="191"/>
      <c r="BE932" s="191"/>
      <c r="BF932" s="191"/>
      <c r="BG932" s="191"/>
      <c r="BH932" s="191"/>
    </row>
    <row r="933" spans="1:60" outlineLevel="1" x14ac:dyDescent="0.25">
      <c r="A933" s="192"/>
      <c r="B933" s="193"/>
      <c r="C933" s="195" t="s">
        <v>363</v>
      </c>
      <c r="D933" s="196"/>
      <c r="E933" s="197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1"/>
      <c r="Z933" s="191"/>
      <c r="AA933" s="191"/>
      <c r="AB933" s="191"/>
      <c r="AC933" s="191"/>
      <c r="AD933" s="191"/>
      <c r="AE933" s="191"/>
      <c r="AF933" s="191"/>
      <c r="AG933" s="191" t="s">
        <v>143</v>
      </c>
      <c r="AH933" s="191">
        <v>0</v>
      </c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  <c r="AS933" s="191"/>
      <c r="AT933" s="191"/>
      <c r="AU933" s="191"/>
      <c r="AV933" s="191"/>
      <c r="AW933" s="191"/>
      <c r="AX933" s="191"/>
      <c r="AY933" s="191"/>
      <c r="AZ933" s="191"/>
      <c r="BA933" s="191"/>
      <c r="BB933" s="191"/>
      <c r="BC933" s="191"/>
      <c r="BD933" s="191"/>
      <c r="BE933" s="191"/>
      <c r="BF933" s="191"/>
      <c r="BG933" s="191"/>
      <c r="BH933" s="191"/>
    </row>
    <row r="934" spans="1:60" outlineLevel="1" x14ac:dyDescent="0.25">
      <c r="A934" s="192"/>
      <c r="B934" s="193"/>
      <c r="C934" s="195" t="s">
        <v>693</v>
      </c>
      <c r="D934" s="196"/>
      <c r="E934" s="197">
        <v>16.675000000000001</v>
      </c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1"/>
      <c r="Z934" s="191"/>
      <c r="AA934" s="191"/>
      <c r="AB934" s="191"/>
      <c r="AC934" s="191"/>
      <c r="AD934" s="191"/>
      <c r="AE934" s="191"/>
      <c r="AF934" s="191"/>
      <c r="AG934" s="191" t="s">
        <v>143</v>
      </c>
      <c r="AH934" s="191">
        <v>0</v>
      </c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191"/>
      <c r="AS934" s="191"/>
      <c r="AT934" s="191"/>
      <c r="AU934" s="191"/>
      <c r="AV934" s="191"/>
      <c r="AW934" s="191"/>
      <c r="AX934" s="191"/>
      <c r="AY934" s="191"/>
      <c r="AZ934" s="191"/>
      <c r="BA934" s="191"/>
      <c r="BB934" s="191"/>
      <c r="BC934" s="191"/>
      <c r="BD934" s="191"/>
      <c r="BE934" s="191"/>
      <c r="BF934" s="191"/>
      <c r="BG934" s="191"/>
      <c r="BH934" s="191"/>
    </row>
    <row r="935" spans="1:60" outlineLevel="1" x14ac:dyDescent="0.25">
      <c r="A935" s="192"/>
      <c r="B935" s="193"/>
      <c r="C935" s="195" t="s">
        <v>365</v>
      </c>
      <c r="D935" s="196"/>
      <c r="E935" s="197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1"/>
      <c r="Z935" s="191"/>
      <c r="AA935" s="191"/>
      <c r="AB935" s="191"/>
      <c r="AC935" s="191"/>
      <c r="AD935" s="191"/>
      <c r="AE935" s="191"/>
      <c r="AF935" s="191"/>
      <c r="AG935" s="191" t="s">
        <v>143</v>
      </c>
      <c r="AH935" s="191">
        <v>0</v>
      </c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  <c r="AS935" s="191"/>
      <c r="AT935" s="191"/>
      <c r="AU935" s="191"/>
      <c r="AV935" s="191"/>
      <c r="AW935" s="191"/>
      <c r="AX935" s="191"/>
      <c r="AY935" s="191"/>
      <c r="AZ935" s="191"/>
      <c r="BA935" s="191"/>
      <c r="BB935" s="191"/>
      <c r="BC935" s="191"/>
      <c r="BD935" s="191"/>
      <c r="BE935" s="191"/>
      <c r="BF935" s="191"/>
      <c r="BG935" s="191"/>
      <c r="BH935" s="191"/>
    </row>
    <row r="936" spans="1:60" outlineLevel="1" x14ac:dyDescent="0.25">
      <c r="A936" s="192"/>
      <c r="B936" s="193"/>
      <c r="C936" s="195" t="s">
        <v>694</v>
      </c>
      <c r="D936" s="196"/>
      <c r="E936" s="197">
        <v>4.0250000000000004</v>
      </c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1"/>
      <c r="Z936" s="191"/>
      <c r="AA936" s="191"/>
      <c r="AB936" s="191"/>
      <c r="AC936" s="191"/>
      <c r="AD936" s="191"/>
      <c r="AE936" s="191"/>
      <c r="AF936" s="191"/>
      <c r="AG936" s="191" t="s">
        <v>143</v>
      </c>
      <c r="AH936" s="191">
        <v>0</v>
      </c>
      <c r="AI936" s="191"/>
      <c r="AJ936" s="191"/>
      <c r="AK936" s="191"/>
      <c r="AL936" s="191"/>
      <c r="AM936" s="191"/>
      <c r="AN936" s="191"/>
      <c r="AO936" s="191"/>
      <c r="AP936" s="191"/>
      <c r="AQ936" s="191"/>
      <c r="AR936" s="191"/>
      <c r="AS936" s="191"/>
      <c r="AT936" s="191"/>
      <c r="AU936" s="191"/>
      <c r="AV936" s="191"/>
      <c r="AW936" s="191"/>
      <c r="AX936" s="191"/>
      <c r="AY936" s="191"/>
      <c r="AZ936" s="191"/>
      <c r="BA936" s="191"/>
      <c r="BB936" s="191"/>
      <c r="BC936" s="191"/>
      <c r="BD936" s="191"/>
      <c r="BE936" s="191"/>
      <c r="BF936" s="191"/>
      <c r="BG936" s="191"/>
      <c r="BH936" s="191"/>
    </row>
    <row r="937" spans="1:60" outlineLevel="1" x14ac:dyDescent="0.25">
      <c r="A937" s="192"/>
      <c r="B937" s="193"/>
      <c r="C937" s="195" t="s">
        <v>241</v>
      </c>
      <c r="D937" s="196"/>
      <c r="E937" s="197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1"/>
      <c r="Z937" s="191"/>
      <c r="AA937" s="191"/>
      <c r="AB937" s="191"/>
      <c r="AC937" s="191"/>
      <c r="AD937" s="191"/>
      <c r="AE937" s="191"/>
      <c r="AF937" s="191"/>
      <c r="AG937" s="191" t="s">
        <v>143</v>
      </c>
      <c r="AH937" s="191">
        <v>0</v>
      </c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191"/>
      <c r="AS937" s="191"/>
      <c r="AT937" s="191"/>
      <c r="AU937" s="191"/>
      <c r="AV937" s="191"/>
      <c r="AW937" s="191"/>
      <c r="AX937" s="191"/>
      <c r="AY937" s="191"/>
      <c r="AZ937" s="191"/>
      <c r="BA937" s="191"/>
      <c r="BB937" s="191"/>
      <c r="BC937" s="191"/>
      <c r="BD937" s="191"/>
      <c r="BE937" s="191"/>
      <c r="BF937" s="191"/>
      <c r="BG937" s="191"/>
      <c r="BH937" s="191"/>
    </row>
    <row r="938" spans="1:60" outlineLevel="1" x14ac:dyDescent="0.25">
      <c r="A938" s="192"/>
      <c r="B938" s="193"/>
      <c r="C938" s="195" t="s">
        <v>367</v>
      </c>
      <c r="D938" s="196"/>
      <c r="E938" s="197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1"/>
      <c r="Z938" s="191"/>
      <c r="AA938" s="191"/>
      <c r="AB938" s="191"/>
      <c r="AC938" s="191"/>
      <c r="AD938" s="191"/>
      <c r="AE938" s="191"/>
      <c r="AF938" s="191"/>
      <c r="AG938" s="191" t="s">
        <v>143</v>
      </c>
      <c r="AH938" s="191">
        <v>0</v>
      </c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  <c r="AS938" s="191"/>
      <c r="AT938" s="191"/>
      <c r="AU938" s="191"/>
      <c r="AV938" s="191"/>
      <c r="AW938" s="191"/>
      <c r="AX938" s="191"/>
      <c r="AY938" s="191"/>
      <c r="AZ938" s="191"/>
      <c r="BA938" s="191"/>
      <c r="BB938" s="191"/>
      <c r="BC938" s="191"/>
      <c r="BD938" s="191"/>
      <c r="BE938" s="191"/>
      <c r="BF938" s="191"/>
      <c r="BG938" s="191"/>
      <c r="BH938" s="191"/>
    </row>
    <row r="939" spans="1:60" outlineLevel="1" x14ac:dyDescent="0.25">
      <c r="A939" s="192"/>
      <c r="B939" s="193"/>
      <c r="C939" s="195" t="s">
        <v>693</v>
      </c>
      <c r="D939" s="196"/>
      <c r="E939" s="197">
        <v>16.675000000000001</v>
      </c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1"/>
      <c r="Z939" s="191"/>
      <c r="AA939" s="191"/>
      <c r="AB939" s="191"/>
      <c r="AC939" s="191"/>
      <c r="AD939" s="191"/>
      <c r="AE939" s="191"/>
      <c r="AF939" s="191"/>
      <c r="AG939" s="191" t="s">
        <v>143</v>
      </c>
      <c r="AH939" s="191">
        <v>0</v>
      </c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191"/>
      <c r="AS939" s="191"/>
      <c r="AT939" s="191"/>
      <c r="AU939" s="191"/>
      <c r="AV939" s="191"/>
      <c r="AW939" s="191"/>
      <c r="AX939" s="191"/>
      <c r="AY939" s="191"/>
      <c r="AZ939" s="191"/>
      <c r="BA939" s="191"/>
      <c r="BB939" s="191"/>
      <c r="BC939" s="191"/>
      <c r="BD939" s="191"/>
      <c r="BE939" s="191"/>
      <c r="BF939" s="191"/>
      <c r="BG939" s="191"/>
      <c r="BH939" s="191"/>
    </row>
    <row r="940" spans="1:60" outlineLevel="1" x14ac:dyDescent="0.25">
      <c r="A940" s="192"/>
      <c r="B940" s="193"/>
      <c r="C940" s="641"/>
      <c r="D940" s="642"/>
      <c r="E940" s="642"/>
      <c r="F940" s="642"/>
      <c r="G940" s="642"/>
      <c r="H940" s="190"/>
      <c r="I940" s="190"/>
      <c r="J940" s="190"/>
      <c r="K940" s="190"/>
      <c r="L940" s="190"/>
      <c r="M940" s="190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1"/>
      <c r="Z940" s="191"/>
      <c r="AA940" s="191"/>
      <c r="AB940" s="191"/>
      <c r="AC940" s="191"/>
      <c r="AD940" s="191"/>
      <c r="AE940" s="191"/>
      <c r="AF940" s="191"/>
      <c r="AG940" s="191" t="s">
        <v>103</v>
      </c>
      <c r="AH940" s="191"/>
      <c r="AI940" s="191"/>
      <c r="AJ940" s="191"/>
      <c r="AK940" s="191"/>
      <c r="AL940" s="191"/>
      <c r="AM940" s="191"/>
      <c r="AN940" s="191"/>
      <c r="AO940" s="191"/>
      <c r="AP940" s="191"/>
      <c r="AQ940" s="191"/>
      <c r="AR940" s="191"/>
      <c r="AS940" s="191"/>
      <c r="AT940" s="191"/>
      <c r="AU940" s="191"/>
      <c r="AV940" s="191"/>
      <c r="AW940" s="191"/>
      <c r="AX940" s="191"/>
      <c r="AY940" s="191"/>
      <c r="AZ940" s="191"/>
      <c r="BA940" s="191"/>
      <c r="BB940" s="191"/>
      <c r="BC940" s="191"/>
      <c r="BD940" s="191"/>
      <c r="BE940" s="191"/>
      <c r="BF940" s="191"/>
      <c r="BG940" s="191"/>
      <c r="BH940" s="191"/>
    </row>
    <row r="941" spans="1:60" outlineLevel="1" x14ac:dyDescent="0.25">
      <c r="A941" s="182">
        <v>107</v>
      </c>
      <c r="B941" s="183" t="s">
        <v>695</v>
      </c>
      <c r="C941" s="184" t="s">
        <v>696</v>
      </c>
      <c r="D941" s="185" t="s">
        <v>399</v>
      </c>
      <c r="E941" s="186">
        <v>37.375</v>
      </c>
      <c r="F941" s="187"/>
      <c r="G941" s="188">
        <f>ROUND(E941*F941,2)</f>
        <v>0</v>
      </c>
      <c r="H941" s="187"/>
      <c r="I941" s="188">
        <f>ROUND(E941*H941,2)</f>
        <v>0</v>
      </c>
      <c r="J941" s="187"/>
      <c r="K941" s="188">
        <f>ROUND(E941*J941,2)</f>
        <v>0</v>
      </c>
      <c r="L941" s="188">
        <v>21</v>
      </c>
      <c r="M941" s="188">
        <f>G941*(1+L941/100)</f>
        <v>0</v>
      </c>
      <c r="N941" s="188">
        <v>0</v>
      </c>
      <c r="O941" s="188">
        <f>ROUND(E941*N941,2)</f>
        <v>0</v>
      </c>
      <c r="P941" s="188">
        <v>0</v>
      </c>
      <c r="Q941" s="188">
        <f>ROUND(E941*P941,2)</f>
        <v>0</v>
      </c>
      <c r="R941" s="188"/>
      <c r="S941" s="188" t="s">
        <v>117</v>
      </c>
      <c r="T941" s="189" t="s">
        <v>98</v>
      </c>
      <c r="U941" s="190">
        <v>0</v>
      </c>
      <c r="V941" s="190">
        <f>ROUND(E941*U941,2)</f>
        <v>0</v>
      </c>
      <c r="W941" s="190"/>
      <c r="X941" s="190" t="s">
        <v>573</v>
      </c>
      <c r="Y941" s="191"/>
      <c r="Z941" s="191"/>
      <c r="AA941" s="191"/>
      <c r="AB941" s="191"/>
      <c r="AC941" s="191"/>
      <c r="AD941" s="191"/>
      <c r="AE941" s="191"/>
      <c r="AF941" s="191"/>
      <c r="AG941" s="191" t="s">
        <v>692</v>
      </c>
      <c r="AH941" s="191"/>
      <c r="AI941" s="191"/>
      <c r="AJ941" s="191"/>
      <c r="AK941" s="191"/>
      <c r="AL941" s="191"/>
      <c r="AM941" s="191"/>
      <c r="AN941" s="191"/>
      <c r="AO941" s="191"/>
      <c r="AP941" s="191"/>
      <c r="AQ941" s="191"/>
      <c r="AR941" s="191"/>
      <c r="AS941" s="191"/>
      <c r="AT941" s="191"/>
      <c r="AU941" s="191"/>
      <c r="AV941" s="191"/>
      <c r="AW941" s="191"/>
      <c r="AX941" s="191"/>
      <c r="AY941" s="191"/>
      <c r="AZ941" s="191"/>
      <c r="BA941" s="191"/>
      <c r="BB941" s="191"/>
      <c r="BC941" s="191"/>
      <c r="BD941" s="191"/>
      <c r="BE941" s="191"/>
      <c r="BF941" s="191"/>
      <c r="BG941" s="191"/>
      <c r="BH941" s="191"/>
    </row>
    <row r="942" spans="1:60" outlineLevel="1" x14ac:dyDescent="0.25">
      <c r="A942" s="192"/>
      <c r="B942" s="193"/>
      <c r="C942" s="195" t="s">
        <v>225</v>
      </c>
      <c r="D942" s="196"/>
      <c r="E942" s="197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1"/>
      <c r="Z942" s="191"/>
      <c r="AA942" s="191"/>
      <c r="AB942" s="191"/>
      <c r="AC942" s="191"/>
      <c r="AD942" s="191"/>
      <c r="AE942" s="191"/>
      <c r="AF942" s="191"/>
      <c r="AG942" s="191" t="s">
        <v>143</v>
      </c>
      <c r="AH942" s="191">
        <v>0</v>
      </c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  <c r="AS942" s="191"/>
      <c r="AT942" s="191"/>
      <c r="AU942" s="191"/>
      <c r="AV942" s="191"/>
      <c r="AW942" s="191"/>
      <c r="AX942" s="191"/>
      <c r="AY942" s="191"/>
      <c r="AZ942" s="191"/>
      <c r="BA942" s="191"/>
      <c r="BB942" s="191"/>
      <c r="BC942" s="191"/>
      <c r="BD942" s="191"/>
      <c r="BE942" s="191"/>
      <c r="BF942" s="191"/>
      <c r="BG942" s="191"/>
      <c r="BH942" s="191"/>
    </row>
    <row r="943" spans="1:60" outlineLevel="1" x14ac:dyDescent="0.25">
      <c r="A943" s="192"/>
      <c r="B943" s="193"/>
      <c r="C943" s="195" t="s">
        <v>363</v>
      </c>
      <c r="D943" s="196"/>
      <c r="E943" s="197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Q943" s="190"/>
      <c r="R943" s="190"/>
      <c r="S943" s="190"/>
      <c r="T943" s="190"/>
      <c r="U943" s="190"/>
      <c r="V943" s="190"/>
      <c r="W943" s="190"/>
      <c r="X943" s="190"/>
      <c r="Y943" s="191"/>
      <c r="Z943" s="191"/>
      <c r="AA943" s="191"/>
      <c r="AB943" s="191"/>
      <c r="AC943" s="191"/>
      <c r="AD943" s="191"/>
      <c r="AE943" s="191"/>
      <c r="AF943" s="191"/>
      <c r="AG943" s="191" t="s">
        <v>143</v>
      </c>
      <c r="AH943" s="191">
        <v>0</v>
      </c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191"/>
      <c r="AS943" s="191"/>
      <c r="AT943" s="191"/>
      <c r="AU943" s="191"/>
      <c r="AV943" s="191"/>
      <c r="AW943" s="191"/>
      <c r="AX943" s="191"/>
      <c r="AY943" s="191"/>
      <c r="AZ943" s="191"/>
      <c r="BA943" s="191"/>
      <c r="BB943" s="191"/>
      <c r="BC943" s="191"/>
      <c r="BD943" s="191"/>
      <c r="BE943" s="191"/>
      <c r="BF943" s="191"/>
      <c r="BG943" s="191"/>
      <c r="BH943" s="191"/>
    </row>
    <row r="944" spans="1:60" outlineLevel="1" x14ac:dyDescent="0.25">
      <c r="A944" s="192"/>
      <c r="B944" s="193"/>
      <c r="C944" s="195" t="s">
        <v>693</v>
      </c>
      <c r="D944" s="196"/>
      <c r="E944" s="197">
        <v>16.675000000000001</v>
      </c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1"/>
      <c r="Z944" s="191"/>
      <c r="AA944" s="191"/>
      <c r="AB944" s="191"/>
      <c r="AC944" s="191"/>
      <c r="AD944" s="191"/>
      <c r="AE944" s="191"/>
      <c r="AF944" s="191"/>
      <c r="AG944" s="191" t="s">
        <v>143</v>
      </c>
      <c r="AH944" s="191">
        <v>0</v>
      </c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  <c r="AS944" s="191"/>
      <c r="AT944" s="191"/>
      <c r="AU944" s="191"/>
      <c r="AV944" s="191"/>
      <c r="AW944" s="191"/>
      <c r="AX944" s="191"/>
      <c r="AY944" s="191"/>
      <c r="AZ944" s="191"/>
      <c r="BA944" s="191"/>
      <c r="BB944" s="191"/>
      <c r="BC944" s="191"/>
      <c r="BD944" s="191"/>
      <c r="BE944" s="191"/>
      <c r="BF944" s="191"/>
      <c r="BG944" s="191"/>
      <c r="BH944" s="191"/>
    </row>
    <row r="945" spans="1:60" outlineLevel="1" x14ac:dyDescent="0.25">
      <c r="A945" s="192"/>
      <c r="B945" s="193"/>
      <c r="C945" s="195" t="s">
        <v>365</v>
      </c>
      <c r="D945" s="196"/>
      <c r="E945" s="197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1"/>
      <c r="Z945" s="191"/>
      <c r="AA945" s="191"/>
      <c r="AB945" s="191"/>
      <c r="AC945" s="191"/>
      <c r="AD945" s="191"/>
      <c r="AE945" s="191"/>
      <c r="AF945" s="191"/>
      <c r="AG945" s="191" t="s">
        <v>143</v>
      </c>
      <c r="AH945" s="191">
        <v>0</v>
      </c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  <c r="AS945" s="191"/>
      <c r="AT945" s="191"/>
      <c r="AU945" s="191"/>
      <c r="AV945" s="191"/>
      <c r="AW945" s="191"/>
      <c r="AX945" s="191"/>
      <c r="AY945" s="191"/>
      <c r="AZ945" s="191"/>
      <c r="BA945" s="191"/>
      <c r="BB945" s="191"/>
      <c r="BC945" s="191"/>
      <c r="BD945" s="191"/>
      <c r="BE945" s="191"/>
      <c r="BF945" s="191"/>
      <c r="BG945" s="191"/>
      <c r="BH945" s="191"/>
    </row>
    <row r="946" spans="1:60" outlineLevel="1" x14ac:dyDescent="0.25">
      <c r="A946" s="192"/>
      <c r="B946" s="193"/>
      <c r="C946" s="195" t="s">
        <v>694</v>
      </c>
      <c r="D946" s="196"/>
      <c r="E946" s="197">
        <v>4.0250000000000004</v>
      </c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1"/>
      <c r="Z946" s="191"/>
      <c r="AA946" s="191"/>
      <c r="AB946" s="191"/>
      <c r="AC946" s="191"/>
      <c r="AD946" s="191"/>
      <c r="AE946" s="191"/>
      <c r="AF946" s="191"/>
      <c r="AG946" s="191" t="s">
        <v>143</v>
      </c>
      <c r="AH946" s="191">
        <v>0</v>
      </c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1"/>
      <c r="AT946" s="191"/>
      <c r="AU946" s="191"/>
      <c r="AV946" s="191"/>
      <c r="AW946" s="191"/>
      <c r="AX946" s="191"/>
      <c r="AY946" s="191"/>
      <c r="AZ946" s="191"/>
      <c r="BA946" s="191"/>
      <c r="BB946" s="191"/>
      <c r="BC946" s="191"/>
      <c r="BD946" s="191"/>
      <c r="BE946" s="191"/>
      <c r="BF946" s="191"/>
      <c r="BG946" s="191"/>
      <c r="BH946" s="191"/>
    </row>
    <row r="947" spans="1:60" outlineLevel="1" x14ac:dyDescent="0.25">
      <c r="A947" s="192"/>
      <c r="B947" s="193"/>
      <c r="C947" s="195" t="s">
        <v>241</v>
      </c>
      <c r="D947" s="196"/>
      <c r="E947" s="197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1"/>
      <c r="Z947" s="191"/>
      <c r="AA947" s="191"/>
      <c r="AB947" s="191"/>
      <c r="AC947" s="191"/>
      <c r="AD947" s="191"/>
      <c r="AE947" s="191"/>
      <c r="AF947" s="191"/>
      <c r="AG947" s="191" t="s">
        <v>143</v>
      </c>
      <c r="AH947" s="191">
        <v>0</v>
      </c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1"/>
      <c r="AT947" s="191"/>
      <c r="AU947" s="191"/>
      <c r="AV947" s="191"/>
      <c r="AW947" s="191"/>
      <c r="AX947" s="191"/>
      <c r="AY947" s="191"/>
      <c r="AZ947" s="191"/>
      <c r="BA947" s="191"/>
      <c r="BB947" s="191"/>
      <c r="BC947" s="191"/>
      <c r="BD947" s="191"/>
      <c r="BE947" s="191"/>
      <c r="BF947" s="191"/>
      <c r="BG947" s="191"/>
      <c r="BH947" s="191"/>
    </row>
    <row r="948" spans="1:60" outlineLevel="1" x14ac:dyDescent="0.25">
      <c r="A948" s="192"/>
      <c r="B948" s="193"/>
      <c r="C948" s="195" t="s">
        <v>367</v>
      </c>
      <c r="D948" s="196"/>
      <c r="E948" s="197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Q948" s="190"/>
      <c r="R948" s="190"/>
      <c r="S948" s="190"/>
      <c r="T948" s="190"/>
      <c r="U948" s="190"/>
      <c r="V948" s="190"/>
      <c r="W948" s="190"/>
      <c r="X948" s="190"/>
      <c r="Y948" s="191"/>
      <c r="Z948" s="191"/>
      <c r="AA948" s="191"/>
      <c r="AB948" s="191"/>
      <c r="AC948" s="191"/>
      <c r="AD948" s="191"/>
      <c r="AE948" s="191"/>
      <c r="AF948" s="191"/>
      <c r="AG948" s="191" t="s">
        <v>143</v>
      </c>
      <c r="AH948" s="191">
        <v>0</v>
      </c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1"/>
      <c r="AT948" s="191"/>
      <c r="AU948" s="191"/>
      <c r="AV948" s="191"/>
      <c r="AW948" s="191"/>
      <c r="AX948" s="191"/>
      <c r="AY948" s="191"/>
      <c r="AZ948" s="191"/>
      <c r="BA948" s="191"/>
      <c r="BB948" s="191"/>
      <c r="BC948" s="191"/>
      <c r="BD948" s="191"/>
      <c r="BE948" s="191"/>
      <c r="BF948" s="191"/>
      <c r="BG948" s="191"/>
      <c r="BH948" s="191"/>
    </row>
    <row r="949" spans="1:60" outlineLevel="1" x14ac:dyDescent="0.25">
      <c r="A949" s="192"/>
      <c r="B949" s="193"/>
      <c r="C949" s="195" t="s">
        <v>693</v>
      </c>
      <c r="D949" s="196"/>
      <c r="E949" s="197">
        <v>16.675000000000001</v>
      </c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1"/>
      <c r="Z949" s="191"/>
      <c r="AA949" s="191"/>
      <c r="AB949" s="191"/>
      <c r="AC949" s="191"/>
      <c r="AD949" s="191"/>
      <c r="AE949" s="191"/>
      <c r="AF949" s="191"/>
      <c r="AG949" s="191" t="s">
        <v>143</v>
      </c>
      <c r="AH949" s="191">
        <v>0</v>
      </c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1"/>
      <c r="AT949" s="191"/>
      <c r="AU949" s="191"/>
      <c r="AV949" s="191"/>
      <c r="AW949" s="191"/>
      <c r="AX949" s="191"/>
      <c r="AY949" s="191"/>
      <c r="AZ949" s="191"/>
      <c r="BA949" s="191"/>
      <c r="BB949" s="191"/>
      <c r="BC949" s="191"/>
      <c r="BD949" s="191"/>
      <c r="BE949" s="191"/>
      <c r="BF949" s="191"/>
      <c r="BG949" s="191"/>
      <c r="BH949" s="191"/>
    </row>
    <row r="950" spans="1:60" outlineLevel="1" x14ac:dyDescent="0.25">
      <c r="A950" s="192"/>
      <c r="B950" s="193"/>
      <c r="C950" s="641"/>
      <c r="D950" s="642"/>
      <c r="E950" s="642"/>
      <c r="F950" s="642"/>
      <c r="G950" s="642"/>
      <c r="H950" s="190"/>
      <c r="I950" s="190"/>
      <c r="J950" s="190"/>
      <c r="K950" s="190"/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1"/>
      <c r="Z950" s="191"/>
      <c r="AA950" s="191"/>
      <c r="AB950" s="191"/>
      <c r="AC950" s="191"/>
      <c r="AD950" s="191"/>
      <c r="AE950" s="191"/>
      <c r="AF950" s="191"/>
      <c r="AG950" s="191" t="s">
        <v>103</v>
      </c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  <c r="AS950" s="191"/>
      <c r="AT950" s="191"/>
      <c r="AU950" s="191"/>
      <c r="AV950" s="191"/>
      <c r="AW950" s="191"/>
      <c r="AX950" s="191"/>
      <c r="AY950" s="191"/>
      <c r="AZ950" s="191"/>
      <c r="BA950" s="191"/>
      <c r="BB950" s="191"/>
      <c r="BC950" s="191"/>
      <c r="BD950" s="191"/>
      <c r="BE950" s="191"/>
      <c r="BF950" s="191"/>
      <c r="BG950" s="191"/>
      <c r="BH950" s="191"/>
    </row>
    <row r="951" spans="1:60" outlineLevel="1" x14ac:dyDescent="0.25">
      <c r="A951" s="182">
        <v>108</v>
      </c>
      <c r="B951" s="183" t="s">
        <v>697</v>
      </c>
      <c r="C951" s="184" t="s">
        <v>698</v>
      </c>
      <c r="D951" s="185" t="s">
        <v>230</v>
      </c>
      <c r="E951" s="186">
        <v>3.1855000000000002</v>
      </c>
      <c r="F951" s="187"/>
      <c r="G951" s="188">
        <f>ROUND(E951*F951,2)</f>
        <v>0</v>
      </c>
      <c r="H951" s="187"/>
      <c r="I951" s="188">
        <f>ROUND(E951*H951,2)</f>
        <v>0</v>
      </c>
      <c r="J951" s="187"/>
      <c r="K951" s="188">
        <f>ROUND(E951*J951,2)</f>
        <v>0</v>
      </c>
      <c r="L951" s="188">
        <v>21</v>
      </c>
      <c r="M951" s="188">
        <f>G951*(1+L951/100)</f>
        <v>0</v>
      </c>
      <c r="N951" s="188">
        <v>0</v>
      </c>
      <c r="O951" s="188">
        <f>ROUND(E951*N951,2)</f>
        <v>0</v>
      </c>
      <c r="P951" s="188">
        <v>0</v>
      </c>
      <c r="Q951" s="188">
        <f>ROUND(E951*P951,2)</f>
        <v>0</v>
      </c>
      <c r="R951" s="188"/>
      <c r="S951" s="188" t="s">
        <v>117</v>
      </c>
      <c r="T951" s="189" t="s">
        <v>98</v>
      </c>
      <c r="U951" s="190">
        <v>0</v>
      </c>
      <c r="V951" s="190">
        <f>ROUND(E951*U951,2)</f>
        <v>0</v>
      </c>
      <c r="W951" s="190"/>
      <c r="X951" s="190" t="s">
        <v>573</v>
      </c>
      <c r="Y951" s="191"/>
      <c r="Z951" s="191"/>
      <c r="AA951" s="191"/>
      <c r="AB951" s="191"/>
      <c r="AC951" s="191"/>
      <c r="AD951" s="191"/>
      <c r="AE951" s="191"/>
      <c r="AF951" s="191"/>
      <c r="AG951" s="191" t="s">
        <v>692</v>
      </c>
      <c r="AH951" s="191"/>
      <c r="AI951" s="191"/>
      <c r="AJ951" s="191"/>
      <c r="AK951" s="191"/>
      <c r="AL951" s="191"/>
      <c r="AM951" s="191"/>
      <c r="AN951" s="191"/>
      <c r="AO951" s="191"/>
      <c r="AP951" s="191"/>
      <c r="AQ951" s="191"/>
      <c r="AR951" s="191"/>
      <c r="AS951" s="191"/>
      <c r="AT951" s="191"/>
      <c r="AU951" s="191"/>
      <c r="AV951" s="191"/>
      <c r="AW951" s="191"/>
      <c r="AX951" s="191"/>
      <c r="AY951" s="191"/>
      <c r="AZ951" s="191"/>
      <c r="BA951" s="191"/>
      <c r="BB951" s="191"/>
      <c r="BC951" s="191"/>
      <c r="BD951" s="191"/>
      <c r="BE951" s="191"/>
      <c r="BF951" s="191"/>
      <c r="BG951" s="191"/>
      <c r="BH951" s="191"/>
    </row>
    <row r="952" spans="1:60" outlineLevel="1" x14ac:dyDescent="0.25">
      <c r="A952" s="192"/>
      <c r="B952" s="193"/>
      <c r="C952" s="195" t="s">
        <v>225</v>
      </c>
      <c r="D952" s="196"/>
      <c r="E952" s="197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1"/>
      <c r="Z952" s="191"/>
      <c r="AA952" s="191"/>
      <c r="AB952" s="191"/>
      <c r="AC952" s="191"/>
      <c r="AD952" s="191"/>
      <c r="AE952" s="191"/>
      <c r="AF952" s="191"/>
      <c r="AG952" s="191" t="s">
        <v>143</v>
      </c>
      <c r="AH952" s="191">
        <v>0</v>
      </c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  <c r="AS952" s="191"/>
      <c r="AT952" s="191"/>
      <c r="AU952" s="191"/>
      <c r="AV952" s="191"/>
      <c r="AW952" s="191"/>
      <c r="AX952" s="191"/>
      <c r="AY952" s="191"/>
      <c r="AZ952" s="191"/>
      <c r="BA952" s="191"/>
      <c r="BB952" s="191"/>
      <c r="BC952" s="191"/>
      <c r="BD952" s="191"/>
      <c r="BE952" s="191"/>
      <c r="BF952" s="191"/>
      <c r="BG952" s="191"/>
      <c r="BH952" s="191"/>
    </row>
    <row r="953" spans="1:60" outlineLevel="1" x14ac:dyDescent="0.25">
      <c r="A953" s="192"/>
      <c r="B953" s="193"/>
      <c r="C953" s="195" t="s">
        <v>365</v>
      </c>
      <c r="D953" s="196"/>
      <c r="E953" s="197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1"/>
      <c r="Z953" s="191"/>
      <c r="AA953" s="191"/>
      <c r="AB953" s="191"/>
      <c r="AC953" s="191"/>
      <c r="AD953" s="191"/>
      <c r="AE953" s="191"/>
      <c r="AF953" s="191"/>
      <c r="AG953" s="191" t="s">
        <v>143</v>
      </c>
      <c r="AH953" s="191">
        <v>0</v>
      </c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1"/>
      <c r="AT953" s="191"/>
      <c r="AU953" s="191"/>
      <c r="AV953" s="191"/>
      <c r="AW953" s="191"/>
      <c r="AX953" s="191"/>
      <c r="AY953" s="191"/>
      <c r="AZ953" s="191"/>
      <c r="BA953" s="191"/>
      <c r="BB953" s="191"/>
      <c r="BC953" s="191"/>
      <c r="BD953" s="191"/>
      <c r="BE953" s="191"/>
      <c r="BF953" s="191"/>
      <c r="BG953" s="191"/>
      <c r="BH953" s="191"/>
    </row>
    <row r="954" spans="1:60" outlineLevel="1" x14ac:dyDescent="0.25">
      <c r="A954" s="192"/>
      <c r="B954" s="193"/>
      <c r="C954" s="195" t="s">
        <v>699</v>
      </c>
      <c r="D954" s="196"/>
      <c r="E954" s="197">
        <v>2.7025000000000001</v>
      </c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1"/>
      <c r="Z954" s="191"/>
      <c r="AA954" s="191"/>
      <c r="AB954" s="191"/>
      <c r="AC954" s="191"/>
      <c r="AD954" s="191"/>
      <c r="AE954" s="191"/>
      <c r="AF954" s="191"/>
      <c r="AG954" s="191" t="s">
        <v>143</v>
      </c>
      <c r="AH954" s="191">
        <v>0</v>
      </c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  <c r="AS954" s="191"/>
      <c r="AT954" s="191"/>
      <c r="AU954" s="191"/>
      <c r="AV954" s="191"/>
      <c r="AW954" s="191"/>
      <c r="AX954" s="191"/>
      <c r="AY954" s="191"/>
      <c r="AZ954" s="191"/>
      <c r="BA954" s="191"/>
      <c r="BB954" s="191"/>
      <c r="BC954" s="191"/>
      <c r="BD954" s="191"/>
      <c r="BE954" s="191"/>
      <c r="BF954" s="191"/>
      <c r="BG954" s="191"/>
      <c r="BH954" s="191"/>
    </row>
    <row r="955" spans="1:60" outlineLevel="1" x14ac:dyDescent="0.25">
      <c r="A955" s="192"/>
      <c r="B955" s="193"/>
      <c r="C955" s="195" t="s">
        <v>675</v>
      </c>
      <c r="D955" s="196"/>
      <c r="E955" s="197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1"/>
      <c r="Z955" s="191"/>
      <c r="AA955" s="191"/>
      <c r="AB955" s="191"/>
      <c r="AC955" s="191"/>
      <c r="AD955" s="191"/>
      <c r="AE955" s="191"/>
      <c r="AF955" s="191"/>
      <c r="AG955" s="191" t="s">
        <v>143</v>
      </c>
      <c r="AH955" s="191">
        <v>0</v>
      </c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  <c r="AS955" s="191"/>
      <c r="AT955" s="191"/>
      <c r="AU955" s="191"/>
      <c r="AV955" s="191"/>
      <c r="AW955" s="191"/>
      <c r="AX955" s="191"/>
      <c r="AY955" s="191"/>
      <c r="AZ955" s="191"/>
      <c r="BA955" s="191"/>
      <c r="BB955" s="191"/>
      <c r="BC955" s="191"/>
      <c r="BD955" s="191"/>
      <c r="BE955" s="191"/>
      <c r="BF955" s="191"/>
      <c r="BG955" s="191"/>
      <c r="BH955" s="191"/>
    </row>
    <row r="956" spans="1:60" outlineLevel="1" x14ac:dyDescent="0.25">
      <c r="A956" s="192"/>
      <c r="B956" s="193"/>
      <c r="C956" s="195" t="s">
        <v>365</v>
      </c>
      <c r="D956" s="196"/>
      <c r="E956" s="197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1"/>
      <c r="Z956" s="191"/>
      <c r="AA956" s="191"/>
      <c r="AB956" s="191"/>
      <c r="AC956" s="191"/>
      <c r="AD956" s="191"/>
      <c r="AE956" s="191"/>
      <c r="AF956" s="191"/>
      <c r="AG956" s="191" t="s">
        <v>143</v>
      </c>
      <c r="AH956" s="191">
        <v>0</v>
      </c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1"/>
      <c r="AT956" s="191"/>
      <c r="AU956" s="191"/>
      <c r="AV956" s="191"/>
      <c r="AW956" s="191"/>
      <c r="AX956" s="191"/>
      <c r="AY956" s="191"/>
      <c r="AZ956" s="191"/>
      <c r="BA956" s="191"/>
      <c r="BB956" s="191"/>
      <c r="BC956" s="191"/>
      <c r="BD956" s="191"/>
      <c r="BE956" s="191"/>
      <c r="BF956" s="191"/>
      <c r="BG956" s="191"/>
      <c r="BH956" s="191"/>
    </row>
    <row r="957" spans="1:60" outlineLevel="1" x14ac:dyDescent="0.25">
      <c r="A957" s="192"/>
      <c r="B957" s="193"/>
      <c r="C957" s="195" t="s">
        <v>700</v>
      </c>
      <c r="D957" s="196"/>
      <c r="E957" s="197">
        <v>0.48299999999999998</v>
      </c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1"/>
      <c r="Z957" s="191"/>
      <c r="AA957" s="191"/>
      <c r="AB957" s="191"/>
      <c r="AC957" s="191"/>
      <c r="AD957" s="191"/>
      <c r="AE957" s="191"/>
      <c r="AF957" s="191"/>
      <c r="AG957" s="191" t="s">
        <v>143</v>
      </c>
      <c r="AH957" s="191">
        <v>0</v>
      </c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1"/>
      <c r="AT957" s="191"/>
      <c r="AU957" s="191"/>
      <c r="AV957" s="191"/>
      <c r="AW957" s="191"/>
      <c r="AX957" s="191"/>
      <c r="AY957" s="191"/>
      <c r="AZ957" s="191"/>
      <c r="BA957" s="191"/>
      <c r="BB957" s="191"/>
      <c r="BC957" s="191"/>
      <c r="BD957" s="191"/>
      <c r="BE957" s="191"/>
      <c r="BF957" s="191"/>
      <c r="BG957" s="191"/>
      <c r="BH957" s="191"/>
    </row>
    <row r="958" spans="1:60" outlineLevel="1" x14ac:dyDescent="0.25">
      <c r="A958" s="192"/>
      <c r="B958" s="193"/>
      <c r="C958" s="641"/>
      <c r="D958" s="642"/>
      <c r="E958" s="642"/>
      <c r="F958" s="642"/>
      <c r="G958" s="642"/>
      <c r="H958" s="190"/>
      <c r="I958" s="190"/>
      <c r="J958" s="190"/>
      <c r="K958" s="190"/>
      <c r="L958" s="190"/>
      <c r="M958" s="190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1"/>
      <c r="Z958" s="191"/>
      <c r="AA958" s="191"/>
      <c r="AB958" s="191"/>
      <c r="AC958" s="191"/>
      <c r="AD958" s="191"/>
      <c r="AE958" s="191"/>
      <c r="AF958" s="191"/>
      <c r="AG958" s="191" t="s">
        <v>103</v>
      </c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191"/>
      <c r="AS958" s="191"/>
      <c r="AT958" s="191"/>
      <c r="AU958" s="191"/>
      <c r="AV958" s="191"/>
      <c r="AW958" s="191"/>
      <c r="AX958" s="191"/>
      <c r="AY958" s="191"/>
      <c r="AZ958" s="191"/>
      <c r="BA958" s="191"/>
      <c r="BB958" s="191"/>
      <c r="BC958" s="191"/>
      <c r="BD958" s="191"/>
      <c r="BE958" s="191"/>
      <c r="BF958" s="191"/>
      <c r="BG958" s="191"/>
      <c r="BH958" s="191"/>
    </row>
    <row r="959" spans="1:60" outlineLevel="1" x14ac:dyDescent="0.25">
      <c r="A959" s="182">
        <v>109</v>
      </c>
      <c r="B959" s="183" t="s">
        <v>701</v>
      </c>
      <c r="C959" s="184" t="s">
        <v>702</v>
      </c>
      <c r="D959" s="185" t="s">
        <v>230</v>
      </c>
      <c r="E959" s="186">
        <v>30.544</v>
      </c>
      <c r="F959" s="187"/>
      <c r="G959" s="188">
        <f>ROUND(E959*F959,2)</f>
        <v>0</v>
      </c>
      <c r="H959" s="187"/>
      <c r="I959" s="188">
        <f>ROUND(E959*H959,2)</f>
        <v>0</v>
      </c>
      <c r="J959" s="187"/>
      <c r="K959" s="188">
        <f>ROUND(E959*J959,2)</f>
        <v>0</v>
      </c>
      <c r="L959" s="188">
        <v>21</v>
      </c>
      <c r="M959" s="188">
        <f>G959*(1+L959/100)</f>
        <v>0</v>
      </c>
      <c r="N959" s="188">
        <v>0</v>
      </c>
      <c r="O959" s="188">
        <f>ROUND(E959*N959,2)</f>
        <v>0</v>
      </c>
      <c r="P959" s="188">
        <v>0</v>
      </c>
      <c r="Q959" s="188">
        <f>ROUND(E959*P959,2)</f>
        <v>0</v>
      </c>
      <c r="R959" s="188"/>
      <c r="S959" s="188" t="s">
        <v>117</v>
      </c>
      <c r="T959" s="189" t="s">
        <v>98</v>
      </c>
      <c r="U959" s="190">
        <v>0</v>
      </c>
      <c r="V959" s="190">
        <f>ROUND(E959*U959,2)</f>
        <v>0</v>
      </c>
      <c r="W959" s="190"/>
      <c r="X959" s="190" t="s">
        <v>573</v>
      </c>
      <c r="Y959" s="191"/>
      <c r="Z959" s="191"/>
      <c r="AA959" s="191"/>
      <c r="AB959" s="191"/>
      <c r="AC959" s="191"/>
      <c r="AD959" s="191"/>
      <c r="AE959" s="191"/>
      <c r="AF959" s="191"/>
      <c r="AG959" s="191" t="s">
        <v>692</v>
      </c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191"/>
      <c r="AS959" s="191"/>
      <c r="AT959" s="191"/>
      <c r="AU959" s="191"/>
      <c r="AV959" s="191"/>
      <c r="AW959" s="191"/>
      <c r="AX959" s="191"/>
      <c r="AY959" s="191"/>
      <c r="AZ959" s="191"/>
      <c r="BA959" s="191"/>
      <c r="BB959" s="191"/>
      <c r="BC959" s="191"/>
      <c r="BD959" s="191"/>
      <c r="BE959" s="191"/>
      <c r="BF959" s="191"/>
      <c r="BG959" s="191"/>
      <c r="BH959" s="191"/>
    </row>
    <row r="960" spans="1:60" outlineLevel="1" x14ac:dyDescent="0.25">
      <c r="A960" s="192"/>
      <c r="B960" s="193"/>
      <c r="C960" s="195" t="s">
        <v>225</v>
      </c>
      <c r="D960" s="196"/>
      <c r="E960" s="197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1"/>
      <c r="Z960" s="191"/>
      <c r="AA960" s="191"/>
      <c r="AB960" s="191"/>
      <c r="AC960" s="191"/>
      <c r="AD960" s="191"/>
      <c r="AE960" s="191"/>
      <c r="AF960" s="191"/>
      <c r="AG960" s="191" t="s">
        <v>143</v>
      </c>
      <c r="AH960" s="191">
        <v>0</v>
      </c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191"/>
      <c r="AT960" s="191"/>
      <c r="AU960" s="191"/>
      <c r="AV960" s="191"/>
      <c r="AW960" s="191"/>
      <c r="AX960" s="191"/>
      <c r="AY960" s="191"/>
      <c r="AZ960" s="191"/>
      <c r="BA960" s="191"/>
      <c r="BB960" s="191"/>
      <c r="BC960" s="191"/>
      <c r="BD960" s="191"/>
      <c r="BE960" s="191"/>
      <c r="BF960" s="191"/>
      <c r="BG960" s="191"/>
      <c r="BH960" s="191"/>
    </row>
    <row r="961" spans="1:60" outlineLevel="1" x14ac:dyDescent="0.25">
      <c r="A961" s="192"/>
      <c r="B961" s="193"/>
      <c r="C961" s="195" t="s">
        <v>363</v>
      </c>
      <c r="D961" s="196"/>
      <c r="E961" s="197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1"/>
      <c r="Z961" s="191"/>
      <c r="AA961" s="191"/>
      <c r="AB961" s="191"/>
      <c r="AC961" s="191"/>
      <c r="AD961" s="191"/>
      <c r="AE961" s="191"/>
      <c r="AF961" s="191"/>
      <c r="AG961" s="191" t="s">
        <v>143</v>
      </c>
      <c r="AH961" s="191">
        <v>0</v>
      </c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191"/>
      <c r="AT961" s="191"/>
      <c r="AU961" s="191"/>
      <c r="AV961" s="191"/>
      <c r="AW961" s="191"/>
      <c r="AX961" s="191"/>
      <c r="AY961" s="191"/>
      <c r="AZ961" s="191"/>
      <c r="BA961" s="191"/>
      <c r="BB961" s="191"/>
      <c r="BC961" s="191"/>
      <c r="BD961" s="191"/>
      <c r="BE961" s="191"/>
      <c r="BF961" s="191"/>
      <c r="BG961" s="191"/>
      <c r="BH961" s="191"/>
    </row>
    <row r="962" spans="1:60" outlineLevel="1" x14ac:dyDescent="0.25">
      <c r="A962" s="192"/>
      <c r="B962" s="193"/>
      <c r="C962" s="195" t="s">
        <v>703</v>
      </c>
      <c r="D962" s="196"/>
      <c r="E962" s="197">
        <v>13.259499999999999</v>
      </c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1"/>
      <c r="Z962" s="191"/>
      <c r="AA962" s="191"/>
      <c r="AB962" s="191"/>
      <c r="AC962" s="191"/>
      <c r="AD962" s="191"/>
      <c r="AE962" s="191"/>
      <c r="AF962" s="191"/>
      <c r="AG962" s="191" t="s">
        <v>143</v>
      </c>
      <c r="AH962" s="191">
        <v>0</v>
      </c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191"/>
      <c r="AS962" s="191"/>
      <c r="AT962" s="191"/>
      <c r="AU962" s="191"/>
      <c r="AV962" s="191"/>
      <c r="AW962" s="191"/>
      <c r="AX962" s="191"/>
      <c r="AY962" s="191"/>
      <c r="AZ962" s="191"/>
      <c r="BA962" s="191"/>
      <c r="BB962" s="191"/>
      <c r="BC962" s="191"/>
      <c r="BD962" s="191"/>
      <c r="BE962" s="191"/>
      <c r="BF962" s="191"/>
      <c r="BG962" s="191"/>
      <c r="BH962" s="191"/>
    </row>
    <row r="963" spans="1:60" outlineLevel="1" x14ac:dyDescent="0.25">
      <c r="A963" s="192"/>
      <c r="B963" s="193"/>
      <c r="C963" s="195" t="s">
        <v>241</v>
      </c>
      <c r="D963" s="196"/>
      <c r="E963" s="197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1"/>
      <c r="Z963" s="191"/>
      <c r="AA963" s="191"/>
      <c r="AB963" s="191"/>
      <c r="AC963" s="191"/>
      <c r="AD963" s="191"/>
      <c r="AE963" s="191"/>
      <c r="AF963" s="191"/>
      <c r="AG963" s="191" t="s">
        <v>143</v>
      </c>
      <c r="AH963" s="191">
        <v>0</v>
      </c>
      <c r="AI963" s="191"/>
      <c r="AJ963" s="191"/>
      <c r="AK963" s="191"/>
      <c r="AL963" s="191"/>
      <c r="AM963" s="191"/>
      <c r="AN963" s="191"/>
      <c r="AO963" s="191"/>
      <c r="AP963" s="191"/>
      <c r="AQ963" s="191"/>
      <c r="AR963" s="191"/>
      <c r="AS963" s="191"/>
      <c r="AT963" s="191"/>
      <c r="AU963" s="191"/>
      <c r="AV963" s="191"/>
      <c r="AW963" s="191"/>
      <c r="AX963" s="191"/>
      <c r="AY963" s="191"/>
      <c r="AZ963" s="191"/>
      <c r="BA963" s="191"/>
      <c r="BB963" s="191"/>
      <c r="BC963" s="191"/>
      <c r="BD963" s="191"/>
      <c r="BE963" s="191"/>
      <c r="BF963" s="191"/>
      <c r="BG963" s="191"/>
      <c r="BH963" s="191"/>
    </row>
    <row r="964" spans="1:60" outlineLevel="1" x14ac:dyDescent="0.25">
      <c r="A964" s="192"/>
      <c r="B964" s="193"/>
      <c r="C964" s="195" t="s">
        <v>367</v>
      </c>
      <c r="D964" s="196"/>
      <c r="E964" s="197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1"/>
      <c r="Z964" s="191"/>
      <c r="AA964" s="191"/>
      <c r="AB964" s="191"/>
      <c r="AC964" s="191"/>
      <c r="AD964" s="191"/>
      <c r="AE964" s="191"/>
      <c r="AF964" s="191"/>
      <c r="AG964" s="191" t="s">
        <v>143</v>
      </c>
      <c r="AH964" s="191">
        <v>0</v>
      </c>
      <c r="AI964" s="191"/>
      <c r="AJ964" s="191"/>
      <c r="AK964" s="191"/>
      <c r="AL964" s="191"/>
      <c r="AM964" s="191"/>
      <c r="AN964" s="191"/>
      <c r="AO964" s="191"/>
      <c r="AP964" s="191"/>
      <c r="AQ964" s="191"/>
      <c r="AR964" s="191"/>
      <c r="AS964" s="191"/>
      <c r="AT964" s="191"/>
      <c r="AU964" s="191"/>
      <c r="AV964" s="191"/>
      <c r="AW964" s="191"/>
      <c r="AX964" s="191"/>
      <c r="AY964" s="191"/>
      <c r="AZ964" s="191"/>
      <c r="BA964" s="191"/>
      <c r="BB964" s="191"/>
      <c r="BC964" s="191"/>
      <c r="BD964" s="191"/>
      <c r="BE964" s="191"/>
      <c r="BF964" s="191"/>
      <c r="BG964" s="191"/>
      <c r="BH964" s="191"/>
    </row>
    <row r="965" spans="1:60" outlineLevel="1" x14ac:dyDescent="0.25">
      <c r="A965" s="192"/>
      <c r="B965" s="193"/>
      <c r="C965" s="195" t="s">
        <v>704</v>
      </c>
      <c r="D965" s="196"/>
      <c r="E965" s="197">
        <v>13.282500000000001</v>
      </c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1"/>
      <c r="Z965" s="191"/>
      <c r="AA965" s="191"/>
      <c r="AB965" s="191"/>
      <c r="AC965" s="191"/>
      <c r="AD965" s="191"/>
      <c r="AE965" s="191"/>
      <c r="AF965" s="191"/>
      <c r="AG965" s="191" t="s">
        <v>143</v>
      </c>
      <c r="AH965" s="191">
        <v>0</v>
      </c>
      <c r="AI965" s="191"/>
      <c r="AJ965" s="191"/>
      <c r="AK965" s="191"/>
      <c r="AL965" s="191"/>
      <c r="AM965" s="191"/>
      <c r="AN965" s="191"/>
      <c r="AO965" s="191"/>
      <c r="AP965" s="191"/>
      <c r="AQ965" s="191"/>
      <c r="AR965" s="191"/>
      <c r="AS965" s="191"/>
      <c r="AT965" s="191"/>
      <c r="AU965" s="191"/>
      <c r="AV965" s="191"/>
      <c r="AW965" s="191"/>
      <c r="AX965" s="191"/>
      <c r="AY965" s="191"/>
      <c r="AZ965" s="191"/>
      <c r="BA965" s="191"/>
      <c r="BB965" s="191"/>
      <c r="BC965" s="191"/>
      <c r="BD965" s="191"/>
      <c r="BE965" s="191"/>
      <c r="BF965" s="191"/>
      <c r="BG965" s="191"/>
      <c r="BH965" s="191"/>
    </row>
    <row r="966" spans="1:60" outlineLevel="1" x14ac:dyDescent="0.25">
      <c r="A966" s="192"/>
      <c r="B966" s="193"/>
      <c r="C966" s="195" t="s">
        <v>675</v>
      </c>
      <c r="D966" s="196"/>
      <c r="E966" s="197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1"/>
      <c r="Z966" s="191"/>
      <c r="AA966" s="191"/>
      <c r="AB966" s="191"/>
      <c r="AC966" s="191"/>
      <c r="AD966" s="191"/>
      <c r="AE966" s="191"/>
      <c r="AF966" s="191"/>
      <c r="AG966" s="191" t="s">
        <v>143</v>
      </c>
      <c r="AH966" s="191">
        <v>0</v>
      </c>
      <c r="AI966" s="191"/>
      <c r="AJ966" s="191"/>
      <c r="AK966" s="191"/>
      <c r="AL966" s="191"/>
      <c r="AM966" s="191"/>
      <c r="AN966" s="191"/>
      <c r="AO966" s="191"/>
      <c r="AP966" s="191"/>
      <c r="AQ966" s="191"/>
      <c r="AR966" s="191"/>
      <c r="AS966" s="191"/>
      <c r="AT966" s="191"/>
      <c r="AU966" s="191"/>
      <c r="AV966" s="191"/>
      <c r="AW966" s="191"/>
      <c r="AX966" s="191"/>
      <c r="AY966" s="191"/>
      <c r="AZ966" s="191"/>
      <c r="BA966" s="191"/>
      <c r="BB966" s="191"/>
      <c r="BC966" s="191"/>
      <c r="BD966" s="191"/>
      <c r="BE966" s="191"/>
      <c r="BF966" s="191"/>
      <c r="BG966" s="191"/>
      <c r="BH966" s="191"/>
    </row>
    <row r="967" spans="1:60" outlineLevel="1" x14ac:dyDescent="0.25">
      <c r="A967" s="192"/>
      <c r="B967" s="193"/>
      <c r="C967" s="195" t="s">
        <v>225</v>
      </c>
      <c r="D967" s="196"/>
      <c r="E967" s="197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1"/>
      <c r="Z967" s="191"/>
      <c r="AA967" s="191"/>
      <c r="AB967" s="191"/>
      <c r="AC967" s="191"/>
      <c r="AD967" s="191"/>
      <c r="AE967" s="191"/>
      <c r="AF967" s="191"/>
      <c r="AG967" s="191" t="s">
        <v>143</v>
      </c>
      <c r="AH967" s="191">
        <v>0</v>
      </c>
      <c r="AI967" s="191"/>
      <c r="AJ967" s="191"/>
      <c r="AK967" s="191"/>
      <c r="AL967" s="191"/>
      <c r="AM967" s="191"/>
      <c r="AN967" s="191"/>
      <c r="AO967" s="191"/>
      <c r="AP967" s="191"/>
      <c r="AQ967" s="191"/>
      <c r="AR967" s="191"/>
      <c r="AS967" s="191"/>
      <c r="AT967" s="191"/>
      <c r="AU967" s="191"/>
      <c r="AV967" s="191"/>
      <c r="AW967" s="191"/>
      <c r="AX967" s="191"/>
      <c r="AY967" s="191"/>
      <c r="AZ967" s="191"/>
      <c r="BA967" s="191"/>
      <c r="BB967" s="191"/>
      <c r="BC967" s="191"/>
      <c r="BD967" s="191"/>
      <c r="BE967" s="191"/>
      <c r="BF967" s="191"/>
      <c r="BG967" s="191"/>
      <c r="BH967" s="191"/>
    </row>
    <row r="968" spans="1:60" outlineLevel="1" x14ac:dyDescent="0.25">
      <c r="A968" s="192"/>
      <c r="B968" s="193"/>
      <c r="C968" s="195" t="s">
        <v>363</v>
      </c>
      <c r="D968" s="196"/>
      <c r="E968" s="197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1"/>
      <c r="Z968" s="191"/>
      <c r="AA968" s="191"/>
      <c r="AB968" s="191"/>
      <c r="AC968" s="191"/>
      <c r="AD968" s="191"/>
      <c r="AE968" s="191"/>
      <c r="AF968" s="191"/>
      <c r="AG968" s="191" t="s">
        <v>143</v>
      </c>
      <c r="AH968" s="191">
        <v>0</v>
      </c>
      <c r="AI968" s="191"/>
      <c r="AJ968" s="191"/>
      <c r="AK968" s="191"/>
      <c r="AL968" s="191"/>
      <c r="AM968" s="191"/>
      <c r="AN968" s="191"/>
      <c r="AO968" s="191"/>
      <c r="AP968" s="191"/>
      <c r="AQ968" s="191"/>
      <c r="AR968" s="191"/>
      <c r="AS968" s="191"/>
      <c r="AT968" s="191"/>
      <c r="AU968" s="191"/>
      <c r="AV968" s="191"/>
      <c r="AW968" s="191"/>
      <c r="AX968" s="191"/>
      <c r="AY968" s="191"/>
      <c r="AZ968" s="191"/>
      <c r="BA968" s="191"/>
      <c r="BB968" s="191"/>
      <c r="BC968" s="191"/>
      <c r="BD968" s="191"/>
      <c r="BE968" s="191"/>
      <c r="BF968" s="191"/>
      <c r="BG968" s="191"/>
      <c r="BH968" s="191"/>
    </row>
    <row r="969" spans="1:60" outlineLevel="1" x14ac:dyDescent="0.25">
      <c r="A969" s="192"/>
      <c r="B969" s="193"/>
      <c r="C969" s="195" t="s">
        <v>705</v>
      </c>
      <c r="D969" s="196"/>
      <c r="E969" s="197">
        <v>2.0009999999999999</v>
      </c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1"/>
      <c r="Z969" s="191"/>
      <c r="AA969" s="191"/>
      <c r="AB969" s="191"/>
      <c r="AC969" s="191"/>
      <c r="AD969" s="191"/>
      <c r="AE969" s="191"/>
      <c r="AF969" s="191"/>
      <c r="AG969" s="191" t="s">
        <v>143</v>
      </c>
      <c r="AH969" s="191">
        <v>0</v>
      </c>
      <c r="AI969" s="191"/>
      <c r="AJ969" s="191"/>
      <c r="AK969" s="191"/>
      <c r="AL969" s="191"/>
      <c r="AM969" s="191"/>
      <c r="AN969" s="191"/>
      <c r="AO969" s="191"/>
      <c r="AP969" s="191"/>
      <c r="AQ969" s="191"/>
      <c r="AR969" s="191"/>
      <c r="AS969" s="191"/>
      <c r="AT969" s="191"/>
      <c r="AU969" s="191"/>
      <c r="AV969" s="191"/>
      <c r="AW969" s="191"/>
      <c r="AX969" s="191"/>
      <c r="AY969" s="191"/>
      <c r="AZ969" s="191"/>
      <c r="BA969" s="191"/>
      <c r="BB969" s="191"/>
      <c r="BC969" s="191"/>
      <c r="BD969" s="191"/>
      <c r="BE969" s="191"/>
      <c r="BF969" s="191"/>
      <c r="BG969" s="191"/>
      <c r="BH969" s="191"/>
    </row>
    <row r="970" spans="1:60" outlineLevel="1" x14ac:dyDescent="0.25">
      <c r="A970" s="192"/>
      <c r="B970" s="193"/>
      <c r="C970" s="195" t="s">
        <v>241</v>
      </c>
      <c r="D970" s="196"/>
      <c r="E970" s="197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1"/>
      <c r="Z970" s="191"/>
      <c r="AA970" s="191"/>
      <c r="AB970" s="191"/>
      <c r="AC970" s="191"/>
      <c r="AD970" s="191"/>
      <c r="AE970" s="191"/>
      <c r="AF970" s="191"/>
      <c r="AG970" s="191" t="s">
        <v>143</v>
      </c>
      <c r="AH970" s="191">
        <v>0</v>
      </c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  <c r="AS970" s="191"/>
      <c r="AT970" s="191"/>
      <c r="AU970" s="191"/>
      <c r="AV970" s="191"/>
      <c r="AW970" s="191"/>
      <c r="AX970" s="191"/>
      <c r="AY970" s="191"/>
      <c r="AZ970" s="191"/>
      <c r="BA970" s="191"/>
      <c r="BB970" s="191"/>
      <c r="BC970" s="191"/>
      <c r="BD970" s="191"/>
      <c r="BE970" s="191"/>
      <c r="BF970" s="191"/>
      <c r="BG970" s="191"/>
      <c r="BH970" s="191"/>
    </row>
    <row r="971" spans="1:60" outlineLevel="1" x14ac:dyDescent="0.25">
      <c r="A971" s="192"/>
      <c r="B971" s="193"/>
      <c r="C971" s="195" t="s">
        <v>367</v>
      </c>
      <c r="D971" s="196"/>
      <c r="E971" s="197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1"/>
      <c r="Z971" s="191"/>
      <c r="AA971" s="191"/>
      <c r="AB971" s="191"/>
      <c r="AC971" s="191"/>
      <c r="AD971" s="191"/>
      <c r="AE971" s="191"/>
      <c r="AF971" s="191"/>
      <c r="AG971" s="191" t="s">
        <v>143</v>
      </c>
      <c r="AH971" s="191">
        <v>0</v>
      </c>
      <c r="AI971" s="191"/>
      <c r="AJ971" s="191"/>
      <c r="AK971" s="191"/>
      <c r="AL971" s="191"/>
      <c r="AM971" s="191"/>
      <c r="AN971" s="191"/>
      <c r="AO971" s="191"/>
      <c r="AP971" s="191"/>
      <c r="AQ971" s="191"/>
      <c r="AR971" s="191"/>
      <c r="AS971" s="191"/>
      <c r="AT971" s="191"/>
      <c r="AU971" s="191"/>
      <c r="AV971" s="191"/>
      <c r="AW971" s="191"/>
      <c r="AX971" s="191"/>
      <c r="AY971" s="191"/>
      <c r="AZ971" s="191"/>
      <c r="BA971" s="191"/>
      <c r="BB971" s="191"/>
      <c r="BC971" s="191"/>
      <c r="BD971" s="191"/>
      <c r="BE971" s="191"/>
      <c r="BF971" s="191"/>
      <c r="BG971" s="191"/>
      <c r="BH971" s="191"/>
    </row>
    <row r="972" spans="1:60" outlineLevel="1" x14ac:dyDescent="0.25">
      <c r="A972" s="192"/>
      <c r="B972" s="193"/>
      <c r="C972" s="195" t="s">
        <v>705</v>
      </c>
      <c r="D972" s="196"/>
      <c r="E972" s="197">
        <v>2.0009999999999999</v>
      </c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1"/>
      <c r="Z972" s="191"/>
      <c r="AA972" s="191"/>
      <c r="AB972" s="191"/>
      <c r="AC972" s="191"/>
      <c r="AD972" s="191"/>
      <c r="AE972" s="191"/>
      <c r="AF972" s="191"/>
      <c r="AG972" s="191" t="s">
        <v>143</v>
      </c>
      <c r="AH972" s="191">
        <v>0</v>
      </c>
      <c r="AI972" s="191"/>
      <c r="AJ972" s="191"/>
      <c r="AK972" s="191"/>
      <c r="AL972" s="191"/>
      <c r="AM972" s="191"/>
      <c r="AN972" s="191"/>
      <c r="AO972" s="191"/>
      <c r="AP972" s="191"/>
      <c r="AQ972" s="191"/>
      <c r="AR972" s="191"/>
      <c r="AS972" s="191"/>
      <c r="AT972" s="191"/>
      <c r="AU972" s="191"/>
      <c r="AV972" s="191"/>
      <c r="AW972" s="191"/>
      <c r="AX972" s="191"/>
      <c r="AY972" s="191"/>
      <c r="AZ972" s="191"/>
      <c r="BA972" s="191"/>
      <c r="BB972" s="191"/>
      <c r="BC972" s="191"/>
      <c r="BD972" s="191"/>
      <c r="BE972" s="191"/>
      <c r="BF972" s="191"/>
      <c r="BG972" s="191"/>
      <c r="BH972" s="191"/>
    </row>
    <row r="973" spans="1:60" outlineLevel="1" x14ac:dyDescent="0.25">
      <c r="A973" s="192"/>
      <c r="B973" s="193"/>
      <c r="C973" s="641"/>
      <c r="D973" s="642"/>
      <c r="E973" s="642"/>
      <c r="F973" s="642"/>
      <c r="G973" s="642"/>
      <c r="H973" s="190"/>
      <c r="I973" s="190"/>
      <c r="J973" s="190"/>
      <c r="K973" s="190"/>
      <c r="L973" s="190"/>
      <c r="M973" s="190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1"/>
      <c r="Z973" s="191"/>
      <c r="AA973" s="191"/>
      <c r="AB973" s="191"/>
      <c r="AC973" s="191"/>
      <c r="AD973" s="191"/>
      <c r="AE973" s="191"/>
      <c r="AF973" s="191"/>
      <c r="AG973" s="191" t="s">
        <v>103</v>
      </c>
      <c r="AH973" s="191"/>
      <c r="AI973" s="191"/>
      <c r="AJ973" s="191"/>
      <c r="AK973" s="191"/>
      <c r="AL973" s="191"/>
      <c r="AM973" s="191"/>
      <c r="AN973" s="191"/>
      <c r="AO973" s="191"/>
      <c r="AP973" s="191"/>
      <c r="AQ973" s="191"/>
      <c r="AR973" s="191"/>
      <c r="AS973" s="191"/>
      <c r="AT973" s="191"/>
      <c r="AU973" s="191"/>
      <c r="AV973" s="191"/>
      <c r="AW973" s="191"/>
      <c r="AX973" s="191"/>
      <c r="AY973" s="191"/>
      <c r="AZ973" s="191"/>
      <c r="BA973" s="191"/>
      <c r="BB973" s="191"/>
      <c r="BC973" s="191"/>
      <c r="BD973" s="191"/>
      <c r="BE973" s="191"/>
      <c r="BF973" s="191"/>
      <c r="BG973" s="191"/>
      <c r="BH973" s="191"/>
    </row>
    <row r="974" spans="1:60" outlineLevel="1" x14ac:dyDescent="0.25">
      <c r="A974" s="192">
        <v>110</v>
      </c>
      <c r="B974" s="193" t="s">
        <v>706</v>
      </c>
      <c r="C974" s="206" t="s">
        <v>707</v>
      </c>
      <c r="D974" s="207" t="s">
        <v>39</v>
      </c>
      <c r="E974" s="208"/>
      <c r="F974" s="209"/>
      <c r="G974" s="190">
        <f>ROUND(E974*F974,2)</f>
        <v>0</v>
      </c>
      <c r="H974" s="209"/>
      <c r="I974" s="190">
        <f>ROUND(E974*H974,2)</f>
        <v>0</v>
      </c>
      <c r="J974" s="209"/>
      <c r="K974" s="190">
        <f>ROUND(E974*J974,2)</f>
        <v>0</v>
      </c>
      <c r="L974" s="190">
        <v>21</v>
      </c>
      <c r="M974" s="190">
        <f>G974*(1+L974/100)</f>
        <v>0</v>
      </c>
      <c r="N974" s="190">
        <v>0</v>
      </c>
      <c r="O974" s="190">
        <f>ROUND(E974*N974,2)</f>
        <v>0</v>
      </c>
      <c r="P974" s="190">
        <v>0</v>
      </c>
      <c r="Q974" s="190">
        <f>ROUND(E974*P974,2)</f>
        <v>0</v>
      </c>
      <c r="R974" s="190" t="s">
        <v>521</v>
      </c>
      <c r="S974" s="190" t="s">
        <v>97</v>
      </c>
      <c r="T974" s="190" t="s">
        <v>98</v>
      </c>
      <c r="U974" s="190">
        <v>0</v>
      </c>
      <c r="V974" s="190">
        <f>ROUND(E974*U974,2)</f>
        <v>0</v>
      </c>
      <c r="W974" s="190"/>
      <c r="X974" s="190" t="s">
        <v>532</v>
      </c>
      <c r="Y974" s="191"/>
      <c r="Z974" s="191"/>
      <c r="AA974" s="191"/>
      <c r="AB974" s="191"/>
      <c r="AC974" s="191"/>
      <c r="AD974" s="191"/>
      <c r="AE974" s="191"/>
      <c r="AF974" s="191"/>
      <c r="AG974" s="191" t="s">
        <v>533</v>
      </c>
      <c r="AH974" s="191"/>
      <c r="AI974" s="191"/>
      <c r="AJ974" s="191"/>
      <c r="AK974" s="191"/>
      <c r="AL974" s="191"/>
      <c r="AM974" s="191"/>
      <c r="AN974" s="191"/>
      <c r="AO974" s="191"/>
      <c r="AP974" s="191"/>
      <c r="AQ974" s="191"/>
      <c r="AR974" s="191"/>
      <c r="AS974" s="191"/>
      <c r="AT974" s="191"/>
      <c r="AU974" s="191"/>
      <c r="AV974" s="191"/>
      <c r="AW974" s="191"/>
      <c r="AX974" s="191"/>
      <c r="AY974" s="191"/>
      <c r="AZ974" s="191"/>
      <c r="BA974" s="191"/>
      <c r="BB974" s="191"/>
      <c r="BC974" s="191"/>
      <c r="BD974" s="191"/>
      <c r="BE974" s="191"/>
      <c r="BF974" s="191"/>
      <c r="BG974" s="191"/>
      <c r="BH974" s="191"/>
    </row>
    <row r="975" spans="1:60" outlineLevel="1" x14ac:dyDescent="0.25">
      <c r="A975" s="192"/>
      <c r="B975" s="193"/>
      <c r="C975" s="647" t="s">
        <v>708</v>
      </c>
      <c r="D975" s="648"/>
      <c r="E975" s="648"/>
      <c r="F975" s="648"/>
      <c r="G975" s="648"/>
      <c r="H975" s="190"/>
      <c r="I975" s="190"/>
      <c r="J975" s="190"/>
      <c r="K975" s="190"/>
      <c r="L975" s="190"/>
      <c r="M975" s="190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1"/>
      <c r="Z975" s="191"/>
      <c r="AA975" s="191"/>
      <c r="AB975" s="191"/>
      <c r="AC975" s="191"/>
      <c r="AD975" s="191"/>
      <c r="AE975" s="191"/>
      <c r="AF975" s="191"/>
      <c r="AG975" s="191" t="s">
        <v>224</v>
      </c>
      <c r="AH975" s="191"/>
      <c r="AI975" s="191"/>
      <c r="AJ975" s="191"/>
      <c r="AK975" s="191"/>
      <c r="AL975" s="191"/>
      <c r="AM975" s="191"/>
      <c r="AN975" s="191"/>
      <c r="AO975" s="191"/>
      <c r="AP975" s="191"/>
      <c r="AQ975" s="191"/>
      <c r="AR975" s="191"/>
      <c r="AS975" s="191"/>
      <c r="AT975" s="191"/>
      <c r="AU975" s="191"/>
      <c r="AV975" s="191"/>
      <c r="AW975" s="191"/>
      <c r="AX975" s="191"/>
      <c r="AY975" s="191"/>
      <c r="AZ975" s="191"/>
      <c r="BA975" s="191"/>
      <c r="BB975" s="191"/>
      <c r="BC975" s="191"/>
      <c r="BD975" s="191"/>
      <c r="BE975" s="191"/>
      <c r="BF975" s="191"/>
      <c r="BG975" s="191"/>
      <c r="BH975" s="191"/>
    </row>
    <row r="976" spans="1:60" outlineLevel="1" x14ac:dyDescent="0.25">
      <c r="A976" s="192"/>
      <c r="B976" s="193"/>
      <c r="C976" s="641"/>
      <c r="D976" s="642"/>
      <c r="E976" s="642"/>
      <c r="F976" s="642"/>
      <c r="G976" s="642"/>
      <c r="H976" s="190"/>
      <c r="I976" s="190"/>
      <c r="J976" s="190"/>
      <c r="K976" s="190"/>
      <c r="L976" s="190"/>
      <c r="M976" s="190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1"/>
      <c r="Z976" s="191"/>
      <c r="AA976" s="191"/>
      <c r="AB976" s="191"/>
      <c r="AC976" s="191"/>
      <c r="AD976" s="191"/>
      <c r="AE976" s="191"/>
      <c r="AF976" s="191"/>
      <c r="AG976" s="191" t="s">
        <v>103</v>
      </c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191"/>
      <c r="AS976" s="191"/>
      <c r="AT976" s="191"/>
      <c r="AU976" s="191"/>
      <c r="AV976" s="191"/>
      <c r="AW976" s="191"/>
      <c r="AX976" s="191"/>
      <c r="AY976" s="191"/>
      <c r="AZ976" s="191"/>
      <c r="BA976" s="191"/>
      <c r="BB976" s="191"/>
      <c r="BC976" s="191"/>
      <c r="BD976" s="191"/>
      <c r="BE976" s="191"/>
      <c r="BF976" s="191"/>
      <c r="BG976" s="191"/>
      <c r="BH976" s="191"/>
    </row>
    <row r="977" spans="1:60" x14ac:dyDescent="0.25">
      <c r="A977" s="174" t="s">
        <v>92</v>
      </c>
      <c r="B977" s="175" t="s">
        <v>188</v>
      </c>
      <c r="C977" s="176" t="s">
        <v>189</v>
      </c>
      <c r="D977" s="177"/>
      <c r="E977" s="178"/>
      <c r="F977" s="179"/>
      <c r="G977" s="179">
        <f>SUMIF(AG978:AG990,"&lt;&gt;NOR",G978:G990)</f>
        <v>0</v>
      </c>
      <c r="H977" s="179"/>
      <c r="I977" s="179">
        <f>SUM(I978:I990)</f>
        <v>0</v>
      </c>
      <c r="J977" s="179"/>
      <c r="K977" s="179">
        <f>SUM(K978:K990)</f>
        <v>0</v>
      </c>
      <c r="L977" s="179"/>
      <c r="M977" s="179">
        <f>SUM(M978:M990)</f>
        <v>0</v>
      </c>
      <c r="N977" s="179"/>
      <c r="O977" s="179">
        <f>SUM(O978:O990)</f>
        <v>0.26</v>
      </c>
      <c r="P977" s="179"/>
      <c r="Q977" s="179">
        <f>SUM(Q978:Q990)</f>
        <v>0</v>
      </c>
      <c r="R977" s="179"/>
      <c r="S977" s="179"/>
      <c r="T977" s="180"/>
      <c r="U977" s="181"/>
      <c r="V977" s="181">
        <f>SUM(V978:V990)</f>
        <v>8.9</v>
      </c>
      <c r="W977" s="181"/>
      <c r="X977" s="181"/>
      <c r="AG977" s="28" t="s">
        <v>93</v>
      </c>
    </row>
    <row r="978" spans="1:60" outlineLevel="1" x14ac:dyDescent="0.25">
      <c r="A978" s="182">
        <v>111</v>
      </c>
      <c r="B978" s="183" t="s">
        <v>709</v>
      </c>
      <c r="C978" s="184" t="s">
        <v>710</v>
      </c>
      <c r="D978" s="185" t="s">
        <v>230</v>
      </c>
      <c r="E978" s="186">
        <v>25.43</v>
      </c>
      <c r="F978" s="187"/>
      <c r="G978" s="188">
        <f>ROUND(E978*F978,2)</f>
        <v>0</v>
      </c>
      <c r="H978" s="187"/>
      <c r="I978" s="188">
        <f>ROUND(E978*H978,2)</f>
        <v>0</v>
      </c>
      <c r="J978" s="187"/>
      <c r="K978" s="188">
        <f>ROUND(E978*J978,2)</f>
        <v>0</v>
      </c>
      <c r="L978" s="188">
        <v>21</v>
      </c>
      <c r="M978" s="188">
        <f>G978*(1+L978/100)</f>
        <v>0</v>
      </c>
      <c r="N978" s="188">
        <v>1.035E-2</v>
      </c>
      <c r="O978" s="188">
        <f>ROUND(E978*N978,2)</f>
        <v>0.26</v>
      </c>
      <c r="P978" s="188">
        <v>0</v>
      </c>
      <c r="Q978" s="188">
        <f>ROUND(E978*P978,2)</f>
        <v>0</v>
      </c>
      <c r="R978" s="188"/>
      <c r="S978" s="188" t="s">
        <v>117</v>
      </c>
      <c r="T978" s="189" t="s">
        <v>98</v>
      </c>
      <c r="U978" s="190">
        <v>0.35</v>
      </c>
      <c r="V978" s="190">
        <f>ROUND(E978*U978,2)</f>
        <v>8.9</v>
      </c>
      <c r="W978" s="190"/>
      <c r="X978" s="190" t="s">
        <v>134</v>
      </c>
      <c r="Y978" s="191"/>
      <c r="Z978" s="191"/>
      <c r="AA978" s="191"/>
      <c r="AB978" s="191"/>
      <c r="AC978" s="191"/>
      <c r="AD978" s="191"/>
      <c r="AE978" s="191"/>
      <c r="AF978" s="191"/>
      <c r="AG978" s="191" t="s">
        <v>620</v>
      </c>
      <c r="AH978" s="191"/>
      <c r="AI978" s="191"/>
      <c r="AJ978" s="191"/>
      <c r="AK978" s="191"/>
      <c r="AL978" s="191"/>
      <c r="AM978" s="191"/>
      <c r="AN978" s="191"/>
      <c r="AO978" s="191"/>
      <c r="AP978" s="191"/>
      <c r="AQ978" s="191"/>
      <c r="AR978" s="191"/>
      <c r="AS978" s="191"/>
      <c r="AT978" s="191"/>
      <c r="AU978" s="191"/>
      <c r="AV978" s="191"/>
      <c r="AW978" s="191"/>
      <c r="AX978" s="191"/>
      <c r="AY978" s="191"/>
      <c r="AZ978" s="191"/>
      <c r="BA978" s="191"/>
      <c r="BB978" s="191"/>
      <c r="BC978" s="191"/>
      <c r="BD978" s="191"/>
      <c r="BE978" s="191"/>
      <c r="BF978" s="191"/>
      <c r="BG978" s="191"/>
      <c r="BH978" s="191"/>
    </row>
    <row r="979" spans="1:60" outlineLevel="1" x14ac:dyDescent="0.25">
      <c r="A979" s="192"/>
      <c r="B979" s="193"/>
      <c r="C979" s="195" t="s">
        <v>225</v>
      </c>
      <c r="D979" s="196"/>
      <c r="E979" s="197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Q979" s="190"/>
      <c r="R979" s="190"/>
      <c r="S979" s="190"/>
      <c r="T979" s="190"/>
      <c r="U979" s="190"/>
      <c r="V979" s="190"/>
      <c r="W979" s="190"/>
      <c r="X979" s="190"/>
      <c r="Y979" s="191"/>
      <c r="Z979" s="191"/>
      <c r="AA979" s="191"/>
      <c r="AB979" s="191"/>
      <c r="AC979" s="191"/>
      <c r="AD979" s="191"/>
      <c r="AE979" s="191"/>
      <c r="AF979" s="191"/>
      <c r="AG979" s="191" t="s">
        <v>143</v>
      </c>
      <c r="AH979" s="191">
        <v>0</v>
      </c>
      <c r="AI979" s="191"/>
      <c r="AJ979" s="191"/>
      <c r="AK979" s="191"/>
      <c r="AL979" s="191"/>
      <c r="AM979" s="191"/>
      <c r="AN979" s="191"/>
      <c r="AO979" s="191"/>
      <c r="AP979" s="191"/>
      <c r="AQ979" s="191"/>
      <c r="AR979" s="191"/>
      <c r="AS979" s="191"/>
      <c r="AT979" s="191"/>
      <c r="AU979" s="191"/>
      <c r="AV979" s="191"/>
      <c r="AW979" s="191"/>
      <c r="AX979" s="191"/>
      <c r="AY979" s="191"/>
      <c r="AZ979" s="191"/>
      <c r="BA979" s="191"/>
      <c r="BB979" s="191"/>
      <c r="BC979" s="191"/>
      <c r="BD979" s="191"/>
      <c r="BE979" s="191"/>
      <c r="BF979" s="191"/>
      <c r="BG979" s="191"/>
      <c r="BH979" s="191"/>
    </row>
    <row r="980" spans="1:60" outlineLevel="1" x14ac:dyDescent="0.25">
      <c r="A980" s="192"/>
      <c r="B980" s="193"/>
      <c r="C980" s="195" t="s">
        <v>363</v>
      </c>
      <c r="D980" s="196"/>
      <c r="E980" s="197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1"/>
      <c r="Z980" s="191"/>
      <c r="AA980" s="191"/>
      <c r="AB980" s="191"/>
      <c r="AC980" s="191"/>
      <c r="AD980" s="191"/>
      <c r="AE980" s="191"/>
      <c r="AF980" s="191"/>
      <c r="AG980" s="191" t="s">
        <v>143</v>
      </c>
      <c r="AH980" s="191">
        <v>0</v>
      </c>
      <c r="AI980" s="191"/>
      <c r="AJ980" s="191"/>
      <c r="AK980" s="191"/>
      <c r="AL980" s="191"/>
      <c r="AM980" s="191"/>
      <c r="AN980" s="191"/>
      <c r="AO980" s="191"/>
      <c r="AP980" s="191"/>
      <c r="AQ980" s="191"/>
      <c r="AR980" s="191"/>
      <c r="AS980" s="191"/>
      <c r="AT980" s="191"/>
      <c r="AU980" s="191"/>
      <c r="AV980" s="191"/>
      <c r="AW980" s="191"/>
      <c r="AX980" s="191"/>
      <c r="AY980" s="191"/>
      <c r="AZ980" s="191"/>
      <c r="BA980" s="191"/>
      <c r="BB980" s="191"/>
      <c r="BC980" s="191"/>
      <c r="BD980" s="191"/>
      <c r="BE980" s="191"/>
      <c r="BF980" s="191"/>
      <c r="BG980" s="191"/>
      <c r="BH980" s="191"/>
    </row>
    <row r="981" spans="1:60" outlineLevel="1" x14ac:dyDescent="0.25">
      <c r="A981" s="192"/>
      <c r="B981" s="193"/>
      <c r="C981" s="195" t="s">
        <v>470</v>
      </c>
      <c r="D981" s="196"/>
      <c r="E981" s="197">
        <v>11.53</v>
      </c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1"/>
      <c r="Z981" s="191"/>
      <c r="AA981" s="191"/>
      <c r="AB981" s="191"/>
      <c r="AC981" s="191"/>
      <c r="AD981" s="191"/>
      <c r="AE981" s="191"/>
      <c r="AF981" s="191"/>
      <c r="AG981" s="191" t="s">
        <v>143</v>
      </c>
      <c r="AH981" s="191">
        <v>0</v>
      </c>
      <c r="AI981" s="191"/>
      <c r="AJ981" s="191"/>
      <c r="AK981" s="191"/>
      <c r="AL981" s="191"/>
      <c r="AM981" s="191"/>
      <c r="AN981" s="191"/>
      <c r="AO981" s="191"/>
      <c r="AP981" s="191"/>
      <c r="AQ981" s="191"/>
      <c r="AR981" s="191"/>
      <c r="AS981" s="191"/>
      <c r="AT981" s="191"/>
      <c r="AU981" s="191"/>
      <c r="AV981" s="191"/>
      <c r="AW981" s="191"/>
      <c r="AX981" s="191"/>
      <c r="AY981" s="191"/>
      <c r="AZ981" s="191"/>
      <c r="BA981" s="191"/>
      <c r="BB981" s="191"/>
      <c r="BC981" s="191"/>
      <c r="BD981" s="191"/>
      <c r="BE981" s="191"/>
      <c r="BF981" s="191"/>
      <c r="BG981" s="191"/>
      <c r="BH981" s="191"/>
    </row>
    <row r="982" spans="1:60" outlineLevel="1" x14ac:dyDescent="0.25">
      <c r="A982" s="192"/>
      <c r="B982" s="193"/>
      <c r="C982" s="195" t="s">
        <v>365</v>
      </c>
      <c r="D982" s="196"/>
      <c r="E982" s="197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1"/>
      <c r="Z982" s="191"/>
      <c r="AA982" s="191"/>
      <c r="AB982" s="191"/>
      <c r="AC982" s="191"/>
      <c r="AD982" s="191"/>
      <c r="AE982" s="191"/>
      <c r="AF982" s="191"/>
      <c r="AG982" s="191" t="s">
        <v>143</v>
      </c>
      <c r="AH982" s="191">
        <v>0</v>
      </c>
      <c r="AI982" s="191"/>
      <c r="AJ982" s="191"/>
      <c r="AK982" s="191"/>
      <c r="AL982" s="191"/>
      <c r="AM982" s="191"/>
      <c r="AN982" s="191"/>
      <c r="AO982" s="191"/>
      <c r="AP982" s="191"/>
      <c r="AQ982" s="191"/>
      <c r="AR982" s="191"/>
      <c r="AS982" s="191"/>
      <c r="AT982" s="191"/>
      <c r="AU982" s="191"/>
      <c r="AV982" s="191"/>
      <c r="AW982" s="191"/>
      <c r="AX982" s="191"/>
      <c r="AY982" s="191"/>
      <c r="AZ982" s="191"/>
      <c r="BA982" s="191"/>
      <c r="BB982" s="191"/>
      <c r="BC982" s="191"/>
      <c r="BD982" s="191"/>
      <c r="BE982" s="191"/>
      <c r="BF982" s="191"/>
      <c r="BG982" s="191"/>
      <c r="BH982" s="191"/>
    </row>
    <row r="983" spans="1:60" outlineLevel="1" x14ac:dyDescent="0.25">
      <c r="A983" s="192"/>
      <c r="B983" s="193"/>
      <c r="C983" s="195" t="s">
        <v>293</v>
      </c>
      <c r="D983" s="196"/>
      <c r="E983" s="197">
        <v>2.35</v>
      </c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1"/>
      <c r="Z983" s="191"/>
      <c r="AA983" s="191"/>
      <c r="AB983" s="191"/>
      <c r="AC983" s="191"/>
      <c r="AD983" s="191"/>
      <c r="AE983" s="191"/>
      <c r="AF983" s="191"/>
      <c r="AG983" s="191" t="s">
        <v>143</v>
      </c>
      <c r="AH983" s="191">
        <v>0</v>
      </c>
      <c r="AI983" s="191"/>
      <c r="AJ983" s="191"/>
      <c r="AK983" s="191"/>
      <c r="AL983" s="191"/>
      <c r="AM983" s="191"/>
      <c r="AN983" s="191"/>
      <c r="AO983" s="191"/>
      <c r="AP983" s="191"/>
      <c r="AQ983" s="191"/>
      <c r="AR983" s="191"/>
      <c r="AS983" s="191"/>
      <c r="AT983" s="191"/>
      <c r="AU983" s="191"/>
      <c r="AV983" s="191"/>
      <c r="AW983" s="191"/>
      <c r="AX983" s="191"/>
      <c r="AY983" s="191"/>
      <c r="AZ983" s="191"/>
      <c r="BA983" s="191"/>
      <c r="BB983" s="191"/>
      <c r="BC983" s="191"/>
      <c r="BD983" s="191"/>
      <c r="BE983" s="191"/>
      <c r="BF983" s="191"/>
      <c r="BG983" s="191"/>
      <c r="BH983" s="191"/>
    </row>
    <row r="984" spans="1:60" outlineLevel="1" x14ac:dyDescent="0.25">
      <c r="A984" s="192"/>
      <c r="B984" s="193"/>
      <c r="C984" s="195" t="s">
        <v>241</v>
      </c>
      <c r="D984" s="196"/>
      <c r="E984" s="197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1"/>
      <c r="Z984" s="191"/>
      <c r="AA984" s="191"/>
      <c r="AB984" s="191"/>
      <c r="AC984" s="191"/>
      <c r="AD984" s="191"/>
      <c r="AE984" s="191"/>
      <c r="AF984" s="191"/>
      <c r="AG984" s="191" t="s">
        <v>143</v>
      </c>
      <c r="AH984" s="191">
        <v>0</v>
      </c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191"/>
      <c r="AS984" s="191"/>
      <c r="AT984" s="191"/>
      <c r="AU984" s="191"/>
      <c r="AV984" s="191"/>
      <c r="AW984" s="191"/>
      <c r="AX984" s="191"/>
      <c r="AY984" s="191"/>
      <c r="AZ984" s="191"/>
      <c r="BA984" s="191"/>
      <c r="BB984" s="191"/>
      <c r="BC984" s="191"/>
      <c r="BD984" s="191"/>
      <c r="BE984" s="191"/>
      <c r="BF984" s="191"/>
      <c r="BG984" s="191"/>
      <c r="BH984" s="191"/>
    </row>
    <row r="985" spans="1:60" outlineLevel="1" x14ac:dyDescent="0.25">
      <c r="A985" s="192"/>
      <c r="B985" s="193"/>
      <c r="C985" s="195" t="s">
        <v>367</v>
      </c>
      <c r="D985" s="196"/>
      <c r="E985" s="197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1"/>
      <c r="Z985" s="191"/>
      <c r="AA985" s="191"/>
      <c r="AB985" s="191"/>
      <c r="AC985" s="191"/>
      <c r="AD985" s="191"/>
      <c r="AE985" s="191"/>
      <c r="AF985" s="191"/>
      <c r="AG985" s="191" t="s">
        <v>143</v>
      </c>
      <c r="AH985" s="191">
        <v>0</v>
      </c>
      <c r="AI985" s="191"/>
      <c r="AJ985" s="191"/>
      <c r="AK985" s="191"/>
      <c r="AL985" s="191"/>
      <c r="AM985" s="191"/>
      <c r="AN985" s="191"/>
      <c r="AO985" s="191"/>
      <c r="AP985" s="191"/>
      <c r="AQ985" s="191"/>
      <c r="AR985" s="191"/>
      <c r="AS985" s="191"/>
      <c r="AT985" s="191"/>
      <c r="AU985" s="191"/>
      <c r="AV985" s="191"/>
      <c r="AW985" s="191"/>
      <c r="AX985" s="191"/>
      <c r="AY985" s="191"/>
      <c r="AZ985" s="191"/>
      <c r="BA985" s="191"/>
      <c r="BB985" s="191"/>
      <c r="BC985" s="191"/>
      <c r="BD985" s="191"/>
      <c r="BE985" s="191"/>
      <c r="BF985" s="191"/>
      <c r="BG985" s="191"/>
      <c r="BH985" s="191"/>
    </row>
    <row r="986" spans="1:60" outlineLevel="1" x14ac:dyDescent="0.25">
      <c r="A986" s="192"/>
      <c r="B986" s="193"/>
      <c r="C986" s="195" t="s">
        <v>297</v>
      </c>
      <c r="D986" s="196"/>
      <c r="E986" s="197">
        <v>11.55</v>
      </c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1"/>
      <c r="Z986" s="191"/>
      <c r="AA986" s="191"/>
      <c r="AB986" s="191"/>
      <c r="AC986" s="191"/>
      <c r="AD986" s="191"/>
      <c r="AE986" s="191"/>
      <c r="AF986" s="191"/>
      <c r="AG986" s="191" t="s">
        <v>143</v>
      </c>
      <c r="AH986" s="191">
        <v>0</v>
      </c>
      <c r="AI986" s="191"/>
      <c r="AJ986" s="191"/>
      <c r="AK986" s="191"/>
      <c r="AL986" s="191"/>
      <c r="AM986" s="191"/>
      <c r="AN986" s="191"/>
      <c r="AO986" s="191"/>
      <c r="AP986" s="191"/>
      <c r="AQ986" s="191"/>
      <c r="AR986" s="191"/>
      <c r="AS986" s="191"/>
      <c r="AT986" s="191"/>
      <c r="AU986" s="191"/>
      <c r="AV986" s="191"/>
      <c r="AW986" s="191"/>
      <c r="AX986" s="191"/>
      <c r="AY986" s="191"/>
      <c r="AZ986" s="191"/>
      <c r="BA986" s="191"/>
      <c r="BB986" s="191"/>
      <c r="BC986" s="191"/>
      <c r="BD986" s="191"/>
      <c r="BE986" s="191"/>
      <c r="BF986" s="191"/>
      <c r="BG986" s="191"/>
      <c r="BH986" s="191"/>
    </row>
    <row r="987" spans="1:60" outlineLevel="1" x14ac:dyDescent="0.25">
      <c r="A987" s="192"/>
      <c r="B987" s="193"/>
      <c r="C987" s="641"/>
      <c r="D987" s="642"/>
      <c r="E987" s="642"/>
      <c r="F987" s="642"/>
      <c r="G987" s="642"/>
      <c r="H987" s="190"/>
      <c r="I987" s="190"/>
      <c r="J987" s="190"/>
      <c r="K987" s="190"/>
      <c r="L987" s="190"/>
      <c r="M987" s="190"/>
      <c r="N987" s="190"/>
      <c r="O987" s="190"/>
      <c r="P987" s="190"/>
      <c r="Q987" s="190"/>
      <c r="R987" s="190"/>
      <c r="S987" s="190"/>
      <c r="T987" s="190"/>
      <c r="U987" s="190"/>
      <c r="V987" s="190"/>
      <c r="W987" s="190"/>
      <c r="X987" s="190"/>
      <c r="Y987" s="191"/>
      <c r="Z987" s="191"/>
      <c r="AA987" s="191"/>
      <c r="AB987" s="191"/>
      <c r="AC987" s="191"/>
      <c r="AD987" s="191"/>
      <c r="AE987" s="191"/>
      <c r="AF987" s="191"/>
      <c r="AG987" s="191" t="s">
        <v>103</v>
      </c>
      <c r="AH987" s="191"/>
      <c r="AI987" s="191"/>
      <c r="AJ987" s="191"/>
      <c r="AK987" s="191"/>
      <c r="AL987" s="191"/>
      <c r="AM987" s="191"/>
      <c r="AN987" s="191"/>
      <c r="AO987" s="191"/>
      <c r="AP987" s="191"/>
      <c r="AQ987" s="191"/>
      <c r="AR987" s="191"/>
      <c r="AS987" s="191"/>
      <c r="AT987" s="191"/>
      <c r="AU987" s="191"/>
      <c r="AV987" s="191"/>
      <c r="AW987" s="191"/>
      <c r="AX987" s="191"/>
      <c r="AY987" s="191"/>
      <c r="AZ987" s="191"/>
      <c r="BA987" s="191"/>
      <c r="BB987" s="191"/>
      <c r="BC987" s="191"/>
      <c r="BD987" s="191"/>
      <c r="BE987" s="191"/>
      <c r="BF987" s="191"/>
      <c r="BG987" s="191"/>
      <c r="BH987" s="191"/>
    </row>
    <row r="988" spans="1:60" outlineLevel="1" x14ac:dyDescent="0.25">
      <c r="A988" s="192">
        <v>112</v>
      </c>
      <c r="B988" s="193" t="s">
        <v>711</v>
      </c>
      <c r="C988" s="206" t="s">
        <v>712</v>
      </c>
      <c r="D988" s="207" t="s">
        <v>39</v>
      </c>
      <c r="E988" s="208"/>
      <c r="F988" s="209"/>
      <c r="G988" s="190">
        <f>ROUND(E988*F988,2)</f>
        <v>0</v>
      </c>
      <c r="H988" s="209"/>
      <c r="I988" s="190">
        <f>ROUND(E988*H988,2)</f>
        <v>0</v>
      </c>
      <c r="J988" s="209"/>
      <c r="K988" s="190">
        <f>ROUND(E988*J988,2)</f>
        <v>0</v>
      </c>
      <c r="L988" s="190">
        <v>21</v>
      </c>
      <c r="M988" s="190">
        <f>G988*(1+L988/100)</f>
        <v>0</v>
      </c>
      <c r="N988" s="190">
        <v>0</v>
      </c>
      <c r="O988" s="190">
        <f>ROUND(E988*N988,2)</f>
        <v>0</v>
      </c>
      <c r="P988" s="190">
        <v>0</v>
      </c>
      <c r="Q988" s="190">
        <f>ROUND(E988*P988,2)</f>
        <v>0</v>
      </c>
      <c r="R988" s="190" t="s">
        <v>713</v>
      </c>
      <c r="S988" s="190" t="s">
        <v>97</v>
      </c>
      <c r="T988" s="190" t="s">
        <v>98</v>
      </c>
      <c r="U988" s="190">
        <v>0</v>
      </c>
      <c r="V988" s="190">
        <f>ROUND(E988*U988,2)</f>
        <v>0</v>
      </c>
      <c r="W988" s="190"/>
      <c r="X988" s="190" t="s">
        <v>532</v>
      </c>
      <c r="Y988" s="191"/>
      <c r="Z988" s="191"/>
      <c r="AA988" s="191"/>
      <c r="AB988" s="191"/>
      <c r="AC988" s="191"/>
      <c r="AD988" s="191"/>
      <c r="AE988" s="191"/>
      <c r="AF988" s="191"/>
      <c r="AG988" s="191" t="s">
        <v>533</v>
      </c>
      <c r="AH988" s="191"/>
      <c r="AI988" s="191"/>
      <c r="AJ988" s="191"/>
      <c r="AK988" s="191"/>
      <c r="AL988" s="191"/>
      <c r="AM988" s="191"/>
      <c r="AN988" s="191"/>
      <c r="AO988" s="191"/>
      <c r="AP988" s="191"/>
      <c r="AQ988" s="191"/>
      <c r="AR988" s="191"/>
      <c r="AS988" s="191"/>
      <c r="AT988" s="191"/>
      <c r="AU988" s="191"/>
      <c r="AV988" s="191"/>
      <c r="AW988" s="191"/>
      <c r="AX988" s="191"/>
      <c r="AY988" s="191"/>
      <c r="AZ988" s="191"/>
      <c r="BA988" s="191"/>
      <c r="BB988" s="191"/>
      <c r="BC988" s="191"/>
      <c r="BD988" s="191"/>
      <c r="BE988" s="191"/>
      <c r="BF988" s="191"/>
      <c r="BG988" s="191"/>
      <c r="BH988" s="191"/>
    </row>
    <row r="989" spans="1:60" outlineLevel="1" x14ac:dyDescent="0.25">
      <c r="A989" s="192"/>
      <c r="B989" s="193"/>
      <c r="C989" s="647" t="s">
        <v>588</v>
      </c>
      <c r="D989" s="648"/>
      <c r="E989" s="648"/>
      <c r="F989" s="648"/>
      <c r="G989" s="648"/>
      <c r="H989" s="190"/>
      <c r="I989" s="190"/>
      <c r="J989" s="190"/>
      <c r="K989" s="190"/>
      <c r="L989" s="190"/>
      <c r="M989" s="190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1"/>
      <c r="Z989" s="191"/>
      <c r="AA989" s="191"/>
      <c r="AB989" s="191"/>
      <c r="AC989" s="191"/>
      <c r="AD989" s="191"/>
      <c r="AE989" s="191"/>
      <c r="AF989" s="191"/>
      <c r="AG989" s="191" t="s">
        <v>224</v>
      </c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  <c r="AS989" s="191"/>
      <c r="AT989" s="191"/>
      <c r="AU989" s="191"/>
      <c r="AV989" s="191"/>
      <c r="AW989" s="191"/>
      <c r="AX989" s="191"/>
      <c r="AY989" s="191"/>
      <c r="AZ989" s="191"/>
      <c r="BA989" s="191"/>
      <c r="BB989" s="191"/>
      <c r="BC989" s="191"/>
      <c r="BD989" s="191"/>
      <c r="BE989" s="191"/>
      <c r="BF989" s="191"/>
      <c r="BG989" s="191"/>
      <c r="BH989" s="191"/>
    </row>
    <row r="990" spans="1:60" outlineLevel="1" x14ac:dyDescent="0.25">
      <c r="A990" s="192"/>
      <c r="B990" s="193"/>
      <c r="C990" s="641"/>
      <c r="D990" s="642"/>
      <c r="E990" s="642"/>
      <c r="F990" s="642"/>
      <c r="G990" s="642"/>
      <c r="H990" s="190"/>
      <c r="I990" s="190"/>
      <c r="J990" s="190"/>
      <c r="K990" s="190"/>
      <c r="L990" s="190"/>
      <c r="M990" s="190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1"/>
      <c r="Z990" s="191"/>
      <c r="AA990" s="191"/>
      <c r="AB990" s="191"/>
      <c r="AC990" s="191"/>
      <c r="AD990" s="191"/>
      <c r="AE990" s="191"/>
      <c r="AF990" s="191"/>
      <c r="AG990" s="191" t="s">
        <v>103</v>
      </c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  <c r="AS990" s="191"/>
      <c r="AT990" s="191"/>
      <c r="AU990" s="191"/>
      <c r="AV990" s="191"/>
      <c r="AW990" s="191"/>
      <c r="AX990" s="191"/>
      <c r="AY990" s="191"/>
      <c r="AZ990" s="191"/>
      <c r="BA990" s="191"/>
      <c r="BB990" s="191"/>
      <c r="BC990" s="191"/>
      <c r="BD990" s="191"/>
      <c r="BE990" s="191"/>
      <c r="BF990" s="191"/>
      <c r="BG990" s="191"/>
      <c r="BH990" s="191"/>
    </row>
    <row r="991" spans="1:60" x14ac:dyDescent="0.25">
      <c r="A991" s="174" t="s">
        <v>92</v>
      </c>
      <c r="B991" s="175" t="s">
        <v>190</v>
      </c>
      <c r="C991" s="176" t="s">
        <v>191</v>
      </c>
      <c r="D991" s="177"/>
      <c r="E991" s="178"/>
      <c r="F991" s="179"/>
      <c r="G991" s="179">
        <f>SUMIF(AG992:AG1046,"&lt;&gt;NOR",G992:G1046)</f>
        <v>0</v>
      </c>
      <c r="H991" s="179"/>
      <c r="I991" s="179">
        <f>SUM(I992:I1046)</f>
        <v>0</v>
      </c>
      <c r="J991" s="179"/>
      <c r="K991" s="179">
        <f>SUM(K992:K1046)</f>
        <v>0</v>
      </c>
      <c r="L991" s="179"/>
      <c r="M991" s="179">
        <f>SUM(M992:M1046)</f>
        <v>0</v>
      </c>
      <c r="N991" s="179"/>
      <c r="O991" s="179">
        <f>SUM(O992:O1046)</f>
        <v>14.92</v>
      </c>
      <c r="P991" s="179"/>
      <c r="Q991" s="179">
        <f>SUM(Q992:Q1046)</f>
        <v>13.32</v>
      </c>
      <c r="R991" s="179"/>
      <c r="S991" s="179"/>
      <c r="T991" s="180"/>
      <c r="U991" s="181"/>
      <c r="V991" s="181">
        <f>SUM(V992:V1046)</f>
        <v>97.83</v>
      </c>
      <c r="W991" s="181"/>
      <c r="X991" s="181"/>
      <c r="AG991" s="28" t="s">
        <v>93</v>
      </c>
    </row>
    <row r="992" spans="1:60" outlineLevel="1" x14ac:dyDescent="0.25">
      <c r="A992" s="182">
        <v>113</v>
      </c>
      <c r="B992" s="183" t="s">
        <v>714</v>
      </c>
      <c r="C992" s="184" t="s">
        <v>715</v>
      </c>
      <c r="D992" s="185" t="s">
        <v>253</v>
      </c>
      <c r="E992" s="186">
        <v>26.690729999999999</v>
      </c>
      <c r="F992" s="187"/>
      <c r="G992" s="188">
        <f>ROUND(E992*F992,2)</f>
        <v>0</v>
      </c>
      <c r="H992" s="187"/>
      <c r="I992" s="188">
        <f>ROUND(E992*H992,2)</f>
        <v>0</v>
      </c>
      <c r="J992" s="187"/>
      <c r="K992" s="188">
        <f>ROUND(E992*J992,2)</f>
        <v>0</v>
      </c>
      <c r="L992" s="188">
        <v>21</v>
      </c>
      <c r="M992" s="188">
        <f>G992*(1+L992/100)</f>
        <v>0</v>
      </c>
      <c r="N992" s="188">
        <v>4.0000000000000003E-5</v>
      </c>
      <c r="O992" s="188">
        <f>ROUND(E992*N992,2)</f>
        <v>0</v>
      </c>
      <c r="P992" s="188">
        <v>0</v>
      </c>
      <c r="Q992" s="188">
        <f>ROUND(E992*P992,2)</f>
        <v>0</v>
      </c>
      <c r="R992" s="188" t="s">
        <v>658</v>
      </c>
      <c r="S992" s="188" t="s">
        <v>97</v>
      </c>
      <c r="T992" s="189" t="s">
        <v>98</v>
      </c>
      <c r="U992" s="190">
        <v>0</v>
      </c>
      <c r="V992" s="190">
        <f>ROUND(E992*U992,2)</f>
        <v>0</v>
      </c>
      <c r="W992" s="190"/>
      <c r="X992" s="190" t="s">
        <v>134</v>
      </c>
      <c r="Y992" s="191"/>
      <c r="Z992" s="191"/>
      <c r="AA992" s="191"/>
      <c r="AB992" s="191"/>
      <c r="AC992" s="191"/>
      <c r="AD992" s="191"/>
      <c r="AE992" s="191"/>
      <c r="AF992" s="191"/>
      <c r="AG992" s="191" t="s">
        <v>620</v>
      </c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191"/>
      <c r="AS992" s="191"/>
      <c r="AT992" s="191"/>
      <c r="AU992" s="191"/>
      <c r="AV992" s="191"/>
      <c r="AW992" s="191"/>
      <c r="AX992" s="191"/>
      <c r="AY992" s="191"/>
      <c r="AZ992" s="191"/>
      <c r="BA992" s="191"/>
      <c r="BB992" s="191"/>
      <c r="BC992" s="191"/>
      <c r="BD992" s="191"/>
      <c r="BE992" s="191"/>
      <c r="BF992" s="191"/>
      <c r="BG992" s="191"/>
      <c r="BH992" s="191"/>
    </row>
    <row r="993" spans="1:60" outlineLevel="1" x14ac:dyDescent="0.25">
      <c r="A993" s="192"/>
      <c r="B993" s="193"/>
      <c r="C993" s="195" t="s">
        <v>337</v>
      </c>
      <c r="D993" s="196"/>
      <c r="E993" s="197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Q993" s="190"/>
      <c r="R993" s="190"/>
      <c r="S993" s="190"/>
      <c r="T993" s="190"/>
      <c r="U993" s="190"/>
      <c r="V993" s="190"/>
      <c r="W993" s="190"/>
      <c r="X993" s="190"/>
      <c r="Y993" s="191"/>
      <c r="Z993" s="191"/>
      <c r="AA993" s="191"/>
      <c r="AB993" s="191"/>
      <c r="AC993" s="191"/>
      <c r="AD993" s="191"/>
      <c r="AE993" s="191"/>
      <c r="AF993" s="191"/>
      <c r="AG993" s="191" t="s">
        <v>143</v>
      </c>
      <c r="AH993" s="191">
        <v>0</v>
      </c>
      <c r="AI993" s="191"/>
      <c r="AJ993" s="191"/>
      <c r="AK993" s="191"/>
      <c r="AL993" s="191"/>
      <c r="AM993" s="191"/>
      <c r="AN993" s="191"/>
      <c r="AO993" s="191"/>
      <c r="AP993" s="191"/>
      <c r="AQ993" s="191"/>
      <c r="AR993" s="191"/>
      <c r="AS993" s="191"/>
      <c r="AT993" s="191"/>
      <c r="AU993" s="191"/>
      <c r="AV993" s="191"/>
      <c r="AW993" s="191"/>
      <c r="AX993" s="191"/>
      <c r="AY993" s="191"/>
      <c r="AZ993" s="191"/>
      <c r="BA993" s="191"/>
      <c r="BB993" s="191"/>
      <c r="BC993" s="191"/>
      <c r="BD993" s="191"/>
      <c r="BE993" s="191"/>
      <c r="BF993" s="191"/>
      <c r="BG993" s="191"/>
      <c r="BH993" s="191"/>
    </row>
    <row r="994" spans="1:60" outlineLevel="1" x14ac:dyDescent="0.25">
      <c r="A994" s="192"/>
      <c r="B994" s="193"/>
      <c r="C994" s="195" t="s">
        <v>716</v>
      </c>
      <c r="D994" s="196"/>
      <c r="E994" s="197">
        <v>26.690729999999999</v>
      </c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1"/>
      <c r="Z994" s="191"/>
      <c r="AA994" s="191"/>
      <c r="AB994" s="191"/>
      <c r="AC994" s="191"/>
      <c r="AD994" s="191"/>
      <c r="AE994" s="191"/>
      <c r="AF994" s="191"/>
      <c r="AG994" s="191" t="s">
        <v>143</v>
      </c>
      <c r="AH994" s="191">
        <v>0</v>
      </c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  <c r="AS994" s="191"/>
      <c r="AT994" s="191"/>
      <c r="AU994" s="191"/>
      <c r="AV994" s="191"/>
      <c r="AW994" s="191"/>
      <c r="AX994" s="191"/>
      <c r="AY994" s="191"/>
      <c r="AZ994" s="191"/>
      <c r="BA994" s="191"/>
      <c r="BB994" s="191"/>
      <c r="BC994" s="191"/>
      <c r="BD994" s="191"/>
      <c r="BE994" s="191"/>
      <c r="BF994" s="191"/>
      <c r="BG994" s="191"/>
      <c r="BH994" s="191"/>
    </row>
    <row r="995" spans="1:60" outlineLevel="1" x14ac:dyDescent="0.25">
      <c r="A995" s="192"/>
      <c r="B995" s="193"/>
      <c r="C995" s="641"/>
      <c r="D995" s="642"/>
      <c r="E995" s="642"/>
      <c r="F995" s="642"/>
      <c r="G995" s="642"/>
      <c r="H995" s="190"/>
      <c r="I995" s="190"/>
      <c r="J995" s="190"/>
      <c r="K995" s="190"/>
      <c r="L995" s="190"/>
      <c r="M995" s="190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1"/>
      <c r="Z995" s="191"/>
      <c r="AA995" s="191"/>
      <c r="AB995" s="191"/>
      <c r="AC995" s="191"/>
      <c r="AD995" s="191"/>
      <c r="AE995" s="191"/>
      <c r="AF995" s="191"/>
      <c r="AG995" s="191" t="s">
        <v>103</v>
      </c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1"/>
      <c r="AT995" s="191"/>
      <c r="AU995" s="191"/>
      <c r="AV995" s="191"/>
      <c r="AW995" s="191"/>
      <c r="AX995" s="191"/>
      <c r="AY995" s="191"/>
      <c r="AZ995" s="191"/>
      <c r="BA995" s="191"/>
      <c r="BB995" s="191"/>
      <c r="BC995" s="191"/>
      <c r="BD995" s="191"/>
      <c r="BE995" s="191"/>
      <c r="BF995" s="191"/>
      <c r="BG995" s="191"/>
      <c r="BH995" s="191"/>
    </row>
    <row r="996" spans="1:60" outlineLevel="1" x14ac:dyDescent="0.25">
      <c r="A996" s="182">
        <v>114</v>
      </c>
      <c r="B996" s="183" t="s">
        <v>717</v>
      </c>
      <c r="C996" s="184" t="s">
        <v>718</v>
      </c>
      <c r="D996" s="185" t="s">
        <v>253</v>
      </c>
      <c r="E996" s="186">
        <v>26.690729999999999</v>
      </c>
      <c r="F996" s="187"/>
      <c r="G996" s="188">
        <f>ROUND(E996*F996,2)</f>
        <v>0</v>
      </c>
      <c r="H996" s="187"/>
      <c r="I996" s="188">
        <f>ROUND(E996*H996,2)</f>
        <v>0</v>
      </c>
      <c r="J996" s="187"/>
      <c r="K996" s="188">
        <f>ROUND(E996*J996,2)</f>
        <v>0</v>
      </c>
      <c r="L996" s="188">
        <v>21</v>
      </c>
      <c r="M996" s="188">
        <f>G996*(1+L996/100)</f>
        <v>0</v>
      </c>
      <c r="N996" s="188">
        <v>0</v>
      </c>
      <c r="O996" s="188">
        <f>ROUND(E996*N996,2)</f>
        <v>0</v>
      </c>
      <c r="P996" s="188">
        <v>0</v>
      </c>
      <c r="Q996" s="188">
        <f>ROUND(E996*P996,2)</f>
        <v>0</v>
      </c>
      <c r="R996" s="188" t="s">
        <v>658</v>
      </c>
      <c r="S996" s="188" t="s">
        <v>97</v>
      </c>
      <c r="T996" s="189" t="s">
        <v>98</v>
      </c>
      <c r="U996" s="190">
        <v>0.12</v>
      </c>
      <c r="V996" s="190">
        <f>ROUND(E996*U996,2)</f>
        <v>3.2</v>
      </c>
      <c r="W996" s="190"/>
      <c r="X996" s="190" t="s">
        <v>134</v>
      </c>
      <c r="Y996" s="191"/>
      <c r="Z996" s="191"/>
      <c r="AA996" s="191"/>
      <c r="AB996" s="191"/>
      <c r="AC996" s="191"/>
      <c r="AD996" s="191"/>
      <c r="AE996" s="191"/>
      <c r="AF996" s="191"/>
      <c r="AG996" s="191" t="s">
        <v>135</v>
      </c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1"/>
      <c r="AT996" s="191"/>
      <c r="AU996" s="191"/>
      <c r="AV996" s="191"/>
      <c r="AW996" s="191"/>
      <c r="AX996" s="191"/>
      <c r="AY996" s="191"/>
      <c r="AZ996" s="191"/>
      <c r="BA996" s="191"/>
      <c r="BB996" s="191"/>
      <c r="BC996" s="191"/>
      <c r="BD996" s="191"/>
      <c r="BE996" s="191"/>
      <c r="BF996" s="191"/>
      <c r="BG996" s="191"/>
      <c r="BH996" s="191"/>
    </row>
    <row r="997" spans="1:60" outlineLevel="1" x14ac:dyDescent="0.25">
      <c r="A997" s="192"/>
      <c r="B997" s="193"/>
      <c r="C997" s="195" t="s">
        <v>337</v>
      </c>
      <c r="D997" s="196"/>
      <c r="E997" s="197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1"/>
      <c r="Z997" s="191"/>
      <c r="AA997" s="191"/>
      <c r="AB997" s="191"/>
      <c r="AC997" s="191"/>
      <c r="AD997" s="191"/>
      <c r="AE997" s="191"/>
      <c r="AF997" s="191"/>
      <c r="AG997" s="191" t="s">
        <v>143</v>
      </c>
      <c r="AH997" s="191">
        <v>0</v>
      </c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1"/>
      <c r="AT997" s="191"/>
      <c r="AU997" s="191"/>
      <c r="AV997" s="191"/>
      <c r="AW997" s="191"/>
      <c r="AX997" s="191"/>
      <c r="AY997" s="191"/>
      <c r="AZ997" s="191"/>
      <c r="BA997" s="191"/>
      <c r="BB997" s="191"/>
      <c r="BC997" s="191"/>
      <c r="BD997" s="191"/>
      <c r="BE997" s="191"/>
      <c r="BF997" s="191"/>
      <c r="BG997" s="191"/>
      <c r="BH997" s="191"/>
    </row>
    <row r="998" spans="1:60" outlineLevel="1" x14ac:dyDescent="0.25">
      <c r="A998" s="192"/>
      <c r="B998" s="193"/>
      <c r="C998" s="195" t="s">
        <v>716</v>
      </c>
      <c r="D998" s="196"/>
      <c r="E998" s="197">
        <v>26.690729999999999</v>
      </c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1"/>
      <c r="Z998" s="191"/>
      <c r="AA998" s="191"/>
      <c r="AB998" s="191"/>
      <c r="AC998" s="191"/>
      <c r="AD998" s="191"/>
      <c r="AE998" s="191"/>
      <c r="AF998" s="191"/>
      <c r="AG998" s="191" t="s">
        <v>143</v>
      </c>
      <c r="AH998" s="191">
        <v>0</v>
      </c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1"/>
      <c r="AT998" s="191"/>
      <c r="AU998" s="191"/>
      <c r="AV998" s="191"/>
      <c r="AW998" s="191"/>
      <c r="AX998" s="191"/>
      <c r="AY998" s="191"/>
      <c r="AZ998" s="191"/>
      <c r="BA998" s="191"/>
      <c r="BB998" s="191"/>
      <c r="BC998" s="191"/>
      <c r="BD998" s="191"/>
      <c r="BE998" s="191"/>
      <c r="BF998" s="191"/>
      <c r="BG998" s="191"/>
      <c r="BH998" s="191"/>
    </row>
    <row r="999" spans="1:60" outlineLevel="1" x14ac:dyDescent="0.25">
      <c r="A999" s="192"/>
      <c r="B999" s="193"/>
      <c r="C999" s="641"/>
      <c r="D999" s="642"/>
      <c r="E999" s="642"/>
      <c r="F999" s="642"/>
      <c r="G999" s="642"/>
      <c r="H999" s="190"/>
      <c r="I999" s="190"/>
      <c r="J999" s="190"/>
      <c r="K999" s="190"/>
      <c r="L999" s="190"/>
      <c r="M999" s="190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1"/>
      <c r="Z999" s="191"/>
      <c r="AA999" s="191"/>
      <c r="AB999" s="191"/>
      <c r="AC999" s="191"/>
      <c r="AD999" s="191"/>
      <c r="AE999" s="191"/>
      <c r="AF999" s="191"/>
      <c r="AG999" s="191" t="s">
        <v>103</v>
      </c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1"/>
      <c r="AT999" s="191"/>
      <c r="AU999" s="191"/>
      <c r="AV999" s="191"/>
      <c r="AW999" s="191"/>
      <c r="AX999" s="191"/>
      <c r="AY999" s="191"/>
      <c r="AZ999" s="191"/>
      <c r="BA999" s="191"/>
      <c r="BB999" s="191"/>
      <c r="BC999" s="191"/>
      <c r="BD999" s="191"/>
      <c r="BE999" s="191"/>
      <c r="BF999" s="191"/>
      <c r="BG999" s="191"/>
      <c r="BH999" s="191"/>
    </row>
    <row r="1000" spans="1:60" ht="20.399999999999999" outlineLevel="1" x14ac:dyDescent="0.25">
      <c r="A1000" s="182">
        <v>115</v>
      </c>
      <c r="B1000" s="183" t="s">
        <v>719</v>
      </c>
      <c r="C1000" s="184" t="s">
        <v>720</v>
      </c>
      <c r="D1000" s="185" t="s">
        <v>230</v>
      </c>
      <c r="E1000" s="186">
        <v>80.881</v>
      </c>
      <c r="F1000" s="187"/>
      <c r="G1000" s="188">
        <f>ROUND(E1000*F1000,2)</f>
        <v>0</v>
      </c>
      <c r="H1000" s="187"/>
      <c r="I1000" s="188">
        <f>ROUND(E1000*H1000,2)</f>
        <v>0</v>
      </c>
      <c r="J1000" s="187"/>
      <c r="K1000" s="188">
        <f>ROUND(E1000*J1000,2)</f>
        <v>0</v>
      </c>
      <c r="L1000" s="188">
        <v>21</v>
      </c>
      <c r="M1000" s="188">
        <f>G1000*(1+L1000/100)</f>
        <v>0</v>
      </c>
      <c r="N1000" s="188">
        <v>2.8999999999999998E-3</v>
      </c>
      <c r="O1000" s="188">
        <f>ROUND(E1000*N1000,2)</f>
        <v>0.23</v>
      </c>
      <c r="P1000" s="188">
        <v>0</v>
      </c>
      <c r="Q1000" s="188">
        <f>ROUND(E1000*P1000,2)</f>
        <v>0</v>
      </c>
      <c r="R1000" s="188"/>
      <c r="S1000" s="188" t="s">
        <v>117</v>
      </c>
      <c r="T1000" s="189" t="s">
        <v>98</v>
      </c>
      <c r="U1000" s="190">
        <v>1.17</v>
      </c>
      <c r="V1000" s="190">
        <f>ROUND(E1000*U1000,2)</f>
        <v>94.63</v>
      </c>
      <c r="W1000" s="190"/>
      <c r="X1000" s="190" t="s">
        <v>134</v>
      </c>
      <c r="Y1000" s="191"/>
      <c r="Z1000" s="191"/>
      <c r="AA1000" s="191"/>
      <c r="AB1000" s="191"/>
      <c r="AC1000" s="191"/>
      <c r="AD1000" s="191"/>
      <c r="AE1000" s="191"/>
      <c r="AF1000" s="191"/>
      <c r="AG1000" s="191" t="s">
        <v>135</v>
      </c>
      <c r="AH1000" s="191"/>
      <c r="AI1000" s="191"/>
      <c r="AJ1000" s="191"/>
      <c r="AK1000" s="191"/>
      <c r="AL1000" s="191"/>
      <c r="AM1000" s="191"/>
      <c r="AN1000" s="191"/>
      <c r="AO1000" s="191"/>
      <c r="AP1000" s="191"/>
      <c r="AQ1000" s="191"/>
      <c r="AR1000" s="191"/>
      <c r="AS1000" s="191"/>
      <c r="AT1000" s="191"/>
      <c r="AU1000" s="191"/>
      <c r="AV1000" s="191"/>
      <c r="AW1000" s="191"/>
      <c r="AX1000" s="191"/>
      <c r="AY1000" s="191"/>
      <c r="AZ1000" s="191"/>
      <c r="BA1000" s="191"/>
      <c r="BB1000" s="191"/>
      <c r="BC1000" s="191"/>
      <c r="BD1000" s="191"/>
      <c r="BE1000" s="191"/>
      <c r="BF1000" s="191"/>
      <c r="BG1000" s="191"/>
      <c r="BH1000" s="191"/>
    </row>
    <row r="1001" spans="1:60" outlineLevel="1" x14ac:dyDescent="0.25">
      <c r="A1001" s="192"/>
      <c r="B1001" s="193"/>
      <c r="C1001" s="195" t="s">
        <v>721</v>
      </c>
      <c r="D1001" s="196"/>
      <c r="E1001" s="197"/>
      <c r="F1001" s="190"/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0"/>
      <c r="Q1001" s="190"/>
      <c r="R1001" s="190"/>
      <c r="S1001" s="190"/>
      <c r="T1001" s="190"/>
      <c r="U1001" s="190"/>
      <c r="V1001" s="190"/>
      <c r="W1001" s="190"/>
      <c r="X1001" s="190"/>
      <c r="Y1001" s="191"/>
      <c r="Z1001" s="191"/>
      <c r="AA1001" s="191"/>
      <c r="AB1001" s="191"/>
      <c r="AC1001" s="191"/>
      <c r="AD1001" s="191"/>
      <c r="AE1001" s="191"/>
      <c r="AF1001" s="191"/>
      <c r="AG1001" s="191" t="s">
        <v>143</v>
      </c>
      <c r="AH1001" s="191">
        <v>0</v>
      </c>
      <c r="AI1001" s="191"/>
      <c r="AJ1001" s="191"/>
      <c r="AK1001" s="191"/>
      <c r="AL1001" s="191"/>
      <c r="AM1001" s="191"/>
      <c r="AN1001" s="191"/>
      <c r="AO1001" s="191"/>
      <c r="AP1001" s="191"/>
      <c r="AQ1001" s="191"/>
      <c r="AR1001" s="191"/>
      <c r="AS1001" s="191"/>
      <c r="AT1001" s="191"/>
      <c r="AU1001" s="191"/>
      <c r="AV1001" s="191"/>
      <c r="AW1001" s="191"/>
      <c r="AX1001" s="191"/>
      <c r="AY1001" s="191"/>
      <c r="AZ1001" s="191"/>
      <c r="BA1001" s="191"/>
      <c r="BB1001" s="191"/>
      <c r="BC1001" s="191"/>
      <c r="BD1001" s="191"/>
      <c r="BE1001" s="191"/>
      <c r="BF1001" s="191"/>
      <c r="BG1001" s="191"/>
      <c r="BH1001" s="191"/>
    </row>
    <row r="1002" spans="1:60" outlineLevel="1" x14ac:dyDescent="0.25">
      <c r="A1002" s="192"/>
      <c r="B1002" s="193"/>
      <c r="C1002" s="195" t="s">
        <v>225</v>
      </c>
      <c r="D1002" s="196"/>
      <c r="E1002" s="197"/>
      <c r="F1002" s="190"/>
      <c r="G1002" s="190"/>
      <c r="H1002" s="190"/>
      <c r="I1002" s="190"/>
      <c r="J1002" s="190"/>
      <c r="K1002" s="190"/>
      <c r="L1002" s="190"/>
      <c r="M1002" s="190"/>
      <c r="N1002" s="190"/>
      <c r="O1002" s="190"/>
      <c r="P1002" s="190"/>
      <c r="Q1002" s="190"/>
      <c r="R1002" s="190"/>
      <c r="S1002" s="190"/>
      <c r="T1002" s="190"/>
      <c r="U1002" s="190"/>
      <c r="V1002" s="190"/>
      <c r="W1002" s="190"/>
      <c r="X1002" s="190"/>
      <c r="Y1002" s="191"/>
      <c r="Z1002" s="191"/>
      <c r="AA1002" s="191"/>
      <c r="AB1002" s="191"/>
      <c r="AC1002" s="191"/>
      <c r="AD1002" s="191"/>
      <c r="AE1002" s="191"/>
      <c r="AF1002" s="191"/>
      <c r="AG1002" s="191" t="s">
        <v>143</v>
      </c>
      <c r="AH1002" s="191">
        <v>0</v>
      </c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191"/>
      <c r="AS1002" s="191"/>
      <c r="AT1002" s="191"/>
      <c r="AU1002" s="191"/>
      <c r="AV1002" s="191"/>
      <c r="AW1002" s="191"/>
      <c r="AX1002" s="191"/>
      <c r="AY1002" s="191"/>
      <c r="AZ1002" s="191"/>
      <c r="BA1002" s="191"/>
      <c r="BB1002" s="191"/>
      <c r="BC1002" s="191"/>
      <c r="BD1002" s="191"/>
      <c r="BE1002" s="191"/>
      <c r="BF1002" s="191"/>
      <c r="BG1002" s="191"/>
      <c r="BH1002" s="191"/>
    </row>
    <row r="1003" spans="1:60" outlineLevel="1" x14ac:dyDescent="0.25">
      <c r="A1003" s="192"/>
      <c r="B1003" s="193"/>
      <c r="C1003" s="195" t="s">
        <v>226</v>
      </c>
      <c r="D1003" s="196"/>
      <c r="E1003" s="197"/>
      <c r="F1003" s="190"/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0"/>
      <c r="Q1003" s="190"/>
      <c r="R1003" s="190"/>
      <c r="S1003" s="190"/>
      <c r="T1003" s="190"/>
      <c r="U1003" s="190"/>
      <c r="V1003" s="190"/>
      <c r="W1003" s="190"/>
      <c r="X1003" s="190"/>
      <c r="Y1003" s="191"/>
      <c r="Z1003" s="191"/>
      <c r="AA1003" s="191"/>
      <c r="AB1003" s="191"/>
      <c r="AC1003" s="191"/>
      <c r="AD1003" s="191"/>
      <c r="AE1003" s="191"/>
      <c r="AF1003" s="191"/>
      <c r="AG1003" s="191" t="s">
        <v>143</v>
      </c>
      <c r="AH1003" s="191">
        <v>0</v>
      </c>
      <c r="AI1003" s="191"/>
      <c r="AJ1003" s="191"/>
      <c r="AK1003" s="191"/>
      <c r="AL1003" s="191"/>
      <c r="AM1003" s="191"/>
      <c r="AN1003" s="191"/>
      <c r="AO1003" s="191"/>
      <c r="AP1003" s="191"/>
      <c r="AQ1003" s="191"/>
      <c r="AR1003" s="191"/>
      <c r="AS1003" s="191"/>
      <c r="AT1003" s="191"/>
      <c r="AU1003" s="191"/>
      <c r="AV1003" s="191"/>
      <c r="AW1003" s="191"/>
      <c r="AX1003" s="191"/>
      <c r="AY1003" s="191"/>
      <c r="AZ1003" s="191"/>
      <c r="BA1003" s="191"/>
      <c r="BB1003" s="191"/>
      <c r="BC1003" s="191"/>
      <c r="BD1003" s="191"/>
      <c r="BE1003" s="191"/>
      <c r="BF1003" s="191"/>
      <c r="BG1003" s="191"/>
      <c r="BH1003" s="191"/>
    </row>
    <row r="1004" spans="1:60" outlineLevel="1" x14ac:dyDescent="0.25">
      <c r="A1004" s="192"/>
      <c r="B1004" s="193"/>
      <c r="C1004" s="195" t="s">
        <v>722</v>
      </c>
      <c r="D1004" s="196"/>
      <c r="E1004" s="197">
        <v>14.007</v>
      </c>
      <c r="F1004" s="190"/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1"/>
      <c r="Z1004" s="191"/>
      <c r="AA1004" s="191"/>
      <c r="AB1004" s="191"/>
      <c r="AC1004" s="191"/>
      <c r="AD1004" s="191"/>
      <c r="AE1004" s="191"/>
      <c r="AF1004" s="191"/>
      <c r="AG1004" s="191" t="s">
        <v>143</v>
      </c>
      <c r="AH1004" s="191">
        <v>0</v>
      </c>
      <c r="AI1004" s="191"/>
      <c r="AJ1004" s="191"/>
      <c r="AK1004" s="191"/>
      <c r="AL1004" s="191"/>
      <c r="AM1004" s="191"/>
      <c r="AN1004" s="191"/>
      <c r="AO1004" s="191"/>
      <c r="AP1004" s="191"/>
      <c r="AQ1004" s="191"/>
      <c r="AR1004" s="191"/>
      <c r="AS1004" s="191"/>
      <c r="AT1004" s="191"/>
      <c r="AU1004" s="191"/>
      <c r="AV1004" s="191"/>
      <c r="AW1004" s="191"/>
      <c r="AX1004" s="191"/>
      <c r="AY1004" s="191"/>
      <c r="AZ1004" s="191"/>
      <c r="BA1004" s="191"/>
      <c r="BB1004" s="191"/>
      <c r="BC1004" s="191"/>
      <c r="BD1004" s="191"/>
      <c r="BE1004" s="191"/>
      <c r="BF1004" s="191"/>
      <c r="BG1004" s="191"/>
      <c r="BH1004" s="191"/>
    </row>
    <row r="1005" spans="1:60" outlineLevel="1" x14ac:dyDescent="0.25">
      <c r="A1005" s="192"/>
      <c r="B1005" s="193"/>
      <c r="C1005" s="195" t="s">
        <v>447</v>
      </c>
      <c r="D1005" s="196"/>
      <c r="E1005" s="197">
        <v>-1.4</v>
      </c>
      <c r="F1005" s="190"/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0"/>
      <c r="Q1005" s="190"/>
      <c r="R1005" s="190"/>
      <c r="S1005" s="190"/>
      <c r="T1005" s="190"/>
      <c r="U1005" s="190"/>
      <c r="V1005" s="190"/>
      <c r="W1005" s="190"/>
      <c r="X1005" s="190"/>
      <c r="Y1005" s="191"/>
      <c r="Z1005" s="191"/>
      <c r="AA1005" s="191"/>
      <c r="AB1005" s="191"/>
      <c r="AC1005" s="191"/>
      <c r="AD1005" s="191"/>
      <c r="AE1005" s="191"/>
      <c r="AF1005" s="191"/>
      <c r="AG1005" s="191" t="s">
        <v>143</v>
      </c>
      <c r="AH1005" s="191">
        <v>0</v>
      </c>
      <c r="AI1005" s="191"/>
      <c r="AJ1005" s="191"/>
      <c r="AK1005" s="191"/>
      <c r="AL1005" s="191"/>
      <c r="AM1005" s="191"/>
      <c r="AN1005" s="191"/>
      <c r="AO1005" s="191"/>
      <c r="AP1005" s="191"/>
      <c r="AQ1005" s="191"/>
      <c r="AR1005" s="191"/>
      <c r="AS1005" s="191"/>
      <c r="AT1005" s="191"/>
      <c r="AU1005" s="191"/>
      <c r="AV1005" s="191"/>
      <c r="AW1005" s="191"/>
      <c r="AX1005" s="191"/>
      <c r="AY1005" s="191"/>
      <c r="AZ1005" s="191"/>
      <c r="BA1005" s="191"/>
      <c r="BB1005" s="191"/>
      <c r="BC1005" s="191"/>
      <c r="BD1005" s="191"/>
      <c r="BE1005" s="191"/>
      <c r="BF1005" s="191"/>
      <c r="BG1005" s="191"/>
      <c r="BH1005" s="191"/>
    </row>
    <row r="1006" spans="1:60" outlineLevel="1" x14ac:dyDescent="0.25">
      <c r="A1006" s="192"/>
      <c r="B1006" s="193"/>
      <c r="C1006" s="195" t="s">
        <v>247</v>
      </c>
      <c r="D1006" s="196"/>
      <c r="E1006" s="197"/>
      <c r="F1006" s="190"/>
      <c r="G1006" s="190"/>
      <c r="H1006" s="190"/>
      <c r="I1006" s="190"/>
      <c r="J1006" s="190"/>
      <c r="K1006" s="190"/>
      <c r="L1006" s="190"/>
      <c r="M1006" s="190"/>
      <c r="N1006" s="190"/>
      <c r="O1006" s="190"/>
      <c r="P1006" s="190"/>
      <c r="Q1006" s="190"/>
      <c r="R1006" s="190"/>
      <c r="S1006" s="190"/>
      <c r="T1006" s="190"/>
      <c r="U1006" s="190"/>
      <c r="V1006" s="190"/>
      <c r="W1006" s="190"/>
      <c r="X1006" s="190"/>
      <c r="Y1006" s="191"/>
      <c r="Z1006" s="191"/>
      <c r="AA1006" s="191"/>
      <c r="AB1006" s="191"/>
      <c r="AC1006" s="191"/>
      <c r="AD1006" s="191"/>
      <c r="AE1006" s="191"/>
      <c r="AF1006" s="191"/>
      <c r="AG1006" s="191" t="s">
        <v>143</v>
      </c>
      <c r="AH1006" s="191">
        <v>0</v>
      </c>
      <c r="AI1006" s="191"/>
      <c r="AJ1006" s="191"/>
      <c r="AK1006" s="191"/>
      <c r="AL1006" s="191"/>
      <c r="AM1006" s="191"/>
      <c r="AN1006" s="191"/>
      <c r="AO1006" s="191"/>
      <c r="AP1006" s="191"/>
      <c r="AQ1006" s="191"/>
      <c r="AR1006" s="191"/>
      <c r="AS1006" s="191"/>
      <c r="AT1006" s="191"/>
      <c r="AU1006" s="191"/>
      <c r="AV1006" s="191"/>
      <c r="AW1006" s="191"/>
      <c r="AX1006" s="191"/>
      <c r="AY1006" s="191"/>
      <c r="AZ1006" s="191"/>
      <c r="BA1006" s="191"/>
      <c r="BB1006" s="191"/>
      <c r="BC1006" s="191"/>
      <c r="BD1006" s="191"/>
      <c r="BE1006" s="191"/>
      <c r="BF1006" s="191"/>
      <c r="BG1006" s="191"/>
      <c r="BH1006" s="191"/>
    </row>
    <row r="1007" spans="1:60" outlineLevel="1" x14ac:dyDescent="0.25">
      <c r="A1007" s="192"/>
      <c r="B1007" s="193"/>
      <c r="C1007" s="195" t="s">
        <v>723</v>
      </c>
      <c r="D1007" s="196"/>
      <c r="E1007" s="197">
        <v>36.337000000000003</v>
      </c>
      <c r="F1007" s="190"/>
      <c r="G1007" s="190"/>
      <c r="H1007" s="190"/>
      <c r="I1007" s="190"/>
      <c r="J1007" s="190"/>
      <c r="K1007" s="190"/>
      <c r="L1007" s="190"/>
      <c r="M1007" s="190"/>
      <c r="N1007" s="190"/>
      <c r="O1007" s="190"/>
      <c r="P1007" s="190"/>
      <c r="Q1007" s="190"/>
      <c r="R1007" s="190"/>
      <c r="S1007" s="190"/>
      <c r="T1007" s="190"/>
      <c r="U1007" s="190"/>
      <c r="V1007" s="190"/>
      <c r="W1007" s="190"/>
      <c r="X1007" s="190"/>
      <c r="Y1007" s="191"/>
      <c r="Z1007" s="191"/>
      <c r="AA1007" s="191"/>
      <c r="AB1007" s="191"/>
      <c r="AC1007" s="191"/>
      <c r="AD1007" s="191"/>
      <c r="AE1007" s="191"/>
      <c r="AF1007" s="191"/>
      <c r="AG1007" s="191" t="s">
        <v>143</v>
      </c>
      <c r="AH1007" s="191">
        <v>0</v>
      </c>
      <c r="AI1007" s="191"/>
      <c r="AJ1007" s="191"/>
      <c r="AK1007" s="191"/>
      <c r="AL1007" s="191"/>
      <c r="AM1007" s="191"/>
      <c r="AN1007" s="191"/>
      <c r="AO1007" s="191"/>
      <c r="AP1007" s="191"/>
      <c r="AQ1007" s="191"/>
      <c r="AR1007" s="191"/>
      <c r="AS1007" s="191"/>
      <c r="AT1007" s="191"/>
      <c r="AU1007" s="191"/>
      <c r="AV1007" s="191"/>
      <c r="AW1007" s="191"/>
      <c r="AX1007" s="191"/>
      <c r="AY1007" s="191"/>
      <c r="AZ1007" s="191"/>
      <c r="BA1007" s="191"/>
      <c r="BB1007" s="191"/>
      <c r="BC1007" s="191"/>
      <c r="BD1007" s="191"/>
      <c r="BE1007" s="191"/>
      <c r="BF1007" s="191"/>
      <c r="BG1007" s="191"/>
      <c r="BH1007" s="191"/>
    </row>
    <row r="1008" spans="1:60" outlineLevel="1" x14ac:dyDescent="0.25">
      <c r="A1008" s="192"/>
      <c r="B1008" s="193"/>
      <c r="C1008" s="195" t="s">
        <v>724</v>
      </c>
      <c r="D1008" s="196"/>
      <c r="E1008" s="197">
        <v>-2.2000000000000002</v>
      </c>
      <c r="F1008" s="190"/>
      <c r="G1008" s="190"/>
      <c r="H1008" s="190"/>
      <c r="I1008" s="190"/>
      <c r="J1008" s="190"/>
      <c r="K1008" s="190"/>
      <c r="L1008" s="190"/>
      <c r="M1008" s="190"/>
      <c r="N1008" s="190"/>
      <c r="O1008" s="190"/>
      <c r="P1008" s="190"/>
      <c r="Q1008" s="190"/>
      <c r="R1008" s="190"/>
      <c r="S1008" s="190"/>
      <c r="T1008" s="190"/>
      <c r="U1008" s="190"/>
      <c r="V1008" s="190"/>
      <c r="W1008" s="190"/>
      <c r="X1008" s="190"/>
      <c r="Y1008" s="191"/>
      <c r="Z1008" s="191"/>
      <c r="AA1008" s="191"/>
      <c r="AB1008" s="191"/>
      <c r="AC1008" s="191"/>
      <c r="AD1008" s="191"/>
      <c r="AE1008" s="191"/>
      <c r="AF1008" s="191"/>
      <c r="AG1008" s="191" t="s">
        <v>143</v>
      </c>
      <c r="AH1008" s="191">
        <v>0</v>
      </c>
      <c r="AI1008" s="191"/>
      <c r="AJ1008" s="191"/>
      <c r="AK1008" s="191"/>
      <c r="AL1008" s="191"/>
      <c r="AM1008" s="191"/>
      <c r="AN1008" s="191"/>
      <c r="AO1008" s="191"/>
      <c r="AP1008" s="191"/>
      <c r="AQ1008" s="191"/>
      <c r="AR1008" s="191"/>
      <c r="AS1008" s="191"/>
      <c r="AT1008" s="191"/>
      <c r="AU1008" s="191"/>
      <c r="AV1008" s="191"/>
      <c r="AW1008" s="191"/>
      <c r="AX1008" s="191"/>
      <c r="AY1008" s="191"/>
      <c r="AZ1008" s="191"/>
      <c r="BA1008" s="191"/>
      <c r="BB1008" s="191"/>
      <c r="BC1008" s="191"/>
      <c r="BD1008" s="191"/>
      <c r="BE1008" s="191"/>
      <c r="BF1008" s="191"/>
      <c r="BG1008" s="191"/>
      <c r="BH1008" s="191"/>
    </row>
    <row r="1009" spans="1:60" outlineLevel="1" x14ac:dyDescent="0.25">
      <c r="A1009" s="192"/>
      <c r="B1009" s="193"/>
      <c r="C1009" s="195" t="s">
        <v>241</v>
      </c>
      <c r="D1009" s="196"/>
      <c r="E1009" s="197"/>
      <c r="F1009" s="190"/>
      <c r="G1009" s="190"/>
      <c r="H1009" s="190"/>
      <c r="I1009" s="190"/>
      <c r="J1009" s="190"/>
      <c r="K1009" s="190"/>
      <c r="L1009" s="190"/>
      <c r="M1009" s="190"/>
      <c r="N1009" s="190"/>
      <c r="O1009" s="190"/>
      <c r="P1009" s="190"/>
      <c r="Q1009" s="190"/>
      <c r="R1009" s="190"/>
      <c r="S1009" s="190"/>
      <c r="T1009" s="190"/>
      <c r="U1009" s="190"/>
      <c r="V1009" s="190"/>
      <c r="W1009" s="190"/>
      <c r="X1009" s="190"/>
      <c r="Y1009" s="191"/>
      <c r="Z1009" s="191"/>
      <c r="AA1009" s="191"/>
      <c r="AB1009" s="191"/>
      <c r="AC1009" s="191"/>
      <c r="AD1009" s="191"/>
      <c r="AE1009" s="191"/>
      <c r="AF1009" s="191"/>
      <c r="AG1009" s="191" t="s">
        <v>143</v>
      </c>
      <c r="AH1009" s="191">
        <v>0</v>
      </c>
      <c r="AI1009" s="191"/>
      <c r="AJ1009" s="191"/>
      <c r="AK1009" s="191"/>
      <c r="AL1009" s="191"/>
      <c r="AM1009" s="191"/>
      <c r="AN1009" s="191"/>
      <c r="AO1009" s="191"/>
      <c r="AP1009" s="191"/>
      <c r="AQ1009" s="191"/>
      <c r="AR1009" s="191"/>
      <c r="AS1009" s="191"/>
      <c r="AT1009" s="191"/>
      <c r="AU1009" s="191"/>
      <c r="AV1009" s="191"/>
      <c r="AW1009" s="191"/>
      <c r="AX1009" s="191"/>
      <c r="AY1009" s="191"/>
      <c r="AZ1009" s="191"/>
      <c r="BA1009" s="191"/>
      <c r="BB1009" s="191"/>
      <c r="BC1009" s="191"/>
      <c r="BD1009" s="191"/>
      <c r="BE1009" s="191"/>
      <c r="BF1009" s="191"/>
      <c r="BG1009" s="191"/>
      <c r="BH1009" s="191"/>
    </row>
    <row r="1010" spans="1:60" outlineLevel="1" x14ac:dyDescent="0.25">
      <c r="A1010" s="192"/>
      <c r="B1010" s="193"/>
      <c r="C1010" s="195" t="s">
        <v>250</v>
      </c>
      <c r="D1010" s="196"/>
      <c r="E1010" s="197"/>
      <c r="F1010" s="190"/>
      <c r="G1010" s="190"/>
      <c r="H1010" s="190"/>
      <c r="I1010" s="190"/>
      <c r="J1010" s="190"/>
      <c r="K1010" s="190"/>
      <c r="L1010" s="190"/>
      <c r="M1010" s="190"/>
      <c r="N1010" s="190"/>
      <c r="O1010" s="190"/>
      <c r="P1010" s="190"/>
      <c r="Q1010" s="190"/>
      <c r="R1010" s="190"/>
      <c r="S1010" s="190"/>
      <c r="T1010" s="190"/>
      <c r="U1010" s="190"/>
      <c r="V1010" s="190"/>
      <c r="W1010" s="190"/>
      <c r="X1010" s="190"/>
      <c r="Y1010" s="191"/>
      <c r="Z1010" s="191"/>
      <c r="AA1010" s="191"/>
      <c r="AB1010" s="191"/>
      <c r="AC1010" s="191"/>
      <c r="AD1010" s="191"/>
      <c r="AE1010" s="191"/>
      <c r="AF1010" s="191"/>
      <c r="AG1010" s="191" t="s">
        <v>143</v>
      </c>
      <c r="AH1010" s="191">
        <v>0</v>
      </c>
      <c r="AI1010" s="191"/>
      <c r="AJ1010" s="191"/>
      <c r="AK1010" s="191"/>
      <c r="AL1010" s="191"/>
      <c r="AM1010" s="191"/>
      <c r="AN1010" s="191"/>
      <c r="AO1010" s="191"/>
      <c r="AP1010" s="191"/>
      <c r="AQ1010" s="191"/>
      <c r="AR1010" s="191"/>
      <c r="AS1010" s="191"/>
      <c r="AT1010" s="191"/>
      <c r="AU1010" s="191"/>
      <c r="AV1010" s="191"/>
      <c r="AW1010" s="191"/>
      <c r="AX1010" s="191"/>
      <c r="AY1010" s="191"/>
      <c r="AZ1010" s="191"/>
      <c r="BA1010" s="191"/>
      <c r="BB1010" s="191"/>
      <c r="BC1010" s="191"/>
      <c r="BD1010" s="191"/>
      <c r="BE1010" s="191"/>
      <c r="BF1010" s="191"/>
      <c r="BG1010" s="191"/>
      <c r="BH1010" s="191"/>
    </row>
    <row r="1011" spans="1:60" outlineLevel="1" x14ac:dyDescent="0.25">
      <c r="A1011" s="192"/>
      <c r="B1011" s="193"/>
      <c r="C1011" s="195" t="s">
        <v>723</v>
      </c>
      <c r="D1011" s="196"/>
      <c r="E1011" s="197">
        <v>36.337000000000003</v>
      </c>
      <c r="F1011" s="190"/>
      <c r="G1011" s="190"/>
      <c r="H1011" s="190"/>
      <c r="I1011" s="190"/>
      <c r="J1011" s="190"/>
      <c r="K1011" s="190"/>
      <c r="L1011" s="190"/>
      <c r="M1011" s="190"/>
      <c r="N1011" s="190"/>
      <c r="O1011" s="190"/>
      <c r="P1011" s="190"/>
      <c r="Q1011" s="190"/>
      <c r="R1011" s="190"/>
      <c r="S1011" s="190"/>
      <c r="T1011" s="190"/>
      <c r="U1011" s="190"/>
      <c r="V1011" s="190"/>
      <c r="W1011" s="190"/>
      <c r="X1011" s="190"/>
      <c r="Y1011" s="191"/>
      <c r="Z1011" s="191"/>
      <c r="AA1011" s="191"/>
      <c r="AB1011" s="191"/>
      <c r="AC1011" s="191"/>
      <c r="AD1011" s="191"/>
      <c r="AE1011" s="191"/>
      <c r="AF1011" s="191"/>
      <c r="AG1011" s="191" t="s">
        <v>143</v>
      </c>
      <c r="AH1011" s="191">
        <v>0</v>
      </c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  <c r="AS1011" s="191"/>
      <c r="AT1011" s="191"/>
      <c r="AU1011" s="191"/>
      <c r="AV1011" s="191"/>
      <c r="AW1011" s="191"/>
      <c r="AX1011" s="191"/>
      <c r="AY1011" s="191"/>
      <c r="AZ1011" s="191"/>
      <c r="BA1011" s="191"/>
      <c r="BB1011" s="191"/>
      <c r="BC1011" s="191"/>
      <c r="BD1011" s="191"/>
      <c r="BE1011" s="191"/>
      <c r="BF1011" s="191"/>
      <c r="BG1011" s="191"/>
      <c r="BH1011" s="191"/>
    </row>
    <row r="1012" spans="1:60" outlineLevel="1" x14ac:dyDescent="0.25">
      <c r="A1012" s="192"/>
      <c r="B1012" s="193"/>
      <c r="C1012" s="195" t="s">
        <v>724</v>
      </c>
      <c r="D1012" s="196"/>
      <c r="E1012" s="197">
        <v>-2.2000000000000002</v>
      </c>
      <c r="F1012" s="190"/>
      <c r="G1012" s="190"/>
      <c r="H1012" s="190"/>
      <c r="I1012" s="190"/>
      <c r="J1012" s="190"/>
      <c r="K1012" s="190"/>
      <c r="L1012" s="190"/>
      <c r="M1012" s="190"/>
      <c r="N1012" s="190"/>
      <c r="O1012" s="190"/>
      <c r="P1012" s="190"/>
      <c r="Q1012" s="190"/>
      <c r="R1012" s="190"/>
      <c r="S1012" s="190"/>
      <c r="T1012" s="190"/>
      <c r="U1012" s="190"/>
      <c r="V1012" s="190"/>
      <c r="W1012" s="190"/>
      <c r="X1012" s="190"/>
      <c r="Y1012" s="191"/>
      <c r="Z1012" s="191"/>
      <c r="AA1012" s="191"/>
      <c r="AB1012" s="191"/>
      <c r="AC1012" s="191"/>
      <c r="AD1012" s="191"/>
      <c r="AE1012" s="191"/>
      <c r="AF1012" s="191"/>
      <c r="AG1012" s="191" t="s">
        <v>143</v>
      </c>
      <c r="AH1012" s="191">
        <v>0</v>
      </c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191"/>
      <c r="AS1012" s="191"/>
      <c r="AT1012" s="191"/>
      <c r="AU1012" s="191"/>
      <c r="AV1012" s="191"/>
      <c r="AW1012" s="191"/>
      <c r="AX1012" s="191"/>
      <c r="AY1012" s="191"/>
      <c r="AZ1012" s="191"/>
      <c r="BA1012" s="191"/>
      <c r="BB1012" s="191"/>
      <c r="BC1012" s="191"/>
      <c r="BD1012" s="191"/>
      <c r="BE1012" s="191"/>
      <c r="BF1012" s="191"/>
      <c r="BG1012" s="191"/>
      <c r="BH1012" s="191"/>
    </row>
    <row r="1013" spans="1:60" outlineLevel="1" x14ac:dyDescent="0.25">
      <c r="A1013" s="192"/>
      <c r="B1013" s="193"/>
      <c r="C1013" s="641"/>
      <c r="D1013" s="642"/>
      <c r="E1013" s="642"/>
      <c r="F1013" s="642"/>
      <c r="G1013" s="642"/>
      <c r="H1013" s="190"/>
      <c r="I1013" s="190"/>
      <c r="J1013" s="190"/>
      <c r="K1013" s="190"/>
      <c r="L1013" s="190"/>
      <c r="M1013" s="190"/>
      <c r="N1013" s="190"/>
      <c r="O1013" s="190"/>
      <c r="P1013" s="190"/>
      <c r="Q1013" s="190"/>
      <c r="R1013" s="190"/>
      <c r="S1013" s="190"/>
      <c r="T1013" s="190"/>
      <c r="U1013" s="190"/>
      <c r="V1013" s="190"/>
      <c r="W1013" s="190"/>
      <c r="X1013" s="190"/>
      <c r="Y1013" s="191"/>
      <c r="Z1013" s="191"/>
      <c r="AA1013" s="191"/>
      <c r="AB1013" s="191"/>
      <c r="AC1013" s="191"/>
      <c r="AD1013" s="191"/>
      <c r="AE1013" s="191"/>
      <c r="AF1013" s="191"/>
      <c r="AG1013" s="191" t="s">
        <v>103</v>
      </c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  <c r="AS1013" s="191"/>
      <c r="AT1013" s="191"/>
      <c r="AU1013" s="191"/>
      <c r="AV1013" s="191"/>
      <c r="AW1013" s="191"/>
      <c r="AX1013" s="191"/>
      <c r="AY1013" s="191"/>
      <c r="AZ1013" s="191"/>
      <c r="BA1013" s="191"/>
      <c r="BB1013" s="191"/>
      <c r="BC1013" s="191"/>
      <c r="BD1013" s="191"/>
      <c r="BE1013" s="191"/>
      <c r="BF1013" s="191"/>
      <c r="BG1013" s="191"/>
      <c r="BH1013" s="191"/>
    </row>
    <row r="1014" spans="1:60" outlineLevel="1" x14ac:dyDescent="0.25">
      <c r="A1014" s="182">
        <v>116</v>
      </c>
      <c r="B1014" s="183" t="s">
        <v>725</v>
      </c>
      <c r="C1014" s="184" t="s">
        <v>726</v>
      </c>
      <c r="D1014" s="185" t="s">
        <v>230</v>
      </c>
      <c r="E1014" s="186">
        <v>195.89699999999999</v>
      </c>
      <c r="F1014" s="187"/>
      <c r="G1014" s="188">
        <f>ROUND(E1014*F1014,2)</f>
        <v>0</v>
      </c>
      <c r="H1014" s="187"/>
      <c r="I1014" s="188">
        <f>ROUND(E1014*H1014,2)</f>
        <v>0</v>
      </c>
      <c r="J1014" s="187"/>
      <c r="K1014" s="188">
        <f>ROUND(E1014*J1014,2)</f>
        <v>0</v>
      </c>
      <c r="L1014" s="188">
        <v>21</v>
      </c>
      <c r="M1014" s="188">
        <f>G1014*(1+L1014/100)</f>
        <v>0</v>
      </c>
      <c r="N1014" s="188">
        <v>6.9959999999999994E-2</v>
      </c>
      <c r="O1014" s="188">
        <f>ROUND(E1014*N1014,2)</f>
        <v>13.7</v>
      </c>
      <c r="P1014" s="188">
        <v>6.8000000000000005E-2</v>
      </c>
      <c r="Q1014" s="188">
        <f>ROUND(E1014*P1014,2)</f>
        <v>13.32</v>
      </c>
      <c r="R1014" s="188" t="s">
        <v>545</v>
      </c>
      <c r="S1014" s="188" t="s">
        <v>97</v>
      </c>
      <c r="T1014" s="189" t="s">
        <v>98</v>
      </c>
      <c r="U1014" s="190">
        <v>0</v>
      </c>
      <c r="V1014" s="190">
        <f>ROUND(E1014*U1014,2)</f>
        <v>0</v>
      </c>
      <c r="W1014" s="190"/>
      <c r="X1014" s="190" t="s">
        <v>546</v>
      </c>
      <c r="Y1014" s="191"/>
      <c r="Z1014" s="191"/>
      <c r="AA1014" s="191"/>
      <c r="AB1014" s="191"/>
      <c r="AC1014" s="191"/>
      <c r="AD1014" s="191"/>
      <c r="AE1014" s="191"/>
      <c r="AF1014" s="191"/>
      <c r="AG1014" s="191" t="s">
        <v>547</v>
      </c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  <c r="AS1014" s="191"/>
      <c r="AT1014" s="191"/>
      <c r="AU1014" s="191"/>
      <c r="AV1014" s="191"/>
      <c r="AW1014" s="191"/>
      <c r="AX1014" s="191"/>
      <c r="AY1014" s="191"/>
      <c r="AZ1014" s="191"/>
      <c r="BA1014" s="191"/>
      <c r="BB1014" s="191"/>
      <c r="BC1014" s="191"/>
      <c r="BD1014" s="191"/>
      <c r="BE1014" s="191"/>
      <c r="BF1014" s="191"/>
      <c r="BG1014" s="191"/>
      <c r="BH1014" s="191"/>
    </row>
    <row r="1015" spans="1:60" ht="21" outlineLevel="1" x14ac:dyDescent="0.25">
      <c r="A1015" s="192"/>
      <c r="B1015" s="193"/>
      <c r="C1015" s="639" t="s">
        <v>727</v>
      </c>
      <c r="D1015" s="640"/>
      <c r="E1015" s="640"/>
      <c r="F1015" s="640"/>
      <c r="G1015" s="640"/>
      <c r="H1015" s="190"/>
      <c r="I1015" s="190"/>
      <c r="J1015" s="190"/>
      <c r="K1015" s="190"/>
      <c r="L1015" s="190"/>
      <c r="M1015" s="190"/>
      <c r="N1015" s="190"/>
      <c r="O1015" s="190"/>
      <c r="P1015" s="190"/>
      <c r="Q1015" s="190"/>
      <c r="R1015" s="190"/>
      <c r="S1015" s="190"/>
      <c r="T1015" s="190"/>
      <c r="U1015" s="190"/>
      <c r="V1015" s="190"/>
      <c r="W1015" s="190"/>
      <c r="X1015" s="190"/>
      <c r="Y1015" s="191"/>
      <c r="Z1015" s="191"/>
      <c r="AA1015" s="191"/>
      <c r="AB1015" s="191"/>
      <c r="AC1015" s="191"/>
      <c r="AD1015" s="191"/>
      <c r="AE1015" s="191"/>
      <c r="AF1015" s="191"/>
      <c r="AG1015" s="191" t="s">
        <v>102</v>
      </c>
      <c r="AH1015" s="191"/>
      <c r="AI1015" s="191"/>
      <c r="AJ1015" s="191"/>
      <c r="AK1015" s="191"/>
      <c r="AL1015" s="191"/>
      <c r="AM1015" s="191"/>
      <c r="AN1015" s="191"/>
      <c r="AO1015" s="191"/>
      <c r="AP1015" s="191"/>
      <c r="AQ1015" s="191"/>
      <c r="AR1015" s="191"/>
      <c r="AS1015" s="191"/>
      <c r="AT1015" s="191"/>
      <c r="AU1015" s="191"/>
      <c r="AV1015" s="191"/>
      <c r="AW1015" s="191"/>
      <c r="AX1015" s="191"/>
      <c r="AY1015" s="191"/>
      <c r="AZ1015" s="191"/>
      <c r="BA1015" s="194" t="str">
        <f>C1015</f>
        <v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v>
      </c>
      <c r="BB1015" s="191"/>
      <c r="BC1015" s="191"/>
      <c r="BD1015" s="191"/>
      <c r="BE1015" s="191"/>
      <c r="BF1015" s="191"/>
      <c r="BG1015" s="191"/>
      <c r="BH1015" s="191"/>
    </row>
    <row r="1016" spans="1:60" outlineLevel="1" x14ac:dyDescent="0.25">
      <c r="A1016" s="192"/>
      <c r="B1016" s="193"/>
      <c r="C1016" s="630" t="s">
        <v>728</v>
      </c>
      <c r="D1016" s="631"/>
      <c r="E1016" s="631"/>
      <c r="F1016" s="631"/>
      <c r="G1016" s="631"/>
      <c r="H1016" s="190"/>
      <c r="I1016" s="190"/>
      <c r="J1016" s="190"/>
      <c r="K1016" s="190"/>
      <c r="L1016" s="190"/>
      <c r="M1016" s="190"/>
      <c r="N1016" s="190"/>
      <c r="O1016" s="190"/>
      <c r="P1016" s="190"/>
      <c r="Q1016" s="190"/>
      <c r="R1016" s="190"/>
      <c r="S1016" s="190"/>
      <c r="T1016" s="190"/>
      <c r="U1016" s="190"/>
      <c r="V1016" s="190"/>
      <c r="W1016" s="190"/>
      <c r="X1016" s="190"/>
      <c r="Y1016" s="191"/>
      <c r="Z1016" s="191"/>
      <c r="AA1016" s="191"/>
      <c r="AB1016" s="191"/>
      <c r="AC1016" s="191"/>
      <c r="AD1016" s="191"/>
      <c r="AE1016" s="191"/>
      <c r="AF1016" s="191"/>
      <c r="AG1016" s="191" t="s">
        <v>102</v>
      </c>
      <c r="AH1016" s="191"/>
      <c r="AI1016" s="191"/>
      <c r="AJ1016" s="191"/>
      <c r="AK1016" s="191"/>
      <c r="AL1016" s="191"/>
      <c r="AM1016" s="191"/>
      <c r="AN1016" s="191"/>
      <c r="AO1016" s="191"/>
      <c r="AP1016" s="191"/>
      <c r="AQ1016" s="191"/>
      <c r="AR1016" s="191"/>
      <c r="AS1016" s="191"/>
      <c r="AT1016" s="191"/>
      <c r="AU1016" s="191"/>
      <c r="AV1016" s="191"/>
      <c r="AW1016" s="191"/>
      <c r="AX1016" s="191"/>
      <c r="AY1016" s="191"/>
      <c r="AZ1016" s="191"/>
      <c r="BA1016" s="194" t="str">
        <f>C1016</f>
        <v>Svislé přemístění ze 2. NP, nebo 1. PP, vodorovné vnitrostaveništní přemístění do 30 m, odvoz na skládku do 10 km. Bez poplatku za skládku.</v>
      </c>
      <c r="BB1016" s="191"/>
      <c r="BC1016" s="191"/>
      <c r="BD1016" s="191"/>
      <c r="BE1016" s="191"/>
      <c r="BF1016" s="191"/>
      <c r="BG1016" s="191"/>
      <c r="BH1016" s="191"/>
    </row>
    <row r="1017" spans="1:60" outlineLevel="1" x14ac:dyDescent="0.25">
      <c r="A1017" s="192"/>
      <c r="B1017" s="193"/>
      <c r="C1017" s="195" t="s">
        <v>326</v>
      </c>
      <c r="D1017" s="196"/>
      <c r="E1017" s="197"/>
      <c r="F1017" s="190"/>
      <c r="G1017" s="190"/>
      <c r="H1017" s="190"/>
      <c r="I1017" s="190"/>
      <c r="J1017" s="190"/>
      <c r="K1017" s="190"/>
      <c r="L1017" s="190"/>
      <c r="M1017" s="190"/>
      <c r="N1017" s="190"/>
      <c r="O1017" s="190"/>
      <c r="P1017" s="190"/>
      <c r="Q1017" s="190"/>
      <c r="R1017" s="190"/>
      <c r="S1017" s="190"/>
      <c r="T1017" s="190"/>
      <c r="U1017" s="190"/>
      <c r="V1017" s="190"/>
      <c r="W1017" s="190"/>
      <c r="X1017" s="190"/>
      <c r="Y1017" s="191"/>
      <c r="Z1017" s="191"/>
      <c r="AA1017" s="191"/>
      <c r="AB1017" s="191"/>
      <c r="AC1017" s="191"/>
      <c r="AD1017" s="191"/>
      <c r="AE1017" s="191"/>
      <c r="AF1017" s="191"/>
      <c r="AG1017" s="191" t="s">
        <v>143</v>
      </c>
      <c r="AH1017" s="191">
        <v>0</v>
      </c>
      <c r="AI1017" s="191"/>
      <c r="AJ1017" s="191"/>
      <c r="AK1017" s="191"/>
      <c r="AL1017" s="191"/>
      <c r="AM1017" s="191"/>
      <c r="AN1017" s="191"/>
      <c r="AO1017" s="191"/>
      <c r="AP1017" s="191"/>
      <c r="AQ1017" s="191"/>
      <c r="AR1017" s="191"/>
      <c r="AS1017" s="191"/>
      <c r="AT1017" s="191"/>
      <c r="AU1017" s="191"/>
      <c r="AV1017" s="191"/>
      <c r="AW1017" s="191"/>
      <c r="AX1017" s="191"/>
      <c r="AY1017" s="191"/>
      <c r="AZ1017" s="191"/>
      <c r="BA1017" s="191"/>
      <c r="BB1017" s="191"/>
      <c r="BC1017" s="191"/>
      <c r="BD1017" s="191"/>
      <c r="BE1017" s="191"/>
      <c r="BF1017" s="191"/>
      <c r="BG1017" s="191"/>
      <c r="BH1017" s="191"/>
    </row>
    <row r="1018" spans="1:60" outlineLevel="1" x14ac:dyDescent="0.25">
      <c r="A1018" s="192"/>
      <c r="B1018" s="193"/>
      <c r="C1018" s="195" t="s">
        <v>551</v>
      </c>
      <c r="D1018" s="196"/>
      <c r="E1018" s="197"/>
      <c r="F1018" s="190"/>
      <c r="G1018" s="190"/>
      <c r="H1018" s="190"/>
      <c r="I1018" s="190"/>
      <c r="J1018" s="190"/>
      <c r="K1018" s="190"/>
      <c r="L1018" s="190"/>
      <c r="M1018" s="190"/>
      <c r="N1018" s="190"/>
      <c r="O1018" s="190"/>
      <c r="P1018" s="190"/>
      <c r="Q1018" s="190"/>
      <c r="R1018" s="190"/>
      <c r="S1018" s="190"/>
      <c r="T1018" s="190"/>
      <c r="U1018" s="190"/>
      <c r="V1018" s="190"/>
      <c r="W1018" s="190"/>
      <c r="X1018" s="190"/>
      <c r="Y1018" s="191"/>
      <c r="Z1018" s="191"/>
      <c r="AA1018" s="191"/>
      <c r="AB1018" s="191"/>
      <c r="AC1018" s="191"/>
      <c r="AD1018" s="191"/>
      <c r="AE1018" s="191"/>
      <c r="AF1018" s="191"/>
      <c r="AG1018" s="191" t="s">
        <v>143</v>
      </c>
      <c r="AH1018" s="191">
        <v>0</v>
      </c>
      <c r="AI1018" s="191"/>
      <c r="AJ1018" s="191"/>
      <c r="AK1018" s="191"/>
      <c r="AL1018" s="191"/>
      <c r="AM1018" s="191"/>
      <c r="AN1018" s="191"/>
      <c r="AO1018" s="191"/>
      <c r="AP1018" s="191"/>
      <c r="AQ1018" s="191"/>
      <c r="AR1018" s="191"/>
      <c r="AS1018" s="191"/>
      <c r="AT1018" s="191"/>
      <c r="AU1018" s="191"/>
      <c r="AV1018" s="191"/>
      <c r="AW1018" s="191"/>
      <c r="AX1018" s="191"/>
      <c r="AY1018" s="191"/>
      <c r="AZ1018" s="191"/>
      <c r="BA1018" s="191"/>
      <c r="BB1018" s="191"/>
      <c r="BC1018" s="191"/>
      <c r="BD1018" s="191"/>
      <c r="BE1018" s="191"/>
      <c r="BF1018" s="191"/>
      <c r="BG1018" s="191"/>
      <c r="BH1018" s="191"/>
    </row>
    <row r="1019" spans="1:60" outlineLevel="1" x14ac:dyDescent="0.25">
      <c r="A1019" s="192"/>
      <c r="B1019" s="193"/>
      <c r="C1019" s="195" t="s">
        <v>729</v>
      </c>
      <c r="D1019" s="196"/>
      <c r="E1019" s="197">
        <v>0.97499999999999998</v>
      </c>
      <c r="F1019" s="190"/>
      <c r="G1019" s="190"/>
      <c r="H1019" s="190"/>
      <c r="I1019" s="190"/>
      <c r="J1019" s="190"/>
      <c r="K1019" s="190"/>
      <c r="L1019" s="190"/>
      <c r="M1019" s="190"/>
      <c r="N1019" s="190"/>
      <c r="O1019" s="190"/>
      <c r="P1019" s="190"/>
      <c r="Q1019" s="190"/>
      <c r="R1019" s="190"/>
      <c r="S1019" s="190"/>
      <c r="T1019" s="190"/>
      <c r="U1019" s="190"/>
      <c r="V1019" s="190"/>
      <c r="W1019" s="190"/>
      <c r="X1019" s="190"/>
      <c r="Y1019" s="191"/>
      <c r="Z1019" s="191"/>
      <c r="AA1019" s="191"/>
      <c r="AB1019" s="191"/>
      <c r="AC1019" s="191"/>
      <c r="AD1019" s="191"/>
      <c r="AE1019" s="191"/>
      <c r="AF1019" s="191"/>
      <c r="AG1019" s="191" t="s">
        <v>143</v>
      </c>
      <c r="AH1019" s="191">
        <v>0</v>
      </c>
      <c r="AI1019" s="191"/>
      <c r="AJ1019" s="191"/>
      <c r="AK1019" s="191"/>
      <c r="AL1019" s="191"/>
      <c r="AM1019" s="191"/>
      <c r="AN1019" s="191"/>
      <c r="AO1019" s="191"/>
      <c r="AP1019" s="191"/>
      <c r="AQ1019" s="191"/>
      <c r="AR1019" s="191"/>
      <c r="AS1019" s="191"/>
      <c r="AT1019" s="191"/>
      <c r="AU1019" s="191"/>
      <c r="AV1019" s="191"/>
      <c r="AW1019" s="191"/>
      <c r="AX1019" s="191"/>
      <c r="AY1019" s="191"/>
      <c r="AZ1019" s="191"/>
      <c r="BA1019" s="191"/>
      <c r="BB1019" s="191"/>
      <c r="BC1019" s="191"/>
      <c r="BD1019" s="191"/>
      <c r="BE1019" s="191"/>
      <c r="BF1019" s="191"/>
      <c r="BG1019" s="191"/>
      <c r="BH1019" s="191"/>
    </row>
    <row r="1020" spans="1:60" outlineLevel="1" x14ac:dyDescent="0.25">
      <c r="A1020" s="192"/>
      <c r="B1020" s="193"/>
      <c r="C1020" s="195" t="s">
        <v>237</v>
      </c>
      <c r="D1020" s="196"/>
      <c r="E1020" s="197"/>
      <c r="F1020" s="190"/>
      <c r="G1020" s="190"/>
      <c r="H1020" s="190"/>
      <c r="I1020" s="190"/>
      <c r="J1020" s="190"/>
      <c r="K1020" s="190"/>
      <c r="L1020" s="190"/>
      <c r="M1020" s="190"/>
      <c r="N1020" s="190"/>
      <c r="O1020" s="190"/>
      <c r="P1020" s="190"/>
      <c r="Q1020" s="190"/>
      <c r="R1020" s="190"/>
      <c r="S1020" s="190"/>
      <c r="T1020" s="190"/>
      <c r="U1020" s="190"/>
      <c r="V1020" s="190"/>
      <c r="W1020" s="190"/>
      <c r="X1020" s="190"/>
      <c r="Y1020" s="191"/>
      <c r="Z1020" s="191"/>
      <c r="AA1020" s="191"/>
      <c r="AB1020" s="191"/>
      <c r="AC1020" s="191"/>
      <c r="AD1020" s="191"/>
      <c r="AE1020" s="191"/>
      <c r="AF1020" s="191"/>
      <c r="AG1020" s="191" t="s">
        <v>143</v>
      </c>
      <c r="AH1020" s="191">
        <v>0</v>
      </c>
      <c r="AI1020" s="191"/>
      <c r="AJ1020" s="191"/>
      <c r="AK1020" s="191"/>
      <c r="AL1020" s="191"/>
      <c r="AM1020" s="191"/>
      <c r="AN1020" s="191"/>
      <c r="AO1020" s="191"/>
      <c r="AP1020" s="191"/>
      <c r="AQ1020" s="191"/>
      <c r="AR1020" s="191"/>
      <c r="AS1020" s="191"/>
      <c r="AT1020" s="191"/>
      <c r="AU1020" s="191"/>
      <c r="AV1020" s="191"/>
      <c r="AW1020" s="191"/>
      <c r="AX1020" s="191"/>
      <c r="AY1020" s="191"/>
      <c r="AZ1020" s="191"/>
      <c r="BA1020" s="191"/>
      <c r="BB1020" s="191"/>
      <c r="BC1020" s="191"/>
      <c r="BD1020" s="191"/>
      <c r="BE1020" s="191"/>
      <c r="BF1020" s="191"/>
      <c r="BG1020" s="191"/>
      <c r="BH1020" s="191"/>
    </row>
    <row r="1021" spans="1:60" outlineLevel="1" x14ac:dyDescent="0.25">
      <c r="A1021" s="192"/>
      <c r="B1021" s="193"/>
      <c r="C1021" s="195" t="s">
        <v>335</v>
      </c>
      <c r="D1021" s="196"/>
      <c r="E1021" s="197">
        <v>13.437749999999999</v>
      </c>
      <c r="F1021" s="190"/>
      <c r="G1021" s="190"/>
      <c r="H1021" s="190"/>
      <c r="I1021" s="190"/>
      <c r="J1021" s="190"/>
      <c r="K1021" s="190"/>
      <c r="L1021" s="190"/>
      <c r="M1021" s="190"/>
      <c r="N1021" s="190"/>
      <c r="O1021" s="190"/>
      <c r="P1021" s="190"/>
      <c r="Q1021" s="190"/>
      <c r="R1021" s="190"/>
      <c r="S1021" s="190"/>
      <c r="T1021" s="190"/>
      <c r="U1021" s="190"/>
      <c r="V1021" s="190"/>
      <c r="W1021" s="190"/>
      <c r="X1021" s="190"/>
      <c r="Y1021" s="191"/>
      <c r="Z1021" s="191"/>
      <c r="AA1021" s="191"/>
      <c r="AB1021" s="191"/>
      <c r="AC1021" s="191"/>
      <c r="AD1021" s="191"/>
      <c r="AE1021" s="191"/>
      <c r="AF1021" s="191"/>
      <c r="AG1021" s="191" t="s">
        <v>143</v>
      </c>
      <c r="AH1021" s="191">
        <v>0</v>
      </c>
      <c r="AI1021" s="191"/>
      <c r="AJ1021" s="191"/>
      <c r="AK1021" s="191"/>
      <c r="AL1021" s="191"/>
      <c r="AM1021" s="191"/>
      <c r="AN1021" s="191"/>
      <c r="AO1021" s="191"/>
      <c r="AP1021" s="191"/>
      <c r="AQ1021" s="191"/>
      <c r="AR1021" s="191"/>
      <c r="AS1021" s="191"/>
      <c r="AT1021" s="191"/>
      <c r="AU1021" s="191"/>
      <c r="AV1021" s="191"/>
      <c r="AW1021" s="191"/>
      <c r="AX1021" s="191"/>
      <c r="AY1021" s="191"/>
      <c r="AZ1021" s="191"/>
      <c r="BA1021" s="191"/>
      <c r="BB1021" s="191"/>
      <c r="BC1021" s="191"/>
      <c r="BD1021" s="191"/>
      <c r="BE1021" s="191"/>
      <c r="BF1021" s="191"/>
      <c r="BG1021" s="191"/>
      <c r="BH1021" s="191"/>
    </row>
    <row r="1022" spans="1:60" outlineLevel="1" x14ac:dyDescent="0.25">
      <c r="A1022" s="192"/>
      <c r="B1022" s="193"/>
      <c r="C1022" s="195" t="s">
        <v>552</v>
      </c>
      <c r="D1022" s="196"/>
      <c r="E1022" s="197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0"/>
      <c r="Q1022" s="190"/>
      <c r="R1022" s="190"/>
      <c r="S1022" s="190"/>
      <c r="T1022" s="190"/>
      <c r="U1022" s="190"/>
      <c r="V1022" s="190"/>
      <c r="W1022" s="190"/>
      <c r="X1022" s="190"/>
      <c r="Y1022" s="191"/>
      <c r="Z1022" s="191"/>
      <c r="AA1022" s="191"/>
      <c r="AB1022" s="191"/>
      <c r="AC1022" s="191"/>
      <c r="AD1022" s="191"/>
      <c r="AE1022" s="191"/>
      <c r="AF1022" s="191"/>
      <c r="AG1022" s="191" t="s">
        <v>143</v>
      </c>
      <c r="AH1022" s="191">
        <v>0</v>
      </c>
      <c r="AI1022" s="191"/>
      <c r="AJ1022" s="191"/>
      <c r="AK1022" s="191"/>
      <c r="AL1022" s="191"/>
      <c r="AM1022" s="191"/>
      <c r="AN1022" s="191"/>
      <c r="AO1022" s="191"/>
      <c r="AP1022" s="191"/>
      <c r="AQ1022" s="191"/>
      <c r="AR1022" s="191"/>
      <c r="AS1022" s="191"/>
      <c r="AT1022" s="191"/>
      <c r="AU1022" s="191"/>
      <c r="AV1022" s="191"/>
      <c r="AW1022" s="191"/>
      <c r="AX1022" s="191"/>
      <c r="AY1022" s="191"/>
      <c r="AZ1022" s="191"/>
      <c r="BA1022" s="191"/>
      <c r="BB1022" s="191"/>
      <c r="BC1022" s="191"/>
      <c r="BD1022" s="191"/>
      <c r="BE1022" s="191"/>
      <c r="BF1022" s="191"/>
      <c r="BG1022" s="191"/>
      <c r="BH1022" s="191"/>
    </row>
    <row r="1023" spans="1:60" outlineLevel="1" x14ac:dyDescent="0.25">
      <c r="A1023" s="192"/>
      <c r="B1023" s="193"/>
      <c r="C1023" s="195" t="s">
        <v>553</v>
      </c>
      <c r="D1023" s="196"/>
      <c r="E1023" s="197">
        <v>38</v>
      </c>
      <c r="F1023" s="190"/>
      <c r="G1023" s="190"/>
      <c r="H1023" s="190"/>
      <c r="I1023" s="190"/>
      <c r="J1023" s="190"/>
      <c r="K1023" s="190"/>
      <c r="L1023" s="190"/>
      <c r="M1023" s="190"/>
      <c r="N1023" s="190"/>
      <c r="O1023" s="190"/>
      <c r="P1023" s="190"/>
      <c r="Q1023" s="190"/>
      <c r="R1023" s="190"/>
      <c r="S1023" s="190"/>
      <c r="T1023" s="190"/>
      <c r="U1023" s="190"/>
      <c r="V1023" s="190"/>
      <c r="W1023" s="190"/>
      <c r="X1023" s="190"/>
      <c r="Y1023" s="191"/>
      <c r="Z1023" s="191"/>
      <c r="AA1023" s="191"/>
      <c r="AB1023" s="191"/>
      <c r="AC1023" s="191"/>
      <c r="AD1023" s="191"/>
      <c r="AE1023" s="191"/>
      <c r="AF1023" s="191"/>
      <c r="AG1023" s="191" t="s">
        <v>143</v>
      </c>
      <c r="AH1023" s="191">
        <v>0</v>
      </c>
      <c r="AI1023" s="191"/>
      <c r="AJ1023" s="191"/>
      <c r="AK1023" s="191"/>
      <c r="AL1023" s="191"/>
      <c r="AM1023" s="191"/>
      <c r="AN1023" s="191"/>
      <c r="AO1023" s="191"/>
      <c r="AP1023" s="191"/>
      <c r="AQ1023" s="191"/>
      <c r="AR1023" s="191"/>
      <c r="AS1023" s="191"/>
      <c r="AT1023" s="191"/>
      <c r="AU1023" s="191"/>
      <c r="AV1023" s="191"/>
      <c r="AW1023" s="191"/>
      <c r="AX1023" s="191"/>
      <c r="AY1023" s="191"/>
      <c r="AZ1023" s="191"/>
      <c r="BA1023" s="191"/>
      <c r="BB1023" s="191"/>
      <c r="BC1023" s="191"/>
      <c r="BD1023" s="191"/>
      <c r="BE1023" s="191"/>
      <c r="BF1023" s="191"/>
      <c r="BG1023" s="191"/>
      <c r="BH1023" s="191"/>
    </row>
    <row r="1024" spans="1:60" outlineLevel="1" x14ac:dyDescent="0.25">
      <c r="A1024" s="192"/>
      <c r="B1024" s="193"/>
      <c r="C1024" s="195" t="s">
        <v>240</v>
      </c>
      <c r="D1024" s="196"/>
      <c r="E1024" s="197"/>
      <c r="F1024" s="190"/>
      <c r="G1024" s="190"/>
      <c r="H1024" s="190"/>
      <c r="I1024" s="190"/>
      <c r="J1024" s="190"/>
      <c r="K1024" s="190"/>
      <c r="L1024" s="190"/>
      <c r="M1024" s="190"/>
      <c r="N1024" s="190"/>
      <c r="O1024" s="190"/>
      <c r="P1024" s="190"/>
      <c r="Q1024" s="190"/>
      <c r="R1024" s="190"/>
      <c r="S1024" s="190"/>
      <c r="T1024" s="190"/>
      <c r="U1024" s="190"/>
      <c r="V1024" s="190"/>
      <c r="W1024" s="190"/>
      <c r="X1024" s="190"/>
      <c r="Y1024" s="191"/>
      <c r="Z1024" s="191"/>
      <c r="AA1024" s="191"/>
      <c r="AB1024" s="191"/>
      <c r="AC1024" s="191"/>
      <c r="AD1024" s="191"/>
      <c r="AE1024" s="191"/>
      <c r="AF1024" s="191"/>
      <c r="AG1024" s="191" t="s">
        <v>143</v>
      </c>
      <c r="AH1024" s="191">
        <v>0</v>
      </c>
      <c r="AI1024" s="191"/>
      <c r="AJ1024" s="191"/>
      <c r="AK1024" s="191"/>
      <c r="AL1024" s="191"/>
      <c r="AM1024" s="191"/>
      <c r="AN1024" s="191"/>
      <c r="AO1024" s="191"/>
      <c r="AP1024" s="191"/>
      <c r="AQ1024" s="191"/>
      <c r="AR1024" s="191"/>
      <c r="AS1024" s="191"/>
      <c r="AT1024" s="191"/>
      <c r="AU1024" s="191"/>
      <c r="AV1024" s="191"/>
      <c r="AW1024" s="191"/>
      <c r="AX1024" s="191"/>
      <c r="AY1024" s="191"/>
      <c r="AZ1024" s="191"/>
      <c r="BA1024" s="191"/>
      <c r="BB1024" s="191"/>
      <c r="BC1024" s="191"/>
      <c r="BD1024" s="191"/>
      <c r="BE1024" s="191"/>
      <c r="BF1024" s="191"/>
      <c r="BG1024" s="191"/>
      <c r="BH1024" s="191"/>
    </row>
    <row r="1025" spans="1:60" outlineLevel="1" x14ac:dyDescent="0.25">
      <c r="A1025" s="192"/>
      <c r="B1025" s="193"/>
      <c r="C1025" s="195" t="s">
        <v>335</v>
      </c>
      <c r="D1025" s="196"/>
      <c r="E1025" s="197">
        <v>13.437749999999999</v>
      </c>
      <c r="F1025" s="190"/>
      <c r="G1025" s="190"/>
      <c r="H1025" s="190"/>
      <c r="I1025" s="190"/>
      <c r="J1025" s="190"/>
      <c r="K1025" s="190"/>
      <c r="L1025" s="190"/>
      <c r="M1025" s="190"/>
      <c r="N1025" s="190"/>
      <c r="O1025" s="190"/>
      <c r="P1025" s="190"/>
      <c r="Q1025" s="190"/>
      <c r="R1025" s="190"/>
      <c r="S1025" s="190"/>
      <c r="T1025" s="190"/>
      <c r="U1025" s="190"/>
      <c r="V1025" s="190"/>
      <c r="W1025" s="190"/>
      <c r="X1025" s="190"/>
      <c r="Y1025" s="191"/>
      <c r="Z1025" s="191"/>
      <c r="AA1025" s="191"/>
      <c r="AB1025" s="191"/>
      <c r="AC1025" s="191"/>
      <c r="AD1025" s="191"/>
      <c r="AE1025" s="191"/>
      <c r="AF1025" s="191"/>
      <c r="AG1025" s="191" t="s">
        <v>143</v>
      </c>
      <c r="AH1025" s="191">
        <v>0</v>
      </c>
      <c r="AI1025" s="191"/>
      <c r="AJ1025" s="191"/>
      <c r="AK1025" s="191"/>
      <c r="AL1025" s="191"/>
      <c r="AM1025" s="191"/>
      <c r="AN1025" s="191"/>
      <c r="AO1025" s="191"/>
      <c r="AP1025" s="191"/>
      <c r="AQ1025" s="191"/>
      <c r="AR1025" s="191"/>
      <c r="AS1025" s="191"/>
      <c r="AT1025" s="191"/>
      <c r="AU1025" s="191"/>
      <c r="AV1025" s="191"/>
      <c r="AW1025" s="191"/>
      <c r="AX1025" s="191"/>
      <c r="AY1025" s="191"/>
      <c r="AZ1025" s="191"/>
      <c r="BA1025" s="191"/>
      <c r="BB1025" s="191"/>
      <c r="BC1025" s="191"/>
      <c r="BD1025" s="191"/>
      <c r="BE1025" s="191"/>
      <c r="BF1025" s="191"/>
      <c r="BG1025" s="191"/>
      <c r="BH1025" s="191"/>
    </row>
    <row r="1026" spans="1:60" outlineLevel="1" x14ac:dyDescent="0.25">
      <c r="A1026" s="192"/>
      <c r="B1026" s="193"/>
      <c r="C1026" s="195" t="s">
        <v>552</v>
      </c>
      <c r="D1026" s="196"/>
      <c r="E1026" s="197"/>
      <c r="F1026" s="190"/>
      <c r="G1026" s="190"/>
      <c r="H1026" s="190"/>
      <c r="I1026" s="190"/>
      <c r="J1026" s="190"/>
      <c r="K1026" s="190"/>
      <c r="L1026" s="190"/>
      <c r="M1026" s="190"/>
      <c r="N1026" s="190"/>
      <c r="O1026" s="190"/>
      <c r="P1026" s="190"/>
      <c r="Q1026" s="190"/>
      <c r="R1026" s="190"/>
      <c r="S1026" s="190"/>
      <c r="T1026" s="190"/>
      <c r="U1026" s="190"/>
      <c r="V1026" s="190"/>
      <c r="W1026" s="190"/>
      <c r="X1026" s="190"/>
      <c r="Y1026" s="191"/>
      <c r="Z1026" s="191"/>
      <c r="AA1026" s="191"/>
      <c r="AB1026" s="191"/>
      <c r="AC1026" s="191"/>
      <c r="AD1026" s="191"/>
      <c r="AE1026" s="191"/>
      <c r="AF1026" s="191"/>
      <c r="AG1026" s="191" t="s">
        <v>143</v>
      </c>
      <c r="AH1026" s="191">
        <v>0</v>
      </c>
      <c r="AI1026" s="191"/>
      <c r="AJ1026" s="191"/>
      <c r="AK1026" s="191"/>
      <c r="AL1026" s="191"/>
      <c r="AM1026" s="191"/>
      <c r="AN1026" s="191"/>
      <c r="AO1026" s="191"/>
      <c r="AP1026" s="191"/>
      <c r="AQ1026" s="191"/>
      <c r="AR1026" s="191"/>
      <c r="AS1026" s="191"/>
      <c r="AT1026" s="191"/>
      <c r="AU1026" s="191"/>
      <c r="AV1026" s="191"/>
      <c r="AW1026" s="191"/>
      <c r="AX1026" s="191"/>
      <c r="AY1026" s="191"/>
      <c r="AZ1026" s="191"/>
      <c r="BA1026" s="191"/>
      <c r="BB1026" s="191"/>
      <c r="BC1026" s="191"/>
      <c r="BD1026" s="191"/>
      <c r="BE1026" s="191"/>
      <c r="BF1026" s="191"/>
      <c r="BG1026" s="191"/>
      <c r="BH1026" s="191"/>
    </row>
    <row r="1027" spans="1:60" outlineLevel="1" x14ac:dyDescent="0.25">
      <c r="A1027" s="192"/>
      <c r="B1027" s="193"/>
      <c r="C1027" s="195" t="s">
        <v>553</v>
      </c>
      <c r="D1027" s="196"/>
      <c r="E1027" s="197">
        <v>38</v>
      </c>
      <c r="F1027" s="190"/>
      <c r="G1027" s="190"/>
      <c r="H1027" s="190"/>
      <c r="I1027" s="190"/>
      <c r="J1027" s="190"/>
      <c r="K1027" s="190"/>
      <c r="L1027" s="190"/>
      <c r="M1027" s="190"/>
      <c r="N1027" s="190"/>
      <c r="O1027" s="190"/>
      <c r="P1027" s="190"/>
      <c r="Q1027" s="190"/>
      <c r="R1027" s="190"/>
      <c r="S1027" s="190"/>
      <c r="T1027" s="190"/>
      <c r="U1027" s="190"/>
      <c r="V1027" s="190"/>
      <c r="W1027" s="190"/>
      <c r="X1027" s="190"/>
      <c r="Y1027" s="191"/>
      <c r="Z1027" s="191"/>
      <c r="AA1027" s="191"/>
      <c r="AB1027" s="191"/>
      <c r="AC1027" s="191"/>
      <c r="AD1027" s="191"/>
      <c r="AE1027" s="191"/>
      <c r="AF1027" s="191"/>
      <c r="AG1027" s="191" t="s">
        <v>143</v>
      </c>
      <c r="AH1027" s="191">
        <v>0</v>
      </c>
      <c r="AI1027" s="191"/>
      <c r="AJ1027" s="191"/>
      <c r="AK1027" s="191"/>
      <c r="AL1027" s="191"/>
      <c r="AM1027" s="191"/>
      <c r="AN1027" s="191"/>
      <c r="AO1027" s="191"/>
      <c r="AP1027" s="191"/>
      <c r="AQ1027" s="191"/>
      <c r="AR1027" s="191"/>
      <c r="AS1027" s="191"/>
      <c r="AT1027" s="191"/>
      <c r="AU1027" s="191"/>
      <c r="AV1027" s="191"/>
      <c r="AW1027" s="191"/>
      <c r="AX1027" s="191"/>
      <c r="AY1027" s="191"/>
      <c r="AZ1027" s="191"/>
      <c r="BA1027" s="191"/>
      <c r="BB1027" s="191"/>
      <c r="BC1027" s="191"/>
      <c r="BD1027" s="191"/>
      <c r="BE1027" s="191"/>
      <c r="BF1027" s="191"/>
      <c r="BG1027" s="191"/>
      <c r="BH1027" s="191"/>
    </row>
    <row r="1028" spans="1:60" outlineLevel="1" x14ac:dyDescent="0.25">
      <c r="A1028" s="192"/>
      <c r="B1028" s="193"/>
      <c r="C1028" s="195" t="s">
        <v>225</v>
      </c>
      <c r="D1028" s="196"/>
      <c r="E1028" s="197"/>
      <c r="F1028" s="190"/>
      <c r="G1028" s="190"/>
      <c r="H1028" s="190"/>
      <c r="I1028" s="190"/>
      <c r="J1028" s="190"/>
      <c r="K1028" s="190"/>
      <c r="L1028" s="190"/>
      <c r="M1028" s="190"/>
      <c r="N1028" s="190"/>
      <c r="O1028" s="190"/>
      <c r="P1028" s="190"/>
      <c r="Q1028" s="190"/>
      <c r="R1028" s="190"/>
      <c r="S1028" s="190"/>
      <c r="T1028" s="190"/>
      <c r="U1028" s="190"/>
      <c r="V1028" s="190"/>
      <c r="W1028" s="190"/>
      <c r="X1028" s="190"/>
      <c r="Y1028" s="191"/>
      <c r="Z1028" s="191"/>
      <c r="AA1028" s="191"/>
      <c r="AB1028" s="191"/>
      <c r="AC1028" s="191"/>
      <c r="AD1028" s="191"/>
      <c r="AE1028" s="191"/>
      <c r="AF1028" s="191"/>
      <c r="AG1028" s="191" t="s">
        <v>143</v>
      </c>
      <c r="AH1028" s="191">
        <v>0</v>
      </c>
      <c r="AI1028" s="191"/>
      <c r="AJ1028" s="191"/>
      <c r="AK1028" s="191"/>
      <c r="AL1028" s="191"/>
      <c r="AM1028" s="191"/>
      <c r="AN1028" s="191"/>
      <c r="AO1028" s="191"/>
      <c r="AP1028" s="191"/>
      <c r="AQ1028" s="191"/>
      <c r="AR1028" s="191"/>
      <c r="AS1028" s="191"/>
      <c r="AT1028" s="191"/>
      <c r="AU1028" s="191"/>
      <c r="AV1028" s="191"/>
      <c r="AW1028" s="191"/>
      <c r="AX1028" s="191"/>
      <c r="AY1028" s="191"/>
      <c r="AZ1028" s="191"/>
      <c r="BA1028" s="191"/>
      <c r="BB1028" s="191"/>
      <c r="BC1028" s="191"/>
      <c r="BD1028" s="191"/>
      <c r="BE1028" s="191"/>
      <c r="BF1028" s="191"/>
      <c r="BG1028" s="191"/>
      <c r="BH1028" s="191"/>
    </row>
    <row r="1029" spans="1:60" outlineLevel="1" x14ac:dyDescent="0.25">
      <c r="A1029" s="192"/>
      <c r="B1029" s="193"/>
      <c r="C1029" s="195" t="s">
        <v>336</v>
      </c>
      <c r="D1029" s="196"/>
      <c r="E1029" s="197">
        <v>12.023250000000001</v>
      </c>
      <c r="F1029" s="190"/>
      <c r="G1029" s="190"/>
      <c r="H1029" s="190"/>
      <c r="I1029" s="190"/>
      <c r="J1029" s="190"/>
      <c r="K1029" s="190"/>
      <c r="L1029" s="190"/>
      <c r="M1029" s="190"/>
      <c r="N1029" s="190"/>
      <c r="O1029" s="190"/>
      <c r="P1029" s="190"/>
      <c r="Q1029" s="190"/>
      <c r="R1029" s="190"/>
      <c r="S1029" s="190"/>
      <c r="T1029" s="190"/>
      <c r="U1029" s="190"/>
      <c r="V1029" s="190"/>
      <c r="W1029" s="190"/>
      <c r="X1029" s="190"/>
      <c r="Y1029" s="191"/>
      <c r="Z1029" s="191"/>
      <c r="AA1029" s="191"/>
      <c r="AB1029" s="191"/>
      <c r="AC1029" s="191"/>
      <c r="AD1029" s="191"/>
      <c r="AE1029" s="191"/>
      <c r="AF1029" s="191"/>
      <c r="AG1029" s="191" t="s">
        <v>143</v>
      </c>
      <c r="AH1029" s="191">
        <v>0</v>
      </c>
      <c r="AI1029" s="191"/>
      <c r="AJ1029" s="191"/>
      <c r="AK1029" s="191"/>
      <c r="AL1029" s="191"/>
      <c r="AM1029" s="191"/>
      <c r="AN1029" s="191"/>
      <c r="AO1029" s="191"/>
      <c r="AP1029" s="191"/>
      <c r="AQ1029" s="191"/>
      <c r="AR1029" s="191"/>
      <c r="AS1029" s="191"/>
      <c r="AT1029" s="191"/>
      <c r="AU1029" s="191"/>
      <c r="AV1029" s="191"/>
      <c r="AW1029" s="191"/>
      <c r="AX1029" s="191"/>
      <c r="AY1029" s="191"/>
      <c r="AZ1029" s="191"/>
      <c r="BA1029" s="191"/>
      <c r="BB1029" s="191"/>
      <c r="BC1029" s="191"/>
      <c r="BD1029" s="191"/>
      <c r="BE1029" s="191"/>
      <c r="BF1029" s="191"/>
      <c r="BG1029" s="191"/>
      <c r="BH1029" s="191"/>
    </row>
    <row r="1030" spans="1:60" outlineLevel="1" x14ac:dyDescent="0.25">
      <c r="A1030" s="192"/>
      <c r="B1030" s="193"/>
      <c r="C1030" s="195" t="s">
        <v>552</v>
      </c>
      <c r="D1030" s="196"/>
      <c r="E1030" s="197"/>
      <c r="F1030" s="190"/>
      <c r="G1030" s="190"/>
      <c r="H1030" s="190"/>
      <c r="I1030" s="190"/>
      <c r="J1030" s="190"/>
      <c r="K1030" s="190"/>
      <c r="L1030" s="190"/>
      <c r="M1030" s="190"/>
      <c r="N1030" s="190"/>
      <c r="O1030" s="190"/>
      <c r="P1030" s="190"/>
      <c r="Q1030" s="190"/>
      <c r="R1030" s="190"/>
      <c r="S1030" s="190"/>
      <c r="T1030" s="190"/>
      <c r="U1030" s="190"/>
      <c r="V1030" s="190"/>
      <c r="W1030" s="190"/>
      <c r="X1030" s="190"/>
      <c r="Y1030" s="191"/>
      <c r="Z1030" s="191"/>
      <c r="AA1030" s="191"/>
      <c r="AB1030" s="191"/>
      <c r="AC1030" s="191"/>
      <c r="AD1030" s="191"/>
      <c r="AE1030" s="191"/>
      <c r="AF1030" s="191"/>
      <c r="AG1030" s="191" t="s">
        <v>143</v>
      </c>
      <c r="AH1030" s="191">
        <v>0</v>
      </c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  <c r="AS1030" s="191"/>
      <c r="AT1030" s="191"/>
      <c r="AU1030" s="191"/>
      <c r="AV1030" s="191"/>
      <c r="AW1030" s="191"/>
      <c r="AX1030" s="191"/>
      <c r="AY1030" s="191"/>
      <c r="AZ1030" s="191"/>
      <c r="BA1030" s="191"/>
      <c r="BB1030" s="191"/>
      <c r="BC1030" s="191"/>
      <c r="BD1030" s="191"/>
      <c r="BE1030" s="191"/>
      <c r="BF1030" s="191"/>
      <c r="BG1030" s="191"/>
      <c r="BH1030" s="191"/>
    </row>
    <row r="1031" spans="1:60" outlineLevel="1" x14ac:dyDescent="0.25">
      <c r="A1031" s="192"/>
      <c r="B1031" s="193"/>
      <c r="C1031" s="195" t="s">
        <v>554</v>
      </c>
      <c r="D1031" s="196"/>
      <c r="E1031" s="197">
        <v>34</v>
      </c>
      <c r="F1031" s="190"/>
      <c r="G1031" s="190"/>
      <c r="H1031" s="190"/>
      <c r="I1031" s="190"/>
      <c r="J1031" s="190"/>
      <c r="K1031" s="190"/>
      <c r="L1031" s="190"/>
      <c r="M1031" s="190"/>
      <c r="N1031" s="190"/>
      <c r="O1031" s="190"/>
      <c r="P1031" s="190"/>
      <c r="Q1031" s="190"/>
      <c r="R1031" s="190"/>
      <c r="S1031" s="190"/>
      <c r="T1031" s="190"/>
      <c r="U1031" s="190"/>
      <c r="V1031" s="190"/>
      <c r="W1031" s="190"/>
      <c r="X1031" s="190"/>
      <c r="Y1031" s="191"/>
      <c r="Z1031" s="191"/>
      <c r="AA1031" s="191"/>
      <c r="AB1031" s="191"/>
      <c r="AC1031" s="191"/>
      <c r="AD1031" s="191"/>
      <c r="AE1031" s="191"/>
      <c r="AF1031" s="191"/>
      <c r="AG1031" s="191" t="s">
        <v>143</v>
      </c>
      <c r="AH1031" s="191">
        <v>0</v>
      </c>
      <c r="AI1031" s="191"/>
      <c r="AJ1031" s="191"/>
      <c r="AK1031" s="191"/>
      <c r="AL1031" s="191"/>
      <c r="AM1031" s="191"/>
      <c r="AN1031" s="191"/>
      <c r="AO1031" s="191"/>
      <c r="AP1031" s="191"/>
      <c r="AQ1031" s="191"/>
      <c r="AR1031" s="191"/>
      <c r="AS1031" s="191"/>
      <c r="AT1031" s="191"/>
      <c r="AU1031" s="191"/>
      <c r="AV1031" s="191"/>
      <c r="AW1031" s="191"/>
      <c r="AX1031" s="191"/>
      <c r="AY1031" s="191"/>
      <c r="AZ1031" s="191"/>
      <c r="BA1031" s="191"/>
      <c r="BB1031" s="191"/>
      <c r="BC1031" s="191"/>
      <c r="BD1031" s="191"/>
      <c r="BE1031" s="191"/>
      <c r="BF1031" s="191"/>
      <c r="BG1031" s="191"/>
      <c r="BH1031" s="191"/>
    </row>
    <row r="1032" spans="1:60" outlineLevel="1" x14ac:dyDescent="0.25">
      <c r="A1032" s="192"/>
      <c r="B1032" s="193"/>
      <c r="C1032" s="195" t="s">
        <v>241</v>
      </c>
      <c r="D1032" s="196"/>
      <c r="E1032" s="197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1"/>
      <c r="Z1032" s="191"/>
      <c r="AA1032" s="191"/>
      <c r="AB1032" s="191"/>
      <c r="AC1032" s="191"/>
      <c r="AD1032" s="191"/>
      <c r="AE1032" s="191"/>
      <c r="AF1032" s="191"/>
      <c r="AG1032" s="191" t="s">
        <v>143</v>
      </c>
      <c r="AH1032" s="191">
        <v>0</v>
      </c>
      <c r="AI1032" s="191"/>
      <c r="AJ1032" s="191"/>
      <c r="AK1032" s="191"/>
      <c r="AL1032" s="191"/>
      <c r="AM1032" s="191"/>
      <c r="AN1032" s="191"/>
      <c r="AO1032" s="191"/>
      <c r="AP1032" s="191"/>
      <c r="AQ1032" s="191"/>
      <c r="AR1032" s="191"/>
      <c r="AS1032" s="191"/>
      <c r="AT1032" s="191"/>
      <c r="AU1032" s="191"/>
      <c r="AV1032" s="191"/>
      <c r="AW1032" s="191"/>
      <c r="AX1032" s="191"/>
      <c r="AY1032" s="191"/>
      <c r="AZ1032" s="191"/>
      <c r="BA1032" s="191"/>
      <c r="BB1032" s="191"/>
      <c r="BC1032" s="191"/>
      <c r="BD1032" s="191"/>
      <c r="BE1032" s="191"/>
      <c r="BF1032" s="191"/>
      <c r="BG1032" s="191"/>
      <c r="BH1032" s="191"/>
    </row>
    <row r="1033" spans="1:60" outlineLevel="1" x14ac:dyDescent="0.25">
      <c r="A1033" s="192"/>
      <c r="B1033" s="193"/>
      <c r="C1033" s="195" t="s">
        <v>336</v>
      </c>
      <c r="D1033" s="196"/>
      <c r="E1033" s="197">
        <v>12.023250000000001</v>
      </c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1"/>
      <c r="Z1033" s="191"/>
      <c r="AA1033" s="191"/>
      <c r="AB1033" s="191"/>
      <c r="AC1033" s="191"/>
      <c r="AD1033" s="191"/>
      <c r="AE1033" s="191"/>
      <c r="AF1033" s="191"/>
      <c r="AG1033" s="191" t="s">
        <v>143</v>
      </c>
      <c r="AH1033" s="191">
        <v>0</v>
      </c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  <c r="AS1033" s="191"/>
      <c r="AT1033" s="191"/>
      <c r="AU1033" s="191"/>
      <c r="AV1033" s="191"/>
      <c r="AW1033" s="191"/>
      <c r="AX1033" s="191"/>
      <c r="AY1033" s="191"/>
      <c r="AZ1033" s="191"/>
      <c r="BA1033" s="191"/>
      <c r="BB1033" s="191"/>
      <c r="BC1033" s="191"/>
      <c r="BD1033" s="191"/>
      <c r="BE1033" s="191"/>
      <c r="BF1033" s="191"/>
      <c r="BG1033" s="191"/>
      <c r="BH1033" s="191"/>
    </row>
    <row r="1034" spans="1:60" outlineLevel="1" x14ac:dyDescent="0.25">
      <c r="A1034" s="192"/>
      <c r="B1034" s="193"/>
      <c r="C1034" s="195" t="s">
        <v>552</v>
      </c>
      <c r="D1034" s="196"/>
      <c r="E1034" s="197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1"/>
      <c r="Z1034" s="191"/>
      <c r="AA1034" s="191"/>
      <c r="AB1034" s="191"/>
      <c r="AC1034" s="191"/>
      <c r="AD1034" s="191"/>
      <c r="AE1034" s="191"/>
      <c r="AF1034" s="191"/>
      <c r="AG1034" s="191" t="s">
        <v>143</v>
      </c>
      <c r="AH1034" s="191">
        <v>0</v>
      </c>
      <c r="AI1034" s="191"/>
      <c r="AJ1034" s="191"/>
      <c r="AK1034" s="191"/>
      <c r="AL1034" s="191"/>
      <c r="AM1034" s="191"/>
      <c r="AN1034" s="191"/>
      <c r="AO1034" s="191"/>
      <c r="AP1034" s="191"/>
      <c r="AQ1034" s="191"/>
      <c r="AR1034" s="191"/>
      <c r="AS1034" s="191"/>
      <c r="AT1034" s="191"/>
      <c r="AU1034" s="191"/>
      <c r="AV1034" s="191"/>
      <c r="AW1034" s="191"/>
      <c r="AX1034" s="191"/>
      <c r="AY1034" s="191"/>
      <c r="AZ1034" s="191"/>
      <c r="BA1034" s="191"/>
      <c r="BB1034" s="191"/>
      <c r="BC1034" s="191"/>
      <c r="BD1034" s="191"/>
      <c r="BE1034" s="191"/>
      <c r="BF1034" s="191"/>
      <c r="BG1034" s="191"/>
      <c r="BH1034" s="191"/>
    </row>
    <row r="1035" spans="1:60" outlineLevel="1" x14ac:dyDescent="0.25">
      <c r="A1035" s="192"/>
      <c r="B1035" s="193"/>
      <c r="C1035" s="195" t="s">
        <v>554</v>
      </c>
      <c r="D1035" s="196"/>
      <c r="E1035" s="197">
        <v>34</v>
      </c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0"/>
      <c r="Q1035" s="190"/>
      <c r="R1035" s="190"/>
      <c r="S1035" s="190"/>
      <c r="T1035" s="190"/>
      <c r="U1035" s="190"/>
      <c r="V1035" s="190"/>
      <c r="W1035" s="190"/>
      <c r="X1035" s="190"/>
      <c r="Y1035" s="191"/>
      <c r="Z1035" s="191"/>
      <c r="AA1035" s="191"/>
      <c r="AB1035" s="191"/>
      <c r="AC1035" s="191"/>
      <c r="AD1035" s="191"/>
      <c r="AE1035" s="191"/>
      <c r="AF1035" s="191"/>
      <c r="AG1035" s="191" t="s">
        <v>143</v>
      </c>
      <c r="AH1035" s="191">
        <v>0</v>
      </c>
      <c r="AI1035" s="191"/>
      <c r="AJ1035" s="191"/>
      <c r="AK1035" s="191"/>
      <c r="AL1035" s="191"/>
      <c r="AM1035" s="191"/>
      <c r="AN1035" s="191"/>
      <c r="AO1035" s="191"/>
      <c r="AP1035" s="191"/>
      <c r="AQ1035" s="191"/>
      <c r="AR1035" s="191"/>
      <c r="AS1035" s="191"/>
      <c r="AT1035" s="191"/>
      <c r="AU1035" s="191"/>
      <c r="AV1035" s="191"/>
      <c r="AW1035" s="191"/>
      <c r="AX1035" s="191"/>
      <c r="AY1035" s="191"/>
      <c r="AZ1035" s="191"/>
      <c r="BA1035" s="191"/>
      <c r="BB1035" s="191"/>
      <c r="BC1035" s="191"/>
      <c r="BD1035" s="191"/>
      <c r="BE1035" s="191"/>
      <c r="BF1035" s="191"/>
      <c r="BG1035" s="191"/>
      <c r="BH1035" s="191"/>
    </row>
    <row r="1036" spans="1:60" outlineLevel="1" x14ac:dyDescent="0.25">
      <c r="A1036" s="192"/>
      <c r="B1036" s="193"/>
      <c r="C1036" s="641"/>
      <c r="D1036" s="642"/>
      <c r="E1036" s="642"/>
      <c r="F1036" s="642"/>
      <c r="G1036" s="642"/>
      <c r="H1036" s="190"/>
      <c r="I1036" s="190"/>
      <c r="J1036" s="190"/>
      <c r="K1036" s="190"/>
      <c r="L1036" s="190"/>
      <c r="M1036" s="190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1"/>
      <c r="Z1036" s="191"/>
      <c r="AA1036" s="191"/>
      <c r="AB1036" s="191"/>
      <c r="AC1036" s="191"/>
      <c r="AD1036" s="191"/>
      <c r="AE1036" s="191"/>
      <c r="AF1036" s="191"/>
      <c r="AG1036" s="191" t="s">
        <v>103</v>
      </c>
      <c r="AH1036" s="191"/>
      <c r="AI1036" s="191"/>
      <c r="AJ1036" s="191"/>
      <c r="AK1036" s="191"/>
      <c r="AL1036" s="191"/>
      <c r="AM1036" s="191"/>
      <c r="AN1036" s="191"/>
      <c r="AO1036" s="191"/>
      <c r="AP1036" s="191"/>
      <c r="AQ1036" s="191"/>
      <c r="AR1036" s="191"/>
      <c r="AS1036" s="191"/>
      <c r="AT1036" s="191"/>
      <c r="AU1036" s="191"/>
      <c r="AV1036" s="191"/>
      <c r="AW1036" s="191"/>
      <c r="AX1036" s="191"/>
      <c r="AY1036" s="191"/>
      <c r="AZ1036" s="191"/>
      <c r="BA1036" s="191"/>
      <c r="BB1036" s="191"/>
      <c r="BC1036" s="191"/>
      <c r="BD1036" s="191"/>
      <c r="BE1036" s="191"/>
      <c r="BF1036" s="191"/>
      <c r="BG1036" s="191"/>
      <c r="BH1036" s="191"/>
    </row>
    <row r="1037" spans="1:60" outlineLevel="1" x14ac:dyDescent="0.25">
      <c r="A1037" s="182">
        <v>117</v>
      </c>
      <c r="B1037" s="183" t="s">
        <v>730</v>
      </c>
      <c r="C1037" s="184" t="s">
        <v>731</v>
      </c>
      <c r="D1037" s="185" t="s">
        <v>253</v>
      </c>
      <c r="E1037" s="186">
        <v>30.69434</v>
      </c>
      <c r="F1037" s="187"/>
      <c r="G1037" s="188">
        <f>ROUND(E1037*F1037,2)</f>
        <v>0</v>
      </c>
      <c r="H1037" s="187"/>
      <c r="I1037" s="188">
        <f>ROUND(E1037*H1037,2)</f>
        <v>0</v>
      </c>
      <c r="J1037" s="187"/>
      <c r="K1037" s="188">
        <f>ROUND(E1037*J1037,2)</f>
        <v>0</v>
      </c>
      <c r="L1037" s="188">
        <v>21</v>
      </c>
      <c r="M1037" s="188">
        <f>G1037*(1+L1037/100)</f>
        <v>0</v>
      </c>
      <c r="N1037" s="188">
        <v>2.2000000000000001E-4</v>
      </c>
      <c r="O1037" s="188">
        <f>ROUND(E1037*N1037,2)</f>
        <v>0.01</v>
      </c>
      <c r="P1037" s="188">
        <v>0</v>
      </c>
      <c r="Q1037" s="188">
        <f>ROUND(E1037*P1037,2)</f>
        <v>0</v>
      </c>
      <c r="R1037" s="188"/>
      <c r="S1037" s="188" t="s">
        <v>117</v>
      </c>
      <c r="T1037" s="189" t="s">
        <v>98</v>
      </c>
      <c r="U1037" s="190">
        <v>0</v>
      </c>
      <c r="V1037" s="190">
        <f>ROUND(E1037*U1037,2)</f>
        <v>0</v>
      </c>
      <c r="W1037" s="190"/>
      <c r="X1037" s="190" t="s">
        <v>573</v>
      </c>
      <c r="Y1037" s="191"/>
      <c r="Z1037" s="191"/>
      <c r="AA1037" s="191"/>
      <c r="AB1037" s="191"/>
      <c r="AC1037" s="191"/>
      <c r="AD1037" s="191"/>
      <c r="AE1037" s="191"/>
      <c r="AF1037" s="191"/>
      <c r="AG1037" s="191" t="s">
        <v>574</v>
      </c>
      <c r="AH1037" s="191"/>
      <c r="AI1037" s="191"/>
      <c r="AJ1037" s="191"/>
      <c r="AK1037" s="191"/>
      <c r="AL1037" s="191"/>
      <c r="AM1037" s="191"/>
      <c r="AN1037" s="191"/>
      <c r="AO1037" s="191"/>
      <c r="AP1037" s="191"/>
      <c r="AQ1037" s="191"/>
      <c r="AR1037" s="191"/>
      <c r="AS1037" s="191"/>
      <c r="AT1037" s="191"/>
      <c r="AU1037" s="191"/>
      <c r="AV1037" s="191"/>
      <c r="AW1037" s="191"/>
      <c r="AX1037" s="191"/>
      <c r="AY1037" s="191"/>
      <c r="AZ1037" s="191"/>
      <c r="BA1037" s="191"/>
      <c r="BB1037" s="191"/>
      <c r="BC1037" s="191"/>
      <c r="BD1037" s="191"/>
      <c r="BE1037" s="191"/>
      <c r="BF1037" s="191"/>
      <c r="BG1037" s="191"/>
      <c r="BH1037" s="191"/>
    </row>
    <row r="1038" spans="1:60" outlineLevel="1" x14ac:dyDescent="0.25">
      <c r="A1038" s="192"/>
      <c r="B1038" s="193"/>
      <c r="C1038" s="195" t="s">
        <v>337</v>
      </c>
      <c r="D1038" s="196"/>
      <c r="E1038" s="197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1"/>
      <c r="Z1038" s="191"/>
      <c r="AA1038" s="191"/>
      <c r="AB1038" s="191"/>
      <c r="AC1038" s="191"/>
      <c r="AD1038" s="191"/>
      <c r="AE1038" s="191"/>
      <c r="AF1038" s="191"/>
      <c r="AG1038" s="191" t="s">
        <v>143</v>
      </c>
      <c r="AH1038" s="191">
        <v>0</v>
      </c>
      <c r="AI1038" s="191"/>
      <c r="AJ1038" s="191"/>
      <c r="AK1038" s="191"/>
      <c r="AL1038" s="191"/>
      <c r="AM1038" s="191"/>
      <c r="AN1038" s="191"/>
      <c r="AO1038" s="191"/>
      <c r="AP1038" s="191"/>
      <c r="AQ1038" s="191"/>
      <c r="AR1038" s="191"/>
      <c r="AS1038" s="191"/>
      <c r="AT1038" s="191"/>
      <c r="AU1038" s="191"/>
      <c r="AV1038" s="191"/>
      <c r="AW1038" s="191"/>
      <c r="AX1038" s="191"/>
      <c r="AY1038" s="191"/>
      <c r="AZ1038" s="191"/>
      <c r="BA1038" s="191"/>
      <c r="BB1038" s="191"/>
      <c r="BC1038" s="191"/>
      <c r="BD1038" s="191"/>
      <c r="BE1038" s="191"/>
      <c r="BF1038" s="191"/>
      <c r="BG1038" s="191"/>
      <c r="BH1038" s="191"/>
    </row>
    <row r="1039" spans="1:60" outlineLevel="1" x14ac:dyDescent="0.25">
      <c r="A1039" s="192"/>
      <c r="B1039" s="193"/>
      <c r="C1039" s="195" t="s">
        <v>732</v>
      </c>
      <c r="D1039" s="196"/>
      <c r="E1039" s="197">
        <v>30.69434</v>
      </c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1"/>
      <c r="Z1039" s="191"/>
      <c r="AA1039" s="191"/>
      <c r="AB1039" s="191"/>
      <c r="AC1039" s="191"/>
      <c r="AD1039" s="191"/>
      <c r="AE1039" s="191"/>
      <c r="AF1039" s="191"/>
      <c r="AG1039" s="191" t="s">
        <v>143</v>
      </c>
      <c r="AH1039" s="191">
        <v>0</v>
      </c>
      <c r="AI1039" s="191"/>
      <c r="AJ1039" s="191"/>
      <c r="AK1039" s="191"/>
      <c r="AL1039" s="191"/>
      <c r="AM1039" s="191"/>
      <c r="AN1039" s="191"/>
      <c r="AO1039" s="191"/>
      <c r="AP1039" s="191"/>
      <c r="AQ1039" s="191"/>
      <c r="AR1039" s="191"/>
      <c r="AS1039" s="191"/>
      <c r="AT1039" s="191"/>
      <c r="AU1039" s="191"/>
      <c r="AV1039" s="191"/>
      <c r="AW1039" s="191"/>
      <c r="AX1039" s="191"/>
      <c r="AY1039" s="191"/>
      <c r="AZ1039" s="191"/>
      <c r="BA1039" s="191"/>
      <c r="BB1039" s="191"/>
      <c r="BC1039" s="191"/>
      <c r="BD1039" s="191"/>
      <c r="BE1039" s="191"/>
      <c r="BF1039" s="191"/>
      <c r="BG1039" s="191"/>
      <c r="BH1039" s="191"/>
    </row>
    <row r="1040" spans="1:60" outlineLevel="1" x14ac:dyDescent="0.25">
      <c r="A1040" s="192"/>
      <c r="B1040" s="193"/>
      <c r="C1040" s="641"/>
      <c r="D1040" s="642"/>
      <c r="E1040" s="642"/>
      <c r="F1040" s="642"/>
      <c r="G1040" s="642"/>
      <c r="H1040" s="190"/>
      <c r="I1040" s="190"/>
      <c r="J1040" s="190"/>
      <c r="K1040" s="190"/>
      <c r="L1040" s="190"/>
      <c r="M1040" s="190"/>
      <c r="N1040" s="190"/>
      <c r="O1040" s="190"/>
      <c r="P1040" s="190"/>
      <c r="Q1040" s="190"/>
      <c r="R1040" s="190"/>
      <c r="S1040" s="190"/>
      <c r="T1040" s="190"/>
      <c r="U1040" s="190"/>
      <c r="V1040" s="190"/>
      <c r="W1040" s="190"/>
      <c r="X1040" s="190"/>
      <c r="Y1040" s="191"/>
      <c r="Z1040" s="191"/>
      <c r="AA1040" s="191"/>
      <c r="AB1040" s="191"/>
      <c r="AC1040" s="191"/>
      <c r="AD1040" s="191"/>
      <c r="AE1040" s="191"/>
      <c r="AF1040" s="191"/>
      <c r="AG1040" s="191" t="s">
        <v>103</v>
      </c>
      <c r="AH1040" s="191"/>
      <c r="AI1040" s="191"/>
      <c r="AJ1040" s="191"/>
      <c r="AK1040" s="191"/>
      <c r="AL1040" s="191"/>
      <c r="AM1040" s="191"/>
      <c r="AN1040" s="191"/>
      <c r="AO1040" s="191"/>
      <c r="AP1040" s="191"/>
      <c r="AQ1040" s="191"/>
      <c r="AR1040" s="191"/>
      <c r="AS1040" s="191"/>
      <c r="AT1040" s="191"/>
      <c r="AU1040" s="191"/>
      <c r="AV1040" s="191"/>
      <c r="AW1040" s="191"/>
      <c r="AX1040" s="191"/>
      <c r="AY1040" s="191"/>
      <c r="AZ1040" s="191"/>
      <c r="BA1040" s="191"/>
      <c r="BB1040" s="191"/>
      <c r="BC1040" s="191"/>
      <c r="BD1040" s="191"/>
      <c r="BE1040" s="191"/>
      <c r="BF1040" s="191"/>
      <c r="BG1040" s="191"/>
      <c r="BH1040" s="191"/>
    </row>
    <row r="1041" spans="1:60" outlineLevel="1" x14ac:dyDescent="0.25">
      <c r="A1041" s="182">
        <v>118</v>
      </c>
      <c r="B1041" s="183" t="s">
        <v>733</v>
      </c>
      <c r="C1041" s="184" t="s">
        <v>734</v>
      </c>
      <c r="D1041" s="185" t="s">
        <v>230</v>
      </c>
      <c r="E1041" s="186">
        <v>93.013149999999996</v>
      </c>
      <c r="F1041" s="187"/>
      <c r="G1041" s="188">
        <f>ROUND(E1041*F1041,2)</f>
        <v>0</v>
      </c>
      <c r="H1041" s="187"/>
      <c r="I1041" s="188">
        <f>ROUND(E1041*H1041,2)</f>
        <v>0</v>
      </c>
      <c r="J1041" s="187"/>
      <c r="K1041" s="188">
        <f>ROUND(E1041*J1041,2)</f>
        <v>0</v>
      </c>
      <c r="L1041" s="188">
        <v>21</v>
      </c>
      <c r="M1041" s="188">
        <f>G1041*(1+L1041/100)</f>
        <v>0</v>
      </c>
      <c r="N1041" s="188">
        <v>1.0500000000000001E-2</v>
      </c>
      <c r="O1041" s="188">
        <f>ROUND(E1041*N1041,2)</f>
        <v>0.98</v>
      </c>
      <c r="P1041" s="188">
        <v>0</v>
      </c>
      <c r="Q1041" s="188">
        <f>ROUND(E1041*P1041,2)</f>
        <v>0</v>
      </c>
      <c r="R1041" s="188"/>
      <c r="S1041" s="188" t="s">
        <v>117</v>
      </c>
      <c r="T1041" s="189" t="s">
        <v>98</v>
      </c>
      <c r="U1041" s="190">
        <v>0</v>
      </c>
      <c r="V1041" s="190">
        <f>ROUND(E1041*U1041,2)</f>
        <v>0</v>
      </c>
      <c r="W1041" s="190"/>
      <c r="X1041" s="190" t="s">
        <v>573</v>
      </c>
      <c r="Y1041" s="191"/>
      <c r="Z1041" s="191"/>
      <c r="AA1041" s="191"/>
      <c r="AB1041" s="191"/>
      <c r="AC1041" s="191"/>
      <c r="AD1041" s="191"/>
      <c r="AE1041" s="191"/>
      <c r="AF1041" s="191"/>
      <c r="AG1041" s="191" t="s">
        <v>574</v>
      </c>
      <c r="AH1041" s="191"/>
      <c r="AI1041" s="191"/>
      <c r="AJ1041" s="191"/>
      <c r="AK1041" s="191"/>
      <c r="AL1041" s="191"/>
      <c r="AM1041" s="191"/>
      <c r="AN1041" s="191"/>
      <c r="AO1041" s="191"/>
      <c r="AP1041" s="191"/>
      <c r="AQ1041" s="191"/>
      <c r="AR1041" s="191"/>
      <c r="AS1041" s="191"/>
      <c r="AT1041" s="191"/>
      <c r="AU1041" s="191"/>
      <c r="AV1041" s="191"/>
      <c r="AW1041" s="191"/>
      <c r="AX1041" s="191"/>
      <c r="AY1041" s="191"/>
      <c r="AZ1041" s="191"/>
      <c r="BA1041" s="191"/>
      <c r="BB1041" s="191"/>
      <c r="BC1041" s="191"/>
      <c r="BD1041" s="191"/>
      <c r="BE1041" s="191"/>
      <c r="BF1041" s="191"/>
      <c r="BG1041" s="191"/>
      <c r="BH1041" s="191"/>
    </row>
    <row r="1042" spans="1:60" outlineLevel="1" x14ac:dyDescent="0.25">
      <c r="A1042" s="192"/>
      <c r="B1042" s="193"/>
      <c r="C1042" s="195" t="s">
        <v>337</v>
      </c>
      <c r="D1042" s="196"/>
      <c r="E1042" s="197"/>
      <c r="F1042" s="190"/>
      <c r="G1042" s="190"/>
      <c r="H1042" s="190"/>
      <c r="I1042" s="190"/>
      <c r="J1042" s="190"/>
      <c r="K1042" s="190"/>
      <c r="L1042" s="190"/>
      <c r="M1042" s="190"/>
      <c r="N1042" s="190"/>
      <c r="O1042" s="190"/>
      <c r="P1042" s="190"/>
      <c r="Q1042" s="190"/>
      <c r="R1042" s="190"/>
      <c r="S1042" s="190"/>
      <c r="T1042" s="190"/>
      <c r="U1042" s="190"/>
      <c r="V1042" s="190"/>
      <c r="W1042" s="190"/>
      <c r="X1042" s="190"/>
      <c r="Y1042" s="191"/>
      <c r="Z1042" s="191"/>
      <c r="AA1042" s="191"/>
      <c r="AB1042" s="191"/>
      <c r="AC1042" s="191"/>
      <c r="AD1042" s="191"/>
      <c r="AE1042" s="191"/>
      <c r="AF1042" s="191"/>
      <c r="AG1042" s="191" t="s">
        <v>143</v>
      </c>
      <c r="AH1042" s="191">
        <v>0</v>
      </c>
      <c r="AI1042" s="191"/>
      <c r="AJ1042" s="191"/>
      <c r="AK1042" s="191"/>
      <c r="AL1042" s="191"/>
      <c r="AM1042" s="191"/>
      <c r="AN1042" s="191"/>
      <c r="AO1042" s="191"/>
      <c r="AP1042" s="191"/>
      <c r="AQ1042" s="191"/>
      <c r="AR1042" s="191"/>
      <c r="AS1042" s="191"/>
      <c r="AT1042" s="191"/>
      <c r="AU1042" s="191"/>
      <c r="AV1042" s="191"/>
      <c r="AW1042" s="191"/>
      <c r="AX1042" s="191"/>
      <c r="AY1042" s="191"/>
      <c r="AZ1042" s="191"/>
      <c r="BA1042" s="191"/>
      <c r="BB1042" s="191"/>
      <c r="BC1042" s="191"/>
      <c r="BD1042" s="191"/>
      <c r="BE1042" s="191"/>
      <c r="BF1042" s="191"/>
      <c r="BG1042" s="191"/>
      <c r="BH1042" s="191"/>
    </row>
    <row r="1043" spans="1:60" outlineLevel="1" x14ac:dyDescent="0.25">
      <c r="A1043" s="192"/>
      <c r="B1043" s="193"/>
      <c r="C1043" s="195" t="s">
        <v>735</v>
      </c>
      <c r="D1043" s="196"/>
      <c r="E1043" s="197">
        <v>93.013149999999996</v>
      </c>
      <c r="F1043" s="190"/>
      <c r="G1043" s="190"/>
      <c r="H1043" s="190"/>
      <c r="I1043" s="190"/>
      <c r="J1043" s="190"/>
      <c r="K1043" s="190"/>
      <c r="L1043" s="190"/>
      <c r="M1043" s="190"/>
      <c r="N1043" s="190"/>
      <c r="O1043" s="190"/>
      <c r="P1043" s="190"/>
      <c r="Q1043" s="190"/>
      <c r="R1043" s="190"/>
      <c r="S1043" s="190"/>
      <c r="T1043" s="190"/>
      <c r="U1043" s="190"/>
      <c r="V1043" s="190"/>
      <c r="W1043" s="190"/>
      <c r="X1043" s="190"/>
      <c r="Y1043" s="191"/>
      <c r="Z1043" s="191"/>
      <c r="AA1043" s="191"/>
      <c r="AB1043" s="191"/>
      <c r="AC1043" s="191"/>
      <c r="AD1043" s="191"/>
      <c r="AE1043" s="191"/>
      <c r="AF1043" s="191"/>
      <c r="AG1043" s="191" t="s">
        <v>143</v>
      </c>
      <c r="AH1043" s="191">
        <v>0</v>
      </c>
      <c r="AI1043" s="191"/>
      <c r="AJ1043" s="191"/>
      <c r="AK1043" s="191"/>
      <c r="AL1043" s="191"/>
      <c r="AM1043" s="191"/>
      <c r="AN1043" s="191"/>
      <c r="AO1043" s="191"/>
      <c r="AP1043" s="191"/>
      <c r="AQ1043" s="191"/>
      <c r="AR1043" s="191"/>
      <c r="AS1043" s="191"/>
      <c r="AT1043" s="191"/>
      <c r="AU1043" s="191"/>
      <c r="AV1043" s="191"/>
      <c r="AW1043" s="191"/>
      <c r="AX1043" s="191"/>
      <c r="AY1043" s="191"/>
      <c r="AZ1043" s="191"/>
      <c r="BA1043" s="191"/>
      <c r="BB1043" s="191"/>
      <c r="BC1043" s="191"/>
      <c r="BD1043" s="191"/>
      <c r="BE1043" s="191"/>
      <c r="BF1043" s="191"/>
      <c r="BG1043" s="191"/>
      <c r="BH1043" s="191"/>
    </row>
    <row r="1044" spans="1:60" outlineLevel="1" x14ac:dyDescent="0.25">
      <c r="A1044" s="192"/>
      <c r="B1044" s="193"/>
      <c r="C1044" s="641"/>
      <c r="D1044" s="642"/>
      <c r="E1044" s="642"/>
      <c r="F1044" s="642"/>
      <c r="G1044" s="642"/>
      <c r="H1044" s="190"/>
      <c r="I1044" s="190"/>
      <c r="J1044" s="190"/>
      <c r="K1044" s="190"/>
      <c r="L1044" s="190"/>
      <c r="M1044" s="190"/>
      <c r="N1044" s="190"/>
      <c r="O1044" s="190"/>
      <c r="P1044" s="190"/>
      <c r="Q1044" s="190"/>
      <c r="R1044" s="190"/>
      <c r="S1044" s="190"/>
      <c r="T1044" s="190"/>
      <c r="U1044" s="190"/>
      <c r="V1044" s="190"/>
      <c r="W1044" s="190"/>
      <c r="X1044" s="190"/>
      <c r="Y1044" s="191"/>
      <c r="Z1044" s="191"/>
      <c r="AA1044" s="191"/>
      <c r="AB1044" s="191"/>
      <c r="AC1044" s="191"/>
      <c r="AD1044" s="191"/>
      <c r="AE1044" s="191"/>
      <c r="AF1044" s="191"/>
      <c r="AG1044" s="191" t="s">
        <v>103</v>
      </c>
      <c r="AH1044" s="191"/>
      <c r="AI1044" s="191"/>
      <c r="AJ1044" s="191"/>
      <c r="AK1044" s="191"/>
      <c r="AL1044" s="191"/>
      <c r="AM1044" s="191"/>
      <c r="AN1044" s="191"/>
      <c r="AO1044" s="191"/>
      <c r="AP1044" s="191"/>
      <c r="AQ1044" s="191"/>
      <c r="AR1044" s="191"/>
      <c r="AS1044" s="191"/>
      <c r="AT1044" s="191"/>
      <c r="AU1044" s="191"/>
      <c r="AV1044" s="191"/>
      <c r="AW1044" s="191"/>
      <c r="AX1044" s="191"/>
      <c r="AY1044" s="191"/>
      <c r="AZ1044" s="191"/>
      <c r="BA1044" s="191"/>
      <c r="BB1044" s="191"/>
      <c r="BC1044" s="191"/>
      <c r="BD1044" s="191"/>
      <c r="BE1044" s="191"/>
      <c r="BF1044" s="191"/>
      <c r="BG1044" s="191"/>
      <c r="BH1044" s="191"/>
    </row>
    <row r="1045" spans="1:60" outlineLevel="1" x14ac:dyDescent="0.25">
      <c r="A1045" s="192">
        <v>119</v>
      </c>
      <c r="B1045" s="193" t="s">
        <v>736</v>
      </c>
      <c r="C1045" s="206" t="s">
        <v>737</v>
      </c>
      <c r="D1045" s="207" t="s">
        <v>39</v>
      </c>
      <c r="E1045" s="208"/>
      <c r="F1045" s="209"/>
      <c r="G1045" s="190">
        <f>ROUND(E1045*F1045,2)</f>
        <v>0</v>
      </c>
      <c r="H1045" s="209"/>
      <c r="I1045" s="190">
        <f>ROUND(E1045*H1045,2)</f>
        <v>0</v>
      </c>
      <c r="J1045" s="209"/>
      <c r="K1045" s="190">
        <f>ROUND(E1045*J1045,2)</f>
        <v>0</v>
      </c>
      <c r="L1045" s="190">
        <v>21</v>
      </c>
      <c r="M1045" s="190">
        <f>G1045*(1+L1045/100)</f>
        <v>0</v>
      </c>
      <c r="N1045" s="190">
        <v>0</v>
      </c>
      <c r="O1045" s="190">
        <f>ROUND(E1045*N1045,2)</f>
        <v>0</v>
      </c>
      <c r="P1045" s="190">
        <v>0</v>
      </c>
      <c r="Q1045" s="190">
        <f>ROUND(E1045*P1045,2)</f>
        <v>0</v>
      </c>
      <c r="R1045" s="190" t="s">
        <v>658</v>
      </c>
      <c r="S1045" s="190" t="s">
        <v>97</v>
      </c>
      <c r="T1045" s="190" t="s">
        <v>98</v>
      </c>
      <c r="U1045" s="190">
        <v>0</v>
      </c>
      <c r="V1045" s="190">
        <f>ROUND(E1045*U1045,2)</f>
        <v>0</v>
      </c>
      <c r="W1045" s="190"/>
      <c r="X1045" s="190" t="s">
        <v>532</v>
      </c>
      <c r="Y1045" s="191"/>
      <c r="Z1045" s="191"/>
      <c r="AA1045" s="191"/>
      <c r="AB1045" s="191"/>
      <c r="AC1045" s="191"/>
      <c r="AD1045" s="191"/>
      <c r="AE1045" s="191"/>
      <c r="AF1045" s="191"/>
      <c r="AG1045" s="191" t="s">
        <v>533</v>
      </c>
      <c r="AH1045" s="191"/>
      <c r="AI1045" s="191"/>
      <c r="AJ1045" s="191"/>
      <c r="AK1045" s="191"/>
      <c r="AL1045" s="191"/>
      <c r="AM1045" s="191"/>
      <c r="AN1045" s="191"/>
      <c r="AO1045" s="191"/>
      <c r="AP1045" s="191"/>
      <c r="AQ1045" s="191"/>
      <c r="AR1045" s="191"/>
      <c r="AS1045" s="191"/>
      <c r="AT1045" s="191"/>
      <c r="AU1045" s="191"/>
      <c r="AV1045" s="191"/>
      <c r="AW1045" s="191"/>
      <c r="AX1045" s="191"/>
      <c r="AY1045" s="191"/>
      <c r="AZ1045" s="191"/>
      <c r="BA1045" s="191"/>
      <c r="BB1045" s="191"/>
      <c r="BC1045" s="191"/>
      <c r="BD1045" s="191"/>
      <c r="BE1045" s="191"/>
      <c r="BF1045" s="191"/>
      <c r="BG1045" s="191"/>
      <c r="BH1045" s="191"/>
    </row>
    <row r="1046" spans="1:60" outlineLevel="1" x14ac:dyDescent="0.25">
      <c r="A1046" s="192"/>
      <c r="B1046" s="193"/>
      <c r="C1046" s="641"/>
      <c r="D1046" s="642"/>
      <c r="E1046" s="642"/>
      <c r="F1046" s="642"/>
      <c r="G1046" s="642"/>
      <c r="H1046" s="190"/>
      <c r="I1046" s="190"/>
      <c r="J1046" s="190"/>
      <c r="K1046" s="190"/>
      <c r="L1046" s="190"/>
      <c r="M1046" s="190"/>
      <c r="N1046" s="190"/>
      <c r="O1046" s="190"/>
      <c r="P1046" s="190"/>
      <c r="Q1046" s="190"/>
      <c r="R1046" s="190"/>
      <c r="S1046" s="190"/>
      <c r="T1046" s="190"/>
      <c r="U1046" s="190"/>
      <c r="V1046" s="190"/>
      <c r="W1046" s="190"/>
      <c r="X1046" s="190"/>
      <c r="Y1046" s="191"/>
      <c r="Z1046" s="191"/>
      <c r="AA1046" s="191"/>
      <c r="AB1046" s="191"/>
      <c r="AC1046" s="191"/>
      <c r="AD1046" s="191"/>
      <c r="AE1046" s="191"/>
      <c r="AF1046" s="191"/>
      <c r="AG1046" s="191" t="s">
        <v>103</v>
      </c>
      <c r="AH1046" s="191"/>
      <c r="AI1046" s="191"/>
      <c r="AJ1046" s="191"/>
      <c r="AK1046" s="191"/>
      <c r="AL1046" s="191"/>
      <c r="AM1046" s="191"/>
      <c r="AN1046" s="191"/>
      <c r="AO1046" s="191"/>
      <c r="AP1046" s="191"/>
      <c r="AQ1046" s="191"/>
      <c r="AR1046" s="191"/>
      <c r="AS1046" s="191"/>
      <c r="AT1046" s="191"/>
      <c r="AU1046" s="191"/>
      <c r="AV1046" s="191"/>
      <c r="AW1046" s="191"/>
      <c r="AX1046" s="191"/>
      <c r="AY1046" s="191"/>
      <c r="AZ1046" s="191"/>
      <c r="BA1046" s="191"/>
      <c r="BB1046" s="191"/>
      <c r="BC1046" s="191"/>
      <c r="BD1046" s="191"/>
      <c r="BE1046" s="191"/>
      <c r="BF1046" s="191"/>
      <c r="BG1046" s="191"/>
      <c r="BH1046" s="191"/>
    </row>
    <row r="1047" spans="1:60" x14ac:dyDescent="0.25">
      <c r="A1047" s="174" t="s">
        <v>92</v>
      </c>
      <c r="B1047" s="175" t="s">
        <v>192</v>
      </c>
      <c r="C1047" s="176" t="s">
        <v>193</v>
      </c>
      <c r="D1047" s="177"/>
      <c r="E1047" s="178"/>
      <c r="F1047" s="179"/>
      <c r="G1047" s="179">
        <f>SUMIF(AG1048:AG1055,"&lt;&gt;NOR",G1048:G1055)</f>
        <v>0</v>
      </c>
      <c r="H1047" s="179"/>
      <c r="I1047" s="179">
        <f>SUM(I1048:I1055)</f>
        <v>0</v>
      </c>
      <c r="J1047" s="179"/>
      <c r="K1047" s="179">
        <f>SUM(K1048:K1055)</f>
        <v>0</v>
      </c>
      <c r="L1047" s="179"/>
      <c r="M1047" s="179">
        <f>SUM(M1048:M1055)</f>
        <v>0</v>
      </c>
      <c r="N1047" s="179"/>
      <c r="O1047" s="179">
        <f>SUM(O1048:O1055)</f>
        <v>0</v>
      </c>
      <c r="P1047" s="179"/>
      <c r="Q1047" s="179">
        <f>SUM(Q1048:Q1055)</f>
        <v>0</v>
      </c>
      <c r="R1047" s="179"/>
      <c r="S1047" s="179"/>
      <c r="T1047" s="180"/>
      <c r="U1047" s="181"/>
      <c r="V1047" s="181">
        <f>SUM(V1048:V1055)</f>
        <v>0</v>
      </c>
      <c r="W1047" s="181"/>
      <c r="X1047" s="181"/>
      <c r="AG1047" s="28" t="s">
        <v>93</v>
      </c>
    </row>
    <row r="1048" spans="1:60" outlineLevel="1" x14ac:dyDescent="0.25">
      <c r="A1048" s="182">
        <v>120</v>
      </c>
      <c r="B1048" s="183" t="s">
        <v>738</v>
      </c>
      <c r="C1048" s="184" t="s">
        <v>739</v>
      </c>
      <c r="D1048" s="185" t="s">
        <v>341</v>
      </c>
      <c r="E1048" s="186">
        <v>152.07</v>
      </c>
      <c r="F1048" s="187"/>
      <c r="G1048" s="188">
        <f>ROUND(E1048*F1048,2)</f>
        <v>0</v>
      </c>
      <c r="H1048" s="187"/>
      <c r="I1048" s="188">
        <f>ROUND(E1048*H1048,2)</f>
        <v>0</v>
      </c>
      <c r="J1048" s="187"/>
      <c r="K1048" s="188">
        <f>ROUND(E1048*J1048,2)</f>
        <v>0</v>
      </c>
      <c r="L1048" s="188">
        <v>21</v>
      </c>
      <c r="M1048" s="188">
        <f>G1048*(1+L1048/100)</f>
        <v>0</v>
      </c>
      <c r="N1048" s="188">
        <v>0</v>
      </c>
      <c r="O1048" s="188">
        <f>ROUND(E1048*N1048,2)</f>
        <v>0</v>
      </c>
      <c r="P1048" s="188">
        <v>0</v>
      </c>
      <c r="Q1048" s="188">
        <f>ROUND(E1048*P1048,2)</f>
        <v>0</v>
      </c>
      <c r="R1048" s="188"/>
      <c r="S1048" s="188" t="s">
        <v>117</v>
      </c>
      <c r="T1048" s="189" t="s">
        <v>98</v>
      </c>
      <c r="U1048" s="190">
        <v>0</v>
      </c>
      <c r="V1048" s="190">
        <f>ROUND(E1048*U1048,2)</f>
        <v>0</v>
      </c>
      <c r="W1048" s="190"/>
      <c r="X1048" s="190" t="s">
        <v>134</v>
      </c>
      <c r="Y1048" s="191"/>
      <c r="Z1048" s="191"/>
      <c r="AA1048" s="191"/>
      <c r="AB1048" s="191"/>
      <c r="AC1048" s="191"/>
      <c r="AD1048" s="191"/>
      <c r="AE1048" s="191"/>
      <c r="AF1048" s="191"/>
      <c r="AG1048" s="191" t="s">
        <v>620</v>
      </c>
      <c r="AH1048" s="191"/>
      <c r="AI1048" s="191"/>
      <c r="AJ1048" s="191"/>
      <c r="AK1048" s="191"/>
      <c r="AL1048" s="191"/>
      <c r="AM1048" s="191"/>
      <c r="AN1048" s="191"/>
      <c r="AO1048" s="191"/>
      <c r="AP1048" s="191"/>
      <c r="AQ1048" s="191"/>
      <c r="AR1048" s="191"/>
      <c r="AS1048" s="191"/>
      <c r="AT1048" s="191"/>
      <c r="AU1048" s="191"/>
      <c r="AV1048" s="191"/>
      <c r="AW1048" s="191"/>
      <c r="AX1048" s="191"/>
      <c r="AY1048" s="191"/>
      <c r="AZ1048" s="191"/>
      <c r="BA1048" s="191"/>
      <c r="BB1048" s="191"/>
      <c r="BC1048" s="191"/>
      <c r="BD1048" s="191"/>
      <c r="BE1048" s="191"/>
      <c r="BF1048" s="191"/>
      <c r="BG1048" s="191"/>
      <c r="BH1048" s="191"/>
    </row>
    <row r="1049" spans="1:60" outlineLevel="1" x14ac:dyDescent="0.25">
      <c r="A1049" s="192"/>
      <c r="B1049" s="193"/>
      <c r="C1049" s="195" t="s">
        <v>404</v>
      </c>
      <c r="D1049" s="196"/>
      <c r="E1049" s="197"/>
      <c r="F1049" s="190"/>
      <c r="G1049" s="190"/>
      <c r="H1049" s="190"/>
      <c r="I1049" s="190"/>
      <c r="J1049" s="190"/>
      <c r="K1049" s="190"/>
      <c r="L1049" s="190"/>
      <c r="M1049" s="190"/>
      <c r="N1049" s="190"/>
      <c r="O1049" s="190"/>
      <c r="P1049" s="190"/>
      <c r="Q1049" s="190"/>
      <c r="R1049" s="190"/>
      <c r="S1049" s="190"/>
      <c r="T1049" s="190"/>
      <c r="U1049" s="190"/>
      <c r="V1049" s="190"/>
      <c r="W1049" s="190"/>
      <c r="X1049" s="190"/>
      <c r="Y1049" s="191"/>
      <c r="Z1049" s="191"/>
      <c r="AA1049" s="191"/>
      <c r="AB1049" s="191"/>
      <c r="AC1049" s="191"/>
      <c r="AD1049" s="191"/>
      <c r="AE1049" s="191"/>
      <c r="AF1049" s="191"/>
      <c r="AG1049" s="191" t="s">
        <v>143</v>
      </c>
      <c r="AH1049" s="191">
        <v>0</v>
      </c>
      <c r="AI1049" s="191"/>
      <c r="AJ1049" s="191"/>
      <c r="AK1049" s="191"/>
      <c r="AL1049" s="191"/>
      <c r="AM1049" s="191"/>
      <c r="AN1049" s="191"/>
      <c r="AO1049" s="191"/>
      <c r="AP1049" s="191"/>
      <c r="AQ1049" s="191"/>
      <c r="AR1049" s="191"/>
      <c r="AS1049" s="191"/>
      <c r="AT1049" s="191"/>
      <c r="AU1049" s="191"/>
      <c r="AV1049" s="191"/>
      <c r="AW1049" s="191"/>
      <c r="AX1049" s="191"/>
      <c r="AY1049" s="191"/>
      <c r="AZ1049" s="191"/>
      <c r="BA1049" s="191"/>
      <c r="BB1049" s="191"/>
      <c r="BC1049" s="191"/>
      <c r="BD1049" s="191"/>
      <c r="BE1049" s="191"/>
      <c r="BF1049" s="191"/>
      <c r="BG1049" s="191"/>
      <c r="BH1049" s="191"/>
    </row>
    <row r="1050" spans="1:60" outlineLevel="1" x14ac:dyDescent="0.25">
      <c r="A1050" s="192"/>
      <c r="B1050" s="193"/>
      <c r="C1050" s="195" t="s">
        <v>405</v>
      </c>
      <c r="D1050" s="196"/>
      <c r="E1050" s="197">
        <v>99.29</v>
      </c>
      <c r="F1050" s="190"/>
      <c r="G1050" s="190"/>
      <c r="H1050" s="190"/>
      <c r="I1050" s="190"/>
      <c r="J1050" s="190"/>
      <c r="K1050" s="190"/>
      <c r="L1050" s="190"/>
      <c r="M1050" s="190"/>
      <c r="N1050" s="190"/>
      <c r="O1050" s="190"/>
      <c r="P1050" s="190"/>
      <c r="Q1050" s="190"/>
      <c r="R1050" s="190"/>
      <c r="S1050" s="190"/>
      <c r="T1050" s="190"/>
      <c r="U1050" s="190"/>
      <c r="V1050" s="190"/>
      <c r="W1050" s="190"/>
      <c r="X1050" s="190"/>
      <c r="Y1050" s="191"/>
      <c r="Z1050" s="191"/>
      <c r="AA1050" s="191"/>
      <c r="AB1050" s="191"/>
      <c r="AC1050" s="191"/>
      <c r="AD1050" s="191"/>
      <c r="AE1050" s="191"/>
      <c r="AF1050" s="191"/>
      <c r="AG1050" s="191" t="s">
        <v>143</v>
      </c>
      <c r="AH1050" s="191">
        <v>0</v>
      </c>
      <c r="AI1050" s="191"/>
      <c r="AJ1050" s="191"/>
      <c r="AK1050" s="191"/>
      <c r="AL1050" s="191"/>
      <c r="AM1050" s="191"/>
      <c r="AN1050" s="191"/>
      <c r="AO1050" s="191"/>
      <c r="AP1050" s="191"/>
      <c r="AQ1050" s="191"/>
      <c r="AR1050" s="191"/>
      <c r="AS1050" s="191"/>
      <c r="AT1050" s="191"/>
      <c r="AU1050" s="191"/>
      <c r="AV1050" s="191"/>
      <c r="AW1050" s="191"/>
      <c r="AX1050" s="191"/>
      <c r="AY1050" s="191"/>
      <c r="AZ1050" s="191"/>
      <c r="BA1050" s="191"/>
      <c r="BB1050" s="191"/>
      <c r="BC1050" s="191"/>
      <c r="BD1050" s="191"/>
      <c r="BE1050" s="191"/>
      <c r="BF1050" s="191"/>
      <c r="BG1050" s="191"/>
      <c r="BH1050" s="191"/>
    </row>
    <row r="1051" spans="1:60" outlineLevel="1" x14ac:dyDescent="0.25">
      <c r="A1051" s="192"/>
      <c r="B1051" s="193"/>
      <c r="C1051" s="195" t="s">
        <v>304</v>
      </c>
      <c r="D1051" s="196"/>
      <c r="E1051" s="197"/>
      <c r="F1051" s="190"/>
      <c r="G1051" s="190"/>
      <c r="H1051" s="190"/>
      <c r="I1051" s="190"/>
      <c r="J1051" s="190"/>
      <c r="K1051" s="190"/>
      <c r="L1051" s="190"/>
      <c r="M1051" s="190"/>
      <c r="N1051" s="190"/>
      <c r="O1051" s="190"/>
      <c r="P1051" s="190"/>
      <c r="Q1051" s="190"/>
      <c r="R1051" s="190"/>
      <c r="S1051" s="190"/>
      <c r="T1051" s="190"/>
      <c r="U1051" s="190"/>
      <c r="V1051" s="190"/>
      <c r="W1051" s="190"/>
      <c r="X1051" s="190"/>
      <c r="Y1051" s="191"/>
      <c r="Z1051" s="191"/>
      <c r="AA1051" s="191"/>
      <c r="AB1051" s="191"/>
      <c r="AC1051" s="191"/>
      <c r="AD1051" s="191"/>
      <c r="AE1051" s="191"/>
      <c r="AF1051" s="191"/>
      <c r="AG1051" s="191" t="s">
        <v>143</v>
      </c>
      <c r="AH1051" s="191">
        <v>0</v>
      </c>
      <c r="AI1051" s="191"/>
      <c r="AJ1051" s="191"/>
      <c r="AK1051" s="191"/>
      <c r="AL1051" s="191"/>
      <c r="AM1051" s="191"/>
      <c r="AN1051" s="191"/>
      <c r="AO1051" s="191"/>
      <c r="AP1051" s="191"/>
      <c r="AQ1051" s="191"/>
      <c r="AR1051" s="191"/>
      <c r="AS1051" s="191"/>
      <c r="AT1051" s="191"/>
      <c r="AU1051" s="191"/>
      <c r="AV1051" s="191"/>
      <c r="AW1051" s="191"/>
      <c r="AX1051" s="191"/>
      <c r="AY1051" s="191"/>
      <c r="AZ1051" s="191"/>
      <c r="BA1051" s="191"/>
      <c r="BB1051" s="191"/>
      <c r="BC1051" s="191"/>
      <c r="BD1051" s="191"/>
      <c r="BE1051" s="191"/>
      <c r="BF1051" s="191"/>
      <c r="BG1051" s="191"/>
      <c r="BH1051" s="191"/>
    </row>
    <row r="1052" spans="1:60" outlineLevel="1" x14ac:dyDescent="0.25">
      <c r="A1052" s="192"/>
      <c r="B1052" s="193"/>
      <c r="C1052" s="195" t="s">
        <v>305</v>
      </c>
      <c r="D1052" s="196"/>
      <c r="E1052" s="197">
        <v>21.03</v>
      </c>
      <c r="F1052" s="190"/>
      <c r="G1052" s="190"/>
      <c r="H1052" s="190"/>
      <c r="I1052" s="190"/>
      <c r="J1052" s="190"/>
      <c r="K1052" s="190"/>
      <c r="L1052" s="190"/>
      <c r="M1052" s="190"/>
      <c r="N1052" s="190"/>
      <c r="O1052" s="190"/>
      <c r="P1052" s="190"/>
      <c r="Q1052" s="190"/>
      <c r="R1052" s="190"/>
      <c r="S1052" s="190"/>
      <c r="T1052" s="190"/>
      <c r="U1052" s="190"/>
      <c r="V1052" s="190"/>
      <c r="W1052" s="190"/>
      <c r="X1052" s="190"/>
      <c r="Y1052" s="191"/>
      <c r="Z1052" s="191"/>
      <c r="AA1052" s="191"/>
      <c r="AB1052" s="191"/>
      <c r="AC1052" s="191"/>
      <c r="AD1052" s="191"/>
      <c r="AE1052" s="191"/>
      <c r="AF1052" s="191"/>
      <c r="AG1052" s="191" t="s">
        <v>143</v>
      </c>
      <c r="AH1052" s="191">
        <v>0</v>
      </c>
      <c r="AI1052" s="191"/>
      <c r="AJ1052" s="191"/>
      <c r="AK1052" s="191"/>
      <c r="AL1052" s="191"/>
      <c r="AM1052" s="191"/>
      <c r="AN1052" s="191"/>
      <c r="AO1052" s="191"/>
      <c r="AP1052" s="191"/>
      <c r="AQ1052" s="191"/>
      <c r="AR1052" s="191"/>
      <c r="AS1052" s="191"/>
      <c r="AT1052" s="191"/>
      <c r="AU1052" s="191"/>
      <c r="AV1052" s="191"/>
      <c r="AW1052" s="191"/>
      <c r="AX1052" s="191"/>
      <c r="AY1052" s="191"/>
      <c r="AZ1052" s="191"/>
      <c r="BA1052" s="191"/>
      <c r="BB1052" s="191"/>
      <c r="BC1052" s="191"/>
      <c r="BD1052" s="191"/>
      <c r="BE1052" s="191"/>
      <c r="BF1052" s="191"/>
      <c r="BG1052" s="191"/>
      <c r="BH1052" s="191"/>
    </row>
    <row r="1053" spans="1:60" outlineLevel="1" x14ac:dyDescent="0.25">
      <c r="A1053" s="192"/>
      <c r="B1053" s="193"/>
      <c r="C1053" s="195" t="s">
        <v>306</v>
      </c>
      <c r="D1053" s="196"/>
      <c r="E1053" s="197"/>
      <c r="F1053" s="190"/>
      <c r="G1053" s="190"/>
      <c r="H1053" s="190"/>
      <c r="I1053" s="190"/>
      <c r="J1053" s="190"/>
      <c r="K1053" s="190"/>
      <c r="L1053" s="190"/>
      <c r="M1053" s="190"/>
      <c r="N1053" s="190"/>
      <c r="O1053" s="190"/>
      <c r="P1053" s="190"/>
      <c r="Q1053" s="190"/>
      <c r="R1053" s="190"/>
      <c r="S1053" s="190"/>
      <c r="T1053" s="190"/>
      <c r="U1053" s="190"/>
      <c r="V1053" s="190"/>
      <c r="W1053" s="190"/>
      <c r="X1053" s="190"/>
      <c r="Y1053" s="191"/>
      <c r="Z1053" s="191"/>
      <c r="AA1053" s="191"/>
      <c r="AB1053" s="191"/>
      <c r="AC1053" s="191"/>
      <c r="AD1053" s="191"/>
      <c r="AE1053" s="191"/>
      <c r="AF1053" s="191"/>
      <c r="AG1053" s="191" t="s">
        <v>143</v>
      </c>
      <c r="AH1053" s="191">
        <v>0</v>
      </c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  <c r="AS1053" s="191"/>
      <c r="AT1053" s="191"/>
      <c r="AU1053" s="191"/>
      <c r="AV1053" s="191"/>
      <c r="AW1053" s="191"/>
      <c r="AX1053" s="191"/>
      <c r="AY1053" s="191"/>
      <c r="AZ1053" s="191"/>
      <c r="BA1053" s="191"/>
      <c r="BB1053" s="191"/>
      <c r="BC1053" s="191"/>
      <c r="BD1053" s="191"/>
      <c r="BE1053" s="191"/>
      <c r="BF1053" s="191"/>
      <c r="BG1053" s="191"/>
      <c r="BH1053" s="191"/>
    </row>
    <row r="1054" spans="1:60" outlineLevel="1" x14ac:dyDescent="0.25">
      <c r="A1054" s="192"/>
      <c r="B1054" s="193"/>
      <c r="C1054" s="195" t="s">
        <v>307</v>
      </c>
      <c r="D1054" s="196"/>
      <c r="E1054" s="197">
        <v>31.75</v>
      </c>
      <c r="F1054" s="190"/>
      <c r="G1054" s="190"/>
      <c r="H1054" s="190"/>
      <c r="I1054" s="190"/>
      <c r="J1054" s="190"/>
      <c r="K1054" s="190"/>
      <c r="L1054" s="190"/>
      <c r="M1054" s="190"/>
      <c r="N1054" s="190"/>
      <c r="O1054" s="190"/>
      <c r="P1054" s="190"/>
      <c r="Q1054" s="190"/>
      <c r="R1054" s="190"/>
      <c r="S1054" s="190"/>
      <c r="T1054" s="190"/>
      <c r="U1054" s="190"/>
      <c r="V1054" s="190"/>
      <c r="W1054" s="190"/>
      <c r="X1054" s="190"/>
      <c r="Y1054" s="191"/>
      <c r="Z1054" s="191"/>
      <c r="AA1054" s="191"/>
      <c r="AB1054" s="191"/>
      <c r="AC1054" s="191"/>
      <c r="AD1054" s="191"/>
      <c r="AE1054" s="191"/>
      <c r="AF1054" s="191"/>
      <c r="AG1054" s="191" t="s">
        <v>143</v>
      </c>
      <c r="AH1054" s="191">
        <v>0</v>
      </c>
      <c r="AI1054" s="191"/>
      <c r="AJ1054" s="191"/>
      <c r="AK1054" s="191"/>
      <c r="AL1054" s="191"/>
      <c r="AM1054" s="191"/>
      <c r="AN1054" s="191"/>
      <c r="AO1054" s="191"/>
      <c r="AP1054" s="191"/>
      <c r="AQ1054" s="191"/>
      <c r="AR1054" s="191"/>
      <c r="AS1054" s="191"/>
      <c r="AT1054" s="191"/>
      <c r="AU1054" s="191"/>
      <c r="AV1054" s="191"/>
      <c r="AW1054" s="191"/>
      <c r="AX1054" s="191"/>
      <c r="AY1054" s="191"/>
      <c r="AZ1054" s="191"/>
      <c r="BA1054" s="191"/>
      <c r="BB1054" s="191"/>
      <c r="BC1054" s="191"/>
      <c r="BD1054" s="191"/>
      <c r="BE1054" s="191"/>
      <c r="BF1054" s="191"/>
      <c r="BG1054" s="191"/>
      <c r="BH1054" s="191"/>
    </row>
    <row r="1055" spans="1:60" outlineLevel="1" x14ac:dyDescent="0.25">
      <c r="A1055" s="192"/>
      <c r="B1055" s="193"/>
      <c r="C1055" s="641"/>
      <c r="D1055" s="642"/>
      <c r="E1055" s="642"/>
      <c r="F1055" s="642"/>
      <c r="G1055" s="642"/>
      <c r="H1055" s="190"/>
      <c r="I1055" s="190"/>
      <c r="J1055" s="190"/>
      <c r="K1055" s="190"/>
      <c r="L1055" s="190"/>
      <c r="M1055" s="190"/>
      <c r="N1055" s="190"/>
      <c r="O1055" s="190"/>
      <c r="P1055" s="190"/>
      <c r="Q1055" s="190"/>
      <c r="R1055" s="190"/>
      <c r="S1055" s="190"/>
      <c r="T1055" s="190"/>
      <c r="U1055" s="190"/>
      <c r="V1055" s="190"/>
      <c r="W1055" s="190"/>
      <c r="X1055" s="190"/>
      <c r="Y1055" s="191"/>
      <c r="Z1055" s="191"/>
      <c r="AA1055" s="191"/>
      <c r="AB1055" s="191"/>
      <c r="AC1055" s="191"/>
      <c r="AD1055" s="191"/>
      <c r="AE1055" s="191"/>
      <c r="AF1055" s="191"/>
      <c r="AG1055" s="191" t="s">
        <v>103</v>
      </c>
      <c r="AH1055" s="191"/>
      <c r="AI1055" s="191"/>
      <c r="AJ1055" s="191"/>
      <c r="AK1055" s="191"/>
      <c r="AL1055" s="191"/>
      <c r="AM1055" s="191"/>
      <c r="AN1055" s="191"/>
      <c r="AO1055" s="191"/>
      <c r="AP1055" s="191"/>
      <c r="AQ1055" s="191"/>
      <c r="AR1055" s="191"/>
      <c r="AS1055" s="191"/>
      <c r="AT1055" s="191"/>
      <c r="AU1055" s="191"/>
      <c r="AV1055" s="191"/>
      <c r="AW1055" s="191"/>
      <c r="AX1055" s="191"/>
      <c r="AY1055" s="191"/>
      <c r="AZ1055" s="191"/>
      <c r="BA1055" s="191"/>
      <c r="BB1055" s="191"/>
      <c r="BC1055" s="191"/>
      <c r="BD1055" s="191"/>
      <c r="BE1055" s="191"/>
      <c r="BF1055" s="191"/>
      <c r="BG1055" s="191"/>
      <c r="BH1055" s="191"/>
    </row>
    <row r="1056" spans="1:60" x14ac:dyDescent="0.25">
      <c r="A1056" s="174" t="s">
        <v>92</v>
      </c>
      <c r="B1056" s="175" t="s">
        <v>194</v>
      </c>
      <c r="C1056" s="176" t="s">
        <v>195</v>
      </c>
      <c r="D1056" s="177"/>
      <c r="E1056" s="178"/>
      <c r="F1056" s="179"/>
      <c r="G1056" s="179">
        <f>SUMIF(AG1057:AG1082,"&lt;&gt;NOR",G1057:G1082)</f>
        <v>0</v>
      </c>
      <c r="H1056" s="179"/>
      <c r="I1056" s="179">
        <f>SUM(I1057:I1082)</f>
        <v>0</v>
      </c>
      <c r="J1056" s="179"/>
      <c r="K1056" s="179">
        <f>SUM(K1057:K1082)</f>
        <v>0</v>
      </c>
      <c r="L1056" s="179"/>
      <c r="M1056" s="179">
        <f>SUM(M1057:M1082)</f>
        <v>0</v>
      </c>
      <c r="N1056" s="179"/>
      <c r="O1056" s="179">
        <f>SUM(O1057:O1082)</f>
        <v>0.22999999999999998</v>
      </c>
      <c r="P1056" s="179"/>
      <c r="Q1056" s="179">
        <f>SUM(Q1057:Q1082)</f>
        <v>0</v>
      </c>
      <c r="R1056" s="179"/>
      <c r="S1056" s="179"/>
      <c r="T1056" s="180"/>
      <c r="U1056" s="181"/>
      <c r="V1056" s="181">
        <f>SUM(V1057:V1082)</f>
        <v>0</v>
      </c>
      <c r="W1056" s="181"/>
      <c r="X1056" s="181"/>
      <c r="AG1056" s="28" t="s">
        <v>93</v>
      </c>
    </row>
    <row r="1057" spans="1:60" outlineLevel="1" x14ac:dyDescent="0.25">
      <c r="A1057" s="182">
        <v>121</v>
      </c>
      <c r="B1057" s="183" t="s">
        <v>740</v>
      </c>
      <c r="C1057" s="184" t="s">
        <v>741</v>
      </c>
      <c r="D1057" s="185" t="s">
        <v>230</v>
      </c>
      <c r="E1057" s="186">
        <v>795.51</v>
      </c>
      <c r="F1057" s="187"/>
      <c r="G1057" s="188">
        <f>ROUND(E1057*F1057,2)</f>
        <v>0</v>
      </c>
      <c r="H1057" s="187"/>
      <c r="I1057" s="188">
        <f>ROUND(E1057*H1057,2)</f>
        <v>0</v>
      </c>
      <c r="J1057" s="187"/>
      <c r="K1057" s="188">
        <f>ROUND(E1057*J1057,2)</f>
        <v>0</v>
      </c>
      <c r="L1057" s="188">
        <v>21</v>
      </c>
      <c r="M1057" s="188">
        <f>G1057*(1+L1057/100)</f>
        <v>0</v>
      </c>
      <c r="N1057" s="188">
        <v>2.5999999999999998E-4</v>
      </c>
      <c r="O1057" s="188">
        <f>ROUND(E1057*N1057,2)</f>
        <v>0.21</v>
      </c>
      <c r="P1057" s="188">
        <v>0</v>
      </c>
      <c r="Q1057" s="188">
        <f>ROUND(E1057*P1057,2)</f>
        <v>0</v>
      </c>
      <c r="R1057" s="188" t="s">
        <v>545</v>
      </c>
      <c r="S1057" s="188" t="s">
        <v>97</v>
      </c>
      <c r="T1057" s="189" t="s">
        <v>98</v>
      </c>
      <c r="U1057" s="190">
        <v>0</v>
      </c>
      <c r="V1057" s="190">
        <f>ROUND(E1057*U1057,2)</f>
        <v>0</v>
      </c>
      <c r="W1057" s="190"/>
      <c r="X1057" s="190" t="s">
        <v>546</v>
      </c>
      <c r="Y1057" s="191"/>
      <c r="Z1057" s="191"/>
      <c r="AA1057" s="191"/>
      <c r="AB1057" s="191"/>
      <c r="AC1057" s="191"/>
      <c r="AD1057" s="191"/>
      <c r="AE1057" s="191"/>
      <c r="AF1057" s="191"/>
      <c r="AG1057" s="191" t="s">
        <v>547</v>
      </c>
      <c r="AH1057" s="191"/>
      <c r="AI1057" s="191"/>
      <c r="AJ1057" s="191"/>
      <c r="AK1057" s="191"/>
      <c r="AL1057" s="191"/>
      <c r="AM1057" s="191"/>
      <c r="AN1057" s="191"/>
      <c r="AO1057" s="191"/>
      <c r="AP1057" s="191"/>
      <c r="AQ1057" s="191"/>
      <c r="AR1057" s="191"/>
      <c r="AS1057" s="191"/>
      <c r="AT1057" s="191"/>
      <c r="AU1057" s="191"/>
      <c r="AV1057" s="191"/>
      <c r="AW1057" s="191"/>
      <c r="AX1057" s="191"/>
      <c r="AY1057" s="191"/>
      <c r="AZ1057" s="191"/>
      <c r="BA1057" s="191"/>
      <c r="BB1057" s="191"/>
      <c r="BC1057" s="191"/>
      <c r="BD1057" s="191"/>
      <c r="BE1057" s="191"/>
      <c r="BF1057" s="191"/>
      <c r="BG1057" s="191"/>
      <c r="BH1057" s="191"/>
    </row>
    <row r="1058" spans="1:60" ht="21" outlineLevel="1" x14ac:dyDescent="0.25">
      <c r="A1058" s="192"/>
      <c r="B1058" s="193"/>
      <c r="C1058" s="645" t="s">
        <v>742</v>
      </c>
      <c r="D1058" s="646"/>
      <c r="E1058" s="646"/>
      <c r="F1058" s="646"/>
      <c r="G1058" s="646"/>
      <c r="H1058" s="190"/>
      <c r="I1058" s="190"/>
      <c r="J1058" s="190"/>
      <c r="K1058" s="190"/>
      <c r="L1058" s="190"/>
      <c r="M1058" s="190"/>
      <c r="N1058" s="190"/>
      <c r="O1058" s="190"/>
      <c r="P1058" s="190"/>
      <c r="Q1058" s="190"/>
      <c r="R1058" s="190"/>
      <c r="S1058" s="190"/>
      <c r="T1058" s="190"/>
      <c r="U1058" s="190"/>
      <c r="V1058" s="190"/>
      <c r="W1058" s="190"/>
      <c r="X1058" s="190"/>
      <c r="Y1058" s="191"/>
      <c r="Z1058" s="191"/>
      <c r="AA1058" s="191"/>
      <c r="AB1058" s="191"/>
      <c r="AC1058" s="191"/>
      <c r="AD1058" s="191"/>
      <c r="AE1058" s="191"/>
      <c r="AF1058" s="191"/>
      <c r="AG1058" s="191" t="s">
        <v>224</v>
      </c>
      <c r="AH1058" s="191"/>
      <c r="AI1058" s="191"/>
      <c r="AJ1058" s="191"/>
      <c r="AK1058" s="191"/>
      <c r="AL1058" s="191"/>
      <c r="AM1058" s="191"/>
      <c r="AN1058" s="191"/>
      <c r="AO1058" s="191"/>
      <c r="AP1058" s="191"/>
      <c r="AQ1058" s="191"/>
      <c r="AR1058" s="191"/>
      <c r="AS1058" s="191"/>
      <c r="AT1058" s="191"/>
      <c r="AU1058" s="191"/>
      <c r="AV1058" s="191"/>
      <c r="AW1058" s="191"/>
      <c r="AX1058" s="191"/>
      <c r="AY1058" s="191"/>
      <c r="AZ1058" s="191"/>
      <c r="BA1058" s="194" t="str">
        <f>C1058</f>
        <v>Oškrabání, jednonásobné mydlení, částečné vyhlazení malířskou masou jednonásobné, malba dvojnásobná, bez pačokování, jednobarevná s bílým stropem.</v>
      </c>
      <c r="BB1058" s="191"/>
      <c r="BC1058" s="191"/>
      <c r="BD1058" s="191"/>
      <c r="BE1058" s="191"/>
      <c r="BF1058" s="191"/>
      <c r="BG1058" s="191"/>
      <c r="BH1058" s="191"/>
    </row>
    <row r="1059" spans="1:60" outlineLevel="1" x14ac:dyDescent="0.25">
      <c r="A1059" s="192"/>
      <c r="B1059" s="193"/>
      <c r="C1059" s="195" t="s">
        <v>743</v>
      </c>
      <c r="D1059" s="196"/>
      <c r="E1059" s="197"/>
      <c r="F1059" s="190"/>
      <c r="G1059" s="190"/>
      <c r="H1059" s="190"/>
      <c r="I1059" s="190"/>
      <c r="J1059" s="190"/>
      <c r="K1059" s="190"/>
      <c r="L1059" s="190"/>
      <c r="M1059" s="190"/>
      <c r="N1059" s="190"/>
      <c r="O1059" s="190"/>
      <c r="P1059" s="190"/>
      <c r="Q1059" s="190"/>
      <c r="R1059" s="190"/>
      <c r="S1059" s="190"/>
      <c r="T1059" s="190"/>
      <c r="U1059" s="190"/>
      <c r="V1059" s="190"/>
      <c r="W1059" s="190"/>
      <c r="X1059" s="190"/>
      <c r="Y1059" s="191"/>
      <c r="Z1059" s="191"/>
      <c r="AA1059" s="191"/>
      <c r="AB1059" s="191"/>
      <c r="AC1059" s="191"/>
      <c r="AD1059" s="191"/>
      <c r="AE1059" s="191"/>
      <c r="AF1059" s="191"/>
      <c r="AG1059" s="191" t="s">
        <v>143</v>
      </c>
      <c r="AH1059" s="191">
        <v>0</v>
      </c>
      <c r="AI1059" s="191"/>
      <c r="AJ1059" s="191"/>
      <c r="AK1059" s="191"/>
      <c r="AL1059" s="191"/>
      <c r="AM1059" s="191"/>
      <c r="AN1059" s="191"/>
      <c r="AO1059" s="191"/>
      <c r="AP1059" s="191"/>
      <c r="AQ1059" s="191"/>
      <c r="AR1059" s="191"/>
      <c r="AS1059" s="191"/>
      <c r="AT1059" s="191"/>
      <c r="AU1059" s="191"/>
      <c r="AV1059" s="191"/>
      <c r="AW1059" s="191"/>
      <c r="AX1059" s="191"/>
      <c r="AY1059" s="191"/>
      <c r="AZ1059" s="191"/>
      <c r="BA1059" s="191"/>
      <c r="BB1059" s="191"/>
      <c r="BC1059" s="191"/>
      <c r="BD1059" s="191"/>
      <c r="BE1059" s="191"/>
      <c r="BF1059" s="191"/>
      <c r="BG1059" s="191"/>
      <c r="BH1059" s="191"/>
    </row>
    <row r="1060" spans="1:60" outlineLevel="1" x14ac:dyDescent="0.25">
      <c r="A1060" s="192"/>
      <c r="B1060" s="193"/>
      <c r="C1060" s="195" t="s">
        <v>237</v>
      </c>
      <c r="D1060" s="196"/>
      <c r="E1060" s="197"/>
      <c r="F1060" s="190"/>
      <c r="G1060" s="190"/>
      <c r="H1060" s="190"/>
      <c r="I1060" s="190"/>
      <c r="J1060" s="190"/>
      <c r="K1060" s="190"/>
      <c r="L1060" s="190"/>
      <c r="M1060" s="190"/>
      <c r="N1060" s="190"/>
      <c r="O1060" s="190"/>
      <c r="P1060" s="190"/>
      <c r="Q1060" s="190"/>
      <c r="R1060" s="190"/>
      <c r="S1060" s="190"/>
      <c r="T1060" s="190"/>
      <c r="U1060" s="190"/>
      <c r="V1060" s="190"/>
      <c r="W1060" s="190"/>
      <c r="X1060" s="190"/>
      <c r="Y1060" s="191"/>
      <c r="Z1060" s="191"/>
      <c r="AA1060" s="191"/>
      <c r="AB1060" s="191"/>
      <c r="AC1060" s="191"/>
      <c r="AD1060" s="191"/>
      <c r="AE1060" s="191"/>
      <c r="AF1060" s="191"/>
      <c r="AG1060" s="191" t="s">
        <v>143</v>
      </c>
      <c r="AH1060" s="191">
        <v>0</v>
      </c>
      <c r="AI1060" s="191"/>
      <c r="AJ1060" s="191"/>
      <c r="AK1060" s="191"/>
      <c r="AL1060" s="191"/>
      <c r="AM1060" s="191"/>
      <c r="AN1060" s="191"/>
      <c r="AO1060" s="191"/>
      <c r="AP1060" s="191"/>
      <c r="AQ1060" s="191"/>
      <c r="AR1060" s="191"/>
      <c r="AS1060" s="191"/>
      <c r="AT1060" s="191"/>
      <c r="AU1060" s="191"/>
      <c r="AV1060" s="191"/>
      <c r="AW1060" s="191"/>
      <c r="AX1060" s="191"/>
      <c r="AY1060" s="191"/>
      <c r="AZ1060" s="191"/>
      <c r="BA1060" s="191"/>
      <c r="BB1060" s="191"/>
      <c r="BC1060" s="191"/>
      <c r="BD1060" s="191"/>
      <c r="BE1060" s="191"/>
      <c r="BF1060" s="191"/>
      <c r="BG1060" s="191"/>
      <c r="BH1060" s="191"/>
    </row>
    <row r="1061" spans="1:60" outlineLevel="1" x14ac:dyDescent="0.25">
      <c r="A1061" s="192"/>
      <c r="B1061" s="193"/>
      <c r="C1061" s="195" t="s">
        <v>744</v>
      </c>
      <c r="D1061" s="196"/>
      <c r="E1061" s="197">
        <v>190</v>
      </c>
      <c r="F1061" s="190"/>
      <c r="G1061" s="190"/>
      <c r="H1061" s="190"/>
      <c r="I1061" s="190"/>
      <c r="J1061" s="190"/>
      <c r="K1061" s="190"/>
      <c r="L1061" s="190"/>
      <c r="M1061" s="190"/>
      <c r="N1061" s="190"/>
      <c r="O1061" s="190"/>
      <c r="P1061" s="190"/>
      <c r="Q1061" s="190"/>
      <c r="R1061" s="190"/>
      <c r="S1061" s="190"/>
      <c r="T1061" s="190"/>
      <c r="U1061" s="190"/>
      <c r="V1061" s="190"/>
      <c r="W1061" s="190"/>
      <c r="X1061" s="190"/>
      <c r="Y1061" s="191"/>
      <c r="Z1061" s="191"/>
      <c r="AA1061" s="191"/>
      <c r="AB1061" s="191"/>
      <c r="AC1061" s="191"/>
      <c r="AD1061" s="191"/>
      <c r="AE1061" s="191"/>
      <c r="AF1061" s="191"/>
      <c r="AG1061" s="191" t="s">
        <v>143</v>
      </c>
      <c r="AH1061" s="191">
        <v>0</v>
      </c>
      <c r="AI1061" s="191"/>
      <c r="AJ1061" s="191"/>
      <c r="AK1061" s="191"/>
      <c r="AL1061" s="191"/>
      <c r="AM1061" s="191"/>
      <c r="AN1061" s="191"/>
      <c r="AO1061" s="191"/>
      <c r="AP1061" s="191"/>
      <c r="AQ1061" s="191"/>
      <c r="AR1061" s="191"/>
      <c r="AS1061" s="191"/>
      <c r="AT1061" s="191"/>
      <c r="AU1061" s="191"/>
      <c r="AV1061" s="191"/>
      <c r="AW1061" s="191"/>
      <c r="AX1061" s="191"/>
      <c r="AY1061" s="191"/>
      <c r="AZ1061" s="191"/>
      <c r="BA1061" s="191"/>
      <c r="BB1061" s="191"/>
      <c r="BC1061" s="191"/>
      <c r="BD1061" s="191"/>
      <c r="BE1061" s="191"/>
      <c r="BF1061" s="191"/>
      <c r="BG1061" s="191"/>
      <c r="BH1061" s="191"/>
    </row>
    <row r="1062" spans="1:60" outlineLevel="1" x14ac:dyDescent="0.25">
      <c r="A1062" s="192"/>
      <c r="B1062" s="193"/>
      <c r="C1062" s="195" t="s">
        <v>240</v>
      </c>
      <c r="D1062" s="196"/>
      <c r="E1062" s="197"/>
      <c r="F1062" s="190"/>
      <c r="G1062" s="190"/>
      <c r="H1062" s="190"/>
      <c r="I1062" s="190"/>
      <c r="J1062" s="190"/>
      <c r="K1062" s="190"/>
      <c r="L1062" s="190"/>
      <c r="M1062" s="190"/>
      <c r="N1062" s="190"/>
      <c r="O1062" s="190"/>
      <c r="P1062" s="190"/>
      <c r="Q1062" s="190"/>
      <c r="R1062" s="190"/>
      <c r="S1062" s="190"/>
      <c r="T1062" s="190"/>
      <c r="U1062" s="190"/>
      <c r="V1062" s="190"/>
      <c r="W1062" s="190"/>
      <c r="X1062" s="190"/>
      <c r="Y1062" s="191"/>
      <c r="Z1062" s="191"/>
      <c r="AA1062" s="191"/>
      <c r="AB1062" s="191"/>
      <c r="AC1062" s="191"/>
      <c r="AD1062" s="191"/>
      <c r="AE1062" s="191"/>
      <c r="AF1062" s="191"/>
      <c r="AG1062" s="191" t="s">
        <v>143</v>
      </c>
      <c r="AH1062" s="191">
        <v>0</v>
      </c>
      <c r="AI1062" s="191"/>
      <c r="AJ1062" s="191"/>
      <c r="AK1062" s="191"/>
      <c r="AL1062" s="191"/>
      <c r="AM1062" s="191"/>
      <c r="AN1062" s="191"/>
      <c r="AO1062" s="191"/>
      <c r="AP1062" s="191"/>
      <c r="AQ1062" s="191"/>
      <c r="AR1062" s="191"/>
      <c r="AS1062" s="191"/>
      <c r="AT1062" s="191"/>
      <c r="AU1062" s="191"/>
      <c r="AV1062" s="191"/>
      <c r="AW1062" s="191"/>
      <c r="AX1062" s="191"/>
      <c r="AY1062" s="191"/>
      <c r="AZ1062" s="191"/>
      <c r="BA1062" s="191"/>
      <c r="BB1062" s="191"/>
      <c r="BC1062" s="191"/>
      <c r="BD1062" s="191"/>
      <c r="BE1062" s="191"/>
      <c r="BF1062" s="191"/>
      <c r="BG1062" s="191"/>
      <c r="BH1062" s="191"/>
    </row>
    <row r="1063" spans="1:60" outlineLevel="1" x14ac:dyDescent="0.25">
      <c r="A1063" s="192"/>
      <c r="B1063" s="193"/>
      <c r="C1063" s="195" t="s">
        <v>744</v>
      </c>
      <c r="D1063" s="196"/>
      <c r="E1063" s="197">
        <v>190</v>
      </c>
      <c r="F1063" s="190"/>
      <c r="G1063" s="190"/>
      <c r="H1063" s="190"/>
      <c r="I1063" s="190"/>
      <c r="J1063" s="190"/>
      <c r="K1063" s="190"/>
      <c r="L1063" s="190"/>
      <c r="M1063" s="190"/>
      <c r="N1063" s="190"/>
      <c r="O1063" s="190"/>
      <c r="P1063" s="190"/>
      <c r="Q1063" s="190"/>
      <c r="R1063" s="190"/>
      <c r="S1063" s="190"/>
      <c r="T1063" s="190"/>
      <c r="U1063" s="190"/>
      <c r="V1063" s="190"/>
      <c r="W1063" s="190"/>
      <c r="X1063" s="190"/>
      <c r="Y1063" s="191"/>
      <c r="Z1063" s="191"/>
      <c r="AA1063" s="191"/>
      <c r="AB1063" s="191"/>
      <c r="AC1063" s="191"/>
      <c r="AD1063" s="191"/>
      <c r="AE1063" s="191"/>
      <c r="AF1063" s="191"/>
      <c r="AG1063" s="191" t="s">
        <v>143</v>
      </c>
      <c r="AH1063" s="191">
        <v>0</v>
      </c>
      <c r="AI1063" s="191"/>
      <c r="AJ1063" s="191"/>
      <c r="AK1063" s="191"/>
      <c r="AL1063" s="191"/>
      <c r="AM1063" s="191"/>
      <c r="AN1063" s="191"/>
      <c r="AO1063" s="191"/>
      <c r="AP1063" s="191"/>
      <c r="AQ1063" s="191"/>
      <c r="AR1063" s="191"/>
      <c r="AS1063" s="191"/>
      <c r="AT1063" s="191"/>
      <c r="AU1063" s="191"/>
      <c r="AV1063" s="191"/>
      <c r="AW1063" s="191"/>
      <c r="AX1063" s="191"/>
      <c r="AY1063" s="191"/>
      <c r="AZ1063" s="191"/>
      <c r="BA1063" s="191"/>
      <c r="BB1063" s="191"/>
      <c r="BC1063" s="191"/>
      <c r="BD1063" s="191"/>
      <c r="BE1063" s="191"/>
      <c r="BF1063" s="191"/>
      <c r="BG1063" s="191"/>
      <c r="BH1063" s="191"/>
    </row>
    <row r="1064" spans="1:60" outlineLevel="1" x14ac:dyDescent="0.25">
      <c r="A1064" s="192"/>
      <c r="B1064" s="193"/>
      <c r="C1064" s="195" t="s">
        <v>225</v>
      </c>
      <c r="D1064" s="196"/>
      <c r="E1064" s="197"/>
      <c r="F1064" s="190"/>
      <c r="G1064" s="190"/>
      <c r="H1064" s="190"/>
      <c r="I1064" s="190"/>
      <c r="J1064" s="190"/>
      <c r="K1064" s="190"/>
      <c r="L1064" s="190"/>
      <c r="M1064" s="190"/>
      <c r="N1064" s="190"/>
      <c r="O1064" s="190"/>
      <c r="P1064" s="190"/>
      <c r="Q1064" s="190"/>
      <c r="R1064" s="190"/>
      <c r="S1064" s="190"/>
      <c r="T1064" s="190"/>
      <c r="U1064" s="190"/>
      <c r="V1064" s="190"/>
      <c r="W1064" s="190"/>
      <c r="X1064" s="190"/>
      <c r="Y1064" s="191"/>
      <c r="Z1064" s="191"/>
      <c r="AA1064" s="191"/>
      <c r="AB1064" s="191"/>
      <c r="AC1064" s="191"/>
      <c r="AD1064" s="191"/>
      <c r="AE1064" s="191"/>
      <c r="AF1064" s="191"/>
      <c r="AG1064" s="191" t="s">
        <v>143</v>
      </c>
      <c r="AH1064" s="191">
        <v>0</v>
      </c>
      <c r="AI1064" s="191"/>
      <c r="AJ1064" s="191"/>
      <c r="AK1064" s="191"/>
      <c r="AL1064" s="191"/>
      <c r="AM1064" s="191"/>
      <c r="AN1064" s="191"/>
      <c r="AO1064" s="191"/>
      <c r="AP1064" s="191"/>
      <c r="AQ1064" s="191"/>
      <c r="AR1064" s="191"/>
      <c r="AS1064" s="191"/>
      <c r="AT1064" s="191"/>
      <c r="AU1064" s="191"/>
      <c r="AV1064" s="191"/>
      <c r="AW1064" s="191"/>
      <c r="AX1064" s="191"/>
      <c r="AY1064" s="191"/>
      <c r="AZ1064" s="191"/>
      <c r="BA1064" s="191"/>
      <c r="BB1064" s="191"/>
      <c r="BC1064" s="191"/>
      <c r="BD1064" s="191"/>
      <c r="BE1064" s="191"/>
      <c r="BF1064" s="191"/>
      <c r="BG1064" s="191"/>
      <c r="BH1064" s="191"/>
    </row>
    <row r="1065" spans="1:60" outlineLevel="1" x14ac:dyDescent="0.25">
      <c r="A1065" s="192"/>
      <c r="B1065" s="193"/>
      <c r="C1065" s="195" t="s">
        <v>745</v>
      </c>
      <c r="D1065" s="196"/>
      <c r="E1065" s="197">
        <v>170</v>
      </c>
      <c r="F1065" s="190"/>
      <c r="G1065" s="190"/>
      <c r="H1065" s="190"/>
      <c r="I1065" s="190"/>
      <c r="J1065" s="190"/>
      <c r="K1065" s="190"/>
      <c r="L1065" s="190"/>
      <c r="M1065" s="190"/>
      <c r="N1065" s="190"/>
      <c r="O1065" s="190"/>
      <c r="P1065" s="190"/>
      <c r="Q1065" s="190"/>
      <c r="R1065" s="190"/>
      <c r="S1065" s="190"/>
      <c r="T1065" s="190"/>
      <c r="U1065" s="190"/>
      <c r="V1065" s="190"/>
      <c r="W1065" s="190"/>
      <c r="X1065" s="190"/>
      <c r="Y1065" s="191"/>
      <c r="Z1065" s="191"/>
      <c r="AA1065" s="191"/>
      <c r="AB1065" s="191"/>
      <c r="AC1065" s="191"/>
      <c r="AD1065" s="191"/>
      <c r="AE1065" s="191"/>
      <c r="AF1065" s="191"/>
      <c r="AG1065" s="191" t="s">
        <v>143</v>
      </c>
      <c r="AH1065" s="191">
        <v>0</v>
      </c>
      <c r="AI1065" s="191"/>
      <c r="AJ1065" s="191"/>
      <c r="AK1065" s="191"/>
      <c r="AL1065" s="191"/>
      <c r="AM1065" s="191"/>
      <c r="AN1065" s="191"/>
      <c r="AO1065" s="191"/>
      <c r="AP1065" s="191"/>
      <c r="AQ1065" s="191"/>
      <c r="AR1065" s="191"/>
      <c r="AS1065" s="191"/>
      <c r="AT1065" s="191"/>
      <c r="AU1065" s="191"/>
      <c r="AV1065" s="191"/>
      <c r="AW1065" s="191"/>
      <c r="AX1065" s="191"/>
      <c r="AY1065" s="191"/>
      <c r="AZ1065" s="191"/>
      <c r="BA1065" s="191"/>
      <c r="BB1065" s="191"/>
      <c r="BC1065" s="191"/>
      <c r="BD1065" s="191"/>
      <c r="BE1065" s="191"/>
      <c r="BF1065" s="191"/>
      <c r="BG1065" s="191"/>
      <c r="BH1065" s="191"/>
    </row>
    <row r="1066" spans="1:60" outlineLevel="1" x14ac:dyDescent="0.25">
      <c r="A1066" s="192"/>
      <c r="B1066" s="193"/>
      <c r="C1066" s="195" t="s">
        <v>241</v>
      </c>
      <c r="D1066" s="196"/>
      <c r="E1066" s="197"/>
      <c r="F1066" s="190"/>
      <c r="G1066" s="190"/>
      <c r="H1066" s="190"/>
      <c r="I1066" s="190"/>
      <c r="J1066" s="190"/>
      <c r="K1066" s="190"/>
      <c r="L1066" s="190"/>
      <c r="M1066" s="190"/>
      <c r="N1066" s="190"/>
      <c r="O1066" s="190"/>
      <c r="P1066" s="190"/>
      <c r="Q1066" s="190"/>
      <c r="R1066" s="190"/>
      <c r="S1066" s="190"/>
      <c r="T1066" s="190"/>
      <c r="U1066" s="190"/>
      <c r="V1066" s="190"/>
      <c r="W1066" s="190"/>
      <c r="X1066" s="190"/>
      <c r="Y1066" s="191"/>
      <c r="Z1066" s="191"/>
      <c r="AA1066" s="191"/>
      <c r="AB1066" s="191"/>
      <c r="AC1066" s="191"/>
      <c r="AD1066" s="191"/>
      <c r="AE1066" s="191"/>
      <c r="AF1066" s="191"/>
      <c r="AG1066" s="191" t="s">
        <v>143</v>
      </c>
      <c r="AH1066" s="191">
        <v>0</v>
      </c>
      <c r="AI1066" s="191"/>
      <c r="AJ1066" s="191"/>
      <c r="AK1066" s="191"/>
      <c r="AL1066" s="191"/>
      <c r="AM1066" s="191"/>
      <c r="AN1066" s="191"/>
      <c r="AO1066" s="191"/>
      <c r="AP1066" s="191"/>
      <c r="AQ1066" s="191"/>
      <c r="AR1066" s="191"/>
      <c r="AS1066" s="191"/>
      <c r="AT1066" s="191"/>
      <c r="AU1066" s="191"/>
      <c r="AV1066" s="191"/>
      <c r="AW1066" s="191"/>
      <c r="AX1066" s="191"/>
      <c r="AY1066" s="191"/>
      <c r="AZ1066" s="191"/>
      <c r="BA1066" s="191"/>
      <c r="BB1066" s="191"/>
      <c r="BC1066" s="191"/>
      <c r="BD1066" s="191"/>
      <c r="BE1066" s="191"/>
      <c r="BF1066" s="191"/>
      <c r="BG1066" s="191"/>
      <c r="BH1066" s="191"/>
    </row>
    <row r="1067" spans="1:60" outlineLevel="1" x14ac:dyDescent="0.25">
      <c r="A1067" s="192"/>
      <c r="B1067" s="193"/>
      <c r="C1067" s="195" t="s">
        <v>745</v>
      </c>
      <c r="D1067" s="196"/>
      <c r="E1067" s="197">
        <v>170</v>
      </c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0"/>
      <c r="Q1067" s="190"/>
      <c r="R1067" s="190"/>
      <c r="S1067" s="190"/>
      <c r="T1067" s="190"/>
      <c r="U1067" s="190"/>
      <c r="V1067" s="190"/>
      <c r="W1067" s="190"/>
      <c r="X1067" s="190"/>
      <c r="Y1067" s="191"/>
      <c r="Z1067" s="191"/>
      <c r="AA1067" s="191"/>
      <c r="AB1067" s="191"/>
      <c r="AC1067" s="191"/>
      <c r="AD1067" s="191"/>
      <c r="AE1067" s="191"/>
      <c r="AF1067" s="191"/>
      <c r="AG1067" s="191" t="s">
        <v>143</v>
      </c>
      <c r="AH1067" s="191">
        <v>0</v>
      </c>
      <c r="AI1067" s="191"/>
      <c r="AJ1067" s="191"/>
      <c r="AK1067" s="191"/>
      <c r="AL1067" s="191"/>
      <c r="AM1067" s="191"/>
      <c r="AN1067" s="191"/>
      <c r="AO1067" s="191"/>
      <c r="AP1067" s="191"/>
      <c r="AQ1067" s="191"/>
      <c r="AR1067" s="191"/>
      <c r="AS1067" s="191"/>
      <c r="AT1067" s="191"/>
      <c r="AU1067" s="191"/>
      <c r="AV1067" s="191"/>
      <c r="AW1067" s="191"/>
      <c r="AX1067" s="191"/>
      <c r="AY1067" s="191"/>
      <c r="AZ1067" s="191"/>
      <c r="BA1067" s="191"/>
      <c r="BB1067" s="191"/>
      <c r="BC1067" s="191"/>
      <c r="BD1067" s="191"/>
      <c r="BE1067" s="191"/>
      <c r="BF1067" s="191"/>
      <c r="BG1067" s="191"/>
      <c r="BH1067" s="191"/>
    </row>
    <row r="1068" spans="1:60" outlineLevel="1" x14ac:dyDescent="0.25">
      <c r="A1068" s="192"/>
      <c r="B1068" s="193"/>
      <c r="C1068" s="195" t="s">
        <v>225</v>
      </c>
      <c r="D1068" s="196"/>
      <c r="E1068" s="197"/>
      <c r="F1068" s="190"/>
      <c r="G1068" s="190"/>
      <c r="H1068" s="190"/>
      <c r="I1068" s="190"/>
      <c r="J1068" s="190"/>
      <c r="K1068" s="190"/>
      <c r="L1068" s="190"/>
      <c r="M1068" s="190"/>
      <c r="N1068" s="190"/>
      <c r="O1068" s="190"/>
      <c r="P1068" s="190"/>
      <c r="Q1068" s="190"/>
      <c r="R1068" s="190"/>
      <c r="S1068" s="190"/>
      <c r="T1068" s="190"/>
      <c r="U1068" s="190"/>
      <c r="V1068" s="190"/>
      <c r="W1068" s="190"/>
      <c r="X1068" s="190"/>
      <c r="Y1068" s="191"/>
      <c r="Z1068" s="191"/>
      <c r="AA1068" s="191"/>
      <c r="AB1068" s="191"/>
      <c r="AC1068" s="191"/>
      <c r="AD1068" s="191"/>
      <c r="AE1068" s="191"/>
      <c r="AF1068" s="191"/>
      <c r="AG1068" s="191" t="s">
        <v>143</v>
      </c>
      <c r="AH1068" s="191">
        <v>0</v>
      </c>
      <c r="AI1068" s="191"/>
      <c r="AJ1068" s="191"/>
      <c r="AK1068" s="191"/>
      <c r="AL1068" s="191"/>
      <c r="AM1068" s="191"/>
      <c r="AN1068" s="191"/>
      <c r="AO1068" s="191"/>
      <c r="AP1068" s="191"/>
      <c r="AQ1068" s="191"/>
      <c r="AR1068" s="191"/>
      <c r="AS1068" s="191"/>
      <c r="AT1068" s="191"/>
      <c r="AU1068" s="191"/>
      <c r="AV1068" s="191"/>
      <c r="AW1068" s="191"/>
      <c r="AX1068" s="191"/>
      <c r="AY1068" s="191"/>
      <c r="AZ1068" s="191"/>
      <c r="BA1068" s="191"/>
      <c r="BB1068" s="191"/>
      <c r="BC1068" s="191"/>
      <c r="BD1068" s="191"/>
      <c r="BE1068" s="191"/>
      <c r="BF1068" s="191"/>
      <c r="BG1068" s="191"/>
      <c r="BH1068" s="191"/>
    </row>
    <row r="1069" spans="1:60" outlineLevel="1" x14ac:dyDescent="0.25">
      <c r="A1069" s="192"/>
      <c r="B1069" s="193"/>
      <c r="C1069" s="195" t="s">
        <v>226</v>
      </c>
      <c r="D1069" s="196"/>
      <c r="E1069" s="197"/>
      <c r="F1069" s="190"/>
      <c r="G1069" s="190"/>
      <c r="H1069" s="190"/>
      <c r="I1069" s="190"/>
      <c r="J1069" s="190"/>
      <c r="K1069" s="190"/>
      <c r="L1069" s="190"/>
      <c r="M1069" s="190"/>
      <c r="N1069" s="190"/>
      <c r="O1069" s="190"/>
      <c r="P1069" s="190"/>
      <c r="Q1069" s="190"/>
      <c r="R1069" s="190"/>
      <c r="S1069" s="190"/>
      <c r="T1069" s="190"/>
      <c r="U1069" s="190"/>
      <c r="V1069" s="190"/>
      <c r="W1069" s="190"/>
      <c r="X1069" s="190"/>
      <c r="Y1069" s="191"/>
      <c r="Z1069" s="191"/>
      <c r="AA1069" s="191"/>
      <c r="AB1069" s="191"/>
      <c r="AC1069" s="191"/>
      <c r="AD1069" s="191"/>
      <c r="AE1069" s="191"/>
      <c r="AF1069" s="191"/>
      <c r="AG1069" s="191" t="s">
        <v>143</v>
      </c>
      <c r="AH1069" s="191">
        <v>0</v>
      </c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  <c r="AS1069" s="191"/>
      <c r="AT1069" s="191"/>
      <c r="AU1069" s="191"/>
      <c r="AV1069" s="191"/>
      <c r="AW1069" s="191"/>
      <c r="AX1069" s="191"/>
      <c r="AY1069" s="191"/>
      <c r="AZ1069" s="191"/>
      <c r="BA1069" s="191"/>
      <c r="BB1069" s="191"/>
      <c r="BC1069" s="191"/>
      <c r="BD1069" s="191"/>
      <c r="BE1069" s="191"/>
      <c r="BF1069" s="191"/>
      <c r="BG1069" s="191"/>
      <c r="BH1069" s="191"/>
    </row>
    <row r="1070" spans="1:60" outlineLevel="1" x14ac:dyDescent="0.25">
      <c r="A1070" s="192"/>
      <c r="B1070" s="193"/>
      <c r="C1070" s="195" t="s">
        <v>746</v>
      </c>
      <c r="D1070" s="196"/>
      <c r="E1070" s="197">
        <v>28.97</v>
      </c>
      <c r="F1070" s="190"/>
      <c r="G1070" s="190"/>
      <c r="H1070" s="190"/>
      <c r="I1070" s="190"/>
      <c r="J1070" s="190"/>
      <c r="K1070" s="190"/>
      <c r="L1070" s="190"/>
      <c r="M1070" s="190"/>
      <c r="N1070" s="190"/>
      <c r="O1070" s="190"/>
      <c r="P1070" s="190"/>
      <c r="Q1070" s="190"/>
      <c r="R1070" s="190"/>
      <c r="S1070" s="190"/>
      <c r="T1070" s="190"/>
      <c r="U1070" s="190"/>
      <c r="V1070" s="190"/>
      <c r="W1070" s="190"/>
      <c r="X1070" s="190"/>
      <c r="Y1070" s="191"/>
      <c r="Z1070" s="191"/>
      <c r="AA1070" s="191"/>
      <c r="AB1070" s="191"/>
      <c r="AC1070" s="191"/>
      <c r="AD1070" s="191"/>
      <c r="AE1070" s="191"/>
      <c r="AF1070" s="191"/>
      <c r="AG1070" s="191" t="s">
        <v>143</v>
      </c>
      <c r="AH1070" s="191">
        <v>0</v>
      </c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191"/>
      <c r="AS1070" s="191"/>
      <c r="AT1070" s="191"/>
      <c r="AU1070" s="191"/>
      <c r="AV1070" s="191"/>
      <c r="AW1070" s="191"/>
      <c r="AX1070" s="191"/>
      <c r="AY1070" s="191"/>
      <c r="AZ1070" s="191"/>
      <c r="BA1070" s="191"/>
      <c r="BB1070" s="191"/>
      <c r="BC1070" s="191"/>
      <c r="BD1070" s="191"/>
      <c r="BE1070" s="191"/>
      <c r="BF1070" s="191"/>
      <c r="BG1070" s="191"/>
      <c r="BH1070" s="191"/>
    </row>
    <row r="1071" spans="1:60" outlineLevel="1" x14ac:dyDescent="0.25">
      <c r="A1071" s="192"/>
      <c r="B1071" s="193"/>
      <c r="C1071" s="195" t="s">
        <v>247</v>
      </c>
      <c r="D1071" s="196"/>
      <c r="E1071" s="197"/>
      <c r="F1071" s="190"/>
      <c r="G1071" s="190"/>
      <c r="H1071" s="190"/>
      <c r="I1071" s="190"/>
      <c r="J1071" s="190"/>
      <c r="K1071" s="190"/>
      <c r="L1071" s="190"/>
      <c r="M1071" s="190"/>
      <c r="N1071" s="190"/>
      <c r="O1071" s="190"/>
      <c r="P1071" s="190"/>
      <c r="Q1071" s="190"/>
      <c r="R1071" s="190"/>
      <c r="S1071" s="190"/>
      <c r="T1071" s="190"/>
      <c r="U1071" s="190"/>
      <c r="V1071" s="190"/>
      <c r="W1071" s="190"/>
      <c r="X1071" s="190"/>
      <c r="Y1071" s="191"/>
      <c r="Z1071" s="191"/>
      <c r="AA1071" s="191"/>
      <c r="AB1071" s="191"/>
      <c r="AC1071" s="191"/>
      <c r="AD1071" s="191"/>
      <c r="AE1071" s="191"/>
      <c r="AF1071" s="191"/>
      <c r="AG1071" s="191" t="s">
        <v>143</v>
      </c>
      <c r="AH1071" s="191">
        <v>0</v>
      </c>
      <c r="AI1071" s="191"/>
      <c r="AJ1071" s="191"/>
      <c r="AK1071" s="191"/>
      <c r="AL1071" s="191"/>
      <c r="AM1071" s="191"/>
      <c r="AN1071" s="191"/>
      <c r="AO1071" s="191"/>
      <c r="AP1071" s="191"/>
      <c r="AQ1071" s="191"/>
      <c r="AR1071" s="191"/>
      <c r="AS1071" s="191"/>
      <c r="AT1071" s="191"/>
      <c r="AU1071" s="191"/>
      <c r="AV1071" s="191"/>
      <c r="AW1071" s="191"/>
      <c r="AX1071" s="191"/>
      <c r="AY1071" s="191"/>
      <c r="AZ1071" s="191"/>
      <c r="BA1071" s="191"/>
      <c r="BB1071" s="191"/>
      <c r="BC1071" s="191"/>
      <c r="BD1071" s="191"/>
      <c r="BE1071" s="191"/>
      <c r="BF1071" s="191"/>
      <c r="BG1071" s="191"/>
      <c r="BH1071" s="191"/>
    </row>
    <row r="1072" spans="1:60" outlineLevel="1" x14ac:dyDescent="0.25">
      <c r="A1072" s="192"/>
      <c r="B1072" s="193"/>
      <c r="C1072" s="195" t="s">
        <v>747</v>
      </c>
      <c r="D1072" s="196"/>
      <c r="E1072" s="197">
        <v>23.27</v>
      </c>
      <c r="F1072" s="190"/>
      <c r="G1072" s="190"/>
      <c r="H1072" s="190"/>
      <c r="I1072" s="190"/>
      <c r="J1072" s="190"/>
      <c r="K1072" s="190"/>
      <c r="L1072" s="190"/>
      <c r="M1072" s="190"/>
      <c r="N1072" s="190"/>
      <c r="O1072" s="190"/>
      <c r="P1072" s="190"/>
      <c r="Q1072" s="190"/>
      <c r="R1072" s="190"/>
      <c r="S1072" s="190"/>
      <c r="T1072" s="190"/>
      <c r="U1072" s="190"/>
      <c r="V1072" s="190"/>
      <c r="W1072" s="190"/>
      <c r="X1072" s="190"/>
      <c r="Y1072" s="191"/>
      <c r="Z1072" s="191"/>
      <c r="AA1072" s="191"/>
      <c r="AB1072" s="191"/>
      <c r="AC1072" s="191"/>
      <c r="AD1072" s="191"/>
      <c r="AE1072" s="191"/>
      <c r="AF1072" s="191"/>
      <c r="AG1072" s="191" t="s">
        <v>143</v>
      </c>
      <c r="AH1072" s="191">
        <v>0</v>
      </c>
      <c r="AI1072" s="191"/>
      <c r="AJ1072" s="191"/>
      <c r="AK1072" s="191"/>
      <c r="AL1072" s="191"/>
      <c r="AM1072" s="191"/>
      <c r="AN1072" s="191"/>
      <c r="AO1072" s="191"/>
      <c r="AP1072" s="191"/>
      <c r="AQ1072" s="191"/>
      <c r="AR1072" s="191"/>
      <c r="AS1072" s="191"/>
      <c r="AT1072" s="191"/>
      <c r="AU1072" s="191"/>
      <c r="AV1072" s="191"/>
      <c r="AW1072" s="191"/>
      <c r="AX1072" s="191"/>
      <c r="AY1072" s="191"/>
      <c r="AZ1072" s="191"/>
      <c r="BA1072" s="191"/>
      <c r="BB1072" s="191"/>
      <c r="BC1072" s="191"/>
      <c r="BD1072" s="191"/>
      <c r="BE1072" s="191"/>
      <c r="BF1072" s="191"/>
      <c r="BG1072" s="191"/>
      <c r="BH1072" s="191"/>
    </row>
    <row r="1073" spans="1:60" outlineLevel="1" x14ac:dyDescent="0.25">
      <c r="A1073" s="192"/>
      <c r="B1073" s="193"/>
      <c r="C1073" s="195" t="s">
        <v>241</v>
      </c>
      <c r="D1073" s="196"/>
      <c r="E1073" s="197"/>
      <c r="F1073" s="190"/>
      <c r="G1073" s="190"/>
      <c r="H1073" s="190"/>
      <c r="I1073" s="190"/>
      <c r="J1073" s="190"/>
      <c r="K1073" s="190"/>
      <c r="L1073" s="190"/>
      <c r="M1073" s="190"/>
      <c r="N1073" s="190"/>
      <c r="O1073" s="190"/>
      <c r="P1073" s="190"/>
      <c r="Q1073" s="190"/>
      <c r="R1073" s="190"/>
      <c r="S1073" s="190"/>
      <c r="T1073" s="190"/>
      <c r="U1073" s="190"/>
      <c r="V1073" s="190"/>
      <c r="W1073" s="190"/>
      <c r="X1073" s="190"/>
      <c r="Y1073" s="191"/>
      <c r="Z1073" s="191"/>
      <c r="AA1073" s="191"/>
      <c r="AB1073" s="191"/>
      <c r="AC1073" s="191"/>
      <c r="AD1073" s="191"/>
      <c r="AE1073" s="191"/>
      <c r="AF1073" s="191"/>
      <c r="AG1073" s="191" t="s">
        <v>143</v>
      </c>
      <c r="AH1073" s="191">
        <v>0</v>
      </c>
      <c r="AI1073" s="191"/>
      <c r="AJ1073" s="191"/>
      <c r="AK1073" s="191"/>
      <c r="AL1073" s="191"/>
      <c r="AM1073" s="191"/>
      <c r="AN1073" s="191"/>
      <c r="AO1073" s="191"/>
      <c r="AP1073" s="191"/>
      <c r="AQ1073" s="191"/>
      <c r="AR1073" s="191"/>
      <c r="AS1073" s="191"/>
      <c r="AT1073" s="191"/>
      <c r="AU1073" s="191"/>
      <c r="AV1073" s="191"/>
      <c r="AW1073" s="191"/>
      <c r="AX1073" s="191"/>
      <c r="AY1073" s="191"/>
      <c r="AZ1073" s="191"/>
      <c r="BA1073" s="191"/>
      <c r="BB1073" s="191"/>
      <c r="BC1073" s="191"/>
      <c r="BD1073" s="191"/>
      <c r="BE1073" s="191"/>
      <c r="BF1073" s="191"/>
      <c r="BG1073" s="191"/>
      <c r="BH1073" s="191"/>
    </row>
    <row r="1074" spans="1:60" outlineLevel="1" x14ac:dyDescent="0.25">
      <c r="A1074" s="192"/>
      <c r="B1074" s="193"/>
      <c r="C1074" s="195" t="s">
        <v>250</v>
      </c>
      <c r="D1074" s="196"/>
      <c r="E1074" s="197"/>
      <c r="F1074" s="190"/>
      <c r="G1074" s="190"/>
      <c r="H1074" s="190"/>
      <c r="I1074" s="190"/>
      <c r="J1074" s="190"/>
      <c r="K1074" s="190"/>
      <c r="L1074" s="190"/>
      <c r="M1074" s="190"/>
      <c r="N1074" s="190"/>
      <c r="O1074" s="190"/>
      <c r="P1074" s="190"/>
      <c r="Q1074" s="190"/>
      <c r="R1074" s="190"/>
      <c r="S1074" s="190"/>
      <c r="T1074" s="190"/>
      <c r="U1074" s="190"/>
      <c r="V1074" s="190"/>
      <c r="W1074" s="190"/>
      <c r="X1074" s="190"/>
      <c r="Y1074" s="191"/>
      <c r="Z1074" s="191"/>
      <c r="AA1074" s="191"/>
      <c r="AB1074" s="191"/>
      <c r="AC1074" s="191"/>
      <c r="AD1074" s="191"/>
      <c r="AE1074" s="191"/>
      <c r="AF1074" s="191"/>
      <c r="AG1074" s="191" t="s">
        <v>143</v>
      </c>
      <c r="AH1074" s="191">
        <v>0</v>
      </c>
      <c r="AI1074" s="191"/>
      <c r="AJ1074" s="191"/>
      <c r="AK1074" s="191"/>
      <c r="AL1074" s="191"/>
      <c r="AM1074" s="191"/>
      <c r="AN1074" s="191"/>
      <c r="AO1074" s="191"/>
      <c r="AP1074" s="191"/>
      <c r="AQ1074" s="191"/>
      <c r="AR1074" s="191"/>
      <c r="AS1074" s="191"/>
      <c r="AT1074" s="191"/>
      <c r="AU1074" s="191"/>
      <c r="AV1074" s="191"/>
      <c r="AW1074" s="191"/>
      <c r="AX1074" s="191"/>
      <c r="AY1074" s="191"/>
      <c r="AZ1074" s="191"/>
      <c r="BA1074" s="191"/>
      <c r="BB1074" s="191"/>
      <c r="BC1074" s="191"/>
      <c r="BD1074" s="191"/>
      <c r="BE1074" s="191"/>
      <c r="BF1074" s="191"/>
      <c r="BG1074" s="191"/>
      <c r="BH1074" s="191"/>
    </row>
    <row r="1075" spans="1:60" outlineLevel="1" x14ac:dyDescent="0.25">
      <c r="A1075" s="192"/>
      <c r="B1075" s="193"/>
      <c r="C1075" s="195" t="s">
        <v>747</v>
      </c>
      <c r="D1075" s="196"/>
      <c r="E1075" s="197">
        <v>23.27</v>
      </c>
      <c r="F1075" s="190"/>
      <c r="G1075" s="190"/>
      <c r="H1075" s="190"/>
      <c r="I1075" s="190"/>
      <c r="J1075" s="190"/>
      <c r="K1075" s="190"/>
      <c r="L1075" s="190"/>
      <c r="M1075" s="190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1"/>
      <c r="Z1075" s="191"/>
      <c r="AA1075" s="191"/>
      <c r="AB1075" s="191"/>
      <c r="AC1075" s="191"/>
      <c r="AD1075" s="191"/>
      <c r="AE1075" s="191"/>
      <c r="AF1075" s="191"/>
      <c r="AG1075" s="191" t="s">
        <v>143</v>
      </c>
      <c r="AH1075" s="191">
        <v>0</v>
      </c>
      <c r="AI1075" s="191"/>
      <c r="AJ1075" s="191"/>
      <c r="AK1075" s="191"/>
      <c r="AL1075" s="191"/>
      <c r="AM1075" s="191"/>
      <c r="AN1075" s="191"/>
      <c r="AO1075" s="191"/>
      <c r="AP1075" s="191"/>
      <c r="AQ1075" s="191"/>
      <c r="AR1075" s="191"/>
      <c r="AS1075" s="191"/>
      <c r="AT1075" s="191"/>
      <c r="AU1075" s="191"/>
      <c r="AV1075" s="191"/>
      <c r="AW1075" s="191"/>
      <c r="AX1075" s="191"/>
      <c r="AY1075" s="191"/>
      <c r="AZ1075" s="191"/>
      <c r="BA1075" s="191"/>
      <c r="BB1075" s="191"/>
      <c r="BC1075" s="191"/>
      <c r="BD1075" s="191"/>
      <c r="BE1075" s="191"/>
      <c r="BF1075" s="191"/>
      <c r="BG1075" s="191"/>
      <c r="BH1075" s="191"/>
    </row>
    <row r="1076" spans="1:60" outlineLevel="1" x14ac:dyDescent="0.25">
      <c r="A1076" s="192"/>
      <c r="B1076" s="193"/>
      <c r="C1076" s="641"/>
      <c r="D1076" s="642"/>
      <c r="E1076" s="642"/>
      <c r="F1076" s="642"/>
      <c r="G1076" s="642"/>
      <c r="H1076" s="190"/>
      <c r="I1076" s="190"/>
      <c r="J1076" s="190"/>
      <c r="K1076" s="190"/>
      <c r="L1076" s="190"/>
      <c r="M1076" s="190"/>
      <c r="N1076" s="190"/>
      <c r="O1076" s="190"/>
      <c r="P1076" s="190"/>
      <c r="Q1076" s="190"/>
      <c r="R1076" s="190"/>
      <c r="S1076" s="190"/>
      <c r="T1076" s="190"/>
      <c r="U1076" s="190"/>
      <c r="V1076" s="190"/>
      <c r="W1076" s="190"/>
      <c r="X1076" s="190"/>
      <c r="Y1076" s="191"/>
      <c r="Z1076" s="191"/>
      <c r="AA1076" s="191"/>
      <c r="AB1076" s="191"/>
      <c r="AC1076" s="191"/>
      <c r="AD1076" s="191"/>
      <c r="AE1076" s="191"/>
      <c r="AF1076" s="191"/>
      <c r="AG1076" s="191" t="s">
        <v>103</v>
      </c>
      <c r="AH1076" s="191"/>
      <c r="AI1076" s="191"/>
      <c r="AJ1076" s="191"/>
      <c r="AK1076" s="191"/>
      <c r="AL1076" s="191"/>
      <c r="AM1076" s="191"/>
      <c r="AN1076" s="191"/>
      <c r="AO1076" s="191"/>
      <c r="AP1076" s="191"/>
      <c r="AQ1076" s="191"/>
      <c r="AR1076" s="191"/>
      <c r="AS1076" s="191"/>
      <c r="AT1076" s="191"/>
      <c r="AU1076" s="191"/>
      <c r="AV1076" s="191"/>
      <c r="AW1076" s="191"/>
      <c r="AX1076" s="191"/>
      <c r="AY1076" s="191"/>
      <c r="AZ1076" s="191"/>
      <c r="BA1076" s="191"/>
      <c r="BB1076" s="191"/>
      <c r="BC1076" s="191"/>
      <c r="BD1076" s="191"/>
      <c r="BE1076" s="191"/>
      <c r="BF1076" s="191"/>
      <c r="BG1076" s="191"/>
      <c r="BH1076" s="191"/>
    </row>
    <row r="1077" spans="1:60" outlineLevel="1" x14ac:dyDescent="0.25">
      <c r="A1077" s="182">
        <v>122</v>
      </c>
      <c r="B1077" s="183" t="s">
        <v>748</v>
      </c>
      <c r="C1077" s="184" t="s">
        <v>749</v>
      </c>
      <c r="D1077" s="185" t="s">
        <v>230</v>
      </c>
      <c r="E1077" s="186">
        <v>52.78</v>
      </c>
      <c r="F1077" s="187"/>
      <c r="G1077" s="188">
        <f>ROUND(E1077*F1077,2)</f>
        <v>0</v>
      </c>
      <c r="H1077" s="187"/>
      <c r="I1077" s="188">
        <f>ROUND(E1077*H1077,2)</f>
        <v>0</v>
      </c>
      <c r="J1077" s="187"/>
      <c r="K1077" s="188">
        <f>ROUND(E1077*J1077,2)</f>
        <v>0</v>
      </c>
      <c r="L1077" s="188">
        <v>21</v>
      </c>
      <c r="M1077" s="188">
        <f>G1077*(1+L1077/100)</f>
        <v>0</v>
      </c>
      <c r="N1077" s="188">
        <v>3.2000000000000003E-4</v>
      </c>
      <c r="O1077" s="188">
        <f>ROUND(E1077*N1077,2)</f>
        <v>0.02</v>
      </c>
      <c r="P1077" s="188">
        <v>0</v>
      </c>
      <c r="Q1077" s="188">
        <f>ROUND(E1077*P1077,2)</f>
        <v>0</v>
      </c>
      <c r="R1077" s="188"/>
      <c r="S1077" s="188" t="s">
        <v>117</v>
      </c>
      <c r="T1077" s="189" t="s">
        <v>98</v>
      </c>
      <c r="U1077" s="190">
        <v>0</v>
      </c>
      <c r="V1077" s="190">
        <f>ROUND(E1077*U1077,2)</f>
        <v>0</v>
      </c>
      <c r="W1077" s="190"/>
      <c r="X1077" s="190" t="s">
        <v>546</v>
      </c>
      <c r="Y1077" s="191"/>
      <c r="Z1077" s="191"/>
      <c r="AA1077" s="191"/>
      <c r="AB1077" s="191"/>
      <c r="AC1077" s="191"/>
      <c r="AD1077" s="191"/>
      <c r="AE1077" s="191"/>
      <c r="AF1077" s="191"/>
      <c r="AG1077" s="191" t="s">
        <v>547</v>
      </c>
      <c r="AH1077" s="191"/>
      <c r="AI1077" s="191"/>
      <c r="AJ1077" s="191"/>
      <c r="AK1077" s="191"/>
      <c r="AL1077" s="191"/>
      <c r="AM1077" s="191"/>
      <c r="AN1077" s="191"/>
      <c r="AO1077" s="191"/>
      <c r="AP1077" s="191"/>
      <c r="AQ1077" s="191"/>
      <c r="AR1077" s="191"/>
      <c r="AS1077" s="191"/>
      <c r="AT1077" s="191"/>
      <c r="AU1077" s="191"/>
      <c r="AV1077" s="191"/>
      <c r="AW1077" s="191"/>
      <c r="AX1077" s="191"/>
      <c r="AY1077" s="191"/>
      <c r="AZ1077" s="191"/>
      <c r="BA1077" s="191"/>
      <c r="BB1077" s="191"/>
      <c r="BC1077" s="191"/>
      <c r="BD1077" s="191"/>
      <c r="BE1077" s="191"/>
      <c r="BF1077" s="191"/>
      <c r="BG1077" s="191"/>
      <c r="BH1077" s="191"/>
    </row>
    <row r="1078" spans="1:60" outlineLevel="1" x14ac:dyDescent="0.25">
      <c r="A1078" s="192"/>
      <c r="B1078" s="193"/>
      <c r="C1078" s="195" t="s">
        <v>304</v>
      </c>
      <c r="D1078" s="196"/>
      <c r="E1078" s="197"/>
      <c r="F1078" s="190"/>
      <c r="G1078" s="190"/>
      <c r="H1078" s="190"/>
      <c r="I1078" s="190"/>
      <c r="J1078" s="190"/>
      <c r="K1078" s="190"/>
      <c r="L1078" s="190"/>
      <c r="M1078" s="190"/>
      <c r="N1078" s="190"/>
      <c r="O1078" s="190"/>
      <c r="P1078" s="190"/>
      <c r="Q1078" s="190"/>
      <c r="R1078" s="190"/>
      <c r="S1078" s="190"/>
      <c r="T1078" s="190"/>
      <c r="U1078" s="190"/>
      <c r="V1078" s="190"/>
      <c r="W1078" s="190"/>
      <c r="X1078" s="190"/>
      <c r="Y1078" s="191"/>
      <c r="Z1078" s="191"/>
      <c r="AA1078" s="191"/>
      <c r="AB1078" s="191"/>
      <c r="AC1078" s="191"/>
      <c r="AD1078" s="191"/>
      <c r="AE1078" s="191"/>
      <c r="AF1078" s="191"/>
      <c r="AG1078" s="191" t="s">
        <v>143</v>
      </c>
      <c r="AH1078" s="191">
        <v>0</v>
      </c>
      <c r="AI1078" s="191"/>
      <c r="AJ1078" s="191"/>
      <c r="AK1078" s="191"/>
      <c r="AL1078" s="191"/>
      <c r="AM1078" s="191"/>
      <c r="AN1078" s="191"/>
      <c r="AO1078" s="191"/>
      <c r="AP1078" s="191"/>
      <c r="AQ1078" s="191"/>
      <c r="AR1078" s="191"/>
      <c r="AS1078" s="191"/>
      <c r="AT1078" s="191"/>
      <c r="AU1078" s="191"/>
      <c r="AV1078" s="191"/>
      <c r="AW1078" s="191"/>
      <c r="AX1078" s="191"/>
      <c r="AY1078" s="191"/>
      <c r="AZ1078" s="191"/>
      <c r="BA1078" s="191"/>
      <c r="BB1078" s="191"/>
      <c r="BC1078" s="191"/>
      <c r="BD1078" s="191"/>
      <c r="BE1078" s="191"/>
      <c r="BF1078" s="191"/>
      <c r="BG1078" s="191"/>
      <c r="BH1078" s="191"/>
    </row>
    <row r="1079" spans="1:60" outlineLevel="1" x14ac:dyDescent="0.25">
      <c r="A1079" s="192"/>
      <c r="B1079" s="193"/>
      <c r="C1079" s="195" t="s">
        <v>305</v>
      </c>
      <c r="D1079" s="196"/>
      <c r="E1079" s="197">
        <v>21.03</v>
      </c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0"/>
      <c r="Q1079" s="190"/>
      <c r="R1079" s="190"/>
      <c r="S1079" s="190"/>
      <c r="T1079" s="190"/>
      <c r="U1079" s="190"/>
      <c r="V1079" s="190"/>
      <c r="W1079" s="190"/>
      <c r="X1079" s="190"/>
      <c r="Y1079" s="191"/>
      <c r="Z1079" s="191"/>
      <c r="AA1079" s="191"/>
      <c r="AB1079" s="191"/>
      <c r="AC1079" s="191"/>
      <c r="AD1079" s="191"/>
      <c r="AE1079" s="191"/>
      <c r="AF1079" s="191"/>
      <c r="AG1079" s="191" t="s">
        <v>143</v>
      </c>
      <c r="AH1079" s="191">
        <v>0</v>
      </c>
      <c r="AI1079" s="191"/>
      <c r="AJ1079" s="191"/>
      <c r="AK1079" s="191"/>
      <c r="AL1079" s="191"/>
      <c r="AM1079" s="191"/>
      <c r="AN1079" s="191"/>
      <c r="AO1079" s="191"/>
      <c r="AP1079" s="191"/>
      <c r="AQ1079" s="191"/>
      <c r="AR1079" s="191"/>
      <c r="AS1079" s="191"/>
      <c r="AT1079" s="191"/>
      <c r="AU1079" s="191"/>
      <c r="AV1079" s="191"/>
      <c r="AW1079" s="191"/>
      <c r="AX1079" s="191"/>
      <c r="AY1079" s="191"/>
      <c r="AZ1079" s="191"/>
      <c r="BA1079" s="191"/>
      <c r="BB1079" s="191"/>
      <c r="BC1079" s="191"/>
      <c r="BD1079" s="191"/>
      <c r="BE1079" s="191"/>
      <c r="BF1079" s="191"/>
      <c r="BG1079" s="191"/>
      <c r="BH1079" s="191"/>
    </row>
    <row r="1080" spans="1:60" outlineLevel="1" x14ac:dyDescent="0.25">
      <c r="A1080" s="192"/>
      <c r="B1080" s="193"/>
      <c r="C1080" s="195" t="s">
        <v>306</v>
      </c>
      <c r="D1080" s="196"/>
      <c r="E1080" s="197"/>
      <c r="F1080" s="190"/>
      <c r="G1080" s="190"/>
      <c r="H1080" s="190"/>
      <c r="I1080" s="190"/>
      <c r="J1080" s="190"/>
      <c r="K1080" s="190"/>
      <c r="L1080" s="190"/>
      <c r="M1080" s="190"/>
      <c r="N1080" s="190"/>
      <c r="O1080" s="190"/>
      <c r="P1080" s="190"/>
      <c r="Q1080" s="190"/>
      <c r="R1080" s="190"/>
      <c r="S1080" s="190"/>
      <c r="T1080" s="190"/>
      <c r="U1080" s="190"/>
      <c r="V1080" s="190"/>
      <c r="W1080" s="190"/>
      <c r="X1080" s="190"/>
      <c r="Y1080" s="191"/>
      <c r="Z1080" s="191"/>
      <c r="AA1080" s="191"/>
      <c r="AB1080" s="191"/>
      <c r="AC1080" s="191"/>
      <c r="AD1080" s="191"/>
      <c r="AE1080" s="191"/>
      <c r="AF1080" s="191"/>
      <c r="AG1080" s="191" t="s">
        <v>143</v>
      </c>
      <c r="AH1080" s="191">
        <v>0</v>
      </c>
      <c r="AI1080" s="191"/>
      <c r="AJ1080" s="191"/>
      <c r="AK1080" s="191"/>
      <c r="AL1080" s="191"/>
      <c r="AM1080" s="191"/>
      <c r="AN1080" s="191"/>
      <c r="AO1080" s="191"/>
      <c r="AP1080" s="191"/>
      <c r="AQ1080" s="191"/>
      <c r="AR1080" s="191"/>
      <c r="AS1080" s="191"/>
      <c r="AT1080" s="191"/>
      <c r="AU1080" s="191"/>
      <c r="AV1080" s="191"/>
      <c r="AW1080" s="191"/>
      <c r="AX1080" s="191"/>
      <c r="AY1080" s="191"/>
      <c r="AZ1080" s="191"/>
      <c r="BA1080" s="191"/>
      <c r="BB1080" s="191"/>
      <c r="BC1080" s="191"/>
      <c r="BD1080" s="191"/>
      <c r="BE1080" s="191"/>
      <c r="BF1080" s="191"/>
      <c r="BG1080" s="191"/>
      <c r="BH1080" s="191"/>
    </row>
    <row r="1081" spans="1:60" outlineLevel="1" x14ac:dyDescent="0.25">
      <c r="A1081" s="192"/>
      <c r="B1081" s="193"/>
      <c r="C1081" s="195" t="s">
        <v>307</v>
      </c>
      <c r="D1081" s="196"/>
      <c r="E1081" s="197">
        <v>31.75</v>
      </c>
      <c r="F1081" s="190"/>
      <c r="G1081" s="190"/>
      <c r="H1081" s="190"/>
      <c r="I1081" s="190"/>
      <c r="J1081" s="190"/>
      <c r="K1081" s="190"/>
      <c r="L1081" s="190"/>
      <c r="M1081" s="190"/>
      <c r="N1081" s="190"/>
      <c r="O1081" s="190"/>
      <c r="P1081" s="190"/>
      <c r="Q1081" s="190"/>
      <c r="R1081" s="190"/>
      <c r="S1081" s="190"/>
      <c r="T1081" s="190"/>
      <c r="U1081" s="190"/>
      <c r="V1081" s="190"/>
      <c r="W1081" s="190"/>
      <c r="X1081" s="190"/>
      <c r="Y1081" s="191"/>
      <c r="Z1081" s="191"/>
      <c r="AA1081" s="191"/>
      <c r="AB1081" s="191"/>
      <c r="AC1081" s="191"/>
      <c r="AD1081" s="191"/>
      <c r="AE1081" s="191"/>
      <c r="AF1081" s="191"/>
      <c r="AG1081" s="191" t="s">
        <v>143</v>
      </c>
      <c r="AH1081" s="191">
        <v>0</v>
      </c>
      <c r="AI1081" s="191"/>
      <c r="AJ1081" s="191"/>
      <c r="AK1081" s="191"/>
      <c r="AL1081" s="191"/>
      <c r="AM1081" s="191"/>
      <c r="AN1081" s="191"/>
      <c r="AO1081" s="191"/>
      <c r="AP1081" s="191"/>
      <c r="AQ1081" s="191"/>
      <c r="AR1081" s="191"/>
      <c r="AS1081" s="191"/>
      <c r="AT1081" s="191"/>
      <c r="AU1081" s="191"/>
      <c r="AV1081" s="191"/>
      <c r="AW1081" s="191"/>
      <c r="AX1081" s="191"/>
      <c r="AY1081" s="191"/>
      <c r="AZ1081" s="191"/>
      <c r="BA1081" s="191"/>
      <c r="BB1081" s="191"/>
      <c r="BC1081" s="191"/>
      <c r="BD1081" s="191"/>
      <c r="BE1081" s="191"/>
      <c r="BF1081" s="191"/>
      <c r="BG1081" s="191"/>
      <c r="BH1081" s="191"/>
    </row>
    <row r="1082" spans="1:60" outlineLevel="1" x14ac:dyDescent="0.25">
      <c r="A1082" s="192"/>
      <c r="B1082" s="193"/>
      <c r="C1082" s="641"/>
      <c r="D1082" s="642"/>
      <c r="E1082" s="642"/>
      <c r="F1082" s="642"/>
      <c r="G1082" s="642"/>
      <c r="H1082" s="190"/>
      <c r="I1082" s="190"/>
      <c r="J1082" s="190"/>
      <c r="K1082" s="190"/>
      <c r="L1082" s="190"/>
      <c r="M1082" s="190"/>
      <c r="N1082" s="190"/>
      <c r="O1082" s="190"/>
      <c r="P1082" s="190"/>
      <c r="Q1082" s="190"/>
      <c r="R1082" s="190"/>
      <c r="S1082" s="190"/>
      <c r="T1082" s="190"/>
      <c r="U1082" s="190"/>
      <c r="V1082" s="190"/>
      <c r="W1082" s="190"/>
      <c r="X1082" s="190"/>
      <c r="Y1082" s="191"/>
      <c r="Z1082" s="191"/>
      <c r="AA1082" s="191"/>
      <c r="AB1082" s="191"/>
      <c r="AC1082" s="191"/>
      <c r="AD1082" s="191"/>
      <c r="AE1082" s="191"/>
      <c r="AF1082" s="191"/>
      <c r="AG1082" s="191" t="s">
        <v>103</v>
      </c>
      <c r="AH1082" s="191"/>
      <c r="AI1082" s="191"/>
      <c r="AJ1082" s="191"/>
      <c r="AK1082" s="191"/>
      <c r="AL1082" s="191"/>
      <c r="AM1082" s="191"/>
      <c r="AN1082" s="191"/>
      <c r="AO1082" s="191"/>
      <c r="AP1082" s="191"/>
      <c r="AQ1082" s="191"/>
      <c r="AR1082" s="191"/>
      <c r="AS1082" s="191"/>
      <c r="AT1082" s="191"/>
      <c r="AU1082" s="191"/>
      <c r="AV1082" s="191"/>
      <c r="AW1082" s="191"/>
      <c r="AX1082" s="191"/>
      <c r="AY1082" s="191"/>
      <c r="AZ1082" s="191"/>
      <c r="BA1082" s="191"/>
      <c r="BB1082" s="191"/>
      <c r="BC1082" s="191"/>
      <c r="BD1082" s="191"/>
      <c r="BE1082" s="191"/>
      <c r="BF1082" s="191"/>
      <c r="BG1082" s="191"/>
      <c r="BH1082" s="191"/>
    </row>
    <row r="1083" spans="1:60" x14ac:dyDescent="0.25">
      <c r="A1083" s="174" t="s">
        <v>92</v>
      </c>
      <c r="B1083" s="175" t="s">
        <v>196</v>
      </c>
      <c r="C1083" s="176" t="s">
        <v>197</v>
      </c>
      <c r="D1083" s="177"/>
      <c r="E1083" s="178"/>
      <c r="F1083" s="179"/>
      <c r="G1083" s="179">
        <f>SUMIF(AG1084:AG1107,"&lt;&gt;NOR",G1084:G1107)</f>
        <v>0</v>
      </c>
      <c r="H1083" s="179"/>
      <c r="I1083" s="179">
        <f>SUM(I1084:I1107)</f>
        <v>0</v>
      </c>
      <c r="J1083" s="179"/>
      <c r="K1083" s="179">
        <f>SUM(K1084:K1107)</f>
        <v>0</v>
      </c>
      <c r="L1083" s="179"/>
      <c r="M1083" s="179">
        <f>SUM(M1084:M1107)</f>
        <v>0</v>
      </c>
      <c r="N1083" s="179"/>
      <c r="O1083" s="179">
        <f>SUM(O1084:O1107)</f>
        <v>0</v>
      </c>
      <c r="P1083" s="179"/>
      <c r="Q1083" s="179">
        <f>SUM(Q1084:Q1107)</f>
        <v>0</v>
      </c>
      <c r="R1083" s="179"/>
      <c r="S1083" s="179"/>
      <c r="T1083" s="180"/>
      <c r="U1083" s="181"/>
      <c r="V1083" s="181">
        <f>SUM(V1084:V1107)</f>
        <v>0</v>
      </c>
      <c r="W1083" s="181"/>
      <c r="X1083" s="181"/>
      <c r="AG1083" s="28" t="s">
        <v>93</v>
      </c>
    </row>
    <row r="1084" spans="1:60" ht="20.399999999999999" outlineLevel="1" x14ac:dyDescent="0.25">
      <c r="A1084" s="182">
        <v>123</v>
      </c>
      <c r="B1084" s="183" t="s">
        <v>750</v>
      </c>
      <c r="C1084" s="184" t="s">
        <v>751</v>
      </c>
      <c r="D1084" s="185" t="s">
        <v>423</v>
      </c>
      <c r="E1084" s="186">
        <v>24</v>
      </c>
      <c r="F1084" s="187"/>
      <c r="G1084" s="188">
        <f>ROUND(E1084*F1084,2)</f>
        <v>0</v>
      </c>
      <c r="H1084" s="187"/>
      <c r="I1084" s="188">
        <f>ROUND(E1084*H1084,2)</f>
        <v>0</v>
      </c>
      <c r="J1084" s="187"/>
      <c r="K1084" s="188">
        <f>ROUND(E1084*J1084,2)</f>
        <v>0</v>
      </c>
      <c r="L1084" s="188">
        <v>21</v>
      </c>
      <c r="M1084" s="188">
        <f>G1084*(1+L1084/100)</f>
        <v>0</v>
      </c>
      <c r="N1084" s="188">
        <v>0</v>
      </c>
      <c r="O1084" s="188">
        <f>ROUND(E1084*N1084,2)</f>
        <v>0</v>
      </c>
      <c r="P1084" s="188">
        <v>0</v>
      </c>
      <c r="Q1084" s="188">
        <f>ROUND(E1084*P1084,2)</f>
        <v>0</v>
      </c>
      <c r="R1084" s="188"/>
      <c r="S1084" s="188" t="s">
        <v>117</v>
      </c>
      <c r="T1084" s="189" t="s">
        <v>98</v>
      </c>
      <c r="U1084" s="190">
        <v>0</v>
      </c>
      <c r="V1084" s="190">
        <f>ROUND(E1084*U1084,2)</f>
        <v>0</v>
      </c>
      <c r="W1084" s="190"/>
      <c r="X1084" s="190" t="s">
        <v>134</v>
      </c>
      <c r="Y1084" s="191"/>
      <c r="Z1084" s="191"/>
      <c r="AA1084" s="191"/>
      <c r="AB1084" s="191"/>
      <c r="AC1084" s="191"/>
      <c r="AD1084" s="191"/>
      <c r="AE1084" s="191"/>
      <c r="AF1084" s="191"/>
      <c r="AG1084" s="191" t="s">
        <v>135</v>
      </c>
      <c r="AH1084" s="191"/>
      <c r="AI1084" s="191"/>
      <c r="AJ1084" s="191"/>
      <c r="AK1084" s="191"/>
      <c r="AL1084" s="191"/>
      <c r="AM1084" s="191"/>
      <c r="AN1084" s="191"/>
      <c r="AO1084" s="191"/>
      <c r="AP1084" s="191"/>
      <c r="AQ1084" s="191"/>
      <c r="AR1084" s="191"/>
      <c r="AS1084" s="191"/>
      <c r="AT1084" s="191"/>
      <c r="AU1084" s="191"/>
      <c r="AV1084" s="191"/>
      <c r="AW1084" s="191"/>
      <c r="AX1084" s="191"/>
      <c r="AY1084" s="191"/>
      <c r="AZ1084" s="191"/>
      <c r="BA1084" s="191"/>
      <c r="BB1084" s="191"/>
      <c r="BC1084" s="191"/>
      <c r="BD1084" s="191"/>
      <c r="BE1084" s="191"/>
      <c r="BF1084" s="191"/>
      <c r="BG1084" s="191"/>
      <c r="BH1084" s="191"/>
    </row>
    <row r="1085" spans="1:60" outlineLevel="1" x14ac:dyDescent="0.25">
      <c r="A1085" s="192"/>
      <c r="B1085" s="193"/>
      <c r="C1085" s="195" t="s">
        <v>752</v>
      </c>
      <c r="D1085" s="196"/>
      <c r="E1085" s="197"/>
      <c r="F1085" s="190"/>
      <c r="G1085" s="190"/>
      <c r="H1085" s="190"/>
      <c r="I1085" s="190"/>
      <c r="J1085" s="190"/>
      <c r="K1085" s="190"/>
      <c r="L1085" s="190"/>
      <c r="M1085" s="190"/>
      <c r="N1085" s="190"/>
      <c r="O1085" s="190"/>
      <c r="P1085" s="190"/>
      <c r="Q1085" s="190"/>
      <c r="R1085" s="190"/>
      <c r="S1085" s="190"/>
      <c r="T1085" s="190"/>
      <c r="U1085" s="190"/>
      <c r="V1085" s="190"/>
      <c r="W1085" s="190"/>
      <c r="X1085" s="190"/>
      <c r="Y1085" s="191"/>
      <c r="Z1085" s="191"/>
      <c r="AA1085" s="191"/>
      <c r="AB1085" s="191"/>
      <c r="AC1085" s="191"/>
      <c r="AD1085" s="191"/>
      <c r="AE1085" s="191"/>
      <c r="AF1085" s="191"/>
      <c r="AG1085" s="191" t="s">
        <v>143</v>
      </c>
      <c r="AH1085" s="191">
        <v>0</v>
      </c>
      <c r="AI1085" s="191"/>
      <c r="AJ1085" s="191"/>
      <c r="AK1085" s="191"/>
      <c r="AL1085" s="191"/>
      <c r="AM1085" s="191"/>
      <c r="AN1085" s="191"/>
      <c r="AO1085" s="191"/>
      <c r="AP1085" s="191"/>
      <c r="AQ1085" s="191"/>
      <c r="AR1085" s="191"/>
      <c r="AS1085" s="191"/>
      <c r="AT1085" s="191"/>
      <c r="AU1085" s="191"/>
      <c r="AV1085" s="191"/>
      <c r="AW1085" s="191"/>
      <c r="AX1085" s="191"/>
      <c r="AY1085" s="191"/>
      <c r="AZ1085" s="191"/>
      <c r="BA1085" s="191"/>
      <c r="BB1085" s="191"/>
      <c r="BC1085" s="191"/>
      <c r="BD1085" s="191"/>
      <c r="BE1085" s="191"/>
      <c r="BF1085" s="191"/>
      <c r="BG1085" s="191"/>
      <c r="BH1085" s="191"/>
    </row>
    <row r="1086" spans="1:60" outlineLevel="1" x14ac:dyDescent="0.25">
      <c r="A1086" s="192"/>
      <c r="B1086" s="193"/>
      <c r="C1086" s="195" t="s">
        <v>622</v>
      </c>
      <c r="D1086" s="196"/>
      <c r="E1086" s="197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0"/>
      <c r="P1086" s="190"/>
      <c r="Q1086" s="190"/>
      <c r="R1086" s="190"/>
      <c r="S1086" s="190"/>
      <c r="T1086" s="190"/>
      <c r="U1086" s="190"/>
      <c r="V1086" s="190"/>
      <c r="W1086" s="190"/>
      <c r="X1086" s="190"/>
      <c r="Y1086" s="191"/>
      <c r="Z1086" s="191"/>
      <c r="AA1086" s="191"/>
      <c r="AB1086" s="191"/>
      <c r="AC1086" s="191"/>
      <c r="AD1086" s="191"/>
      <c r="AE1086" s="191"/>
      <c r="AF1086" s="191"/>
      <c r="AG1086" s="191" t="s">
        <v>143</v>
      </c>
      <c r="AH1086" s="191">
        <v>0</v>
      </c>
      <c r="AI1086" s="191"/>
      <c r="AJ1086" s="191"/>
      <c r="AK1086" s="191"/>
      <c r="AL1086" s="191"/>
      <c r="AM1086" s="191"/>
      <c r="AN1086" s="191"/>
      <c r="AO1086" s="191"/>
      <c r="AP1086" s="191"/>
      <c r="AQ1086" s="191"/>
      <c r="AR1086" s="191"/>
      <c r="AS1086" s="191"/>
      <c r="AT1086" s="191"/>
      <c r="AU1086" s="191"/>
      <c r="AV1086" s="191"/>
      <c r="AW1086" s="191"/>
      <c r="AX1086" s="191"/>
      <c r="AY1086" s="191"/>
      <c r="AZ1086" s="191"/>
      <c r="BA1086" s="191"/>
      <c r="BB1086" s="191"/>
      <c r="BC1086" s="191"/>
      <c r="BD1086" s="191"/>
      <c r="BE1086" s="191"/>
      <c r="BF1086" s="191"/>
      <c r="BG1086" s="191"/>
      <c r="BH1086" s="191"/>
    </row>
    <row r="1087" spans="1:60" outlineLevel="1" x14ac:dyDescent="0.25">
      <c r="A1087" s="192"/>
      <c r="B1087" s="193"/>
      <c r="C1087" s="195" t="s">
        <v>753</v>
      </c>
      <c r="D1087" s="196"/>
      <c r="E1087" s="197">
        <v>8</v>
      </c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1"/>
      <c r="Z1087" s="191"/>
      <c r="AA1087" s="191"/>
      <c r="AB1087" s="191"/>
      <c r="AC1087" s="191"/>
      <c r="AD1087" s="191"/>
      <c r="AE1087" s="191"/>
      <c r="AF1087" s="191"/>
      <c r="AG1087" s="191" t="s">
        <v>143</v>
      </c>
      <c r="AH1087" s="191">
        <v>0</v>
      </c>
      <c r="AI1087" s="191"/>
      <c r="AJ1087" s="191"/>
      <c r="AK1087" s="191"/>
      <c r="AL1087" s="191"/>
      <c r="AM1087" s="191"/>
      <c r="AN1087" s="191"/>
      <c r="AO1087" s="191"/>
      <c r="AP1087" s="191"/>
      <c r="AQ1087" s="191"/>
      <c r="AR1087" s="191"/>
      <c r="AS1087" s="191"/>
      <c r="AT1087" s="191"/>
      <c r="AU1087" s="191"/>
      <c r="AV1087" s="191"/>
      <c r="AW1087" s="191"/>
      <c r="AX1087" s="191"/>
      <c r="AY1087" s="191"/>
      <c r="AZ1087" s="191"/>
      <c r="BA1087" s="191"/>
      <c r="BB1087" s="191"/>
      <c r="BC1087" s="191"/>
      <c r="BD1087" s="191"/>
      <c r="BE1087" s="191"/>
      <c r="BF1087" s="191"/>
      <c r="BG1087" s="191"/>
      <c r="BH1087" s="191"/>
    </row>
    <row r="1088" spans="1:60" outlineLevel="1" x14ac:dyDescent="0.25">
      <c r="A1088" s="192"/>
      <c r="B1088" s="193"/>
      <c r="C1088" s="195" t="s">
        <v>273</v>
      </c>
      <c r="D1088" s="196"/>
      <c r="E1088" s="197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1"/>
      <c r="Z1088" s="191"/>
      <c r="AA1088" s="191"/>
      <c r="AB1088" s="191"/>
      <c r="AC1088" s="191"/>
      <c r="AD1088" s="191"/>
      <c r="AE1088" s="191"/>
      <c r="AF1088" s="191"/>
      <c r="AG1088" s="191" t="s">
        <v>143</v>
      </c>
      <c r="AH1088" s="191">
        <v>0</v>
      </c>
      <c r="AI1088" s="191"/>
      <c r="AJ1088" s="191"/>
      <c r="AK1088" s="191"/>
      <c r="AL1088" s="191"/>
      <c r="AM1088" s="191"/>
      <c r="AN1088" s="191"/>
      <c r="AO1088" s="191"/>
      <c r="AP1088" s="191"/>
      <c r="AQ1088" s="191"/>
      <c r="AR1088" s="191"/>
      <c r="AS1088" s="191"/>
      <c r="AT1088" s="191"/>
      <c r="AU1088" s="191"/>
      <c r="AV1088" s="191"/>
      <c r="AW1088" s="191"/>
      <c r="AX1088" s="191"/>
      <c r="AY1088" s="191"/>
      <c r="AZ1088" s="191"/>
      <c r="BA1088" s="191"/>
      <c r="BB1088" s="191"/>
      <c r="BC1088" s="191"/>
      <c r="BD1088" s="191"/>
      <c r="BE1088" s="191"/>
      <c r="BF1088" s="191"/>
      <c r="BG1088" s="191"/>
      <c r="BH1088" s="191"/>
    </row>
    <row r="1089" spans="1:60" outlineLevel="1" x14ac:dyDescent="0.25">
      <c r="A1089" s="192"/>
      <c r="B1089" s="193"/>
      <c r="C1089" s="195" t="s">
        <v>754</v>
      </c>
      <c r="D1089" s="196"/>
      <c r="E1089" s="197">
        <v>6</v>
      </c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1"/>
      <c r="Z1089" s="191"/>
      <c r="AA1089" s="191"/>
      <c r="AB1089" s="191"/>
      <c r="AC1089" s="191"/>
      <c r="AD1089" s="191"/>
      <c r="AE1089" s="191"/>
      <c r="AF1089" s="191"/>
      <c r="AG1089" s="191" t="s">
        <v>143</v>
      </c>
      <c r="AH1089" s="191">
        <v>0</v>
      </c>
      <c r="AI1089" s="191"/>
      <c r="AJ1089" s="191"/>
      <c r="AK1089" s="191"/>
      <c r="AL1089" s="191"/>
      <c r="AM1089" s="191"/>
      <c r="AN1089" s="191"/>
      <c r="AO1089" s="191"/>
      <c r="AP1089" s="191"/>
      <c r="AQ1089" s="191"/>
      <c r="AR1089" s="191"/>
      <c r="AS1089" s="191"/>
      <c r="AT1089" s="191"/>
      <c r="AU1089" s="191"/>
      <c r="AV1089" s="191"/>
      <c r="AW1089" s="191"/>
      <c r="AX1089" s="191"/>
      <c r="AY1089" s="191"/>
      <c r="AZ1089" s="191"/>
      <c r="BA1089" s="191"/>
      <c r="BB1089" s="191"/>
      <c r="BC1089" s="191"/>
      <c r="BD1089" s="191"/>
      <c r="BE1089" s="191"/>
      <c r="BF1089" s="191"/>
      <c r="BG1089" s="191"/>
      <c r="BH1089" s="191"/>
    </row>
    <row r="1090" spans="1:60" outlineLevel="1" x14ac:dyDescent="0.25">
      <c r="A1090" s="192"/>
      <c r="B1090" s="193"/>
      <c r="C1090" s="195" t="s">
        <v>278</v>
      </c>
      <c r="D1090" s="196"/>
      <c r="E1090" s="197"/>
      <c r="F1090" s="190"/>
      <c r="G1090" s="190"/>
      <c r="H1090" s="190"/>
      <c r="I1090" s="190"/>
      <c r="J1090" s="190"/>
      <c r="K1090" s="190"/>
      <c r="L1090" s="190"/>
      <c r="M1090" s="190"/>
      <c r="N1090" s="190"/>
      <c r="O1090" s="190"/>
      <c r="P1090" s="190"/>
      <c r="Q1090" s="190"/>
      <c r="R1090" s="190"/>
      <c r="S1090" s="190"/>
      <c r="T1090" s="190"/>
      <c r="U1090" s="190"/>
      <c r="V1090" s="190"/>
      <c r="W1090" s="190"/>
      <c r="X1090" s="190"/>
      <c r="Y1090" s="191"/>
      <c r="Z1090" s="191"/>
      <c r="AA1090" s="191"/>
      <c r="AB1090" s="191"/>
      <c r="AC1090" s="191"/>
      <c r="AD1090" s="191"/>
      <c r="AE1090" s="191"/>
      <c r="AF1090" s="191"/>
      <c r="AG1090" s="191" t="s">
        <v>143</v>
      </c>
      <c r="AH1090" s="191">
        <v>0</v>
      </c>
      <c r="AI1090" s="191"/>
      <c r="AJ1090" s="191"/>
      <c r="AK1090" s="191"/>
      <c r="AL1090" s="191"/>
      <c r="AM1090" s="191"/>
      <c r="AN1090" s="191"/>
      <c r="AO1090" s="191"/>
      <c r="AP1090" s="191"/>
      <c r="AQ1090" s="191"/>
      <c r="AR1090" s="191"/>
      <c r="AS1090" s="191"/>
      <c r="AT1090" s="191"/>
      <c r="AU1090" s="191"/>
      <c r="AV1090" s="191"/>
      <c r="AW1090" s="191"/>
      <c r="AX1090" s="191"/>
      <c r="AY1090" s="191"/>
      <c r="AZ1090" s="191"/>
      <c r="BA1090" s="191"/>
      <c r="BB1090" s="191"/>
      <c r="BC1090" s="191"/>
      <c r="BD1090" s="191"/>
      <c r="BE1090" s="191"/>
      <c r="BF1090" s="191"/>
      <c r="BG1090" s="191"/>
      <c r="BH1090" s="191"/>
    </row>
    <row r="1091" spans="1:60" outlineLevel="1" x14ac:dyDescent="0.25">
      <c r="A1091" s="192"/>
      <c r="B1091" s="193"/>
      <c r="C1091" s="195" t="s">
        <v>755</v>
      </c>
      <c r="D1091" s="196"/>
      <c r="E1091" s="197">
        <v>4</v>
      </c>
      <c r="F1091" s="190"/>
      <c r="G1091" s="190"/>
      <c r="H1091" s="190"/>
      <c r="I1091" s="190"/>
      <c r="J1091" s="190"/>
      <c r="K1091" s="190"/>
      <c r="L1091" s="190"/>
      <c r="M1091" s="190"/>
      <c r="N1091" s="190"/>
      <c r="O1091" s="190"/>
      <c r="P1091" s="190"/>
      <c r="Q1091" s="190"/>
      <c r="R1091" s="190"/>
      <c r="S1091" s="190"/>
      <c r="T1091" s="190"/>
      <c r="U1091" s="190"/>
      <c r="V1091" s="190"/>
      <c r="W1091" s="190"/>
      <c r="X1091" s="190"/>
      <c r="Y1091" s="191"/>
      <c r="Z1091" s="191"/>
      <c r="AA1091" s="191"/>
      <c r="AB1091" s="191"/>
      <c r="AC1091" s="191"/>
      <c r="AD1091" s="191"/>
      <c r="AE1091" s="191"/>
      <c r="AF1091" s="191"/>
      <c r="AG1091" s="191" t="s">
        <v>143</v>
      </c>
      <c r="AH1091" s="191">
        <v>0</v>
      </c>
      <c r="AI1091" s="191"/>
      <c r="AJ1091" s="191"/>
      <c r="AK1091" s="191"/>
      <c r="AL1091" s="191"/>
      <c r="AM1091" s="191"/>
      <c r="AN1091" s="191"/>
      <c r="AO1091" s="191"/>
      <c r="AP1091" s="191"/>
      <c r="AQ1091" s="191"/>
      <c r="AR1091" s="191"/>
      <c r="AS1091" s="191"/>
      <c r="AT1091" s="191"/>
      <c r="AU1091" s="191"/>
      <c r="AV1091" s="191"/>
      <c r="AW1091" s="191"/>
      <c r="AX1091" s="191"/>
      <c r="AY1091" s="191"/>
      <c r="AZ1091" s="191"/>
      <c r="BA1091" s="191"/>
      <c r="BB1091" s="191"/>
      <c r="BC1091" s="191"/>
      <c r="BD1091" s="191"/>
      <c r="BE1091" s="191"/>
      <c r="BF1091" s="191"/>
      <c r="BG1091" s="191"/>
      <c r="BH1091" s="191"/>
    </row>
    <row r="1092" spans="1:60" outlineLevel="1" x14ac:dyDescent="0.25">
      <c r="A1092" s="192"/>
      <c r="B1092" s="193"/>
      <c r="C1092" s="195" t="s">
        <v>282</v>
      </c>
      <c r="D1092" s="196"/>
      <c r="E1092" s="197"/>
      <c r="F1092" s="190"/>
      <c r="G1092" s="190"/>
      <c r="H1092" s="190"/>
      <c r="I1092" s="190"/>
      <c r="J1092" s="190"/>
      <c r="K1092" s="190"/>
      <c r="L1092" s="190"/>
      <c r="M1092" s="190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1"/>
      <c r="Z1092" s="191"/>
      <c r="AA1092" s="191"/>
      <c r="AB1092" s="191"/>
      <c r="AC1092" s="191"/>
      <c r="AD1092" s="191"/>
      <c r="AE1092" s="191"/>
      <c r="AF1092" s="191"/>
      <c r="AG1092" s="191" t="s">
        <v>143</v>
      </c>
      <c r="AH1092" s="191">
        <v>0</v>
      </c>
      <c r="AI1092" s="191"/>
      <c r="AJ1092" s="191"/>
      <c r="AK1092" s="191"/>
      <c r="AL1092" s="191"/>
      <c r="AM1092" s="191"/>
      <c r="AN1092" s="191"/>
      <c r="AO1092" s="191"/>
      <c r="AP1092" s="191"/>
      <c r="AQ1092" s="191"/>
      <c r="AR1092" s="191"/>
      <c r="AS1092" s="191"/>
      <c r="AT1092" s="191"/>
      <c r="AU1092" s="191"/>
      <c r="AV1092" s="191"/>
      <c r="AW1092" s="191"/>
      <c r="AX1092" s="191"/>
      <c r="AY1092" s="191"/>
      <c r="AZ1092" s="191"/>
      <c r="BA1092" s="191"/>
      <c r="BB1092" s="191"/>
      <c r="BC1092" s="191"/>
      <c r="BD1092" s="191"/>
      <c r="BE1092" s="191"/>
      <c r="BF1092" s="191"/>
      <c r="BG1092" s="191"/>
      <c r="BH1092" s="191"/>
    </row>
    <row r="1093" spans="1:60" outlineLevel="1" x14ac:dyDescent="0.25">
      <c r="A1093" s="192"/>
      <c r="B1093" s="193"/>
      <c r="C1093" s="195" t="s">
        <v>756</v>
      </c>
      <c r="D1093" s="196"/>
      <c r="E1093" s="197">
        <v>2</v>
      </c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0"/>
      <c r="Q1093" s="190"/>
      <c r="R1093" s="190"/>
      <c r="S1093" s="190"/>
      <c r="T1093" s="190"/>
      <c r="U1093" s="190"/>
      <c r="V1093" s="190"/>
      <c r="W1093" s="190"/>
      <c r="X1093" s="190"/>
      <c r="Y1093" s="191"/>
      <c r="Z1093" s="191"/>
      <c r="AA1093" s="191"/>
      <c r="AB1093" s="191"/>
      <c r="AC1093" s="191"/>
      <c r="AD1093" s="191"/>
      <c r="AE1093" s="191"/>
      <c r="AF1093" s="191"/>
      <c r="AG1093" s="191" t="s">
        <v>143</v>
      </c>
      <c r="AH1093" s="191">
        <v>0</v>
      </c>
      <c r="AI1093" s="191"/>
      <c r="AJ1093" s="191"/>
      <c r="AK1093" s="191"/>
      <c r="AL1093" s="191"/>
      <c r="AM1093" s="191"/>
      <c r="AN1093" s="191"/>
      <c r="AO1093" s="191"/>
      <c r="AP1093" s="191"/>
      <c r="AQ1093" s="191"/>
      <c r="AR1093" s="191"/>
      <c r="AS1093" s="191"/>
      <c r="AT1093" s="191"/>
      <c r="AU1093" s="191"/>
      <c r="AV1093" s="191"/>
      <c r="AW1093" s="191"/>
      <c r="AX1093" s="191"/>
      <c r="AY1093" s="191"/>
      <c r="AZ1093" s="191"/>
      <c r="BA1093" s="191"/>
      <c r="BB1093" s="191"/>
      <c r="BC1093" s="191"/>
      <c r="BD1093" s="191"/>
      <c r="BE1093" s="191"/>
      <c r="BF1093" s="191"/>
      <c r="BG1093" s="191"/>
      <c r="BH1093" s="191"/>
    </row>
    <row r="1094" spans="1:60" outlineLevel="1" x14ac:dyDescent="0.25">
      <c r="A1094" s="192"/>
      <c r="B1094" s="193"/>
      <c r="C1094" s="195" t="s">
        <v>632</v>
      </c>
      <c r="D1094" s="196"/>
      <c r="E1094" s="197"/>
      <c r="F1094" s="190"/>
      <c r="G1094" s="190"/>
      <c r="H1094" s="190"/>
      <c r="I1094" s="190"/>
      <c r="J1094" s="190"/>
      <c r="K1094" s="190"/>
      <c r="L1094" s="190"/>
      <c r="M1094" s="190"/>
      <c r="N1094" s="190"/>
      <c r="O1094" s="190"/>
      <c r="P1094" s="190"/>
      <c r="Q1094" s="190"/>
      <c r="R1094" s="190"/>
      <c r="S1094" s="190"/>
      <c r="T1094" s="190"/>
      <c r="U1094" s="190"/>
      <c r="V1094" s="190"/>
      <c r="W1094" s="190"/>
      <c r="X1094" s="190"/>
      <c r="Y1094" s="191"/>
      <c r="Z1094" s="191"/>
      <c r="AA1094" s="191"/>
      <c r="AB1094" s="191"/>
      <c r="AC1094" s="191"/>
      <c r="AD1094" s="191"/>
      <c r="AE1094" s="191"/>
      <c r="AF1094" s="191"/>
      <c r="AG1094" s="191" t="s">
        <v>143</v>
      </c>
      <c r="AH1094" s="191">
        <v>0</v>
      </c>
      <c r="AI1094" s="191"/>
      <c r="AJ1094" s="191"/>
      <c r="AK1094" s="191"/>
      <c r="AL1094" s="191"/>
      <c r="AM1094" s="191"/>
      <c r="AN1094" s="191"/>
      <c r="AO1094" s="191"/>
      <c r="AP1094" s="191"/>
      <c r="AQ1094" s="191"/>
      <c r="AR1094" s="191"/>
      <c r="AS1094" s="191"/>
      <c r="AT1094" s="191"/>
      <c r="AU1094" s="191"/>
      <c r="AV1094" s="191"/>
      <c r="AW1094" s="191"/>
      <c r="AX1094" s="191"/>
      <c r="AY1094" s="191"/>
      <c r="AZ1094" s="191"/>
      <c r="BA1094" s="191"/>
      <c r="BB1094" s="191"/>
      <c r="BC1094" s="191"/>
      <c r="BD1094" s="191"/>
      <c r="BE1094" s="191"/>
      <c r="BF1094" s="191"/>
      <c r="BG1094" s="191"/>
      <c r="BH1094" s="191"/>
    </row>
    <row r="1095" spans="1:60" outlineLevel="1" x14ac:dyDescent="0.25">
      <c r="A1095" s="192"/>
      <c r="B1095" s="193"/>
      <c r="C1095" s="195" t="s">
        <v>755</v>
      </c>
      <c r="D1095" s="196"/>
      <c r="E1095" s="197">
        <v>4</v>
      </c>
      <c r="F1095" s="190"/>
      <c r="G1095" s="190"/>
      <c r="H1095" s="190"/>
      <c r="I1095" s="190"/>
      <c r="J1095" s="190"/>
      <c r="K1095" s="190"/>
      <c r="L1095" s="190"/>
      <c r="M1095" s="190"/>
      <c r="N1095" s="190"/>
      <c r="O1095" s="190"/>
      <c r="P1095" s="190"/>
      <c r="Q1095" s="190"/>
      <c r="R1095" s="190"/>
      <c r="S1095" s="190"/>
      <c r="T1095" s="190"/>
      <c r="U1095" s="190"/>
      <c r="V1095" s="190"/>
      <c r="W1095" s="190"/>
      <c r="X1095" s="190"/>
      <c r="Y1095" s="191"/>
      <c r="Z1095" s="191"/>
      <c r="AA1095" s="191"/>
      <c r="AB1095" s="191"/>
      <c r="AC1095" s="191"/>
      <c r="AD1095" s="191"/>
      <c r="AE1095" s="191"/>
      <c r="AF1095" s="191"/>
      <c r="AG1095" s="191" t="s">
        <v>143</v>
      </c>
      <c r="AH1095" s="191">
        <v>0</v>
      </c>
      <c r="AI1095" s="191"/>
      <c r="AJ1095" s="191"/>
      <c r="AK1095" s="191"/>
      <c r="AL1095" s="191"/>
      <c r="AM1095" s="191"/>
      <c r="AN1095" s="191"/>
      <c r="AO1095" s="191"/>
      <c r="AP1095" s="191"/>
      <c r="AQ1095" s="191"/>
      <c r="AR1095" s="191"/>
      <c r="AS1095" s="191"/>
      <c r="AT1095" s="191"/>
      <c r="AU1095" s="191"/>
      <c r="AV1095" s="191"/>
      <c r="AW1095" s="191"/>
      <c r="AX1095" s="191"/>
      <c r="AY1095" s="191"/>
      <c r="AZ1095" s="191"/>
      <c r="BA1095" s="191"/>
      <c r="BB1095" s="191"/>
      <c r="BC1095" s="191"/>
      <c r="BD1095" s="191"/>
      <c r="BE1095" s="191"/>
      <c r="BF1095" s="191"/>
      <c r="BG1095" s="191"/>
      <c r="BH1095" s="191"/>
    </row>
    <row r="1096" spans="1:60" outlineLevel="1" x14ac:dyDescent="0.25">
      <c r="A1096" s="192"/>
      <c r="B1096" s="193"/>
      <c r="C1096" s="641"/>
      <c r="D1096" s="642"/>
      <c r="E1096" s="642"/>
      <c r="F1096" s="642"/>
      <c r="G1096" s="642"/>
      <c r="H1096" s="190"/>
      <c r="I1096" s="190"/>
      <c r="J1096" s="190"/>
      <c r="K1096" s="190"/>
      <c r="L1096" s="190"/>
      <c r="M1096" s="190"/>
      <c r="N1096" s="190"/>
      <c r="O1096" s="190"/>
      <c r="P1096" s="190"/>
      <c r="Q1096" s="190"/>
      <c r="R1096" s="190"/>
      <c r="S1096" s="190"/>
      <c r="T1096" s="190"/>
      <c r="U1096" s="190"/>
      <c r="V1096" s="190"/>
      <c r="W1096" s="190"/>
      <c r="X1096" s="190"/>
      <c r="Y1096" s="191"/>
      <c r="Z1096" s="191"/>
      <c r="AA1096" s="191"/>
      <c r="AB1096" s="191"/>
      <c r="AC1096" s="191"/>
      <c r="AD1096" s="191"/>
      <c r="AE1096" s="191"/>
      <c r="AF1096" s="191"/>
      <c r="AG1096" s="191" t="s">
        <v>103</v>
      </c>
      <c r="AH1096" s="191"/>
      <c r="AI1096" s="191"/>
      <c r="AJ1096" s="191"/>
      <c r="AK1096" s="191"/>
      <c r="AL1096" s="191"/>
      <c r="AM1096" s="191"/>
      <c r="AN1096" s="191"/>
      <c r="AO1096" s="191"/>
      <c r="AP1096" s="191"/>
      <c r="AQ1096" s="191"/>
      <c r="AR1096" s="191"/>
      <c r="AS1096" s="191"/>
      <c r="AT1096" s="191"/>
      <c r="AU1096" s="191"/>
      <c r="AV1096" s="191"/>
      <c r="AW1096" s="191"/>
      <c r="AX1096" s="191"/>
      <c r="AY1096" s="191"/>
      <c r="AZ1096" s="191"/>
      <c r="BA1096" s="191"/>
      <c r="BB1096" s="191"/>
      <c r="BC1096" s="191"/>
      <c r="BD1096" s="191"/>
      <c r="BE1096" s="191"/>
      <c r="BF1096" s="191"/>
      <c r="BG1096" s="191"/>
      <c r="BH1096" s="191"/>
    </row>
    <row r="1097" spans="1:60" ht="20.399999999999999" outlineLevel="1" x14ac:dyDescent="0.25">
      <c r="A1097" s="182">
        <v>124</v>
      </c>
      <c r="B1097" s="183" t="s">
        <v>757</v>
      </c>
      <c r="C1097" s="184" t="s">
        <v>758</v>
      </c>
      <c r="D1097" s="185" t="s">
        <v>423</v>
      </c>
      <c r="E1097" s="186">
        <v>15</v>
      </c>
      <c r="F1097" s="187"/>
      <c r="G1097" s="188">
        <f>ROUND(E1097*F1097,2)</f>
        <v>0</v>
      </c>
      <c r="H1097" s="187"/>
      <c r="I1097" s="188">
        <f>ROUND(E1097*H1097,2)</f>
        <v>0</v>
      </c>
      <c r="J1097" s="187"/>
      <c r="K1097" s="188">
        <f>ROUND(E1097*J1097,2)</f>
        <v>0</v>
      </c>
      <c r="L1097" s="188">
        <v>21</v>
      </c>
      <c r="M1097" s="188">
        <f>G1097*(1+L1097/100)</f>
        <v>0</v>
      </c>
      <c r="N1097" s="188">
        <v>0</v>
      </c>
      <c r="O1097" s="188">
        <f>ROUND(E1097*N1097,2)</f>
        <v>0</v>
      </c>
      <c r="P1097" s="188">
        <v>0</v>
      </c>
      <c r="Q1097" s="188">
        <f>ROUND(E1097*P1097,2)</f>
        <v>0</v>
      </c>
      <c r="R1097" s="188"/>
      <c r="S1097" s="188" t="s">
        <v>117</v>
      </c>
      <c r="T1097" s="189" t="s">
        <v>98</v>
      </c>
      <c r="U1097" s="190">
        <v>0</v>
      </c>
      <c r="V1097" s="190">
        <f>ROUND(E1097*U1097,2)</f>
        <v>0</v>
      </c>
      <c r="W1097" s="190"/>
      <c r="X1097" s="190" t="s">
        <v>134</v>
      </c>
      <c r="Y1097" s="191"/>
      <c r="Z1097" s="191"/>
      <c r="AA1097" s="191"/>
      <c r="AB1097" s="191"/>
      <c r="AC1097" s="191"/>
      <c r="AD1097" s="191"/>
      <c r="AE1097" s="191"/>
      <c r="AF1097" s="191"/>
      <c r="AG1097" s="191" t="s">
        <v>135</v>
      </c>
      <c r="AH1097" s="191"/>
      <c r="AI1097" s="191"/>
      <c r="AJ1097" s="191"/>
      <c r="AK1097" s="191"/>
      <c r="AL1097" s="191"/>
      <c r="AM1097" s="191"/>
      <c r="AN1097" s="191"/>
      <c r="AO1097" s="191"/>
      <c r="AP1097" s="191"/>
      <c r="AQ1097" s="191"/>
      <c r="AR1097" s="191"/>
      <c r="AS1097" s="191"/>
      <c r="AT1097" s="191"/>
      <c r="AU1097" s="191"/>
      <c r="AV1097" s="191"/>
      <c r="AW1097" s="191"/>
      <c r="AX1097" s="191"/>
      <c r="AY1097" s="191"/>
      <c r="AZ1097" s="191"/>
      <c r="BA1097" s="191"/>
      <c r="BB1097" s="191"/>
      <c r="BC1097" s="191"/>
      <c r="BD1097" s="191"/>
      <c r="BE1097" s="191"/>
      <c r="BF1097" s="191"/>
      <c r="BG1097" s="191"/>
      <c r="BH1097" s="191"/>
    </row>
    <row r="1098" spans="1:60" outlineLevel="1" x14ac:dyDescent="0.25">
      <c r="A1098" s="192"/>
      <c r="B1098" s="193"/>
      <c r="C1098" s="195" t="s">
        <v>752</v>
      </c>
      <c r="D1098" s="196"/>
      <c r="E1098" s="197"/>
      <c r="F1098" s="190"/>
      <c r="G1098" s="190"/>
      <c r="H1098" s="190"/>
      <c r="I1098" s="190"/>
      <c r="J1098" s="190"/>
      <c r="K1098" s="190"/>
      <c r="L1098" s="190"/>
      <c r="M1098" s="190"/>
      <c r="N1098" s="190"/>
      <c r="O1098" s="190"/>
      <c r="P1098" s="190"/>
      <c r="Q1098" s="190"/>
      <c r="R1098" s="190"/>
      <c r="S1098" s="190"/>
      <c r="T1098" s="190"/>
      <c r="U1098" s="190"/>
      <c r="V1098" s="190"/>
      <c r="W1098" s="190"/>
      <c r="X1098" s="190"/>
      <c r="Y1098" s="191"/>
      <c r="Z1098" s="191"/>
      <c r="AA1098" s="191"/>
      <c r="AB1098" s="191"/>
      <c r="AC1098" s="191"/>
      <c r="AD1098" s="191"/>
      <c r="AE1098" s="191"/>
      <c r="AF1098" s="191"/>
      <c r="AG1098" s="191" t="s">
        <v>143</v>
      </c>
      <c r="AH1098" s="191">
        <v>0</v>
      </c>
      <c r="AI1098" s="191"/>
      <c r="AJ1098" s="191"/>
      <c r="AK1098" s="191"/>
      <c r="AL1098" s="191"/>
      <c r="AM1098" s="191"/>
      <c r="AN1098" s="191"/>
      <c r="AO1098" s="191"/>
      <c r="AP1098" s="191"/>
      <c r="AQ1098" s="191"/>
      <c r="AR1098" s="191"/>
      <c r="AS1098" s="191"/>
      <c r="AT1098" s="191"/>
      <c r="AU1098" s="191"/>
      <c r="AV1098" s="191"/>
      <c r="AW1098" s="191"/>
      <c r="AX1098" s="191"/>
      <c r="AY1098" s="191"/>
      <c r="AZ1098" s="191"/>
      <c r="BA1098" s="191"/>
      <c r="BB1098" s="191"/>
      <c r="BC1098" s="191"/>
      <c r="BD1098" s="191"/>
      <c r="BE1098" s="191"/>
      <c r="BF1098" s="191"/>
      <c r="BG1098" s="191"/>
      <c r="BH1098" s="191"/>
    </row>
    <row r="1099" spans="1:60" outlineLevel="1" x14ac:dyDescent="0.25">
      <c r="A1099" s="192"/>
      <c r="B1099" s="193"/>
      <c r="C1099" s="195" t="s">
        <v>273</v>
      </c>
      <c r="D1099" s="196"/>
      <c r="E1099" s="197"/>
      <c r="F1099" s="190"/>
      <c r="G1099" s="190"/>
      <c r="H1099" s="190"/>
      <c r="I1099" s="190"/>
      <c r="J1099" s="190"/>
      <c r="K1099" s="190"/>
      <c r="L1099" s="190"/>
      <c r="M1099" s="190"/>
      <c r="N1099" s="190"/>
      <c r="O1099" s="190"/>
      <c r="P1099" s="190"/>
      <c r="Q1099" s="190"/>
      <c r="R1099" s="190"/>
      <c r="S1099" s="190"/>
      <c r="T1099" s="190"/>
      <c r="U1099" s="190"/>
      <c r="V1099" s="190"/>
      <c r="W1099" s="190"/>
      <c r="X1099" s="190"/>
      <c r="Y1099" s="191"/>
      <c r="Z1099" s="191"/>
      <c r="AA1099" s="191"/>
      <c r="AB1099" s="191"/>
      <c r="AC1099" s="191"/>
      <c r="AD1099" s="191"/>
      <c r="AE1099" s="191"/>
      <c r="AF1099" s="191"/>
      <c r="AG1099" s="191" t="s">
        <v>143</v>
      </c>
      <c r="AH1099" s="191">
        <v>0</v>
      </c>
      <c r="AI1099" s="191"/>
      <c r="AJ1099" s="191"/>
      <c r="AK1099" s="191"/>
      <c r="AL1099" s="191"/>
      <c r="AM1099" s="191"/>
      <c r="AN1099" s="191"/>
      <c r="AO1099" s="191"/>
      <c r="AP1099" s="191"/>
      <c r="AQ1099" s="191"/>
      <c r="AR1099" s="191"/>
      <c r="AS1099" s="191"/>
      <c r="AT1099" s="191"/>
      <c r="AU1099" s="191"/>
      <c r="AV1099" s="191"/>
      <c r="AW1099" s="191"/>
      <c r="AX1099" s="191"/>
      <c r="AY1099" s="191"/>
      <c r="AZ1099" s="191"/>
      <c r="BA1099" s="191"/>
      <c r="BB1099" s="191"/>
      <c r="BC1099" s="191"/>
      <c r="BD1099" s="191"/>
      <c r="BE1099" s="191"/>
      <c r="BF1099" s="191"/>
      <c r="BG1099" s="191"/>
      <c r="BH1099" s="191"/>
    </row>
    <row r="1100" spans="1:60" outlineLevel="1" x14ac:dyDescent="0.25">
      <c r="A1100" s="192"/>
      <c r="B1100" s="193"/>
      <c r="C1100" s="195" t="s">
        <v>145</v>
      </c>
      <c r="D1100" s="196"/>
      <c r="E1100" s="197">
        <v>1</v>
      </c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0"/>
      <c r="P1100" s="190"/>
      <c r="Q1100" s="190"/>
      <c r="R1100" s="190"/>
      <c r="S1100" s="190"/>
      <c r="T1100" s="190"/>
      <c r="U1100" s="190"/>
      <c r="V1100" s="190"/>
      <c r="W1100" s="190"/>
      <c r="X1100" s="190"/>
      <c r="Y1100" s="191"/>
      <c r="Z1100" s="191"/>
      <c r="AA1100" s="191"/>
      <c r="AB1100" s="191"/>
      <c r="AC1100" s="191"/>
      <c r="AD1100" s="191"/>
      <c r="AE1100" s="191"/>
      <c r="AF1100" s="191"/>
      <c r="AG1100" s="191" t="s">
        <v>143</v>
      </c>
      <c r="AH1100" s="191">
        <v>0</v>
      </c>
      <c r="AI1100" s="191"/>
      <c r="AJ1100" s="191"/>
      <c r="AK1100" s="191"/>
      <c r="AL1100" s="191"/>
      <c r="AM1100" s="191"/>
      <c r="AN1100" s="191"/>
      <c r="AO1100" s="191"/>
      <c r="AP1100" s="191"/>
      <c r="AQ1100" s="191"/>
      <c r="AR1100" s="191"/>
      <c r="AS1100" s="191"/>
      <c r="AT1100" s="191"/>
      <c r="AU1100" s="191"/>
      <c r="AV1100" s="191"/>
      <c r="AW1100" s="191"/>
      <c r="AX1100" s="191"/>
      <c r="AY1100" s="191"/>
      <c r="AZ1100" s="191"/>
      <c r="BA1100" s="191"/>
      <c r="BB1100" s="191"/>
      <c r="BC1100" s="191"/>
      <c r="BD1100" s="191"/>
      <c r="BE1100" s="191"/>
      <c r="BF1100" s="191"/>
      <c r="BG1100" s="191"/>
      <c r="BH1100" s="191"/>
    </row>
    <row r="1101" spans="1:60" outlineLevel="1" x14ac:dyDescent="0.25">
      <c r="A1101" s="192"/>
      <c r="B1101" s="193"/>
      <c r="C1101" s="195" t="s">
        <v>278</v>
      </c>
      <c r="D1101" s="196"/>
      <c r="E1101" s="197"/>
      <c r="F1101" s="190"/>
      <c r="G1101" s="190"/>
      <c r="H1101" s="190"/>
      <c r="I1101" s="190"/>
      <c r="J1101" s="190"/>
      <c r="K1101" s="190"/>
      <c r="L1101" s="190"/>
      <c r="M1101" s="190"/>
      <c r="N1101" s="190"/>
      <c r="O1101" s="190"/>
      <c r="P1101" s="190"/>
      <c r="Q1101" s="190"/>
      <c r="R1101" s="190"/>
      <c r="S1101" s="190"/>
      <c r="T1101" s="190"/>
      <c r="U1101" s="190"/>
      <c r="V1101" s="190"/>
      <c r="W1101" s="190"/>
      <c r="X1101" s="190"/>
      <c r="Y1101" s="191"/>
      <c r="Z1101" s="191"/>
      <c r="AA1101" s="191"/>
      <c r="AB1101" s="191"/>
      <c r="AC1101" s="191"/>
      <c r="AD1101" s="191"/>
      <c r="AE1101" s="191"/>
      <c r="AF1101" s="191"/>
      <c r="AG1101" s="191" t="s">
        <v>143</v>
      </c>
      <c r="AH1101" s="191">
        <v>0</v>
      </c>
      <c r="AI1101" s="191"/>
      <c r="AJ1101" s="191"/>
      <c r="AK1101" s="191"/>
      <c r="AL1101" s="191"/>
      <c r="AM1101" s="191"/>
      <c r="AN1101" s="191"/>
      <c r="AO1101" s="191"/>
      <c r="AP1101" s="191"/>
      <c r="AQ1101" s="191"/>
      <c r="AR1101" s="191"/>
      <c r="AS1101" s="191"/>
      <c r="AT1101" s="191"/>
      <c r="AU1101" s="191"/>
      <c r="AV1101" s="191"/>
      <c r="AW1101" s="191"/>
      <c r="AX1101" s="191"/>
      <c r="AY1101" s="191"/>
      <c r="AZ1101" s="191"/>
      <c r="BA1101" s="191"/>
      <c r="BB1101" s="191"/>
      <c r="BC1101" s="191"/>
      <c r="BD1101" s="191"/>
      <c r="BE1101" s="191"/>
      <c r="BF1101" s="191"/>
      <c r="BG1101" s="191"/>
      <c r="BH1101" s="191"/>
    </row>
    <row r="1102" spans="1:60" outlineLevel="1" x14ac:dyDescent="0.25">
      <c r="A1102" s="192"/>
      <c r="B1102" s="193"/>
      <c r="C1102" s="195" t="s">
        <v>755</v>
      </c>
      <c r="D1102" s="196"/>
      <c r="E1102" s="197">
        <v>4</v>
      </c>
      <c r="F1102" s="190"/>
      <c r="G1102" s="190"/>
      <c r="H1102" s="190"/>
      <c r="I1102" s="190"/>
      <c r="J1102" s="190"/>
      <c r="K1102" s="190"/>
      <c r="L1102" s="190"/>
      <c r="M1102" s="190"/>
      <c r="N1102" s="190"/>
      <c r="O1102" s="190"/>
      <c r="P1102" s="190"/>
      <c r="Q1102" s="190"/>
      <c r="R1102" s="190"/>
      <c r="S1102" s="190"/>
      <c r="T1102" s="190"/>
      <c r="U1102" s="190"/>
      <c r="V1102" s="190"/>
      <c r="W1102" s="190"/>
      <c r="X1102" s="190"/>
      <c r="Y1102" s="191"/>
      <c r="Z1102" s="191"/>
      <c r="AA1102" s="191"/>
      <c r="AB1102" s="191"/>
      <c r="AC1102" s="191"/>
      <c r="AD1102" s="191"/>
      <c r="AE1102" s="191"/>
      <c r="AF1102" s="191"/>
      <c r="AG1102" s="191" t="s">
        <v>143</v>
      </c>
      <c r="AH1102" s="191">
        <v>0</v>
      </c>
      <c r="AI1102" s="191"/>
      <c r="AJ1102" s="191"/>
      <c r="AK1102" s="191"/>
      <c r="AL1102" s="191"/>
      <c r="AM1102" s="191"/>
      <c r="AN1102" s="191"/>
      <c r="AO1102" s="191"/>
      <c r="AP1102" s="191"/>
      <c r="AQ1102" s="191"/>
      <c r="AR1102" s="191"/>
      <c r="AS1102" s="191"/>
      <c r="AT1102" s="191"/>
      <c r="AU1102" s="191"/>
      <c r="AV1102" s="191"/>
      <c r="AW1102" s="191"/>
      <c r="AX1102" s="191"/>
      <c r="AY1102" s="191"/>
      <c r="AZ1102" s="191"/>
      <c r="BA1102" s="191"/>
      <c r="BB1102" s="191"/>
      <c r="BC1102" s="191"/>
      <c r="BD1102" s="191"/>
      <c r="BE1102" s="191"/>
      <c r="BF1102" s="191"/>
      <c r="BG1102" s="191"/>
      <c r="BH1102" s="191"/>
    </row>
    <row r="1103" spans="1:60" outlineLevel="1" x14ac:dyDescent="0.25">
      <c r="A1103" s="192"/>
      <c r="B1103" s="193"/>
      <c r="C1103" s="195" t="s">
        <v>282</v>
      </c>
      <c r="D1103" s="196"/>
      <c r="E1103" s="197"/>
      <c r="F1103" s="190"/>
      <c r="G1103" s="190"/>
      <c r="H1103" s="190"/>
      <c r="I1103" s="190"/>
      <c r="J1103" s="190"/>
      <c r="K1103" s="190"/>
      <c r="L1103" s="190"/>
      <c r="M1103" s="190"/>
      <c r="N1103" s="190"/>
      <c r="O1103" s="190"/>
      <c r="P1103" s="190"/>
      <c r="Q1103" s="190"/>
      <c r="R1103" s="190"/>
      <c r="S1103" s="190"/>
      <c r="T1103" s="190"/>
      <c r="U1103" s="190"/>
      <c r="V1103" s="190"/>
      <c r="W1103" s="190"/>
      <c r="X1103" s="190"/>
      <c r="Y1103" s="191"/>
      <c r="Z1103" s="191"/>
      <c r="AA1103" s="191"/>
      <c r="AB1103" s="191"/>
      <c r="AC1103" s="191"/>
      <c r="AD1103" s="191"/>
      <c r="AE1103" s="191"/>
      <c r="AF1103" s="191"/>
      <c r="AG1103" s="191" t="s">
        <v>143</v>
      </c>
      <c r="AH1103" s="191">
        <v>0</v>
      </c>
      <c r="AI1103" s="191"/>
      <c r="AJ1103" s="191"/>
      <c r="AK1103" s="191"/>
      <c r="AL1103" s="191"/>
      <c r="AM1103" s="191"/>
      <c r="AN1103" s="191"/>
      <c r="AO1103" s="191"/>
      <c r="AP1103" s="191"/>
      <c r="AQ1103" s="191"/>
      <c r="AR1103" s="191"/>
      <c r="AS1103" s="191"/>
      <c r="AT1103" s="191"/>
      <c r="AU1103" s="191"/>
      <c r="AV1103" s="191"/>
      <c r="AW1103" s="191"/>
      <c r="AX1103" s="191"/>
      <c r="AY1103" s="191"/>
      <c r="AZ1103" s="191"/>
      <c r="BA1103" s="191"/>
      <c r="BB1103" s="191"/>
      <c r="BC1103" s="191"/>
      <c r="BD1103" s="191"/>
      <c r="BE1103" s="191"/>
      <c r="BF1103" s="191"/>
      <c r="BG1103" s="191"/>
      <c r="BH1103" s="191"/>
    </row>
    <row r="1104" spans="1:60" outlineLevel="1" x14ac:dyDescent="0.25">
      <c r="A1104" s="192"/>
      <c r="B1104" s="193"/>
      <c r="C1104" s="195" t="s">
        <v>759</v>
      </c>
      <c r="D1104" s="196"/>
      <c r="E1104" s="197">
        <v>5</v>
      </c>
      <c r="F1104" s="190"/>
      <c r="G1104" s="190"/>
      <c r="H1104" s="190"/>
      <c r="I1104" s="190"/>
      <c r="J1104" s="190"/>
      <c r="K1104" s="190"/>
      <c r="L1104" s="190"/>
      <c r="M1104" s="190"/>
      <c r="N1104" s="190"/>
      <c r="O1104" s="190"/>
      <c r="P1104" s="190"/>
      <c r="Q1104" s="190"/>
      <c r="R1104" s="190"/>
      <c r="S1104" s="190"/>
      <c r="T1104" s="190"/>
      <c r="U1104" s="190"/>
      <c r="V1104" s="190"/>
      <c r="W1104" s="190"/>
      <c r="X1104" s="190"/>
      <c r="Y1104" s="191"/>
      <c r="Z1104" s="191"/>
      <c r="AA1104" s="191"/>
      <c r="AB1104" s="191"/>
      <c r="AC1104" s="191"/>
      <c r="AD1104" s="191"/>
      <c r="AE1104" s="191"/>
      <c r="AF1104" s="191"/>
      <c r="AG1104" s="191" t="s">
        <v>143</v>
      </c>
      <c r="AH1104" s="191">
        <v>0</v>
      </c>
      <c r="AI1104" s="191"/>
      <c r="AJ1104" s="191"/>
      <c r="AK1104" s="191"/>
      <c r="AL1104" s="191"/>
      <c r="AM1104" s="191"/>
      <c r="AN1104" s="191"/>
      <c r="AO1104" s="191"/>
      <c r="AP1104" s="191"/>
      <c r="AQ1104" s="191"/>
      <c r="AR1104" s="191"/>
      <c r="AS1104" s="191"/>
      <c r="AT1104" s="191"/>
      <c r="AU1104" s="191"/>
      <c r="AV1104" s="191"/>
      <c r="AW1104" s="191"/>
      <c r="AX1104" s="191"/>
      <c r="AY1104" s="191"/>
      <c r="AZ1104" s="191"/>
      <c r="BA1104" s="191"/>
      <c r="BB1104" s="191"/>
      <c r="BC1104" s="191"/>
      <c r="BD1104" s="191"/>
      <c r="BE1104" s="191"/>
      <c r="BF1104" s="191"/>
      <c r="BG1104" s="191"/>
      <c r="BH1104" s="191"/>
    </row>
    <row r="1105" spans="1:60" outlineLevel="1" x14ac:dyDescent="0.25">
      <c r="A1105" s="192"/>
      <c r="B1105" s="193"/>
      <c r="C1105" s="195" t="s">
        <v>632</v>
      </c>
      <c r="D1105" s="196"/>
      <c r="E1105" s="197"/>
      <c r="F1105" s="190"/>
      <c r="G1105" s="190"/>
      <c r="H1105" s="190"/>
      <c r="I1105" s="190"/>
      <c r="J1105" s="190"/>
      <c r="K1105" s="190"/>
      <c r="L1105" s="190"/>
      <c r="M1105" s="190"/>
      <c r="N1105" s="190"/>
      <c r="O1105" s="190"/>
      <c r="P1105" s="190"/>
      <c r="Q1105" s="190"/>
      <c r="R1105" s="190"/>
      <c r="S1105" s="190"/>
      <c r="T1105" s="190"/>
      <c r="U1105" s="190"/>
      <c r="V1105" s="190"/>
      <c r="W1105" s="190"/>
      <c r="X1105" s="190"/>
      <c r="Y1105" s="191"/>
      <c r="Z1105" s="191"/>
      <c r="AA1105" s="191"/>
      <c r="AB1105" s="191"/>
      <c r="AC1105" s="191"/>
      <c r="AD1105" s="191"/>
      <c r="AE1105" s="191"/>
      <c r="AF1105" s="191"/>
      <c r="AG1105" s="191" t="s">
        <v>143</v>
      </c>
      <c r="AH1105" s="191">
        <v>0</v>
      </c>
      <c r="AI1105" s="191"/>
      <c r="AJ1105" s="191"/>
      <c r="AK1105" s="191"/>
      <c r="AL1105" s="191"/>
      <c r="AM1105" s="191"/>
      <c r="AN1105" s="191"/>
      <c r="AO1105" s="191"/>
      <c r="AP1105" s="191"/>
      <c r="AQ1105" s="191"/>
      <c r="AR1105" s="191"/>
      <c r="AS1105" s="191"/>
      <c r="AT1105" s="191"/>
      <c r="AU1105" s="191"/>
      <c r="AV1105" s="191"/>
      <c r="AW1105" s="191"/>
      <c r="AX1105" s="191"/>
      <c r="AY1105" s="191"/>
      <c r="AZ1105" s="191"/>
      <c r="BA1105" s="191"/>
      <c r="BB1105" s="191"/>
      <c r="BC1105" s="191"/>
      <c r="BD1105" s="191"/>
      <c r="BE1105" s="191"/>
      <c r="BF1105" s="191"/>
      <c r="BG1105" s="191"/>
      <c r="BH1105" s="191"/>
    </row>
    <row r="1106" spans="1:60" outlineLevel="1" x14ac:dyDescent="0.25">
      <c r="A1106" s="192"/>
      <c r="B1106" s="193"/>
      <c r="C1106" s="195" t="s">
        <v>759</v>
      </c>
      <c r="D1106" s="196"/>
      <c r="E1106" s="197">
        <v>5</v>
      </c>
      <c r="F1106" s="190"/>
      <c r="G1106" s="190"/>
      <c r="H1106" s="190"/>
      <c r="I1106" s="190"/>
      <c r="J1106" s="190"/>
      <c r="K1106" s="190"/>
      <c r="L1106" s="190"/>
      <c r="M1106" s="190"/>
      <c r="N1106" s="190"/>
      <c r="O1106" s="190"/>
      <c r="P1106" s="190"/>
      <c r="Q1106" s="190"/>
      <c r="R1106" s="190"/>
      <c r="S1106" s="190"/>
      <c r="T1106" s="190"/>
      <c r="U1106" s="190"/>
      <c r="V1106" s="190"/>
      <c r="W1106" s="190"/>
      <c r="X1106" s="190"/>
      <c r="Y1106" s="191"/>
      <c r="Z1106" s="191"/>
      <c r="AA1106" s="191"/>
      <c r="AB1106" s="191"/>
      <c r="AC1106" s="191"/>
      <c r="AD1106" s="191"/>
      <c r="AE1106" s="191"/>
      <c r="AF1106" s="191"/>
      <c r="AG1106" s="191" t="s">
        <v>143</v>
      </c>
      <c r="AH1106" s="191">
        <v>0</v>
      </c>
      <c r="AI1106" s="191"/>
      <c r="AJ1106" s="191"/>
      <c r="AK1106" s="191"/>
      <c r="AL1106" s="191"/>
      <c r="AM1106" s="191"/>
      <c r="AN1106" s="191"/>
      <c r="AO1106" s="191"/>
      <c r="AP1106" s="191"/>
      <c r="AQ1106" s="191"/>
      <c r="AR1106" s="191"/>
      <c r="AS1106" s="191"/>
      <c r="AT1106" s="191"/>
      <c r="AU1106" s="191"/>
      <c r="AV1106" s="191"/>
      <c r="AW1106" s="191"/>
      <c r="AX1106" s="191"/>
      <c r="AY1106" s="191"/>
      <c r="AZ1106" s="191"/>
      <c r="BA1106" s="191"/>
      <c r="BB1106" s="191"/>
      <c r="BC1106" s="191"/>
      <c r="BD1106" s="191"/>
      <c r="BE1106" s="191"/>
      <c r="BF1106" s="191"/>
      <c r="BG1106" s="191"/>
      <c r="BH1106" s="191"/>
    </row>
    <row r="1107" spans="1:60" outlineLevel="1" x14ac:dyDescent="0.25">
      <c r="A1107" s="192"/>
      <c r="B1107" s="193"/>
      <c r="C1107" s="641"/>
      <c r="D1107" s="642"/>
      <c r="E1107" s="642"/>
      <c r="F1107" s="642"/>
      <c r="G1107" s="642"/>
      <c r="H1107" s="190"/>
      <c r="I1107" s="190"/>
      <c r="J1107" s="190"/>
      <c r="K1107" s="190"/>
      <c r="L1107" s="190"/>
      <c r="M1107" s="190"/>
      <c r="N1107" s="190"/>
      <c r="O1107" s="190"/>
      <c r="P1107" s="190"/>
      <c r="Q1107" s="190"/>
      <c r="R1107" s="190"/>
      <c r="S1107" s="190"/>
      <c r="T1107" s="190"/>
      <c r="U1107" s="190"/>
      <c r="V1107" s="190"/>
      <c r="W1107" s="190"/>
      <c r="X1107" s="190"/>
      <c r="Y1107" s="191"/>
      <c r="Z1107" s="191"/>
      <c r="AA1107" s="191"/>
      <c r="AB1107" s="191"/>
      <c r="AC1107" s="191"/>
      <c r="AD1107" s="191"/>
      <c r="AE1107" s="191"/>
      <c r="AF1107" s="191"/>
      <c r="AG1107" s="191" t="s">
        <v>103</v>
      </c>
      <c r="AH1107" s="191"/>
      <c r="AI1107" s="191"/>
      <c r="AJ1107" s="191"/>
      <c r="AK1107" s="191"/>
      <c r="AL1107" s="191"/>
      <c r="AM1107" s="191"/>
      <c r="AN1107" s="191"/>
      <c r="AO1107" s="191"/>
      <c r="AP1107" s="191"/>
      <c r="AQ1107" s="191"/>
      <c r="AR1107" s="191"/>
      <c r="AS1107" s="191"/>
      <c r="AT1107" s="191"/>
      <c r="AU1107" s="191"/>
      <c r="AV1107" s="191"/>
      <c r="AW1107" s="191"/>
      <c r="AX1107" s="191"/>
      <c r="AY1107" s="191"/>
      <c r="AZ1107" s="191"/>
      <c r="BA1107" s="191"/>
      <c r="BB1107" s="191"/>
      <c r="BC1107" s="191"/>
      <c r="BD1107" s="191"/>
      <c r="BE1107" s="191"/>
      <c r="BF1107" s="191"/>
      <c r="BG1107" s="191"/>
      <c r="BH1107" s="191"/>
    </row>
    <row r="1108" spans="1:60" x14ac:dyDescent="0.25">
      <c r="A1108" s="174" t="s">
        <v>92</v>
      </c>
      <c r="B1108" s="175" t="s">
        <v>198</v>
      </c>
      <c r="C1108" s="176" t="s">
        <v>199</v>
      </c>
      <c r="D1108" s="177"/>
      <c r="E1108" s="178"/>
      <c r="F1108" s="179"/>
      <c r="G1108" s="179">
        <f>SUMIF(AG1109:AG1154,"&lt;&gt;NOR",G1109:G1154)</f>
        <v>0</v>
      </c>
      <c r="H1108" s="179"/>
      <c r="I1108" s="179">
        <f>SUM(I1109:I1154)</f>
        <v>0</v>
      </c>
      <c r="J1108" s="179"/>
      <c r="K1108" s="179">
        <f>SUM(K1109:K1154)</f>
        <v>0</v>
      </c>
      <c r="L1108" s="179"/>
      <c r="M1108" s="179">
        <f>SUM(M1109:M1154)</f>
        <v>0</v>
      </c>
      <c r="N1108" s="179"/>
      <c r="O1108" s="179">
        <f>SUM(O1109:O1154)</f>
        <v>0</v>
      </c>
      <c r="P1108" s="179"/>
      <c r="Q1108" s="179">
        <f>SUM(Q1109:Q1154)</f>
        <v>0</v>
      </c>
      <c r="R1108" s="179"/>
      <c r="S1108" s="179"/>
      <c r="T1108" s="180"/>
      <c r="U1108" s="181"/>
      <c r="V1108" s="181">
        <f>SUM(V1109:V1154)</f>
        <v>519.57999999999993</v>
      </c>
      <c r="W1108" s="181"/>
      <c r="X1108" s="181"/>
      <c r="AG1108" s="28" t="s">
        <v>93</v>
      </c>
    </row>
    <row r="1109" spans="1:60" outlineLevel="1" x14ac:dyDescent="0.25">
      <c r="A1109" s="182">
        <v>125</v>
      </c>
      <c r="B1109" s="183" t="s">
        <v>760</v>
      </c>
      <c r="C1109" s="184" t="s">
        <v>761</v>
      </c>
      <c r="D1109" s="185" t="s">
        <v>221</v>
      </c>
      <c r="E1109" s="186">
        <v>101.53955000000001</v>
      </c>
      <c r="F1109" s="187"/>
      <c r="G1109" s="188">
        <f>ROUND(E1109*F1109,2)</f>
        <v>0</v>
      </c>
      <c r="H1109" s="187"/>
      <c r="I1109" s="188">
        <f>ROUND(E1109*H1109,2)</f>
        <v>0</v>
      </c>
      <c r="J1109" s="187"/>
      <c r="K1109" s="188">
        <f>ROUND(E1109*J1109,2)</f>
        <v>0</v>
      </c>
      <c r="L1109" s="188">
        <v>21</v>
      </c>
      <c r="M1109" s="188">
        <f>G1109*(1+L1109/100)</f>
        <v>0</v>
      </c>
      <c r="N1109" s="188">
        <v>0</v>
      </c>
      <c r="O1109" s="188">
        <f>ROUND(E1109*N1109,2)</f>
        <v>0</v>
      </c>
      <c r="P1109" s="188">
        <v>0</v>
      </c>
      <c r="Q1109" s="188">
        <f>ROUND(E1109*P1109,2)</f>
        <v>0</v>
      </c>
      <c r="R1109" s="188"/>
      <c r="S1109" s="188" t="s">
        <v>97</v>
      </c>
      <c r="T1109" s="189" t="s">
        <v>98</v>
      </c>
      <c r="U1109" s="190">
        <v>0.27700000000000002</v>
      </c>
      <c r="V1109" s="190">
        <f>ROUND(E1109*U1109,2)</f>
        <v>28.13</v>
      </c>
      <c r="W1109" s="190"/>
      <c r="X1109" s="190" t="s">
        <v>762</v>
      </c>
      <c r="Y1109" s="191"/>
      <c r="Z1109" s="191"/>
      <c r="AA1109" s="191"/>
      <c r="AB1109" s="191"/>
      <c r="AC1109" s="191"/>
      <c r="AD1109" s="191"/>
      <c r="AE1109" s="191"/>
      <c r="AF1109" s="191"/>
      <c r="AG1109" s="191" t="s">
        <v>763</v>
      </c>
      <c r="AH1109" s="191"/>
      <c r="AI1109" s="191"/>
      <c r="AJ1109" s="191"/>
      <c r="AK1109" s="191"/>
      <c r="AL1109" s="191"/>
      <c r="AM1109" s="191"/>
      <c r="AN1109" s="191"/>
      <c r="AO1109" s="191"/>
      <c r="AP1109" s="191"/>
      <c r="AQ1109" s="191"/>
      <c r="AR1109" s="191"/>
      <c r="AS1109" s="191"/>
      <c r="AT1109" s="191"/>
      <c r="AU1109" s="191"/>
      <c r="AV1109" s="191"/>
      <c r="AW1109" s="191"/>
      <c r="AX1109" s="191"/>
      <c r="AY1109" s="191"/>
      <c r="AZ1109" s="191"/>
      <c r="BA1109" s="191"/>
      <c r="BB1109" s="191"/>
      <c r="BC1109" s="191"/>
      <c r="BD1109" s="191"/>
      <c r="BE1109" s="191"/>
      <c r="BF1109" s="191"/>
      <c r="BG1109" s="191"/>
      <c r="BH1109" s="191"/>
    </row>
    <row r="1110" spans="1:60" outlineLevel="1" x14ac:dyDescent="0.25">
      <c r="A1110" s="192"/>
      <c r="B1110" s="193"/>
      <c r="C1110" s="639" t="s">
        <v>764</v>
      </c>
      <c r="D1110" s="640"/>
      <c r="E1110" s="640"/>
      <c r="F1110" s="640"/>
      <c r="G1110" s="640"/>
      <c r="H1110" s="190"/>
      <c r="I1110" s="190"/>
      <c r="J1110" s="190"/>
      <c r="K1110" s="190"/>
      <c r="L1110" s="190"/>
      <c r="M1110" s="190"/>
      <c r="N1110" s="190"/>
      <c r="O1110" s="190"/>
      <c r="P1110" s="190"/>
      <c r="Q1110" s="190"/>
      <c r="R1110" s="190"/>
      <c r="S1110" s="190"/>
      <c r="T1110" s="190"/>
      <c r="U1110" s="190"/>
      <c r="V1110" s="190"/>
      <c r="W1110" s="190"/>
      <c r="X1110" s="190"/>
      <c r="Y1110" s="191"/>
      <c r="Z1110" s="191"/>
      <c r="AA1110" s="191"/>
      <c r="AB1110" s="191"/>
      <c r="AC1110" s="191"/>
      <c r="AD1110" s="191"/>
      <c r="AE1110" s="191"/>
      <c r="AF1110" s="191"/>
      <c r="AG1110" s="191" t="s">
        <v>102</v>
      </c>
      <c r="AH1110" s="191"/>
      <c r="AI1110" s="191"/>
      <c r="AJ1110" s="191"/>
      <c r="AK1110" s="191"/>
      <c r="AL1110" s="191"/>
      <c r="AM1110" s="191"/>
      <c r="AN1110" s="191"/>
      <c r="AO1110" s="191"/>
      <c r="AP1110" s="191"/>
      <c r="AQ1110" s="191"/>
      <c r="AR1110" s="191"/>
      <c r="AS1110" s="191"/>
      <c r="AT1110" s="191"/>
      <c r="AU1110" s="191"/>
      <c r="AV1110" s="191"/>
      <c r="AW1110" s="191"/>
      <c r="AX1110" s="191"/>
      <c r="AY1110" s="191"/>
      <c r="AZ1110" s="191"/>
      <c r="BA1110" s="191"/>
      <c r="BB1110" s="191"/>
      <c r="BC1110" s="191"/>
      <c r="BD1110" s="191"/>
      <c r="BE1110" s="191"/>
      <c r="BF1110" s="191"/>
      <c r="BG1110" s="191"/>
      <c r="BH1110" s="191"/>
    </row>
    <row r="1111" spans="1:60" outlineLevel="1" x14ac:dyDescent="0.25">
      <c r="A1111" s="192"/>
      <c r="B1111" s="193"/>
      <c r="C1111" s="630" t="s">
        <v>765</v>
      </c>
      <c r="D1111" s="631"/>
      <c r="E1111" s="631"/>
      <c r="F1111" s="631"/>
      <c r="G1111" s="631"/>
      <c r="H1111" s="190"/>
      <c r="I1111" s="190"/>
      <c r="J1111" s="190"/>
      <c r="K1111" s="190"/>
      <c r="L1111" s="190"/>
      <c r="M1111" s="190"/>
      <c r="N1111" s="190"/>
      <c r="O1111" s="190"/>
      <c r="P1111" s="190"/>
      <c r="Q1111" s="190"/>
      <c r="R1111" s="190"/>
      <c r="S1111" s="190"/>
      <c r="T1111" s="190"/>
      <c r="U1111" s="190"/>
      <c r="V1111" s="190"/>
      <c r="W1111" s="190"/>
      <c r="X1111" s="190"/>
      <c r="Y1111" s="191"/>
      <c r="Z1111" s="191"/>
      <c r="AA1111" s="191"/>
      <c r="AB1111" s="191"/>
      <c r="AC1111" s="191"/>
      <c r="AD1111" s="191"/>
      <c r="AE1111" s="191"/>
      <c r="AF1111" s="191"/>
      <c r="AG1111" s="191" t="s">
        <v>102</v>
      </c>
      <c r="AH1111" s="191"/>
      <c r="AI1111" s="191"/>
      <c r="AJ1111" s="191"/>
      <c r="AK1111" s="191"/>
      <c r="AL1111" s="191"/>
      <c r="AM1111" s="191"/>
      <c r="AN1111" s="191"/>
      <c r="AO1111" s="191"/>
      <c r="AP1111" s="191"/>
      <c r="AQ1111" s="191"/>
      <c r="AR1111" s="191"/>
      <c r="AS1111" s="191"/>
      <c r="AT1111" s="191"/>
      <c r="AU1111" s="191"/>
      <c r="AV1111" s="191"/>
      <c r="AW1111" s="191"/>
      <c r="AX1111" s="191"/>
      <c r="AY1111" s="191"/>
      <c r="AZ1111" s="191"/>
      <c r="BA1111" s="191"/>
      <c r="BB1111" s="191"/>
      <c r="BC1111" s="191"/>
      <c r="BD1111" s="191"/>
      <c r="BE1111" s="191"/>
      <c r="BF1111" s="191"/>
      <c r="BG1111" s="191"/>
      <c r="BH1111" s="191"/>
    </row>
    <row r="1112" spans="1:60" ht="21" outlineLevel="1" x14ac:dyDescent="0.25">
      <c r="A1112" s="192"/>
      <c r="B1112" s="193"/>
      <c r="C1112" s="630" t="s">
        <v>766</v>
      </c>
      <c r="D1112" s="631"/>
      <c r="E1112" s="631"/>
      <c r="F1112" s="631"/>
      <c r="G1112" s="631"/>
      <c r="H1112" s="190"/>
      <c r="I1112" s="190"/>
      <c r="J1112" s="190"/>
      <c r="K1112" s="190"/>
      <c r="L1112" s="190"/>
      <c r="M1112" s="190"/>
      <c r="N1112" s="190"/>
      <c r="O1112" s="190"/>
      <c r="P1112" s="190"/>
      <c r="Q1112" s="190"/>
      <c r="R1112" s="190"/>
      <c r="S1112" s="190"/>
      <c r="T1112" s="190"/>
      <c r="U1112" s="190"/>
      <c r="V1112" s="190"/>
      <c r="W1112" s="190"/>
      <c r="X1112" s="190"/>
      <c r="Y1112" s="191"/>
      <c r="Z1112" s="191"/>
      <c r="AA1112" s="191"/>
      <c r="AB1112" s="191"/>
      <c r="AC1112" s="191"/>
      <c r="AD1112" s="191"/>
      <c r="AE1112" s="191"/>
      <c r="AF1112" s="191"/>
      <c r="AG1112" s="191" t="s">
        <v>102</v>
      </c>
      <c r="AH1112" s="191"/>
      <c r="AI1112" s="191"/>
      <c r="AJ1112" s="191"/>
      <c r="AK1112" s="191"/>
      <c r="AL1112" s="191"/>
      <c r="AM1112" s="191"/>
      <c r="AN1112" s="191"/>
      <c r="AO1112" s="191"/>
      <c r="AP1112" s="191"/>
      <c r="AQ1112" s="191"/>
      <c r="AR1112" s="191"/>
      <c r="AS1112" s="191"/>
      <c r="AT1112" s="191"/>
      <c r="AU1112" s="191"/>
      <c r="AV1112" s="191"/>
      <c r="AW1112" s="191"/>
      <c r="AX1112" s="191"/>
      <c r="AY1112" s="191"/>
      <c r="AZ1112" s="191"/>
      <c r="BA1112" s="194" t="str">
        <f>C1112</f>
        <v>- při vodorovné dopravě po vodě : vyložení na hromady na suchu nebo na přeložení na dopravní prostředek na suchu do 15 m vodorovně a současně do 4 m svisle,</v>
      </c>
      <c r="BB1112" s="191"/>
      <c r="BC1112" s="191"/>
      <c r="BD1112" s="191"/>
      <c r="BE1112" s="191"/>
      <c r="BF1112" s="191"/>
      <c r="BG1112" s="191"/>
      <c r="BH1112" s="191"/>
    </row>
    <row r="1113" spans="1:60" outlineLevel="1" x14ac:dyDescent="0.25">
      <c r="A1113" s="192"/>
      <c r="B1113" s="193"/>
      <c r="C1113" s="630" t="s">
        <v>767</v>
      </c>
      <c r="D1113" s="631"/>
      <c r="E1113" s="631"/>
      <c r="F1113" s="631"/>
      <c r="G1113" s="631"/>
      <c r="H1113" s="190"/>
      <c r="I1113" s="190"/>
      <c r="J1113" s="190"/>
      <c r="K1113" s="190"/>
      <c r="L1113" s="190"/>
      <c r="M1113" s="190"/>
      <c r="N1113" s="190"/>
      <c r="O1113" s="190"/>
      <c r="P1113" s="190"/>
      <c r="Q1113" s="190"/>
      <c r="R1113" s="190"/>
      <c r="S1113" s="190"/>
      <c r="T1113" s="190"/>
      <c r="U1113" s="190"/>
      <c r="V1113" s="190"/>
      <c r="W1113" s="190"/>
      <c r="X1113" s="190"/>
      <c r="Y1113" s="191"/>
      <c r="Z1113" s="191"/>
      <c r="AA1113" s="191"/>
      <c r="AB1113" s="191"/>
      <c r="AC1113" s="191"/>
      <c r="AD1113" s="191"/>
      <c r="AE1113" s="191"/>
      <c r="AF1113" s="191"/>
      <c r="AG1113" s="191" t="s">
        <v>102</v>
      </c>
      <c r="AH1113" s="191"/>
      <c r="AI1113" s="191"/>
      <c r="AJ1113" s="191"/>
      <c r="AK1113" s="191"/>
      <c r="AL1113" s="191"/>
      <c r="AM1113" s="191"/>
      <c r="AN1113" s="191"/>
      <c r="AO1113" s="191"/>
      <c r="AP1113" s="191"/>
      <c r="AQ1113" s="191"/>
      <c r="AR1113" s="191"/>
      <c r="AS1113" s="191"/>
      <c r="AT1113" s="191"/>
      <c r="AU1113" s="191"/>
      <c r="AV1113" s="191"/>
      <c r="AW1113" s="191"/>
      <c r="AX1113" s="191"/>
      <c r="AY1113" s="191"/>
      <c r="AZ1113" s="191"/>
      <c r="BA1113" s="191"/>
      <c r="BB1113" s="191"/>
      <c r="BC1113" s="191"/>
      <c r="BD1113" s="191"/>
      <c r="BE1113" s="191"/>
      <c r="BF1113" s="191"/>
      <c r="BG1113" s="191"/>
      <c r="BH1113" s="191"/>
    </row>
    <row r="1114" spans="1:60" outlineLevel="1" x14ac:dyDescent="0.25">
      <c r="A1114" s="192"/>
      <c r="B1114" s="193"/>
      <c r="C1114" s="195" t="s">
        <v>768</v>
      </c>
      <c r="D1114" s="196"/>
      <c r="E1114" s="197"/>
      <c r="F1114" s="190"/>
      <c r="G1114" s="190"/>
      <c r="H1114" s="190"/>
      <c r="I1114" s="190"/>
      <c r="J1114" s="190"/>
      <c r="K1114" s="190"/>
      <c r="L1114" s="190"/>
      <c r="M1114" s="190"/>
      <c r="N1114" s="190"/>
      <c r="O1114" s="190"/>
      <c r="P1114" s="190"/>
      <c r="Q1114" s="190"/>
      <c r="R1114" s="190"/>
      <c r="S1114" s="190"/>
      <c r="T1114" s="190"/>
      <c r="U1114" s="190"/>
      <c r="V1114" s="190"/>
      <c r="W1114" s="190"/>
      <c r="X1114" s="190"/>
      <c r="Y1114" s="191"/>
      <c r="Z1114" s="191"/>
      <c r="AA1114" s="191"/>
      <c r="AB1114" s="191"/>
      <c r="AC1114" s="191"/>
      <c r="AD1114" s="191"/>
      <c r="AE1114" s="191"/>
      <c r="AF1114" s="191"/>
      <c r="AG1114" s="191" t="s">
        <v>143</v>
      </c>
      <c r="AH1114" s="191">
        <v>0</v>
      </c>
      <c r="AI1114" s="191"/>
      <c r="AJ1114" s="191"/>
      <c r="AK1114" s="191"/>
      <c r="AL1114" s="191"/>
      <c r="AM1114" s="191"/>
      <c r="AN1114" s="191"/>
      <c r="AO1114" s="191"/>
      <c r="AP1114" s="191"/>
      <c r="AQ1114" s="191"/>
      <c r="AR1114" s="191"/>
      <c r="AS1114" s="191"/>
      <c r="AT1114" s="191"/>
      <c r="AU1114" s="191"/>
      <c r="AV1114" s="191"/>
      <c r="AW1114" s="191"/>
      <c r="AX1114" s="191"/>
      <c r="AY1114" s="191"/>
      <c r="AZ1114" s="191"/>
      <c r="BA1114" s="191"/>
      <c r="BB1114" s="191"/>
      <c r="BC1114" s="191"/>
      <c r="BD1114" s="191"/>
      <c r="BE1114" s="191"/>
      <c r="BF1114" s="191"/>
      <c r="BG1114" s="191"/>
      <c r="BH1114" s="191"/>
    </row>
    <row r="1115" spans="1:60" outlineLevel="1" x14ac:dyDescent="0.25">
      <c r="A1115" s="192"/>
      <c r="B1115" s="193"/>
      <c r="C1115" s="195" t="s">
        <v>769</v>
      </c>
      <c r="D1115" s="196"/>
      <c r="E1115" s="197"/>
      <c r="F1115" s="190"/>
      <c r="G1115" s="190"/>
      <c r="H1115" s="190"/>
      <c r="I1115" s="190"/>
      <c r="J1115" s="190"/>
      <c r="K1115" s="190"/>
      <c r="L1115" s="190"/>
      <c r="M1115" s="190"/>
      <c r="N1115" s="190"/>
      <c r="O1115" s="190"/>
      <c r="P1115" s="190"/>
      <c r="Q1115" s="190"/>
      <c r="R1115" s="190"/>
      <c r="S1115" s="190"/>
      <c r="T1115" s="190"/>
      <c r="U1115" s="190"/>
      <c r="V1115" s="190"/>
      <c r="W1115" s="190"/>
      <c r="X1115" s="190"/>
      <c r="Y1115" s="191"/>
      <c r="Z1115" s="191"/>
      <c r="AA1115" s="191"/>
      <c r="AB1115" s="191"/>
      <c r="AC1115" s="191"/>
      <c r="AD1115" s="191"/>
      <c r="AE1115" s="191"/>
      <c r="AF1115" s="191"/>
      <c r="AG1115" s="191" t="s">
        <v>143</v>
      </c>
      <c r="AH1115" s="191">
        <v>0</v>
      </c>
      <c r="AI1115" s="191"/>
      <c r="AJ1115" s="191"/>
      <c r="AK1115" s="191"/>
      <c r="AL1115" s="191"/>
      <c r="AM1115" s="191"/>
      <c r="AN1115" s="191"/>
      <c r="AO1115" s="191"/>
      <c r="AP1115" s="191"/>
      <c r="AQ1115" s="191"/>
      <c r="AR1115" s="191"/>
      <c r="AS1115" s="191"/>
      <c r="AT1115" s="191"/>
      <c r="AU1115" s="191"/>
      <c r="AV1115" s="191"/>
      <c r="AW1115" s="191"/>
      <c r="AX1115" s="191"/>
      <c r="AY1115" s="191"/>
      <c r="AZ1115" s="191"/>
      <c r="BA1115" s="191"/>
      <c r="BB1115" s="191"/>
      <c r="BC1115" s="191"/>
      <c r="BD1115" s="191"/>
      <c r="BE1115" s="191"/>
      <c r="BF1115" s="191"/>
      <c r="BG1115" s="191"/>
      <c r="BH1115" s="191"/>
    </row>
    <row r="1116" spans="1:60" outlineLevel="1" x14ac:dyDescent="0.25">
      <c r="A1116" s="192"/>
      <c r="B1116" s="193"/>
      <c r="C1116" s="195" t="s">
        <v>770</v>
      </c>
      <c r="D1116" s="196"/>
      <c r="E1116" s="197">
        <v>101.53955000000001</v>
      </c>
      <c r="F1116" s="190"/>
      <c r="G1116" s="190"/>
      <c r="H1116" s="190"/>
      <c r="I1116" s="190"/>
      <c r="J1116" s="190"/>
      <c r="K1116" s="190"/>
      <c r="L1116" s="190"/>
      <c r="M1116" s="190"/>
      <c r="N1116" s="190"/>
      <c r="O1116" s="190"/>
      <c r="P1116" s="190"/>
      <c r="Q1116" s="190"/>
      <c r="R1116" s="190"/>
      <c r="S1116" s="190"/>
      <c r="T1116" s="190"/>
      <c r="U1116" s="190"/>
      <c r="V1116" s="190"/>
      <c r="W1116" s="190"/>
      <c r="X1116" s="190"/>
      <c r="Y1116" s="191"/>
      <c r="Z1116" s="191"/>
      <c r="AA1116" s="191"/>
      <c r="AB1116" s="191"/>
      <c r="AC1116" s="191"/>
      <c r="AD1116" s="191"/>
      <c r="AE1116" s="191"/>
      <c r="AF1116" s="191"/>
      <c r="AG1116" s="191" t="s">
        <v>143</v>
      </c>
      <c r="AH1116" s="191">
        <v>0</v>
      </c>
      <c r="AI1116" s="191"/>
      <c r="AJ1116" s="191"/>
      <c r="AK1116" s="191"/>
      <c r="AL1116" s="191"/>
      <c r="AM1116" s="191"/>
      <c r="AN1116" s="191"/>
      <c r="AO1116" s="191"/>
      <c r="AP1116" s="191"/>
      <c r="AQ1116" s="191"/>
      <c r="AR1116" s="191"/>
      <c r="AS1116" s="191"/>
      <c r="AT1116" s="191"/>
      <c r="AU1116" s="191"/>
      <c r="AV1116" s="191"/>
      <c r="AW1116" s="191"/>
      <c r="AX1116" s="191"/>
      <c r="AY1116" s="191"/>
      <c r="AZ1116" s="191"/>
      <c r="BA1116" s="191"/>
      <c r="BB1116" s="191"/>
      <c r="BC1116" s="191"/>
      <c r="BD1116" s="191"/>
      <c r="BE1116" s="191"/>
      <c r="BF1116" s="191"/>
      <c r="BG1116" s="191"/>
      <c r="BH1116" s="191"/>
    </row>
    <row r="1117" spans="1:60" outlineLevel="1" x14ac:dyDescent="0.25">
      <c r="A1117" s="192"/>
      <c r="B1117" s="193"/>
      <c r="C1117" s="641"/>
      <c r="D1117" s="642"/>
      <c r="E1117" s="642"/>
      <c r="F1117" s="642"/>
      <c r="G1117" s="642"/>
      <c r="H1117" s="190"/>
      <c r="I1117" s="190"/>
      <c r="J1117" s="190"/>
      <c r="K1117" s="190"/>
      <c r="L1117" s="190"/>
      <c r="M1117" s="190"/>
      <c r="N1117" s="190"/>
      <c r="O1117" s="190"/>
      <c r="P1117" s="190"/>
      <c r="Q1117" s="190"/>
      <c r="R1117" s="190"/>
      <c r="S1117" s="190"/>
      <c r="T1117" s="190"/>
      <c r="U1117" s="190"/>
      <c r="V1117" s="190"/>
      <c r="W1117" s="190"/>
      <c r="X1117" s="190"/>
      <c r="Y1117" s="191"/>
      <c r="Z1117" s="191"/>
      <c r="AA1117" s="191"/>
      <c r="AB1117" s="191"/>
      <c r="AC1117" s="191"/>
      <c r="AD1117" s="191"/>
      <c r="AE1117" s="191"/>
      <c r="AF1117" s="191"/>
      <c r="AG1117" s="191" t="s">
        <v>103</v>
      </c>
      <c r="AH1117" s="191"/>
      <c r="AI1117" s="191"/>
      <c r="AJ1117" s="191"/>
      <c r="AK1117" s="191"/>
      <c r="AL1117" s="191"/>
      <c r="AM1117" s="191"/>
      <c r="AN1117" s="191"/>
      <c r="AO1117" s="191"/>
      <c r="AP1117" s="191"/>
      <c r="AQ1117" s="191"/>
      <c r="AR1117" s="191"/>
      <c r="AS1117" s="191"/>
      <c r="AT1117" s="191"/>
      <c r="AU1117" s="191"/>
      <c r="AV1117" s="191"/>
      <c r="AW1117" s="191"/>
      <c r="AX1117" s="191"/>
      <c r="AY1117" s="191"/>
      <c r="AZ1117" s="191"/>
      <c r="BA1117" s="191"/>
      <c r="BB1117" s="191"/>
      <c r="BC1117" s="191"/>
      <c r="BD1117" s="191"/>
      <c r="BE1117" s="191"/>
      <c r="BF1117" s="191"/>
      <c r="BG1117" s="191"/>
      <c r="BH1117" s="191"/>
    </row>
    <row r="1118" spans="1:60" outlineLevel="1" x14ac:dyDescent="0.25">
      <c r="A1118" s="182">
        <v>126</v>
      </c>
      <c r="B1118" s="183" t="s">
        <v>771</v>
      </c>
      <c r="C1118" s="184" t="s">
        <v>772</v>
      </c>
      <c r="D1118" s="185" t="s">
        <v>221</v>
      </c>
      <c r="E1118" s="186">
        <v>101.53955000000001</v>
      </c>
      <c r="F1118" s="187"/>
      <c r="G1118" s="188">
        <f>ROUND(E1118*F1118,2)</f>
        <v>0</v>
      </c>
      <c r="H1118" s="187"/>
      <c r="I1118" s="188">
        <f>ROUND(E1118*H1118,2)</f>
        <v>0</v>
      </c>
      <c r="J1118" s="187"/>
      <c r="K1118" s="188">
        <f>ROUND(E1118*J1118,2)</f>
        <v>0</v>
      </c>
      <c r="L1118" s="188">
        <v>21</v>
      </c>
      <c r="M1118" s="188">
        <f>G1118*(1+L1118/100)</f>
        <v>0</v>
      </c>
      <c r="N1118" s="188">
        <v>0</v>
      </c>
      <c r="O1118" s="188">
        <f>ROUND(E1118*N1118,2)</f>
        <v>0</v>
      </c>
      <c r="P1118" s="188">
        <v>0</v>
      </c>
      <c r="Q1118" s="188">
        <f>ROUND(E1118*P1118,2)</f>
        <v>0</v>
      </c>
      <c r="R1118" s="188" t="s">
        <v>437</v>
      </c>
      <c r="S1118" s="188" t="s">
        <v>97</v>
      </c>
      <c r="T1118" s="189" t="s">
        <v>98</v>
      </c>
      <c r="U1118" s="190">
        <v>0.93300000000000005</v>
      </c>
      <c r="V1118" s="190">
        <f>ROUND(E1118*U1118,2)</f>
        <v>94.74</v>
      </c>
      <c r="W1118" s="190"/>
      <c r="X1118" s="190" t="s">
        <v>762</v>
      </c>
      <c r="Y1118" s="191"/>
      <c r="Z1118" s="191"/>
      <c r="AA1118" s="191"/>
      <c r="AB1118" s="191"/>
      <c r="AC1118" s="191"/>
      <c r="AD1118" s="191"/>
      <c r="AE1118" s="191"/>
      <c r="AF1118" s="191"/>
      <c r="AG1118" s="191" t="s">
        <v>763</v>
      </c>
      <c r="AH1118" s="191"/>
      <c r="AI1118" s="191"/>
      <c r="AJ1118" s="191"/>
      <c r="AK1118" s="191"/>
      <c r="AL1118" s="191"/>
      <c r="AM1118" s="191"/>
      <c r="AN1118" s="191"/>
      <c r="AO1118" s="191"/>
      <c r="AP1118" s="191"/>
      <c r="AQ1118" s="191"/>
      <c r="AR1118" s="191"/>
      <c r="AS1118" s="191"/>
      <c r="AT1118" s="191"/>
      <c r="AU1118" s="191"/>
      <c r="AV1118" s="191"/>
      <c r="AW1118" s="191"/>
      <c r="AX1118" s="191"/>
      <c r="AY1118" s="191"/>
      <c r="AZ1118" s="191"/>
      <c r="BA1118" s="191"/>
      <c r="BB1118" s="191"/>
      <c r="BC1118" s="191"/>
      <c r="BD1118" s="191"/>
      <c r="BE1118" s="191"/>
      <c r="BF1118" s="191"/>
      <c r="BG1118" s="191"/>
      <c r="BH1118" s="191"/>
    </row>
    <row r="1119" spans="1:60" outlineLevel="1" x14ac:dyDescent="0.25">
      <c r="A1119" s="192"/>
      <c r="B1119" s="193"/>
      <c r="C1119" s="195" t="s">
        <v>768</v>
      </c>
      <c r="D1119" s="196"/>
      <c r="E1119" s="197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0"/>
      <c r="Q1119" s="190"/>
      <c r="R1119" s="190"/>
      <c r="S1119" s="190"/>
      <c r="T1119" s="190"/>
      <c r="U1119" s="190"/>
      <c r="V1119" s="190"/>
      <c r="W1119" s="190"/>
      <c r="X1119" s="190"/>
      <c r="Y1119" s="191"/>
      <c r="Z1119" s="191"/>
      <c r="AA1119" s="191"/>
      <c r="AB1119" s="191"/>
      <c r="AC1119" s="191"/>
      <c r="AD1119" s="191"/>
      <c r="AE1119" s="191"/>
      <c r="AF1119" s="191"/>
      <c r="AG1119" s="191" t="s">
        <v>143</v>
      </c>
      <c r="AH1119" s="191">
        <v>0</v>
      </c>
      <c r="AI1119" s="191"/>
      <c r="AJ1119" s="191"/>
      <c r="AK1119" s="191"/>
      <c r="AL1119" s="191"/>
      <c r="AM1119" s="191"/>
      <c r="AN1119" s="191"/>
      <c r="AO1119" s="191"/>
      <c r="AP1119" s="191"/>
      <c r="AQ1119" s="191"/>
      <c r="AR1119" s="191"/>
      <c r="AS1119" s="191"/>
      <c r="AT1119" s="191"/>
      <c r="AU1119" s="191"/>
      <c r="AV1119" s="191"/>
      <c r="AW1119" s="191"/>
      <c r="AX1119" s="191"/>
      <c r="AY1119" s="191"/>
      <c r="AZ1119" s="191"/>
      <c r="BA1119" s="191"/>
      <c r="BB1119" s="191"/>
      <c r="BC1119" s="191"/>
      <c r="BD1119" s="191"/>
      <c r="BE1119" s="191"/>
      <c r="BF1119" s="191"/>
      <c r="BG1119" s="191"/>
      <c r="BH1119" s="191"/>
    </row>
    <row r="1120" spans="1:60" outlineLevel="1" x14ac:dyDescent="0.25">
      <c r="A1120" s="192"/>
      <c r="B1120" s="193"/>
      <c r="C1120" s="195" t="s">
        <v>769</v>
      </c>
      <c r="D1120" s="196"/>
      <c r="E1120" s="197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0"/>
      <c r="Q1120" s="190"/>
      <c r="R1120" s="190"/>
      <c r="S1120" s="190"/>
      <c r="T1120" s="190"/>
      <c r="U1120" s="190"/>
      <c r="V1120" s="190"/>
      <c r="W1120" s="190"/>
      <c r="X1120" s="190"/>
      <c r="Y1120" s="191"/>
      <c r="Z1120" s="191"/>
      <c r="AA1120" s="191"/>
      <c r="AB1120" s="191"/>
      <c r="AC1120" s="191"/>
      <c r="AD1120" s="191"/>
      <c r="AE1120" s="191"/>
      <c r="AF1120" s="191"/>
      <c r="AG1120" s="191" t="s">
        <v>143</v>
      </c>
      <c r="AH1120" s="191">
        <v>0</v>
      </c>
      <c r="AI1120" s="191"/>
      <c r="AJ1120" s="191"/>
      <c r="AK1120" s="191"/>
      <c r="AL1120" s="191"/>
      <c r="AM1120" s="191"/>
      <c r="AN1120" s="191"/>
      <c r="AO1120" s="191"/>
      <c r="AP1120" s="191"/>
      <c r="AQ1120" s="191"/>
      <c r="AR1120" s="191"/>
      <c r="AS1120" s="191"/>
      <c r="AT1120" s="191"/>
      <c r="AU1120" s="191"/>
      <c r="AV1120" s="191"/>
      <c r="AW1120" s="191"/>
      <c r="AX1120" s="191"/>
      <c r="AY1120" s="191"/>
      <c r="AZ1120" s="191"/>
      <c r="BA1120" s="191"/>
      <c r="BB1120" s="191"/>
      <c r="BC1120" s="191"/>
      <c r="BD1120" s="191"/>
      <c r="BE1120" s="191"/>
      <c r="BF1120" s="191"/>
      <c r="BG1120" s="191"/>
      <c r="BH1120" s="191"/>
    </row>
    <row r="1121" spans="1:60" outlineLevel="1" x14ac:dyDescent="0.25">
      <c r="A1121" s="192"/>
      <c r="B1121" s="193"/>
      <c r="C1121" s="195" t="s">
        <v>770</v>
      </c>
      <c r="D1121" s="196"/>
      <c r="E1121" s="197">
        <v>101.53955000000001</v>
      </c>
      <c r="F1121" s="190"/>
      <c r="G1121" s="190"/>
      <c r="H1121" s="190"/>
      <c r="I1121" s="190"/>
      <c r="J1121" s="190"/>
      <c r="K1121" s="190"/>
      <c r="L1121" s="190"/>
      <c r="M1121" s="190"/>
      <c r="N1121" s="190"/>
      <c r="O1121" s="190"/>
      <c r="P1121" s="190"/>
      <c r="Q1121" s="190"/>
      <c r="R1121" s="190"/>
      <c r="S1121" s="190"/>
      <c r="T1121" s="190"/>
      <c r="U1121" s="190"/>
      <c r="V1121" s="190"/>
      <c r="W1121" s="190"/>
      <c r="X1121" s="190"/>
      <c r="Y1121" s="191"/>
      <c r="Z1121" s="191"/>
      <c r="AA1121" s="191"/>
      <c r="AB1121" s="191"/>
      <c r="AC1121" s="191"/>
      <c r="AD1121" s="191"/>
      <c r="AE1121" s="191"/>
      <c r="AF1121" s="191"/>
      <c r="AG1121" s="191" t="s">
        <v>143</v>
      </c>
      <c r="AH1121" s="191">
        <v>0</v>
      </c>
      <c r="AI1121" s="191"/>
      <c r="AJ1121" s="191"/>
      <c r="AK1121" s="191"/>
      <c r="AL1121" s="191"/>
      <c r="AM1121" s="191"/>
      <c r="AN1121" s="191"/>
      <c r="AO1121" s="191"/>
      <c r="AP1121" s="191"/>
      <c r="AQ1121" s="191"/>
      <c r="AR1121" s="191"/>
      <c r="AS1121" s="191"/>
      <c r="AT1121" s="191"/>
      <c r="AU1121" s="191"/>
      <c r="AV1121" s="191"/>
      <c r="AW1121" s="191"/>
      <c r="AX1121" s="191"/>
      <c r="AY1121" s="191"/>
      <c r="AZ1121" s="191"/>
      <c r="BA1121" s="191"/>
      <c r="BB1121" s="191"/>
      <c r="BC1121" s="191"/>
      <c r="BD1121" s="191"/>
      <c r="BE1121" s="191"/>
      <c r="BF1121" s="191"/>
      <c r="BG1121" s="191"/>
      <c r="BH1121" s="191"/>
    </row>
    <row r="1122" spans="1:60" outlineLevel="1" x14ac:dyDescent="0.25">
      <c r="A1122" s="192"/>
      <c r="B1122" s="193"/>
      <c r="C1122" s="641"/>
      <c r="D1122" s="642"/>
      <c r="E1122" s="642"/>
      <c r="F1122" s="642"/>
      <c r="G1122" s="642"/>
      <c r="H1122" s="190"/>
      <c r="I1122" s="190"/>
      <c r="J1122" s="190"/>
      <c r="K1122" s="190"/>
      <c r="L1122" s="190"/>
      <c r="M1122" s="190"/>
      <c r="N1122" s="190"/>
      <c r="O1122" s="190"/>
      <c r="P1122" s="190"/>
      <c r="Q1122" s="190"/>
      <c r="R1122" s="190"/>
      <c r="S1122" s="190"/>
      <c r="T1122" s="190"/>
      <c r="U1122" s="190"/>
      <c r="V1122" s="190"/>
      <c r="W1122" s="190"/>
      <c r="X1122" s="190"/>
      <c r="Y1122" s="191"/>
      <c r="Z1122" s="191"/>
      <c r="AA1122" s="191"/>
      <c r="AB1122" s="191"/>
      <c r="AC1122" s="191"/>
      <c r="AD1122" s="191"/>
      <c r="AE1122" s="191"/>
      <c r="AF1122" s="191"/>
      <c r="AG1122" s="191" t="s">
        <v>103</v>
      </c>
      <c r="AH1122" s="191"/>
      <c r="AI1122" s="191"/>
      <c r="AJ1122" s="191"/>
      <c r="AK1122" s="191"/>
      <c r="AL1122" s="191"/>
      <c r="AM1122" s="191"/>
      <c r="AN1122" s="191"/>
      <c r="AO1122" s="191"/>
      <c r="AP1122" s="191"/>
      <c r="AQ1122" s="191"/>
      <c r="AR1122" s="191"/>
      <c r="AS1122" s="191"/>
      <c r="AT1122" s="191"/>
      <c r="AU1122" s="191"/>
      <c r="AV1122" s="191"/>
      <c r="AW1122" s="191"/>
      <c r="AX1122" s="191"/>
      <c r="AY1122" s="191"/>
      <c r="AZ1122" s="191"/>
      <c r="BA1122" s="191"/>
      <c r="BB1122" s="191"/>
      <c r="BC1122" s="191"/>
      <c r="BD1122" s="191"/>
      <c r="BE1122" s="191"/>
      <c r="BF1122" s="191"/>
      <c r="BG1122" s="191"/>
      <c r="BH1122" s="191"/>
    </row>
    <row r="1123" spans="1:60" outlineLevel="1" x14ac:dyDescent="0.25">
      <c r="A1123" s="182">
        <v>127</v>
      </c>
      <c r="B1123" s="183" t="s">
        <v>773</v>
      </c>
      <c r="C1123" s="184" t="s">
        <v>774</v>
      </c>
      <c r="D1123" s="185" t="s">
        <v>221</v>
      </c>
      <c r="E1123" s="186">
        <v>304.61864000000003</v>
      </c>
      <c r="F1123" s="187"/>
      <c r="G1123" s="188">
        <f>ROUND(E1123*F1123,2)</f>
        <v>0</v>
      </c>
      <c r="H1123" s="187"/>
      <c r="I1123" s="188">
        <f>ROUND(E1123*H1123,2)</f>
        <v>0</v>
      </c>
      <c r="J1123" s="187"/>
      <c r="K1123" s="188">
        <f>ROUND(E1123*J1123,2)</f>
        <v>0</v>
      </c>
      <c r="L1123" s="188">
        <v>21</v>
      </c>
      <c r="M1123" s="188">
        <f>G1123*(1+L1123/100)</f>
        <v>0</v>
      </c>
      <c r="N1123" s="188">
        <v>0</v>
      </c>
      <c r="O1123" s="188">
        <f>ROUND(E1123*N1123,2)</f>
        <v>0</v>
      </c>
      <c r="P1123" s="188">
        <v>0</v>
      </c>
      <c r="Q1123" s="188">
        <f>ROUND(E1123*P1123,2)</f>
        <v>0</v>
      </c>
      <c r="R1123" s="188" t="s">
        <v>437</v>
      </c>
      <c r="S1123" s="188" t="s">
        <v>97</v>
      </c>
      <c r="T1123" s="189" t="s">
        <v>98</v>
      </c>
      <c r="U1123" s="190">
        <v>0.65</v>
      </c>
      <c r="V1123" s="190">
        <f>ROUND(E1123*U1123,2)</f>
        <v>198</v>
      </c>
      <c r="W1123" s="190"/>
      <c r="X1123" s="190" t="s">
        <v>762</v>
      </c>
      <c r="Y1123" s="191"/>
      <c r="Z1123" s="191"/>
      <c r="AA1123" s="191"/>
      <c r="AB1123" s="191"/>
      <c r="AC1123" s="191"/>
      <c r="AD1123" s="191"/>
      <c r="AE1123" s="191"/>
      <c r="AF1123" s="191"/>
      <c r="AG1123" s="191" t="s">
        <v>763</v>
      </c>
      <c r="AH1123" s="191"/>
      <c r="AI1123" s="191"/>
      <c r="AJ1123" s="191"/>
      <c r="AK1123" s="191"/>
      <c r="AL1123" s="191"/>
      <c r="AM1123" s="191"/>
      <c r="AN1123" s="191"/>
      <c r="AO1123" s="191"/>
      <c r="AP1123" s="191"/>
      <c r="AQ1123" s="191"/>
      <c r="AR1123" s="191"/>
      <c r="AS1123" s="191"/>
      <c r="AT1123" s="191"/>
      <c r="AU1123" s="191"/>
      <c r="AV1123" s="191"/>
      <c r="AW1123" s="191"/>
      <c r="AX1123" s="191"/>
      <c r="AY1123" s="191"/>
      <c r="AZ1123" s="191"/>
      <c r="BA1123" s="191"/>
      <c r="BB1123" s="191"/>
      <c r="BC1123" s="191"/>
      <c r="BD1123" s="191"/>
      <c r="BE1123" s="191"/>
      <c r="BF1123" s="191"/>
      <c r="BG1123" s="191"/>
      <c r="BH1123" s="191"/>
    </row>
    <row r="1124" spans="1:60" outlineLevel="1" x14ac:dyDescent="0.25">
      <c r="A1124" s="192"/>
      <c r="B1124" s="193"/>
      <c r="C1124" s="195" t="s">
        <v>768</v>
      </c>
      <c r="D1124" s="196"/>
      <c r="E1124" s="197"/>
      <c r="F1124" s="190"/>
      <c r="G1124" s="190"/>
      <c r="H1124" s="190"/>
      <c r="I1124" s="190"/>
      <c r="J1124" s="190"/>
      <c r="K1124" s="190"/>
      <c r="L1124" s="190"/>
      <c r="M1124" s="190"/>
      <c r="N1124" s="190"/>
      <c r="O1124" s="190"/>
      <c r="P1124" s="190"/>
      <c r="Q1124" s="190"/>
      <c r="R1124" s="190"/>
      <c r="S1124" s="190"/>
      <c r="T1124" s="190"/>
      <c r="U1124" s="190"/>
      <c r="V1124" s="190"/>
      <c r="W1124" s="190"/>
      <c r="X1124" s="190"/>
      <c r="Y1124" s="191"/>
      <c r="Z1124" s="191"/>
      <c r="AA1124" s="191"/>
      <c r="AB1124" s="191"/>
      <c r="AC1124" s="191"/>
      <c r="AD1124" s="191"/>
      <c r="AE1124" s="191"/>
      <c r="AF1124" s="191"/>
      <c r="AG1124" s="191" t="s">
        <v>143</v>
      </c>
      <c r="AH1124" s="191">
        <v>0</v>
      </c>
      <c r="AI1124" s="191"/>
      <c r="AJ1124" s="191"/>
      <c r="AK1124" s="191"/>
      <c r="AL1124" s="191"/>
      <c r="AM1124" s="191"/>
      <c r="AN1124" s="191"/>
      <c r="AO1124" s="191"/>
      <c r="AP1124" s="191"/>
      <c r="AQ1124" s="191"/>
      <c r="AR1124" s="191"/>
      <c r="AS1124" s="191"/>
      <c r="AT1124" s="191"/>
      <c r="AU1124" s="191"/>
      <c r="AV1124" s="191"/>
      <c r="AW1124" s="191"/>
      <c r="AX1124" s="191"/>
      <c r="AY1124" s="191"/>
      <c r="AZ1124" s="191"/>
      <c r="BA1124" s="191"/>
      <c r="BB1124" s="191"/>
      <c r="BC1124" s="191"/>
      <c r="BD1124" s="191"/>
      <c r="BE1124" s="191"/>
      <c r="BF1124" s="191"/>
      <c r="BG1124" s="191"/>
      <c r="BH1124" s="191"/>
    </row>
    <row r="1125" spans="1:60" outlineLevel="1" x14ac:dyDescent="0.25">
      <c r="A1125" s="192"/>
      <c r="B1125" s="193"/>
      <c r="C1125" s="195" t="s">
        <v>769</v>
      </c>
      <c r="D1125" s="196"/>
      <c r="E1125" s="197"/>
      <c r="F1125" s="190"/>
      <c r="G1125" s="190"/>
      <c r="H1125" s="190"/>
      <c r="I1125" s="190"/>
      <c r="J1125" s="190"/>
      <c r="K1125" s="190"/>
      <c r="L1125" s="190"/>
      <c r="M1125" s="190"/>
      <c r="N1125" s="190"/>
      <c r="O1125" s="190"/>
      <c r="P1125" s="190"/>
      <c r="Q1125" s="190"/>
      <c r="R1125" s="190"/>
      <c r="S1125" s="190"/>
      <c r="T1125" s="190"/>
      <c r="U1125" s="190"/>
      <c r="V1125" s="190"/>
      <c r="W1125" s="190"/>
      <c r="X1125" s="190"/>
      <c r="Y1125" s="191"/>
      <c r="Z1125" s="191"/>
      <c r="AA1125" s="191"/>
      <c r="AB1125" s="191"/>
      <c r="AC1125" s="191"/>
      <c r="AD1125" s="191"/>
      <c r="AE1125" s="191"/>
      <c r="AF1125" s="191"/>
      <c r="AG1125" s="191" t="s">
        <v>143</v>
      </c>
      <c r="AH1125" s="191">
        <v>0</v>
      </c>
      <c r="AI1125" s="191"/>
      <c r="AJ1125" s="191"/>
      <c r="AK1125" s="191"/>
      <c r="AL1125" s="191"/>
      <c r="AM1125" s="191"/>
      <c r="AN1125" s="191"/>
      <c r="AO1125" s="191"/>
      <c r="AP1125" s="191"/>
      <c r="AQ1125" s="191"/>
      <c r="AR1125" s="191"/>
      <c r="AS1125" s="191"/>
      <c r="AT1125" s="191"/>
      <c r="AU1125" s="191"/>
      <c r="AV1125" s="191"/>
      <c r="AW1125" s="191"/>
      <c r="AX1125" s="191"/>
      <c r="AY1125" s="191"/>
      <c r="AZ1125" s="191"/>
      <c r="BA1125" s="191"/>
      <c r="BB1125" s="191"/>
      <c r="BC1125" s="191"/>
      <c r="BD1125" s="191"/>
      <c r="BE1125" s="191"/>
      <c r="BF1125" s="191"/>
      <c r="BG1125" s="191"/>
      <c r="BH1125" s="191"/>
    </row>
    <row r="1126" spans="1:60" outlineLevel="1" x14ac:dyDescent="0.25">
      <c r="A1126" s="192"/>
      <c r="B1126" s="193"/>
      <c r="C1126" s="195" t="s">
        <v>775</v>
      </c>
      <c r="D1126" s="196"/>
      <c r="E1126" s="197">
        <v>304.61864000000003</v>
      </c>
      <c r="F1126" s="190"/>
      <c r="G1126" s="190"/>
      <c r="H1126" s="190"/>
      <c r="I1126" s="190"/>
      <c r="J1126" s="190"/>
      <c r="K1126" s="190"/>
      <c r="L1126" s="190"/>
      <c r="M1126" s="190"/>
      <c r="N1126" s="190"/>
      <c r="O1126" s="190"/>
      <c r="P1126" s="190"/>
      <c r="Q1126" s="190"/>
      <c r="R1126" s="190"/>
      <c r="S1126" s="190"/>
      <c r="T1126" s="190"/>
      <c r="U1126" s="190"/>
      <c r="V1126" s="190"/>
      <c r="W1126" s="190"/>
      <c r="X1126" s="190"/>
      <c r="Y1126" s="191"/>
      <c r="Z1126" s="191"/>
      <c r="AA1126" s="191"/>
      <c r="AB1126" s="191"/>
      <c r="AC1126" s="191"/>
      <c r="AD1126" s="191"/>
      <c r="AE1126" s="191"/>
      <c r="AF1126" s="191"/>
      <c r="AG1126" s="191" t="s">
        <v>143</v>
      </c>
      <c r="AH1126" s="191">
        <v>0</v>
      </c>
      <c r="AI1126" s="191"/>
      <c r="AJ1126" s="191"/>
      <c r="AK1126" s="191"/>
      <c r="AL1126" s="191"/>
      <c r="AM1126" s="191"/>
      <c r="AN1126" s="191"/>
      <c r="AO1126" s="191"/>
      <c r="AP1126" s="191"/>
      <c r="AQ1126" s="191"/>
      <c r="AR1126" s="191"/>
      <c r="AS1126" s="191"/>
      <c r="AT1126" s="191"/>
      <c r="AU1126" s="191"/>
      <c r="AV1126" s="191"/>
      <c r="AW1126" s="191"/>
      <c r="AX1126" s="191"/>
      <c r="AY1126" s="191"/>
      <c r="AZ1126" s="191"/>
      <c r="BA1126" s="191"/>
      <c r="BB1126" s="191"/>
      <c r="BC1126" s="191"/>
      <c r="BD1126" s="191"/>
      <c r="BE1126" s="191"/>
      <c r="BF1126" s="191"/>
      <c r="BG1126" s="191"/>
      <c r="BH1126" s="191"/>
    </row>
    <row r="1127" spans="1:60" outlineLevel="1" x14ac:dyDescent="0.25">
      <c r="A1127" s="192"/>
      <c r="B1127" s="193"/>
      <c r="C1127" s="641"/>
      <c r="D1127" s="642"/>
      <c r="E1127" s="642"/>
      <c r="F1127" s="642"/>
      <c r="G1127" s="642"/>
      <c r="H1127" s="190"/>
      <c r="I1127" s="190"/>
      <c r="J1127" s="190"/>
      <c r="K1127" s="190"/>
      <c r="L1127" s="190"/>
      <c r="M1127" s="190"/>
      <c r="N1127" s="190"/>
      <c r="O1127" s="190"/>
      <c r="P1127" s="190"/>
      <c r="Q1127" s="190"/>
      <c r="R1127" s="190"/>
      <c r="S1127" s="190"/>
      <c r="T1127" s="190"/>
      <c r="U1127" s="190"/>
      <c r="V1127" s="190"/>
      <c r="W1127" s="190"/>
      <c r="X1127" s="190"/>
      <c r="Y1127" s="191"/>
      <c r="Z1127" s="191"/>
      <c r="AA1127" s="191"/>
      <c r="AB1127" s="191"/>
      <c r="AC1127" s="191"/>
      <c r="AD1127" s="191"/>
      <c r="AE1127" s="191"/>
      <c r="AF1127" s="191"/>
      <c r="AG1127" s="191" t="s">
        <v>103</v>
      </c>
      <c r="AH1127" s="191"/>
      <c r="AI1127" s="191"/>
      <c r="AJ1127" s="191"/>
      <c r="AK1127" s="191"/>
      <c r="AL1127" s="191"/>
      <c r="AM1127" s="191"/>
      <c r="AN1127" s="191"/>
      <c r="AO1127" s="191"/>
      <c r="AP1127" s="191"/>
      <c r="AQ1127" s="191"/>
      <c r="AR1127" s="191"/>
      <c r="AS1127" s="191"/>
      <c r="AT1127" s="191"/>
      <c r="AU1127" s="191"/>
      <c r="AV1127" s="191"/>
      <c r="AW1127" s="191"/>
      <c r="AX1127" s="191"/>
      <c r="AY1127" s="191"/>
      <c r="AZ1127" s="191"/>
      <c r="BA1127" s="191"/>
      <c r="BB1127" s="191"/>
      <c r="BC1127" s="191"/>
      <c r="BD1127" s="191"/>
      <c r="BE1127" s="191"/>
      <c r="BF1127" s="191"/>
      <c r="BG1127" s="191"/>
      <c r="BH1127" s="191"/>
    </row>
    <row r="1128" spans="1:60" outlineLevel="1" x14ac:dyDescent="0.25">
      <c r="A1128" s="182">
        <v>128</v>
      </c>
      <c r="B1128" s="183" t="s">
        <v>776</v>
      </c>
      <c r="C1128" s="184" t="s">
        <v>777</v>
      </c>
      <c r="D1128" s="185" t="s">
        <v>221</v>
      </c>
      <c r="E1128" s="186">
        <v>101.53955000000001</v>
      </c>
      <c r="F1128" s="187"/>
      <c r="G1128" s="188">
        <f>ROUND(E1128*F1128,2)</f>
        <v>0</v>
      </c>
      <c r="H1128" s="187"/>
      <c r="I1128" s="188">
        <f>ROUND(E1128*H1128,2)</f>
        <v>0</v>
      </c>
      <c r="J1128" s="187"/>
      <c r="K1128" s="188">
        <f>ROUND(E1128*J1128,2)</f>
        <v>0</v>
      </c>
      <c r="L1128" s="188">
        <v>21</v>
      </c>
      <c r="M1128" s="188">
        <f>G1128*(1+L1128/100)</f>
        <v>0</v>
      </c>
      <c r="N1128" s="188">
        <v>0</v>
      </c>
      <c r="O1128" s="188">
        <f>ROUND(E1128*N1128,2)</f>
        <v>0</v>
      </c>
      <c r="P1128" s="188">
        <v>0</v>
      </c>
      <c r="Q1128" s="188">
        <f>ROUND(E1128*P1128,2)</f>
        <v>0</v>
      </c>
      <c r="R1128" s="188" t="s">
        <v>437</v>
      </c>
      <c r="S1128" s="188" t="s">
        <v>97</v>
      </c>
      <c r="T1128" s="189" t="s">
        <v>98</v>
      </c>
      <c r="U1128" s="190">
        <v>0.49</v>
      </c>
      <c r="V1128" s="190">
        <f>ROUND(E1128*U1128,2)</f>
        <v>49.75</v>
      </c>
      <c r="W1128" s="190"/>
      <c r="X1128" s="190" t="s">
        <v>762</v>
      </c>
      <c r="Y1128" s="191"/>
      <c r="Z1128" s="191"/>
      <c r="AA1128" s="191"/>
      <c r="AB1128" s="191"/>
      <c r="AC1128" s="191"/>
      <c r="AD1128" s="191"/>
      <c r="AE1128" s="191"/>
      <c r="AF1128" s="191"/>
      <c r="AG1128" s="191" t="s">
        <v>763</v>
      </c>
      <c r="AH1128" s="191"/>
      <c r="AI1128" s="191"/>
      <c r="AJ1128" s="191"/>
      <c r="AK1128" s="191"/>
      <c r="AL1128" s="191"/>
      <c r="AM1128" s="191"/>
      <c r="AN1128" s="191"/>
      <c r="AO1128" s="191"/>
      <c r="AP1128" s="191"/>
      <c r="AQ1128" s="191"/>
      <c r="AR1128" s="191"/>
      <c r="AS1128" s="191"/>
      <c r="AT1128" s="191"/>
      <c r="AU1128" s="191"/>
      <c r="AV1128" s="191"/>
      <c r="AW1128" s="191"/>
      <c r="AX1128" s="191"/>
      <c r="AY1128" s="191"/>
      <c r="AZ1128" s="191"/>
      <c r="BA1128" s="191"/>
      <c r="BB1128" s="191"/>
      <c r="BC1128" s="191"/>
      <c r="BD1128" s="191"/>
      <c r="BE1128" s="191"/>
      <c r="BF1128" s="191"/>
      <c r="BG1128" s="191"/>
      <c r="BH1128" s="191"/>
    </row>
    <row r="1129" spans="1:60" outlineLevel="1" x14ac:dyDescent="0.25">
      <c r="A1129" s="192"/>
      <c r="B1129" s="193"/>
      <c r="C1129" s="639" t="s">
        <v>778</v>
      </c>
      <c r="D1129" s="640"/>
      <c r="E1129" s="640"/>
      <c r="F1129" s="640"/>
      <c r="G1129" s="640"/>
      <c r="H1129" s="190"/>
      <c r="I1129" s="190"/>
      <c r="J1129" s="190"/>
      <c r="K1129" s="190"/>
      <c r="L1129" s="190"/>
      <c r="M1129" s="190"/>
      <c r="N1129" s="190"/>
      <c r="O1129" s="190"/>
      <c r="P1129" s="190"/>
      <c r="Q1129" s="190"/>
      <c r="R1129" s="190"/>
      <c r="S1129" s="190"/>
      <c r="T1129" s="190"/>
      <c r="U1129" s="190"/>
      <c r="V1129" s="190"/>
      <c r="W1129" s="190"/>
      <c r="X1129" s="190"/>
      <c r="Y1129" s="191"/>
      <c r="Z1129" s="191"/>
      <c r="AA1129" s="191"/>
      <c r="AB1129" s="191"/>
      <c r="AC1129" s="191"/>
      <c r="AD1129" s="191"/>
      <c r="AE1129" s="191"/>
      <c r="AF1129" s="191"/>
      <c r="AG1129" s="191" t="s">
        <v>102</v>
      </c>
      <c r="AH1129" s="191"/>
      <c r="AI1129" s="191"/>
      <c r="AJ1129" s="191"/>
      <c r="AK1129" s="191"/>
      <c r="AL1129" s="191"/>
      <c r="AM1129" s="191"/>
      <c r="AN1129" s="191"/>
      <c r="AO1129" s="191"/>
      <c r="AP1129" s="191"/>
      <c r="AQ1129" s="191"/>
      <c r="AR1129" s="191"/>
      <c r="AS1129" s="191"/>
      <c r="AT1129" s="191"/>
      <c r="AU1129" s="191"/>
      <c r="AV1129" s="191"/>
      <c r="AW1129" s="191"/>
      <c r="AX1129" s="191"/>
      <c r="AY1129" s="191"/>
      <c r="AZ1129" s="191"/>
      <c r="BA1129" s="191"/>
      <c r="BB1129" s="191"/>
      <c r="BC1129" s="191"/>
      <c r="BD1129" s="191"/>
      <c r="BE1129" s="191"/>
      <c r="BF1129" s="191"/>
      <c r="BG1129" s="191"/>
      <c r="BH1129" s="191"/>
    </row>
    <row r="1130" spans="1:60" outlineLevel="1" x14ac:dyDescent="0.25">
      <c r="A1130" s="192"/>
      <c r="B1130" s="193"/>
      <c r="C1130" s="195" t="s">
        <v>768</v>
      </c>
      <c r="D1130" s="196"/>
      <c r="E1130" s="197"/>
      <c r="F1130" s="190"/>
      <c r="G1130" s="190"/>
      <c r="H1130" s="190"/>
      <c r="I1130" s="190"/>
      <c r="J1130" s="190"/>
      <c r="K1130" s="190"/>
      <c r="L1130" s="190"/>
      <c r="M1130" s="190"/>
      <c r="N1130" s="190"/>
      <c r="O1130" s="190"/>
      <c r="P1130" s="190"/>
      <c r="Q1130" s="190"/>
      <c r="R1130" s="190"/>
      <c r="S1130" s="190"/>
      <c r="T1130" s="190"/>
      <c r="U1130" s="190"/>
      <c r="V1130" s="190"/>
      <c r="W1130" s="190"/>
      <c r="X1130" s="190"/>
      <c r="Y1130" s="191"/>
      <c r="Z1130" s="191"/>
      <c r="AA1130" s="191"/>
      <c r="AB1130" s="191"/>
      <c r="AC1130" s="191"/>
      <c r="AD1130" s="191"/>
      <c r="AE1130" s="191"/>
      <c r="AF1130" s="191"/>
      <c r="AG1130" s="191" t="s">
        <v>143</v>
      </c>
      <c r="AH1130" s="191">
        <v>0</v>
      </c>
      <c r="AI1130" s="191"/>
      <c r="AJ1130" s="191"/>
      <c r="AK1130" s="191"/>
      <c r="AL1130" s="191"/>
      <c r="AM1130" s="191"/>
      <c r="AN1130" s="191"/>
      <c r="AO1130" s="191"/>
      <c r="AP1130" s="191"/>
      <c r="AQ1130" s="191"/>
      <c r="AR1130" s="191"/>
      <c r="AS1130" s="191"/>
      <c r="AT1130" s="191"/>
      <c r="AU1130" s="191"/>
      <c r="AV1130" s="191"/>
      <c r="AW1130" s="191"/>
      <c r="AX1130" s="191"/>
      <c r="AY1130" s="191"/>
      <c r="AZ1130" s="191"/>
      <c r="BA1130" s="191"/>
      <c r="BB1130" s="191"/>
      <c r="BC1130" s="191"/>
      <c r="BD1130" s="191"/>
      <c r="BE1130" s="191"/>
      <c r="BF1130" s="191"/>
      <c r="BG1130" s="191"/>
      <c r="BH1130" s="191"/>
    </row>
    <row r="1131" spans="1:60" outlineLevel="1" x14ac:dyDescent="0.25">
      <c r="A1131" s="192"/>
      <c r="B1131" s="193"/>
      <c r="C1131" s="195" t="s">
        <v>769</v>
      </c>
      <c r="D1131" s="196"/>
      <c r="E1131" s="197"/>
      <c r="F1131" s="190"/>
      <c r="G1131" s="190"/>
      <c r="H1131" s="190"/>
      <c r="I1131" s="190"/>
      <c r="J1131" s="190"/>
      <c r="K1131" s="190"/>
      <c r="L1131" s="190"/>
      <c r="M1131" s="190"/>
      <c r="N1131" s="190"/>
      <c r="O1131" s="190"/>
      <c r="P1131" s="190"/>
      <c r="Q1131" s="190"/>
      <c r="R1131" s="190"/>
      <c r="S1131" s="190"/>
      <c r="T1131" s="190"/>
      <c r="U1131" s="190"/>
      <c r="V1131" s="190"/>
      <c r="W1131" s="190"/>
      <c r="X1131" s="190"/>
      <c r="Y1131" s="191"/>
      <c r="Z1131" s="191"/>
      <c r="AA1131" s="191"/>
      <c r="AB1131" s="191"/>
      <c r="AC1131" s="191"/>
      <c r="AD1131" s="191"/>
      <c r="AE1131" s="191"/>
      <c r="AF1131" s="191"/>
      <c r="AG1131" s="191" t="s">
        <v>143</v>
      </c>
      <c r="AH1131" s="191">
        <v>0</v>
      </c>
      <c r="AI1131" s="191"/>
      <c r="AJ1131" s="191"/>
      <c r="AK1131" s="191"/>
      <c r="AL1131" s="191"/>
      <c r="AM1131" s="191"/>
      <c r="AN1131" s="191"/>
      <c r="AO1131" s="191"/>
      <c r="AP1131" s="191"/>
      <c r="AQ1131" s="191"/>
      <c r="AR1131" s="191"/>
      <c r="AS1131" s="191"/>
      <c r="AT1131" s="191"/>
      <c r="AU1131" s="191"/>
      <c r="AV1131" s="191"/>
      <c r="AW1131" s="191"/>
      <c r="AX1131" s="191"/>
      <c r="AY1131" s="191"/>
      <c r="AZ1131" s="191"/>
      <c r="BA1131" s="191"/>
      <c r="BB1131" s="191"/>
      <c r="BC1131" s="191"/>
      <c r="BD1131" s="191"/>
      <c r="BE1131" s="191"/>
      <c r="BF1131" s="191"/>
      <c r="BG1131" s="191"/>
      <c r="BH1131" s="191"/>
    </row>
    <row r="1132" spans="1:60" outlineLevel="1" x14ac:dyDescent="0.25">
      <c r="A1132" s="192"/>
      <c r="B1132" s="193"/>
      <c r="C1132" s="195" t="s">
        <v>770</v>
      </c>
      <c r="D1132" s="196"/>
      <c r="E1132" s="197">
        <v>101.53955000000001</v>
      </c>
      <c r="F1132" s="190"/>
      <c r="G1132" s="190"/>
      <c r="H1132" s="190"/>
      <c r="I1132" s="190"/>
      <c r="J1132" s="190"/>
      <c r="K1132" s="190"/>
      <c r="L1132" s="190"/>
      <c r="M1132" s="190"/>
      <c r="N1132" s="190"/>
      <c r="O1132" s="190"/>
      <c r="P1132" s="190"/>
      <c r="Q1132" s="190"/>
      <c r="R1132" s="190"/>
      <c r="S1132" s="190"/>
      <c r="T1132" s="190"/>
      <c r="U1132" s="190"/>
      <c r="V1132" s="190"/>
      <c r="W1132" s="190"/>
      <c r="X1132" s="190"/>
      <c r="Y1132" s="191"/>
      <c r="Z1132" s="191"/>
      <c r="AA1132" s="191"/>
      <c r="AB1132" s="191"/>
      <c r="AC1132" s="191"/>
      <c r="AD1132" s="191"/>
      <c r="AE1132" s="191"/>
      <c r="AF1132" s="191"/>
      <c r="AG1132" s="191" t="s">
        <v>143</v>
      </c>
      <c r="AH1132" s="191">
        <v>0</v>
      </c>
      <c r="AI1132" s="191"/>
      <c r="AJ1132" s="191"/>
      <c r="AK1132" s="191"/>
      <c r="AL1132" s="191"/>
      <c r="AM1132" s="191"/>
      <c r="AN1132" s="191"/>
      <c r="AO1132" s="191"/>
      <c r="AP1132" s="191"/>
      <c r="AQ1132" s="191"/>
      <c r="AR1132" s="191"/>
      <c r="AS1132" s="191"/>
      <c r="AT1132" s="191"/>
      <c r="AU1132" s="191"/>
      <c r="AV1132" s="191"/>
      <c r="AW1132" s="191"/>
      <c r="AX1132" s="191"/>
      <c r="AY1132" s="191"/>
      <c r="AZ1132" s="191"/>
      <c r="BA1132" s="191"/>
      <c r="BB1132" s="191"/>
      <c r="BC1132" s="191"/>
      <c r="BD1132" s="191"/>
      <c r="BE1132" s="191"/>
      <c r="BF1132" s="191"/>
      <c r="BG1132" s="191"/>
      <c r="BH1132" s="191"/>
    </row>
    <row r="1133" spans="1:60" outlineLevel="1" x14ac:dyDescent="0.25">
      <c r="A1133" s="192"/>
      <c r="B1133" s="193"/>
      <c r="C1133" s="641"/>
      <c r="D1133" s="642"/>
      <c r="E1133" s="642"/>
      <c r="F1133" s="642"/>
      <c r="G1133" s="642"/>
      <c r="H1133" s="190"/>
      <c r="I1133" s="190"/>
      <c r="J1133" s="190"/>
      <c r="K1133" s="190"/>
      <c r="L1133" s="190"/>
      <c r="M1133" s="190"/>
      <c r="N1133" s="190"/>
      <c r="O1133" s="190"/>
      <c r="P1133" s="190"/>
      <c r="Q1133" s="190"/>
      <c r="R1133" s="190"/>
      <c r="S1133" s="190"/>
      <c r="T1133" s="190"/>
      <c r="U1133" s="190"/>
      <c r="V1133" s="190"/>
      <c r="W1133" s="190"/>
      <c r="X1133" s="190"/>
      <c r="Y1133" s="191"/>
      <c r="Z1133" s="191"/>
      <c r="AA1133" s="191"/>
      <c r="AB1133" s="191"/>
      <c r="AC1133" s="191"/>
      <c r="AD1133" s="191"/>
      <c r="AE1133" s="191"/>
      <c r="AF1133" s="191"/>
      <c r="AG1133" s="191" t="s">
        <v>103</v>
      </c>
      <c r="AH1133" s="191"/>
      <c r="AI1133" s="191"/>
      <c r="AJ1133" s="191"/>
      <c r="AK1133" s="191"/>
      <c r="AL1133" s="191"/>
      <c r="AM1133" s="191"/>
      <c r="AN1133" s="191"/>
      <c r="AO1133" s="191"/>
      <c r="AP1133" s="191"/>
      <c r="AQ1133" s="191"/>
      <c r="AR1133" s="191"/>
      <c r="AS1133" s="191"/>
      <c r="AT1133" s="191"/>
      <c r="AU1133" s="191"/>
      <c r="AV1133" s="191"/>
      <c r="AW1133" s="191"/>
      <c r="AX1133" s="191"/>
      <c r="AY1133" s="191"/>
      <c r="AZ1133" s="191"/>
      <c r="BA1133" s="191"/>
      <c r="BB1133" s="191"/>
      <c r="BC1133" s="191"/>
      <c r="BD1133" s="191"/>
      <c r="BE1133" s="191"/>
      <c r="BF1133" s="191"/>
      <c r="BG1133" s="191"/>
      <c r="BH1133" s="191"/>
    </row>
    <row r="1134" spans="1:60" outlineLevel="1" x14ac:dyDescent="0.25">
      <c r="A1134" s="182">
        <v>129</v>
      </c>
      <c r="B1134" s="183" t="s">
        <v>779</v>
      </c>
      <c r="C1134" s="184" t="s">
        <v>780</v>
      </c>
      <c r="D1134" s="185" t="s">
        <v>221</v>
      </c>
      <c r="E1134" s="186">
        <v>1929.2513899999999</v>
      </c>
      <c r="F1134" s="187"/>
      <c r="G1134" s="188">
        <f>ROUND(E1134*F1134,2)</f>
        <v>0</v>
      </c>
      <c r="H1134" s="187"/>
      <c r="I1134" s="188">
        <f>ROUND(E1134*H1134,2)</f>
        <v>0</v>
      </c>
      <c r="J1134" s="187"/>
      <c r="K1134" s="188">
        <f>ROUND(E1134*J1134,2)</f>
        <v>0</v>
      </c>
      <c r="L1134" s="188">
        <v>21</v>
      </c>
      <c r="M1134" s="188">
        <f>G1134*(1+L1134/100)</f>
        <v>0</v>
      </c>
      <c r="N1134" s="188">
        <v>0</v>
      </c>
      <c r="O1134" s="188">
        <f>ROUND(E1134*N1134,2)</f>
        <v>0</v>
      </c>
      <c r="P1134" s="188">
        <v>0</v>
      </c>
      <c r="Q1134" s="188">
        <f>ROUND(E1134*P1134,2)</f>
        <v>0</v>
      </c>
      <c r="R1134" s="188" t="s">
        <v>437</v>
      </c>
      <c r="S1134" s="188" t="s">
        <v>97</v>
      </c>
      <c r="T1134" s="189" t="s">
        <v>98</v>
      </c>
      <c r="U1134" s="190">
        <v>0</v>
      </c>
      <c r="V1134" s="190">
        <f>ROUND(E1134*U1134,2)</f>
        <v>0</v>
      </c>
      <c r="W1134" s="190"/>
      <c r="X1134" s="190" t="s">
        <v>762</v>
      </c>
      <c r="Y1134" s="191"/>
      <c r="Z1134" s="191"/>
      <c r="AA1134" s="191"/>
      <c r="AB1134" s="191"/>
      <c r="AC1134" s="191"/>
      <c r="AD1134" s="191"/>
      <c r="AE1134" s="191"/>
      <c r="AF1134" s="191"/>
      <c r="AG1134" s="191" t="s">
        <v>763</v>
      </c>
      <c r="AH1134" s="191"/>
      <c r="AI1134" s="191"/>
      <c r="AJ1134" s="191"/>
      <c r="AK1134" s="191"/>
      <c r="AL1134" s="191"/>
      <c r="AM1134" s="191"/>
      <c r="AN1134" s="191"/>
      <c r="AO1134" s="191"/>
      <c r="AP1134" s="191"/>
      <c r="AQ1134" s="191"/>
      <c r="AR1134" s="191"/>
      <c r="AS1134" s="191"/>
      <c r="AT1134" s="191"/>
      <c r="AU1134" s="191"/>
      <c r="AV1134" s="191"/>
      <c r="AW1134" s="191"/>
      <c r="AX1134" s="191"/>
      <c r="AY1134" s="191"/>
      <c r="AZ1134" s="191"/>
      <c r="BA1134" s="191"/>
      <c r="BB1134" s="191"/>
      <c r="BC1134" s="191"/>
      <c r="BD1134" s="191"/>
      <c r="BE1134" s="191"/>
      <c r="BF1134" s="191"/>
      <c r="BG1134" s="191"/>
      <c r="BH1134" s="191"/>
    </row>
    <row r="1135" spans="1:60" outlineLevel="1" x14ac:dyDescent="0.25">
      <c r="A1135" s="192"/>
      <c r="B1135" s="193"/>
      <c r="C1135" s="195" t="s">
        <v>768</v>
      </c>
      <c r="D1135" s="196"/>
      <c r="E1135" s="197"/>
      <c r="F1135" s="190"/>
      <c r="G1135" s="190"/>
      <c r="H1135" s="190"/>
      <c r="I1135" s="190"/>
      <c r="J1135" s="190"/>
      <c r="K1135" s="190"/>
      <c r="L1135" s="190"/>
      <c r="M1135" s="190"/>
      <c r="N1135" s="190"/>
      <c r="O1135" s="190"/>
      <c r="P1135" s="190"/>
      <c r="Q1135" s="190"/>
      <c r="R1135" s="190"/>
      <c r="S1135" s="190"/>
      <c r="T1135" s="190"/>
      <c r="U1135" s="190"/>
      <c r="V1135" s="190"/>
      <c r="W1135" s="190"/>
      <c r="X1135" s="190"/>
      <c r="Y1135" s="191"/>
      <c r="Z1135" s="191"/>
      <c r="AA1135" s="191"/>
      <c r="AB1135" s="191"/>
      <c r="AC1135" s="191"/>
      <c r="AD1135" s="191"/>
      <c r="AE1135" s="191"/>
      <c r="AF1135" s="191"/>
      <c r="AG1135" s="191" t="s">
        <v>143</v>
      </c>
      <c r="AH1135" s="191">
        <v>0</v>
      </c>
      <c r="AI1135" s="191"/>
      <c r="AJ1135" s="191"/>
      <c r="AK1135" s="191"/>
      <c r="AL1135" s="191"/>
      <c r="AM1135" s="191"/>
      <c r="AN1135" s="191"/>
      <c r="AO1135" s="191"/>
      <c r="AP1135" s="191"/>
      <c r="AQ1135" s="191"/>
      <c r="AR1135" s="191"/>
      <c r="AS1135" s="191"/>
      <c r="AT1135" s="191"/>
      <c r="AU1135" s="191"/>
      <c r="AV1135" s="191"/>
      <c r="AW1135" s="191"/>
      <c r="AX1135" s="191"/>
      <c r="AY1135" s="191"/>
      <c r="AZ1135" s="191"/>
      <c r="BA1135" s="191"/>
      <c r="BB1135" s="191"/>
      <c r="BC1135" s="191"/>
      <c r="BD1135" s="191"/>
      <c r="BE1135" s="191"/>
      <c r="BF1135" s="191"/>
      <c r="BG1135" s="191"/>
      <c r="BH1135" s="191"/>
    </row>
    <row r="1136" spans="1:60" outlineLevel="1" x14ac:dyDescent="0.25">
      <c r="A1136" s="192"/>
      <c r="B1136" s="193"/>
      <c r="C1136" s="195" t="s">
        <v>769</v>
      </c>
      <c r="D1136" s="196"/>
      <c r="E1136" s="197"/>
      <c r="F1136" s="190"/>
      <c r="G1136" s="190"/>
      <c r="H1136" s="190"/>
      <c r="I1136" s="190"/>
      <c r="J1136" s="190"/>
      <c r="K1136" s="190"/>
      <c r="L1136" s="190"/>
      <c r="M1136" s="190"/>
      <c r="N1136" s="190"/>
      <c r="O1136" s="190"/>
      <c r="P1136" s="190"/>
      <c r="Q1136" s="190"/>
      <c r="R1136" s="190"/>
      <c r="S1136" s="190"/>
      <c r="T1136" s="190"/>
      <c r="U1136" s="190"/>
      <c r="V1136" s="190"/>
      <c r="W1136" s="190"/>
      <c r="X1136" s="190"/>
      <c r="Y1136" s="191"/>
      <c r="Z1136" s="191"/>
      <c r="AA1136" s="191"/>
      <c r="AB1136" s="191"/>
      <c r="AC1136" s="191"/>
      <c r="AD1136" s="191"/>
      <c r="AE1136" s="191"/>
      <c r="AF1136" s="191"/>
      <c r="AG1136" s="191" t="s">
        <v>143</v>
      </c>
      <c r="AH1136" s="191">
        <v>0</v>
      </c>
      <c r="AI1136" s="191"/>
      <c r="AJ1136" s="191"/>
      <c r="AK1136" s="191"/>
      <c r="AL1136" s="191"/>
      <c r="AM1136" s="191"/>
      <c r="AN1136" s="191"/>
      <c r="AO1136" s="191"/>
      <c r="AP1136" s="191"/>
      <c r="AQ1136" s="191"/>
      <c r="AR1136" s="191"/>
      <c r="AS1136" s="191"/>
      <c r="AT1136" s="191"/>
      <c r="AU1136" s="191"/>
      <c r="AV1136" s="191"/>
      <c r="AW1136" s="191"/>
      <c r="AX1136" s="191"/>
      <c r="AY1136" s="191"/>
      <c r="AZ1136" s="191"/>
      <c r="BA1136" s="191"/>
      <c r="BB1136" s="191"/>
      <c r="BC1136" s="191"/>
      <c r="BD1136" s="191"/>
      <c r="BE1136" s="191"/>
      <c r="BF1136" s="191"/>
      <c r="BG1136" s="191"/>
      <c r="BH1136" s="191"/>
    </row>
    <row r="1137" spans="1:60" outlineLevel="1" x14ac:dyDescent="0.25">
      <c r="A1137" s="192"/>
      <c r="B1137" s="193"/>
      <c r="C1137" s="195" t="s">
        <v>781</v>
      </c>
      <c r="D1137" s="196"/>
      <c r="E1137" s="197">
        <v>1929.2513899999999</v>
      </c>
      <c r="F1137" s="190"/>
      <c r="G1137" s="190"/>
      <c r="H1137" s="190"/>
      <c r="I1137" s="190"/>
      <c r="J1137" s="190"/>
      <c r="K1137" s="190"/>
      <c r="L1137" s="190"/>
      <c r="M1137" s="190"/>
      <c r="N1137" s="190"/>
      <c r="O1137" s="190"/>
      <c r="P1137" s="190"/>
      <c r="Q1137" s="190"/>
      <c r="R1137" s="190"/>
      <c r="S1137" s="190"/>
      <c r="T1137" s="190"/>
      <c r="U1137" s="190"/>
      <c r="V1137" s="190"/>
      <c r="W1137" s="190"/>
      <c r="X1137" s="190"/>
      <c r="Y1137" s="191"/>
      <c r="Z1137" s="191"/>
      <c r="AA1137" s="191"/>
      <c r="AB1137" s="191"/>
      <c r="AC1137" s="191"/>
      <c r="AD1137" s="191"/>
      <c r="AE1137" s="191"/>
      <c r="AF1137" s="191"/>
      <c r="AG1137" s="191" t="s">
        <v>143</v>
      </c>
      <c r="AH1137" s="191">
        <v>0</v>
      </c>
      <c r="AI1137" s="191"/>
      <c r="AJ1137" s="191"/>
      <c r="AK1137" s="191"/>
      <c r="AL1137" s="191"/>
      <c r="AM1137" s="191"/>
      <c r="AN1137" s="191"/>
      <c r="AO1137" s="191"/>
      <c r="AP1137" s="191"/>
      <c r="AQ1137" s="191"/>
      <c r="AR1137" s="191"/>
      <c r="AS1137" s="191"/>
      <c r="AT1137" s="191"/>
      <c r="AU1137" s="191"/>
      <c r="AV1137" s="191"/>
      <c r="AW1137" s="191"/>
      <c r="AX1137" s="191"/>
      <c r="AY1137" s="191"/>
      <c r="AZ1137" s="191"/>
      <c r="BA1137" s="191"/>
      <c r="BB1137" s="191"/>
      <c r="BC1137" s="191"/>
      <c r="BD1137" s="191"/>
      <c r="BE1137" s="191"/>
      <c r="BF1137" s="191"/>
      <c r="BG1137" s="191"/>
      <c r="BH1137" s="191"/>
    </row>
    <row r="1138" spans="1:60" outlineLevel="1" x14ac:dyDescent="0.25">
      <c r="A1138" s="192"/>
      <c r="B1138" s="193"/>
      <c r="C1138" s="641"/>
      <c r="D1138" s="642"/>
      <c r="E1138" s="642"/>
      <c r="F1138" s="642"/>
      <c r="G1138" s="642"/>
      <c r="H1138" s="190"/>
      <c r="I1138" s="190"/>
      <c r="J1138" s="190"/>
      <c r="K1138" s="190"/>
      <c r="L1138" s="190"/>
      <c r="M1138" s="190"/>
      <c r="N1138" s="190"/>
      <c r="O1138" s="190"/>
      <c r="P1138" s="190"/>
      <c r="Q1138" s="190"/>
      <c r="R1138" s="190"/>
      <c r="S1138" s="190"/>
      <c r="T1138" s="190"/>
      <c r="U1138" s="190"/>
      <c r="V1138" s="190"/>
      <c r="W1138" s="190"/>
      <c r="X1138" s="190"/>
      <c r="Y1138" s="191"/>
      <c r="Z1138" s="191"/>
      <c r="AA1138" s="191"/>
      <c r="AB1138" s="191"/>
      <c r="AC1138" s="191"/>
      <c r="AD1138" s="191"/>
      <c r="AE1138" s="191"/>
      <c r="AF1138" s="191"/>
      <c r="AG1138" s="191" t="s">
        <v>103</v>
      </c>
      <c r="AH1138" s="191"/>
      <c r="AI1138" s="191"/>
      <c r="AJ1138" s="191"/>
      <c r="AK1138" s="191"/>
      <c r="AL1138" s="191"/>
      <c r="AM1138" s="191"/>
      <c r="AN1138" s="191"/>
      <c r="AO1138" s="191"/>
      <c r="AP1138" s="191"/>
      <c r="AQ1138" s="191"/>
      <c r="AR1138" s="191"/>
      <c r="AS1138" s="191"/>
      <c r="AT1138" s="191"/>
      <c r="AU1138" s="191"/>
      <c r="AV1138" s="191"/>
      <c r="AW1138" s="191"/>
      <c r="AX1138" s="191"/>
      <c r="AY1138" s="191"/>
      <c r="AZ1138" s="191"/>
      <c r="BA1138" s="191"/>
      <c r="BB1138" s="191"/>
      <c r="BC1138" s="191"/>
      <c r="BD1138" s="191"/>
      <c r="BE1138" s="191"/>
      <c r="BF1138" s="191"/>
      <c r="BG1138" s="191"/>
      <c r="BH1138" s="191"/>
    </row>
    <row r="1139" spans="1:60" outlineLevel="1" x14ac:dyDescent="0.25">
      <c r="A1139" s="182">
        <v>130</v>
      </c>
      <c r="B1139" s="183" t="s">
        <v>782</v>
      </c>
      <c r="C1139" s="184" t="s">
        <v>783</v>
      </c>
      <c r="D1139" s="185" t="s">
        <v>221</v>
      </c>
      <c r="E1139" s="186">
        <v>101.53955000000001</v>
      </c>
      <c r="F1139" s="187"/>
      <c r="G1139" s="188">
        <f>ROUND(E1139*F1139,2)</f>
        <v>0</v>
      </c>
      <c r="H1139" s="187"/>
      <c r="I1139" s="188">
        <f>ROUND(E1139*H1139,2)</f>
        <v>0</v>
      </c>
      <c r="J1139" s="187"/>
      <c r="K1139" s="188">
        <f>ROUND(E1139*J1139,2)</f>
        <v>0</v>
      </c>
      <c r="L1139" s="188">
        <v>21</v>
      </c>
      <c r="M1139" s="188">
        <f>G1139*(1+L1139/100)</f>
        <v>0</v>
      </c>
      <c r="N1139" s="188">
        <v>0</v>
      </c>
      <c r="O1139" s="188">
        <f>ROUND(E1139*N1139,2)</f>
        <v>0</v>
      </c>
      <c r="P1139" s="188">
        <v>0</v>
      </c>
      <c r="Q1139" s="188">
        <f>ROUND(E1139*P1139,2)</f>
        <v>0</v>
      </c>
      <c r="R1139" s="188" t="s">
        <v>437</v>
      </c>
      <c r="S1139" s="188" t="s">
        <v>97</v>
      </c>
      <c r="T1139" s="189" t="s">
        <v>98</v>
      </c>
      <c r="U1139" s="190">
        <v>0.94199999999999995</v>
      </c>
      <c r="V1139" s="190">
        <f>ROUND(E1139*U1139,2)</f>
        <v>95.65</v>
      </c>
      <c r="W1139" s="190"/>
      <c r="X1139" s="190" t="s">
        <v>762</v>
      </c>
      <c r="Y1139" s="191"/>
      <c r="Z1139" s="191"/>
      <c r="AA1139" s="191"/>
      <c r="AB1139" s="191"/>
      <c r="AC1139" s="191"/>
      <c r="AD1139" s="191"/>
      <c r="AE1139" s="191"/>
      <c r="AF1139" s="191"/>
      <c r="AG1139" s="191" t="s">
        <v>763</v>
      </c>
      <c r="AH1139" s="191"/>
      <c r="AI1139" s="191"/>
      <c r="AJ1139" s="191"/>
      <c r="AK1139" s="191"/>
      <c r="AL1139" s="191"/>
      <c r="AM1139" s="191"/>
      <c r="AN1139" s="191"/>
      <c r="AO1139" s="191"/>
      <c r="AP1139" s="191"/>
      <c r="AQ1139" s="191"/>
      <c r="AR1139" s="191"/>
      <c r="AS1139" s="191"/>
      <c r="AT1139" s="191"/>
      <c r="AU1139" s="191"/>
      <c r="AV1139" s="191"/>
      <c r="AW1139" s="191"/>
      <c r="AX1139" s="191"/>
      <c r="AY1139" s="191"/>
      <c r="AZ1139" s="191"/>
      <c r="BA1139" s="191"/>
      <c r="BB1139" s="191"/>
      <c r="BC1139" s="191"/>
      <c r="BD1139" s="191"/>
      <c r="BE1139" s="191"/>
      <c r="BF1139" s="191"/>
      <c r="BG1139" s="191"/>
      <c r="BH1139" s="191"/>
    </row>
    <row r="1140" spans="1:60" outlineLevel="1" x14ac:dyDescent="0.25">
      <c r="A1140" s="192"/>
      <c r="B1140" s="193"/>
      <c r="C1140" s="639" t="s">
        <v>784</v>
      </c>
      <c r="D1140" s="640"/>
      <c r="E1140" s="640"/>
      <c r="F1140" s="640"/>
      <c r="G1140" s="640"/>
      <c r="H1140" s="190"/>
      <c r="I1140" s="190"/>
      <c r="J1140" s="190"/>
      <c r="K1140" s="190"/>
      <c r="L1140" s="190"/>
      <c r="M1140" s="190"/>
      <c r="N1140" s="190"/>
      <c r="O1140" s="190"/>
      <c r="P1140" s="190"/>
      <c r="Q1140" s="190"/>
      <c r="R1140" s="190"/>
      <c r="S1140" s="190"/>
      <c r="T1140" s="190"/>
      <c r="U1140" s="190"/>
      <c r="V1140" s="190"/>
      <c r="W1140" s="190"/>
      <c r="X1140" s="190"/>
      <c r="Y1140" s="191"/>
      <c r="Z1140" s="191"/>
      <c r="AA1140" s="191"/>
      <c r="AB1140" s="191"/>
      <c r="AC1140" s="191"/>
      <c r="AD1140" s="191"/>
      <c r="AE1140" s="191"/>
      <c r="AF1140" s="191"/>
      <c r="AG1140" s="191" t="s">
        <v>102</v>
      </c>
      <c r="AH1140" s="191"/>
      <c r="AI1140" s="191"/>
      <c r="AJ1140" s="191"/>
      <c r="AK1140" s="191"/>
      <c r="AL1140" s="191"/>
      <c r="AM1140" s="191"/>
      <c r="AN1140" s="191"/>
      <c r="AO1140" s="191"/>
      <c r="AP1140" s="191"/>
      <c r="AQ1140" s="191"/>
      <c r="AR1140" s="191"/>
      <c r="AS1140" s="191"/>
      <c r="AT1140" s="191"/>
      <c r="AU1140" s="191"/>
      <c r="AV1140" s="191"/>
      <c r="AW1140" s="191"/>
      <c r="AX1140" s="191"/>
      <c r="AY1140" s="191"/>
      <c r="AZ1140" s="191"/>
      <c r="BA1140" s="191"/>
      <c r="BB1140" s="191"/>
      <c r="BC1140" s="191"/>
      <c r="BD1140" s="191"/>
      <c r="BE1140" s="191"/>
      <c r="BF1140" s="191"/>
      <c r="BG1140" s="191"/>
      <c r="BH1140" s="191"/>
    </row>
    <row r="1141" spans="1:60" outlineLevel="1" x14ac:dyDescent="0.25">
      <c r="A1141" s="192"/>
      <c r="B1141" s="193"/>
      <c r="C1141" s="195" t="s">
        <v>768</v>
      </c>
      <c r="D1141" s="196"/>
      <c r="E1141" s="197"/>
      <c r="F1141" s="190"/>
      <c r="G1141" s="190"/>
      <c r="H1141" s="190"/>
      <c r="I1141" s="190"/>
      <c r="J1141" s="190"/>
      <c r="K1141" s="190"/>
      <c r="L1141" s="190"/>
      <c r="M1141" s="190"/>
      <c r="N1141" s="190"/>
      <c r="O1141" s="190"/>
      <c r="P1141" s="190"/>
      <c r="Q1141" s="190"/>
      <c r="R1141" s="190"/>
      <c r="S1141" s="190"/>
      <c r="T1141" s="190"/>
      <c r="U1141" s="190"/>
      <c r="V1141" s="190"/>
      <c r="W1141" s="190"/>
      <c r="X1141" s="190"/>
      <c r="Y1141" s="191"/>
      <c r="Z1141" s="191"/>
      <c r="AA1141" s="191"/>
      <c r="AB1141" s="191"/>
      <c r="AC1141" s="191"/>
      <c r="AD1141" s="191"/>
      <c r="AE1141" s="191"/>
      <c r="AF1141" s="191"/>
      <c r="AG1141" s="191" t="s">
        <v>143</v>
      </c>
      <c r="AH1141" s="191">
        <v>0</v>
      </c>
      <c r="AI1141" s="191"/>
      <c r="AJ1141" s="191"/>
      <c r="AK1141" s="191"/>
      <c r="AL1141" s="191"/>
      <c r="AM1141" s="191"/>
      <c r="AN1141" s="191"/>
      <c r="AO1141" s="191"/>
      <c r="AP1141" s="191"/>
      <c r="AQ1141" s="191"/>
      <c r="AR1141" s="191"/>
      <c r="AS1141" s="191"/>
      <c r="AT1141" s="191"/>
      <c r="AU1141" s="191"/>
      <c r="AV1141" s="191"/>
      <c r="AW1141" s="191"/>
      <c r="AX1141" s="191"/>
      <c r="AY1141" s="191"/>
      <c r="AZ1141" s="191"/>
      <c r="BA1141" s="191"/>
      <c r="BB1141" s="191"/>
      <c r="BC1141" s="191"/>
      <c r="BD1141" s="191"/>
      <c r="BE1141" s="191"/>
      <c r="BF1141" s="191"/>
      <c r="BG1141" s="191"/>
      <c r="BH1141" s="191"/>
    </row>
    <row r="1142" spans="1:60" outlineLevel="1" x14ac:dyDescent="0.25">
      <c r="A1142" s="192"/>
      <c r="B1142" s="193"/>
      <c r="C1142" s="195" t="s">
        <v>769</v>
      </c>
      <c r="D1142" s="196"/>
      <c r="E1142" s="197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0"/>
      <c r="P1142" s="190"/>
      <c r="Q1142" s="190"/>
      <c r="R1142" s="190"/>
      <c r="S1142" s="190"/>
      <c r="T1142" s="190"/>
      <c r="U1142" s="190"/>
      <c r="V1142" s="190"/>
      <c r="W1142" s="190"/>
      <c r="X1142" s="190"/>
      <c r="Y1142" s="191"/>
      <c r="Z1142" s="191"/>
      <c r="AA1142" s="191"/>
      <c r="AB1142" s="191"/>
      <c r="AC1142" s="191"/>
      <c r="AD1142" s="191"/>
      <c r="AE1142" s="191"/>
      <c r="AF1142" s="191"/>
      <c r="AG1142" s="191" t="s">
        <v>143</v>
      </c>
      <c r="AH1142" s="191">
        <v>0</v>
      </c>
      <c r="AI1142" s="191"/>
      <c r="AJ1142" s="191"/>
      <c r="AK1142" s="191"/>
      <c r="AL1142" s="191"/>
      <c r="AM1142" s="191"/>
      <c r="AN1142" s="191"/>
      <c r="AO1142" s="191"/>
      <c r="AP1142" s="191"/>
      <c r="AQ1142" s="191"/>
      <c r="AR1142" s="191"/>
      <c r="AS1142" s="191"/>
      <c r="AT1142" s="191"/>
      <c r="AU1142" s="191"/>
      <c r="AV1142" s="191"/>
      <c r="AW1142" s="191"/>
      <c r="AX1142" s="191"/>
      <c r="AY1142" s="191"/>
      <c r="AZ1142" s="191"/>
      <c r="BA1142" s="191"/>
      <c r="BB1142" s="191"/>
      <c r="BC1142" s="191"/>
      <c r="BD1142" s="191"/>
      <c r="BE1142" s="191"/>
      <c r="BF1142" s="191"/>
      <c r="BG1142" s="191"/>
      <c r="BH1142" s="191"/>
    </row>
    <row r="1143" spans="1:60" outlineLevel="1" x14ac:dyDescent="0.25">
      <c r="A1143" s="192"/>
      <c r="B1143" s="193"/>
      <c r="C1143" s="195" t="s">
        <v>770</v>
      </c>
      <c r="D1143" s="196"/>
      <c r="E1143" s="197">
        <v>101.53955000000001</v>
      </c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0"/>
      <c r="Q1143" s="190"/>
      <c r="R1143" s="190"/>
      <c r="S1143" s="190"/>
      <c r="T1143" s="190"/>
      <c r="U1143" s="190"/>
      <c r="V1143" s="190"/>
      <c r="W1143" s="190"/>
      <c r="X1143" s="190"/>
      <c r="Y1143" s="191"/>
      <c r="Z1143" s="191"/>
      <c r="AA1143" s="191"/>
      <c r="AB1143" s="191"/>
      <c r="AC1143" s="191"/>
      <c r="AD1143" s="191"/>
      <c r="AE1143" s="191"/>
      <c r="AF1143" s="191"/>
      <c r="AG1143" s="191" t="s">
        <v>143</v>
      </c>
      <c r="AH1143" s="191">
        <v>0</v>
      </c>
      <c r="AI1143" s="191"/>
      <c r="AJ1143" s="191"/>
      <c r="AK1143" s="191"/>
      <c r="AL1143" s="191"/>
      <c r="AM1143" s="191"/>
      <c r="AN1143" s="191"/>
      <c r="AO1143" s="191"/>
      <c r="AP1143" s="191"/>
      <c r="AQ1143" s="191"/>
      <c r="AR1143" s="191"/>
      <c r="AS1143" s="191"/>
      <c r="AT1143" s="191"/>
      <c r="AU1143" s="191"/>
      <c r="AV1143" s="191"/>
      <c r="AW1143" s="191"/>
      <c r="AX1143" s="191"/>
      <c r="AY1143" s="191"/>
      <c r="AZ1143" s="191"/>
      <c r="BA1143" s="191"/>
      <c r="BB1143" s="191"/>
      <c r="BC1143" s="191"/>
      <c r="BD1143" s="191"/>
      <c r="BE1143" s="191"/>
      <c r="BF1143" s="191"/>
      <c r="BG1143" s="191"/>
      <c r="BH1143" s="191"/>
    </row>
    <row r="1144" spans="1:60" outlineLevel="1" x14ac:dyDescent="0.25">
      <c r="A1144" s="192"/>
      <c r="B1144" s="193"/>
      <c r="C1144" s="641"/>
      <c r="D1144" s="642"/>
      <c r="E1144" s="642"/>
      <c r="F1144" s="642"/>
      <c r="G1144" s="642"/>
      <c r="H1144" s="190"/>
      <c r="I1144" s="190"/>
      <c r="J1144" s="190"/>
      <c r="K1144" s="190"/>
      <c r="L1144" s="190"/>
      <c r="M1144" s="190"/>
      <c r="N1144" s="190"/>
      <c r="O1144" s="190"/>
      <c r="P1144" s="190"/>
      <c r="Q1144" s="190"/>
      <c r="R1144" s="190"/>
      <c r="S1144" s="190"/>
      <c r="T1144" s="190"/>
      <c r="U1144" s="190"/>
      <c r="V1144" s="190"/>
      <c r="W1144" s="190"/>
      <c r="X1144" s="190"/>
      <c r="Y1144" s="191"/>
      <c r="Z1144" s="191"/>
      <c r="AA1144" s="191"/>
      <c r="AB1144" s="191"/>
      <c r="AC1144" s="191"/>
      <c r="AD1144" s="191"/>
      <c r="AE1144" s="191"/>
      <c r="AF1144" s="191"/>
      <c r="AG1144" s="191" t="s">
        <v>103</v>
      </c>
      <c r="AH1144" s="191"/>
      <c r="AI1144" s="191"/>
      <c r="AJ1144" s="191"/>
      <c r="AK1144" s="191"/>
      <c r="AL1144" s="191"/>
      <c r="AM1144" s="191"/>
      <c r="AN1144" s="191"/>
      <c r="AO1144" s="191"/>
      <c r="AP1144" s="191"/>
      <c r="AQ1144" s="191"/>
      <c r="AR1144" s="191"/>
      <c r="AS1144" s="191"/>
      <c r="AT1144" s="191"/>
      <c r="AU1144" s="191"/>
      <c r="AV1144" s="191"/>
      <c r="AW1144" s="191"/>
      <c r="AX1144" s="191"/>
      <c r="AY1144" s="191"/>
      <c r="AZ1144" s="191"/>
      <c r="BA1144" s="191"/>
      <c r="BB1144" s="191"/>
      <c r="BC1144" s="191"/>
      <c r="BD1144" s="191"/>
      <c r="BE1144" s="191"/>
      <c r="BF1144" s="191"/>
      <c r="BG1144" s="191"/>
      <c r="BH1144" s="191"/>
    </row>
    <row r="1145" spans="1:60" outlineLevel="1" x14ac:dyDescent="0.25">
      <c r="A1145" s="182">
        <v>131</v>
      </c>
      <c r="B1145" s="183" t="s">
        <v>785</v>
      </c>
      <c r="C1145" s="184" t="s">
        <v>786</v>
      </c>
      <c r="D1145" s="185" t="s">
        <v>221</v>
      </c>
      <c r="E1145" s="186">
        <v>507.69772999999998</v>
      </c>
      <c r="F1145" s="187"/>
      <c r="G1145" s="188">
        <f>ROUND(E1145*F1145,2)</f>
        <v>0</v>
      </c>
      <c r="H1145" s="187"/>
      <c r="I1145" s="188">
        <f>ROUND(E1145*H1145,2)</f>
        <v>0</v>
      </c>
      <c r="J1145" s="187"/>
      <c r="K1145" s="188">
        <f>ROUND(E1145*J1145,2)</f>
        <v>0</v>
      </c>
      <c r="L1145" s="188">
        <v>21</v>
      </c>
      <c r="M1145" s="188">
        <f>G1145*(1+L1145/100)</f>
        <v>0</v>
      </c>
      <c r="N1145" s="188">
        <v>0</v>
      </c>
      <c r="O1145" s="188">
        <f>ROUND(E1145*N1145,2)</f>
        <v>0</v>
      </c>
      <c r="P1145" s="188">
        <v>0</v>
      </c>
      <c r="Q1145" s="188">
        <f>ROUND(E1145*P1145,2)</f>
        <v>0</v>
      </c>
      <c r="R1145" s="188" t="s">
        <v>437</v>
      </c>
      <c r="S1145" s="188" t="s">
        <v>97</v>
      </c>
      <c r="T1145" s="189" t="s">
        <v>98</v>
      </c>
      <c r="U1145" s="190">
        <v>0.105</v>
      </c>
      <c r="V1145" s="190">
        <f>ROUND(E1145*U1145,2)</f>
        <v>53.31</v>
      </c>
      <c r="W1145" s="190"/>
      <c r="X1145" s="190" t="s">
        <v>762</v>
      </c>
      <c r="Y1145" s="191"/>
      <c r="Z1145" s="191"/>
      <c r="AA1145" s="191"/>
      <c r="AB1145" s="191"/>
      <c r="AC1145" s="191"/>
      <c r="AD1145" s="191"/>
      <c r="AE1145" s="191"/>
      <c r="AF1145" s="191"/>
      <c r="AG1145" s="191" t="s">
        <v>763</v>
      </c>
      <c r="AH1145" s="191"/>
      <c r="AI1145" s="191"/>
      <c r="AJ1145" s="191"/>
      <c r="AK1145" s="191"/>
      <c r="AL1145" s="191"/>
      <c r="AM1145" s="191"/>
      <c r="AN1145" s="191"/>
      <c r="AO1145" s="191"/>
      <c r="AP1145" s="191"/>
      <c r="AQ1145" s="191"/>
      <c r="AR1145" s="191"/>
      <c r="AS1145" s="191"/>
      <c r="AT1145" s="191"/>
      <c r="AU1145" s="191"/>
      <c r="AV1145" s="191"/>
      <c r="AW1145" s="191"/>
      <c r="AX1145" s="191"/>
      <c r="AY1145" s="191"/>
      <c r="AZ1145" s="191"/>
      <c r="BA1145" s="191"/>
      <c r="BB1145" s="191"/>
      <c r="BC1145" s="191"/>
      <c r="BD1145" s="191"/>
      <c r="BE1145" s="191"/>
      <c r="BF1145" s="191"/>
      <c r="BG1145" s="191"/>
      <c r="BH1145" s="191"/>
    </row>
    <row r="1146" spans="1:60" outlineLevel="1" x14ac:dyDescent="0.25">
      <c r="A1146" s="192"/>
      <c r="B1146" s="193"/>
      <c r="C1146" s="195" t="s">
        <v>768</v>
      </c>
      <c r="D1146" s="196"/>
      <c r="E1146" s="197"/>
      <c r="F1146" s="190"/>
      <c r="G1146" s="190"/>
      <c r="H1146" s="190"/>
      <c r="I1146" s="190"/>
      <c r="J1146" s="190"/>
      <c r="K1146" s="190"/>
      <c r="L1146" s="190"/>
      <c r="M1146" s="190"/>
      <c r="N1146" s="190"/>
      <c r="O1146" s="190"/>
      <c r="P1146" s="190"/>
      <c r="Q1146" s="190"/>
      <c r="R1146" s="190"/>
      <c r="S1146" s="190"/>
      <c r="T1146" s="190"/>
      <c r="U1146" s="190"/>
      <c r="V1146" s="190"/>
      <c r="W1146" s="190"/>
      <c r="X1146" s="190"/>
      <c r="Y1146" s="191"/>
      <c r="Z1146" s="191"/>
      <c r="AA1146" s="191"/>
      <c r="AB1146" s="191"/>
      <c r="AC1146" s="191"/>
      <c r="AD1146" s="191"/>
      <c r="AE1146" s="191"/>
      <c r="AF1146" s="191"/>
      <c r="AG1146" s="191" t="s">
        <v>143</v>
      </c>
      <c r="AH1146" s="191">
        <v>0</v>
      </c>
      <c r="AI1146" s="191"/>
      <c r="AJ1146" s="191"/>
      <c r="AK1146" s="191"/>
      <c r="AL1146" s="191"/>
      <c r="AM1146" s="191"/>
      <c r="AN1146" s="191"/>
      <c r="AO1146" s="191"/>
      <c r="AP1146" s="191"/>
      <c r="AQ1146" s="191"/>
      <c r="AR1146" s="191"/>
      <c r="AS1146" s="191"/>
      <c r="AT1146" s="191"/>
      <c r="AU1146" s="191"/>
      <c r="AV1146" s="191"/>
      <c r="AW1146" s="191"/>
      <c r="AX1146" s="191"/>
      <c r="AY1146" s="191"/>
      <c r="AZ1146" s="191"/>
      <c r="BA1146" s="191"/>
      <c r="BB1146" s="191"/>
      <c r="BC1146" s="191"/>
      <c r="BD1146" s="191"/>
      <c r="BE1146" s="191"/>
      <c r="BF1146" s="191"/>
      <c r="BG1146" s="191"/>
      <c r="BH1146" s="191"/>
    </row>
    <row r="1147" spans="1:60" outlineLevel="1" x14ac:dyDescent="0.25">
      <c r="A1147" s="192"/>
      <c r="B1147" s="193"/>
      <c r="C1147" s="195" t="s">
        <v>769</v>
      </c>
      <c r="D1147" s="196"/>
      <c r="E1147" s="197"/>
      <c r="F1147" s="190"/>
      <c r="G1147" s="190"/>
      <c r="H1147" s="190"/>
      <c r="I1147" s="190"/>
      <c r="J1147" s="190"/>
      <c r="K1147" s="190"/>
      <c r="L1147" s="190"/>
      <c r="M1147" s="190"/>
      <c r="N1147" s="190"/>
      <c r="O1147" s="190"/>
      <c r="P1147" s="190"/>
      <c r="Q1147" s="190"/>
      <c r="R1147" s="190"/>
      <c r="S1147" s="190"/>
      <c r="T1147" s="190"/>
      <c r="U1147" s="190"/>
      <c r="V1147" s="190"/>
      <c r="W1147" s="190"/>
      <c r="X1147" s="190"/>
      <c r="Y1147" s="191"/>
      <c r="Z1147" s="191"/>
      <c r="AA1147" s="191"/>
      <c r="AB1147" s="191"/>
      <c r="AC1147" s="191"/>
      <c r="AD1147" s="191"/>
      <c r="AE1147" s="191"/>
      <c r="AF1147" s="191"/>
      <c r="AG1147" s="191" t="s">
        <v>143</v>
      </c>
      <c r="AH1147" s="191">
        <v>0</v>
      </c>
      <c r="AI1147" s="191"/>
      <c r="AJ1147" s="191"/>
      <c r="AK1147" s="191"/>
      <c r="AL1147" s="191"/>
      <c r="AM1147" s="191"/>
      <c r="AN1147" s="191"/>
      <c r="AO1147" s="191"/>
      <c r="AP1147" s="191"/>
      <c r="AQ1147" s="191"/>
      <c r="AR1147" s="191"/>
      <c r="AS1147" s="191"/>
      <c r="AT1147" s="191"/>
      <c r="AU1147" s="191"/>
      <c r="AV1147" s="191"/>
      <c r="AW1147" s="191"/>
      <c r="AX1147" s="191"/>
      <c r="AY1147" s="191"/>
      <c r="AZ1147" s="191"/>
      <c r="BA1147" s="191"/>
      <c r="BB1147" s="191"/>
      <c r="BC1147" s="191"/>
      <c r="BD1147" s="191"/>
      <c r="BE1147" s="191"/>
      <c r="BF1147" s="191"/>
      <c r="BG1147" s="191"/>
      <c r="BH1147" s="191"/>
    </row>
    <row r="1148" spans="1:60" outlineLevel="1" x14ac:dyDescent="0.25">
      <c r="A1148" s="192"/>
      <c r="B1148" s="193"/>
      <c r="C1148" s="195" t="s">
        <v>787</v>
      </c>
      <c r="D1148" s="196"/>
      <c r="E1148" s="197">
        <v>507.69772999999998</v>
      </c>
      <c r="F1148" s="190"/>
      <c r="G1148" s="190"/>
      <c r="H1148" s="190"/>
      <c r="I1148" s="190"/>
      <c r="J1148" s="190"/>
      <c r="K1148" s="190"/>
      <c r="L1148" s="190"/>
      <c r="M1148" s="190"/>
      <c r="N1148" s="190"/>
      <c r="O1148" s="190"/>
      <c r="P1148" s="190"/>
      <c r="Q1148" s="190"/>
      <c r="R1148" s="190"/>
      <c r="S1148" s="190"/>
      <c r="T1148" s="190"/>
      <c r="U1148" s="190"/>
      <c r="V1148" s="190"/>
      <c r="W1148" s="190"/>
      <c r="X1148" s="190"/>
      <c r="Y1148" s="191"/>
      <c r="Z1148" s="191"/>
      <c r="AA1148" s="191"/>
      <c r="AB1148" s="191"/>
      <c r="AC1148" s="191"/>
      <c r="AD1148" s="191"/>
      <c r="AE1148" s="191"/>
      <c r="AF1148" s="191"/>
      <c r="AG1148" s="191" t="s">
        <v>143</v>
      </c>
      <c r="AH1148" s="191">
        <v>0</v>
      </c>
      <c r="AI1148" s="191"/>
      <c r="AJ1148" s="191"/>
      <c r="AK1148" s="191"/>
      <c r="AL1148" s="191"/>
      <c r="AM1148" s="191"/>
      <c r="AN1148" s="191"/>
      <c r="AO1148" s="191"/>
      <c r="AP1148" s="191"/>
      <c r="AQ1148" s="191"/>
      <c r="AR1148" s="191"/>
      <c r="AS1148" s="191"/>
      <c r="AT1148" s="191"/>
      <c r="AU1148" s="191"/>
      <c r="AV1148" s="191"/>
      <c r="AW1148" s="191"/>
      <c r="AX1148" s="191"/>
      <c r="AY1148" s="191"/>
      <c r="AZ1148" s="191"/>
      <c r="BA1148" s="191"/>
      <c r="BB1148" s="191"/>
      <c r="BC1148" s="191"/>
      <c r="BD1148" s="191"/>
      <c r="BE1148" s="191"/>
      <c r="BF1148" s="191"/>
      <c r="BG1148" s="191"/>
      <c r="BH1148" s="191"/>
    </row>
    <row r="1149" spans="1:60" outlineLevel="1" x14ac:dyDescent="0.25">
      <c r="A1149" s="192"/>
      <c r="B1149" s="193"/>
      <c r="C1149" s="641"/>
      <c r="D1149" s="642"/>
      <c r="E1149" s="642"/>
      <c r="F1149" s="642"/>
      <c r="G1149" s="642"/>
      <c r="H1149" s="190"/>
      <c r="I1149" s="190"/>
      <c r="J1149" s="190"/>
      <c r="K1149" s="190"/>
      <c r="L1149" s="190"/>
      <c r="M1149" s="190"/>
      <c r="N1149" s="190"/>
      <c r="O1149" s="190"/>
      <c r="P1149" s="190"/>
      <c r="Q1149" s="190"/>
      <c r="R1149" s="190"/>
      <c r="S1149" s="190"/>
      <c r="T1149" s="190"/>
      <c r="U1149" s="190"/>
      <c r="V1149" s="190"/>
      <c r="W1149" s="190"/>
      <c r="X1149" s="190"/>
      <c r="Y1149" s="191"/>
      <c r="Z1149" s="191"/>
      <c r="AA1149" s="191"/>
      <c r="AB1149" s="191"/>
      <c r="AC1149" s="191"/>
      <c r="AD1149" s="191"/>
      <c r="AE1149" s="191"/>
      <c r="AF1149" s="191"/>
      <c r="AG1149" s="191" t="s">
        <v>103</v>
      </c>
      <c r="AH1149" s="191"/>
      <c r="AI1149" s="191"/>
      <c r="AJ1149" s="191"/>
      <c r="AK1149" s="191"/>
      <c r="AL1149" s="191"/>
      <c r="AM1149" s="191"/>
      <c r="AN1149" s="191"/>
      <c r="AO1149" s="191"/>
      <c r="AP1149" s="191"/>
      <c r="AQ1149" s="191"/>
      <c r="AR1149" s="191"/>
      <c r="AS1149" s="191"/>
      <c r="AT1149" s="191"/>
      <c r="AU1149" s="191"/>
      <c r="AV1149" s="191"/>
      <c r="AW1149" s="191"/>
      <c r="AX1149" s="191"/>
      <c r="AY1149" s="191"/>
      <c r="AZ1149" s="191"/>
      <c r="BA1149" s="191"/>
      <c r="BB1149" s="191"/>
      <c r="BC1149" s="191"/>
      <c r="BD1149" s="191"/>
      <c r="BE1149" s="191"/>
      <c r="BF1149" s="191"/>
      <c r="BG1149" s="191"/>
      <c r="BH1149" s="191"/>
    </row>
    <row r="1150" spans="1:60" outlineLevel="1" x14ac:dyDescent="0.25">
      <c r="A1150" s="182">
        <v>132</v>
      </c>
      <c r="B1150" s="183" t="s">
        <v>788</v>
      </c>
      <c r="C1150" s="184" t="s">
        <v>789</v>
      </c>
      <c r="D1150" s="185" t="s">
        <v>221</v>
      </c>
      <c r="E1150" s="186">
        <v>101.53955000000001</v>
      </c>
      <c r="F1150" s="187"/>
      <c r="G1150" s="188">
        <f>ROUND(E1150*F1150,2)</f>
        <v>0</v>
      </c>
      <c r="H1150" s="187"/>
      <c r="I1150" s="188">
        <f>ROUND(E1150*H1150,2)</f>
        <v>0</v>
      </c>
      <c r="J1150" s="187"/>
      <c r="K1150" s="188">
        <f>ROUND(E1150*J1150,2)</f>
        <v>0</v>
      </c>
      <c r="L1150" s="188">
        <v>21</v>
      </c>
      <c r="M1150" s="188">
        <f>G1150*(1+L1150/100)</f>
        <v>0</v>
      </c>
      <c r="N1150" s="188">
        <v>0</v>
      </c>
      <c r="O1150" s="188">
        <f>ROUND(E1150*N1150,2)</f>
        <v>0</v>
      </c>
      <c r="P1150" s="188">
        <v>0</v>
      </c>
      <c r="Q1150" s="188">
        <f>ROUND(E1150*P1150,2)</f>
        <v>0</v>
      </c>
      <c r="R1150" s="188"/>
      <c r="S1150" s="188" t="s">
        <v>117</v>
      </c>
      <c r="T1150" s="189" t="s">
        <v>98</v>
      </c>
      <c r="U1150" s="190">
        <v>0</v>
      </c>
      <c r="V1150" s="190">
        <f>ROUND(E1150*U1150,2)</f>
        <v>0</v>
      </c>
      <c r="W1150" s="190"/>
      <c r="X1150" s="190" t="s">
        <v>762</v>
      </c>
      <c r="Y1150" s="191"/>
      <c r="Z1150" s="191"/>
      <c r="AA1150" s="191"/>
      <c r="AB1150" s="191"/>
      <c r="AC1150" s="191"/>
      <c r="AD1150" s="191"/>
      <c r="AE1150" s="191"/>
      <c r="AF1150" s="191"/>
      <c r="AG1150" s="191" t="s">
        <v>763</v>
      </c>
      <c r="AH1150" s="191"/>
      <c r="AI1150" s="191"/>
      <c r="AJ1150" s="191"/>
      <c r="AK1150" s="191"/>
      <c r="AL1150" s="191"/>
      <c r="AM1150" s="191"/>
      <c r="AN1150" s="191"/>
      <c r="AO1150" s="191"/>
      <c r="AP1150" s="191"/>
      <c r="AQ1150" s="191"/>
      <c r="AR1150" s="191"/>
      <c r="AS1150" s="191"/>
      <c r="AT1150" s="191"/>
      <c r="AU1150" s="191"/>
      <c r="AV1150" s="191"/>
      <c r="AW1150" s="191"/>
      <c r="AX1150" s="191"/>
      <c r="AY1150" s="191"/>
      <c r="AZ1150" s="191"/>
      <c r="BA1150" s="191"/>
      <c r="BB1150" s="191"/>
      <c r="BC1150" s="191"/>
      <c r="BD1150" s="191"/>
      <c r="BE1150" s="191"/>
      <c r="BF1150" s="191"/>
      <c r="BG1150" s="191"/>
      <c r="BH1150" s="191"/>
    </row>
    <row r="1151" spans="1:60" outlineLevel="1" x14ac:dyDescent="0.25">
      <c r="A1151" s="192"/>
      <c r="B1151" s="193"/>
      <c r="C1151" s="195" t="s">
        <v>768</v>
      </c>
      <c r="D1151" s="196"/>
      <c r="E1151" s="197"/>
      <c r="F1151" s="190"/>
      <c r="G1151" s="190"/>
      <c r="H1151" s="190"/>
      <c r="I1151" s="190"/>
      <c r="J1151" s="190"/>
      <c r="K1151" s="190"/>
      <c r="L1151" s="190"/>
      <c r="M1151" s="190"/>
      <c r="N1151" s="190"/>
      <c r="O1151" s="190"/>
      <c r="P1151" s="190"/>
      <c r="Q1151" s="190"/>
      <c r="R1151" s="190"/>
      <c r="S1151" s="190"/>
      <c r="T1151" s="190"/>
      <c r="U1151" s="190"/>
      <c r="V1151" s="190"/>
      <c r="W1151" s="190"/>
      <c r="X1151" s="190"/>
      <c r="Y1151" s="191"/>
      <c r="Z1151" s="191"/>
      <c r="AA1151" s="191"/>
      <c r="AB1151" s="191"/>
      <c r="AC1151" s="191"/>
      <c r="AD1151" s="191"/>
      <c r="AE1151" s="191"/>
      <c r="AF1151" s="191"/>
      <c r="AG1151" s="191" t="s">
        <v>143</v>
      </c>
      <c r="AH1151" s="191">
        <v>0</v>
      </c>
      <c r="AI1151" s="191"/>
      <c r="AJ1151" s="191"/>
      <c r="AK1151" s="191"/>
      <c r="AL1151" s="191"/>
      <c r="AM1151" s="191"/>
      <c r="AN1151" s="191"/>
      <c r="AO1151" s="191"/>
      <c r="AP1151" s="191"/>
      <c r="AQ1151" s="191"/>
      <c r="AR1151" s="191"/>
      <c r="AS1151" s="191"/>
      <c r="AT1151" s="191"/>
      <c r="AU1151" s="191"/>
      <c r="AV1151" s="191"/>
      <c r="AW1151" s="191"/>
      <c r="AX1151" s="191"/>
      <c r="AY1151" s="191"/>
      <c r="AZ1151" s="191"/>
      <c r="BA1151" s="191"/>
      <c r="BB1151" s="191"/>
      <c r="BC1151" s="191"/>
      <c r="BD1151" s="191"/>
      <c r="BE1151" s="191"/>
      <c r="BF1151" s="191"/>
      <c r="BG1151" s="191"/>
      <c r="BH1151" s="191"/>
    </row>
    <row r="1152" spans="1:60" outlineLevel="1" x14ac:dyDescent="0.25">
      <c r="A1152" s="192"/>
      <c r="B1152" s="193"/>
      <c r="C1152" s="195" t="s">
        <v>769</v>
      </c>
      <c r="D1152" s="196"/>
      <c r="E1152" s="197"/>
      <c r="F1152" s="190"/>
      <c r="G1152" s="190"/>
      <c r="H1152" s="190"/>
      <c r="I1152" s="190"/>
      <c r="J1152" s="190"/>
      <c r="K1152" s="190"/>
      <c r="L1152" s="190"/>
      <c r="M1152" s="190"/>
      <c r="N1152" s="190"/>
      <c r="O1152" s="190"/>
      <c r="P1152" s="190"/>
      <c r="Q1152" s="190"/>
      <c r="R1152" s="190"/>
      <c r="S1152" s="190"/>
      <c r="T1152" s="190"/>
      <c r="U1152" s="190"/>
      <c r="V1152" s="190"/>
      <c r="W1152" s="190"/>
      <c r="X1152" s="190"/>
      <c r="Y1152" s="191"/>
      <c r="Z1152" s="191"/>
      <c r="AA1152" s="191"/>
      <c r="AB1152" s="191"/>
      <c r="AC1152" s="191"/>
      <c r="AD1152" s="191"/>
      <c r="AE1152" s="191"/>
      <c r="AF1152" s="191"/>
      <c r="AG1152" s="191" t="s">
        <v>143</v>
      </c>
      <c r="AH1152" s="191">
        <v>0</v>
      </c>
      <c r="AI1152" s="191"/>
      <c r="AJ1152" s="191"/>
      <c r="AK1152" s="191"/>
      <c r="AL1152" s="191"/>
      <c r="AM1152" s="191"/>
      <c r="AN1152" s="191"/>
      <c r="AO1152" s="191"/>
      <c r="AP1152" s="191"/>
      <c r="AQ1152" s="191"/>
      <c r="AR1152" s="191"/>
      <c r="AS1152" s="191"/>
      <c r="AT1152" s="191"/>
      <c r="AU1152" s="191"/>
      <c r="AV1152" s="191"/>
      <c r="AW1152" s="191"/>
      <c r="AX1152" s="191"/>
      <c r="AY1152" s="191"/>
      <c r="AZ1152" s="191"/>
      <c r="BA1152" s="191"/>
      <c r="BB1152" s="191"/>
      <c r="BC1152" s="191"/>
      <c r="BD1152" s="191"/>
      <c r="BE1152" s="191"/>
      <c r="BF1152" s="191"/>
      <c r="BG1152" s="191"/>
      <c r="BH1152" s="191"/>
    </row>
    <row r="1153" spans="1:60" outlineLevel="1" x14ac:dyDescent="0.25">
      <c r="A1153" s="192"/>
      <c r="B1153" s="193"/>
      <c r="C1153" s="195" t="s">
        <v>770</v>
      </c>
      <c r="D1153" s="196"/>
      <c r="E1153" s="197">
        <v>101.53955000000001</v>
      </c>
      <c r="F1153" s="190"/>
      <c r="G1153" s="190"/>
      <c r="H1153" s="190"/>
      <c r="I1153" s="190"/>
      <c r="J1153" s="190"/>
      <c r="K1153" s="190"/>
      <c r="L1153" s="190"/>
      <c r="M1153" s="190"/>
      <c r="N1153" s="190"/>
      <c r="O1153" s="190"/>
      <c r="P1153" s="190"/>
      <c r="Q1153" s="190"/>
      <c r="R1153" s="190"/>
      <c r="S1153" s="190"/>
      <c r="T1153" s="190"/>
      <c r="U1153" s="190"/>
      <c r="V1153" s="190"/>
      <c r="W1153" s="190"/>
      <c r="X1153" s="190"/>
      <c r="Y1153" s="191"/>
      <c r="Z1153" s="191"/>
      <c r="AA1153" s="191"/>
      <c r="AB1153" s="191"/>
      <c r="AC1153" s="191"/>
      <c r="AD1153" s="191"/>
      <c r="AE1153" s="191"/>
      <c r="AF1153" s="191"/>
      <c r="AG1153" s="191" t="s">
        <v>143</v>
      </c>
      <c r="AH1153" s="191">
        <v>0</v>
      </c>
      <c r="AI1153" s="191"/>
      <c r="AJ1153" s="191"/>
      <c r="AK1153" s="191"/>
      <c r="AL1153" s="191"/>
      <c r="AM1153" s="191"/>
      <c r="AN1153" s="191"/>
      <c r="AO1153" s="191"/>
      <c r="AP1153" s="191"/>
      <c r="AQ1153" s="191"/>
      <c r="AR1153" s="191"/>
      <c r="AS1153" s="191"/>
      <c r="AT1153" s="191"/>
      <c r="AU1153" s="191"/>
      <c r="AV1153" s="191"/>
      <c r="AW1153" s="191"/>
      <c r="AX1153" s="191"/>
      <c r="AY1153" s="191"/>
      <c r="AZ1153" s="191"/>
      <c r="BA1153" s="191"/>
      <c r="BB1153" s="191"/>
      <c r="BC1153" s="191"/>
      <c r="BD1153" s="191"/>
      <c r="BE1153" s="191"/>
      <c r="BF1153" s="191"/>
      <c r="BG1153" s="191"/>
      <c r="BH1153" s="191"/>
    </row>
    <row r="1154" spans="1:60" outlineLevel="1" x14ac:dyDescent="0.25">
      <c r="A1154" s="192"/>
      <c r="B1154" s="193"/>
      <c r="C1154" s="641"/>
      <c r="D1154" s="642"/>
      <c r="E1154" s="642"/>
      <c r="F1154" s="642"/>
      <c r="G1154" s="642"/>
      <c r="H1154" s="190"/>
      <c r="I1154" s="190"/>
      <c r="J1154" s="190"/>
      <c r="K1154" s="190"/>
      <c r="L1154" s="190"/>
      <c r="M1154" s="190"/>
      <c r="N1154" s="190"/>
      <c r="O1154" s="190"/>
      <c r="P1154" s="190"/>
      <c r="Q1154" s="190"/>
      <c r="R1154" s="190"/>
      <c r="S1154" s="190"/>
      <c r="T1154" s="190"/>
      <c r="U1154" s="190"/>
      <c r="V1154" s="190"/>
      <c r="W1154" s="190"/>
      <c r="X1154" s="190"/>
      <c r="Y1154" s="191"/>
      <c r="Z1154" s="191"/>
      <c r="AA1154" s="191"/>
      <c r="AB1154" s="191"/>
      <c r="AC1154" s="191"/>
      <c r="AD1154" s="191"/>
      <c r="AE1154" s="191"/>
      <c r="AF1154" s="191"/>
      <c r="AG1154" s="191" t="s">
        <v>103</v>
      </c>
      <c r="AH1154" s="191"/>
      <c r="AI1154" s="191"/>
      <c r="AJ1154" s="191"/>
      <c r="AK1154" s="191"/>
      <c r="AL1154" s="191"/>
      <c r="AM1154" s="191"/>
      <c r="AN1154" s="191"/>
      <c r="AO1154" s="191"/>
      <c r="AP1154" s="191"/>
      <c r="AQ1154" s="191"/>
      <c r="AR1154" s="191"/>
      <c r="AS1154" s="191"/>
      <c r="AT1154" s="191"/>
      <c r="AU1154" s="191"/>
      <c r="AV1154" s="191"/>
      <c r="AW1154" s="191"/>
      <c r="AX1154" s="191"/>
      <c r="AY1154" s="191"/>
      <c r="AZ1154" s="191"/>
      <c r="BA1154" s="191"/>
      <c r="BB1154" s="191"/>
      <c r="BC1154" s="191"/>
      <c r="BD1154" s="191"/>
      <c r="BE1154" s="191"/>
      <c r="BF1154" s="191"/>
      <c r="BG1154" s="191"/>
      <c r="BH1154" s="191"/>
    </row>
    <row r="1155" spans="1:60" x14ac:dyDescent="0.25">
      <c r="A1155" s="169"/>
      <c r="B1155" s="170"/>
      <c r="C1155" s="198"/>
      <c r="D1155" s="171"/>
      <c r="E1155" s="169"/>
      <c r="F1155" s="169"/>
      <c r="G1155" s="169"/>
      <c r="H1155" s="169"/>
      <c r="I1155" s="169"/>
      <c r="J1155" s="169"/>
      <c r="K1155" s="169"/>
      <c r="L1155" s="169"/>
      <c r="M1155" s="169"/>
      <c r="N1155" s="169"/>
      <c r="O1155" s="169"/>
      <c r="P1155" s="169"/>
      <c r="Q1155" s="169"/>
      <c r="R1155" s="169"/>
      <c r="S1155" s="169"/>
      <c r="T1155" s="169"/>
      <c r="U1155" s="169"/>
      <c r="V1155" s="169"/>
      <c r="W1155" s="169"/>
      <c r="X1155" s="169"/>
      <c r="AE1155" s="28">
        <v>15</v>
      </c>
      <c r="AF1155" s="28">
        <v>21</v>
      </c>
      <c r="AG1155" s="28" t="s">
        <v>1</v>
      </c>
    </row>
    <row r="1156" spans="1:60" x14ac:dyDescent="0.25">
      <c r="A1156" s="199"/>
      <c r="B1156" s="200" t="s">
        <v>29</v>
      </c>
      <c r="C1156" s="201"/>
      <c r="D1156" s="202"/>
      <c r="E1156" s="203"/>
      <c r="F1156" s="203"/>
      <c r="G1156" s="204">
        <f>G8+G26+G99+G203+G267+G357+G366+G400+G602+G609+G671+G744+G752+G774+G815+G831+G888+G977+G991+G1047+G1056+G1083+G1108</f>
        <v>0</v>
      </c>
      <c r="H1156" s="169"/>
      <c r="I1156" s="169"/>
      <c r="J1156" s="169"/>
      <c r="K1156" s="169"/>
      <c r="L1156" s="169"/>
      <c r="M1156" s="169"/>
      <c r="N1156" s="169"/>
      <c r="O1156" s="169"/>
      <c r="P1156" s="169"/>
      <c r="Q1156" s="169"/>
      <c r="R1156" s="169"/>
      <c r="S1156" s="169"/>
      <c r="T1156" s="169"/>
      <c r="U1156" s="169"/>
      <c r="V1156" s="169"/>
      <c r="W1156" s="169"/>
      <c r="X1156" s="169"/>
      <c r="AE1156" s="28">
        <f>SUMIF(L7:L1154,AE1155,G7:G1154)</f>
        <v>0</v>
      </c>
      <c r="AF1156" s="28">
        <f>SUMIF(L7:L1154,AF1155,G7:G1154)</f>
        <v>0</v>
      </c>
      <c r="AG1156" s="28" t="s">
        <v>149</v>
      </c>
    </row>
    <row r="1157" spans="1:60" x14ac:dyDescent="0.25">
      <c r="C1157" s="205"/>
      <c r="D1157" s="111"/>
      <c r="AG1157" s="28" t="s">
        <v>150</v>
      </c>
    </row>
    <row r="1158" spans="1:60" x14ac:dyDescent="0.25">
      <c r="D1158" s="111"/>
    </row>
    <row r="1159" spans="1:60" x14ac:dyDescent="0.25">
      <c r="D1159" s="111"/>
    </row>
    <row r="1160" spans="1:60" x14ac:dyDescent="0.25">
      <c r="D1160" s="111"/>
    </row>
    <row r="1161" spans="1:60" x14ac:dyDescent="0.25">
      <c r="D1161" s="111"/>
    </row>
    <row r="1162" spans="1:60" x14ac:dyDescent="0.25">
      <c r="D1162" s="111"/>
    </row>
    <row r="1163" spans="1:60" x14ac:dyDescent="0.25">
      <c r="D1163" s="111"/>
    </row>
    <row r="1164" spans="1:60" x14ac:dyDescent="0.25">
      <c r="D1164" s="111"/>
    </row>
    <row r="1165" spans="1:60" x14ac:dyDescent="0.25">
      <c r="D1165" s="111"/>
    </row>
    <row r="1166" spans="1:60" x14ac:dyDescent="0.25">
      <c r="D1166" s="111"/>
    </row>
    <row r="1167" spans="1:60" x14ac:dyDescent="0.25">
      <c r="D1167" s="111"/>
    </row>
    <row r="1168" spans="1:60" x14ac:dyDescent="0.25">
      <c r="D1168" s="111"/>
    </row>
    <row r="1169" spans="4:4" x14ac:dyDescent="0.25">
      <c r="D1169" s="111"/>
    </row>
    <row r="1170" spans="4:4" x14ac:dyDescent="0.25">
      <c r="D1170" s="111"/>
    </row>
    <row r="1171" spans="4:4" x14ac:dyDescent="0.25">
      <c r="D1171" s="111"/>
    </row>
    <row r="1172" spans="4:4" x14ac:dyDescent="0.25">
      <c r="D1172" s="111"/>
    </row>
    <row r="1173" spans="4:4" x14ac:dyDescent="0.25">
      <c r="D1173" s="111"/>
    </row>
    <row r="1174" spans="4:4" x14ac:dyDescent="0.25">
      <c r="D1174" s="111"/>
    </row>
    <row r="1175" spans="4:4" x14ac:dyDescent="0.25">
      <c r="D1175" s="111"/>
    </row>
    <row r="1176" spans="4:4" x14ac:dyDescent="0.25">
      <c r="D1176" s="111"/>
    </row>
    <row r="1177" spans="4:4" x14ac:dyDescent="0.25">
      <c r="D1177" s="111"/>
    </row>
    <row r="1178" spans="4:4" x14ac:dyDescent="0.25">
      <c r="D1178" s="111"/>
    </row>
    <row r="1179" spans="4:4" x14ac:dyDescent="0.25">
      <c r="D1179" s="111"/>
    </row>
    <row r="1180" spans="4:4" x14ac:dyDescent="0.25">
      <c r="D1180" s="111"/>
    </row>
    <row r="1181" spans="4:4" x14ac:dyDescent="0.25">
      <c r="D1181" s="111"/>
    </row>
    <row r="1182" spans="4:4" x14ac:dyDescent="0.25">
      <c r="D1182" s="111"/>
    </row>
    <row r="1183" spans="4:4" x14ac:dyDescent="0.25">
      <c r="D1183" s="111"/>
    </row>
    <row r="1184" spans="4:4" x14ac:dyDescent="0.25">
      <c r="D1184" s="111"/>
    </row>
    <row r="1185" spans="4:4" x14ac:dyDescent="0.25">
      <c r="D1185" s="111"/>
    </row>
    <row r="1186" spans="4:4" x14ac:dyDescent="0.25">
      <c r="D1186" s="111"/>
    </row>
    <row r="1187" spans="4:4" x14ac:dyDescent="0.25">
      <c r="D1187" s="111"/>
    </row>
    <row r="1188" spans="4:4" x14ac:dyDescent="0.25">
      <c r="D1188" s="111"/>
    </row>
    <row r="1189" spans="4:4" x14ac:dyDescent="0.25">
      <c r="D1189" s="111"/>
    </row>
    <row r="1190" spans="4:4" x14ac:dyDescent="0.25">
      <c r="D1190" s="111"/>
    </row>
    <row r="1191" spans="4:4" x14ac:dyDescent="0.25">
      <c r="D1191" s="111"/>
    </row>
    <row r="1192" spans="4:4" x14ac:dyDescent="0.25">
      <c r="D1192" s="111"/>
    </row>
    <row r="1193" spans="4:4" x14ac:dyDescent="0.25">
      <c r="D1193" s="111"/>
    </row>
    <row r="1194" spans="4:4" x14ac:dyDescent="0.25">
      <c r="D1194" s="111"/>
    </row>
    <row r="1195" spans="4:4" x14ac:dyDescent="0.25">
      <c r="D1195" s="111"/>
    </row>
    <row r="1196" spans="4:4" x14ac:dyDescent="0.25">
      <c r="D1196" s="111"/>
    </row>
    <row r="1197" spans="4:4" x14ac:dyDescent="0.25">
      <c r="D1197" s="111"/>
    </row>
    <row r="1198" spans="4:4" x14ac:dyDescent="0.25">
      <c r="D1198" s="111"/>
    </row>
    <row r="1199" spans="4:4" x14ac:dyDescent="0.25">
      <c r="D1199" s="111"/>
    </row>
    <row r="1200" spans="4:4" x14ac:dyDescent="0.25">
      <c r="D1200" s="111"/>
    </row>
    <row r="1201" spans="4:4" x14ac:dyDescent="0.25">
      <c r="D1201" s="111"/>
    </row>
    <row r="1202" spans="4:4" x14ac:dyDescent="0.25">
      <c r="D1202" s="111"/>
    </row>
    <row r="1203" spans="4:4" x14ac:dyDescent="0.25">
      <c r="D1203" s="111"/>
    </row>
    <row r="1204" spans="4:4" x14ac:dyDescent="0.25">
      <c r="D1204" s="111"/>
    </row>
    <row r="1205" spans="4:4" x14ac:dyDescent="0.25">
      <c r="D1205" s="111"/>
    </row>
    <row r="1206" spans="4:4" x14ac:dyDescent="0.25">
      <c r="D1206" s="111"/>
    </row>
    <row r="1207" spans="4:4" x14ac:dyDescent="0.25">
      <c r="D1207" s="111"/>
    </row>
    <row r="1208" spans="4:4" x14ac:dyDescent="0.25">
      <c r="D1208" s="111"/>
    </row>
    <row r="1209" spans="4:4" x14ac:dyDescent="0.25">
      <c r="D1209" s="111"/>
    </row>
    <row r="1210" spans="4:4" x14ac:dyDescent="0.25">
      <c r="D1210" s="111"/>
    </row>
    <row r="1211" spans="4:4" x14ac:dyDescent="0.25">
      <c r="D1211" s="111"/>
    </row>
    <row r="1212" spans="4:4" x14ac:dyDescent="0.25">
      <c r="D1212" s="111"/>
    </row>
    <row r="1213" spans="4:4" x14ac:dyDescent="0.25">
      <c r="D1213" s="111"/>
    </row>
    <row r="1214" spans="4:4" x14ac:dyDescent="0.25">
      <c r="D1214" s="111"/>
    </row>
    <row r="1215" spans="4:4" x14ac:dyDescent="0.25">
      <c r="D1215" s="111"/>
    </row>
    <row r="1216" spans="4:4" x14ac:dyDescent="0.25">
      <c r="D1216" s="111"/>
    </row>
    <row r="1217" spans="4:4" x14ac:dyDescent="0.25">
      <c r="D1217" s="111"/>
    </row>
    <row r="1218" spans="4:4" x14ac:dyDescent="0.25">
      <c r="D1218" s="111"/>
    </row>
    <row r="1219" spans="4:4" x14ac:dyDescent="0.25">
      <c r="D1219" s="111"/>
    </row>
    <row r="1220" spans="4:4" x14ac:dyDescent="0.25">
      <c r="D1220" s="111"/>
    </row>
    <row r="1221" spans="4:4" x14ac:dyDescent="0.25">
      <c r="D1221" s="111"/>
    </row>
    <row r="1222" spans="4:4" x14ac:dyDescent="0.25">
      <c r="D1222" s="111"/>
    </row>
    <row r="1223" spans="4:4" x14ac:dyDescent="0.25">
      <c r="D1223" s="111"/>
    </row>
    <row r="1224" spans="4:4" x14ac:dyDescent="0.25">
      <c r="D1224" s="111"/>
    </row>
    <row r="1225" spans="4:4" x14ac:dyDescent="0.25">
      <c r="D1225" s="111"/>
    </row>
    <row r="1226" spans="4:4" x14ac:dyDescent="0.25">
      <c r="D1226" s="111"/>
    </row>
    <row r="1227" spans="4:4" x14ac:dyDescent="0.25">
      <c r="D1227" s="111"/>
    </row>
    <row r="1228" spans="4:4" x14ac:dyDescent="0.25">
      <c r="D1228" s="111"/>
    </row>
    <row r="1229" spans="4:4" x14ac:dyDescent="0.25">
      <c r="D1229" s="111"/>
    </row>
    <row r="1230" spans="4:4" x14ac:dyDescent="0.25">
      <c r="D1230" s="111"/>
    </row>
    <row r="1231" spans="4:4" x14ac:dyDescent="0.25">
      <c r="D1231" s="111"/>
    </row>
    <row r="1232" spans="4:4" x14ac:dyDescent="0.25">
      <c r="D1232" s="111"/>
    </row>
    <row r="1233" spans="4:4" x14ac:dyDescent="0.25">
      <c r="D1233" s="111"/>
    </row>
    <row r="1234" spans="4:4" x14ac:dyDescent="0.25">
      <c r="D1234" s="111"/>
    </row>
    <row r="1235" spans="4:4" x14ac:dyDescent="0.25">
      <c r="D1235" s="111"/>
    </row>
    <row r="1236" spans="4:4" x14ac:dyDescent="0.25">
      <c r="D1236" s="111"/>
    </row>
    <row r="1237" spans="4:4" x14ac:dyDescent="0.25">
      <c r="D1237" s="111"/>
    </row>
    <row r="1238" spans="4:4" x14ac:dyDescent="0.25">
      <c r="D1238" s="111"/>
    </row>
    <row r="1239" spans="4:4" x14ac:dyDescent="0.25">
      <c r="D1239" s="111"/>
    </row>
    <row r="1240" spans="4:4" x14ac:dyDescent="0.25">
      <c r="D1240" s="111"/>
    </row>
    <row r="1241" spans="4:4" x14ac:dyDescent="0.25">
      <c r="D1241" s="111"/>
    </row>
    <row r="1242" spans="4:4" x14ac:dyDescent="0.25">
      <c r="D1242" s="111"/>
    </row>
    <row r="1243" spans="4:4" x14ac:dyDescent="0.25">
      <c r="D1243" s="111"/>
    </row>
    <row r="1244" spans="4:4" x14ac:dyDescent="0.25">
      <c r="D1244" s="111"/>
    </row>
    <row r="1245" spans="4:4" x14ac:dyDescent="0.25">
      <c r="D1245" s="111"/>
    </row>
    <row r="1246" spans="4:4" x14ac:dyDescent="0.25">
      <c r="D1246" s="111"/>
    </row>
    <row r="1247" spans="4:4" x14ac:dyDescent="0.25">
      <c r="D1247" s="111"/>
    </row>
    <row r="1248" spans="4:4" x14ac:dyDescent="0.25">
      <c r="D1248" s="111"/>
    </row>
    <row r="1249" spans="4:4" x14ac:dyDescent="0.25">
      <c r="D1249" s="111"/>
    </row>
    <row r="1250" spans="4:4" x14ac:dyDescent="0.25">
      <c r="D1250" s="111"/>
    </row>
    <row r="1251" spans="4:4" x14ac:dyDescent="0.25">
      <c r="D1251" s="111"/>
    </row>
    <row r="1252" spans="4:4" x14ac:dyDescent="0.25">
      <c r="D1252" s="111"/>
    </row>
    <row r="1253" spans="4:4" x14ac:dyDescent="0.25">
      <c r="D1253" s="111"/>
    </row>
    <row r="1254" spans="4:4" x14ac:dyDescent="0.25">
      <c r="D1254" s="111"/>
    </row>
    <row r="1255" spans="4:4" x14ac:dyDescent="0.25">
      <c r="D1255" s="111"/>
    </row>
    <row r="1256" spans="4:4" x14ac:dyDescent="0.25">
      <c r="D1256" s="111"/>
    </row>
    <row r="1257" spans="4:4" x14ac:dyDescent="0.25">
      <c r="D1257" s="111"/>
    </row>
    <row r="1258" spans="4:4" x14ac:dyDescent="0.25">
      <c r="D1258" s="111"/>
    </row>
    <row r="1259" spans="4:4" x14ac:dyDescent="0.25">
      <c r="D1259" s="111"/>
    </row>
    <row r="1260" spans="4:4" x14ac:dyDescent="0.25">
      <c r="D1260" s="111"/>
    </row>
    <row r="1261" spans="4:4" x14ac:dyDescent="0.25">
      <c r="D1261" s="111"/>
    </row>
    <row r="1262" spans="4:4" x14ac:dyDescent="0.25">
      <c r="D1262" s="111"/>
    </row>
    <row r="1263" spans="4:4" x14ac:dyDescent="0.25">
      <c r="D1263" s="111"/>
    </row>
    <row r="1264" spans="4:4" x14ac:dyDescent="0.25">
      <c r="D1264" s="111"/>
    </row>
    <row r="1265" spans="4:4" x14ac:dyDescent="0.25">
      <c r="D1265" s="111"/>
    </row>
    <row r="1266" spans="4:4" x14ac:dyDescent="0.25">
      <c r="D1266" s="111"/>
    </row>
    <row r="1267" spans="4:4" x14ac:dyDescent="0.25">
      <c r="D1267" s="111"/>
    </row>
    <row r="1268" spans="4:4" x14ac:dyDescent="0.25">
      <c r="D1268" s="111"/>
    </row>
    <row r="1269" spans="4:4" x14ac:dyDescent="0.25">
      <c r="D1269" s="111"/>
    </row>
    <row r="1270" spans="4:4" x14ac:dyDescent="0.25">
      <c r="D1270" s="111"/>
    </row>
    <row r="1271" spans="4:4" x14ac:dyDescent="0.25">
      <c r="D1271" s="111"/>
    </row>
    <row r="1272" spans="4:4" x14ac:dyDescent="0.25">
      <c r="D1272" s="111"/>
    </row>
    <row r="1273" spans="4:4" x14ac:dyDescent="0.25">
      <c r="D1273" s="111"/>
    </row>
    <row r="1274" spans="4:4" x14ac:dyDescent="0.25">
      <c r="D1274" s="111"/>
    </row>
    <row r="1275" spans="4:4" x14ac:dyDescent="0.25">
      <c r="D1275" s="111"/>
    </row>
    <row r="1276" spans="4:4" x14ac:dyDescent="0.25">
      <c r="D1276" s="111"/>
    </row>
    <row r="1277" spans="4:4" x14ac:dyDescent="0.25">
      <c r="D1277" s="111"/>
    </row>
    <row r="1278" spans="4:4" x14ac:dyDescent="0.25">
      <c r="D1278" s="111"/>
    </row>
    <row r="1279" spans="4:4" x14ac:dyDescent="0.25">
      <c r="D1279" s="111"/>
    </row>
    <row r="1280" spans="4:4" x14ac:dyDescent="0.25">
      <c r="D1280" s="111"/>
    </row>
    <row r="1281" spans="4:4" x14ac:dyDescent="0.25">
      <c r="D1281" s="111"/>
    </row>
    <row r="1282" spans="4:4" x14ac:dyDescent="0.25">
      <c r="D1282" s="111"/>
    </row>
    <row r="1283" spans="4:4" x14ac:dyDescent="0.25">
      <c r="D1283" s="111"/>
    </row>
    <row r="1284" spans="4:4" x14ac:dyDescent="0.25">
      <c r="D1284" s="111"/>
    </row>
    <row r="1285" spans="4:4" x14ac:dyDescent="0.25">
      <c r="D1285" s="111"/>
    </row>
    <row r="1286" spans="4:4" x14ac:dyDescent="0.25">
      <c r="D1286" s="111"/>
    </row>
    <row r="1287" spans="4:4" x14ac:dyDescent="0.25">
      <c r="D1287" s="111"/>
    </row>
    <row r="1288" spans="4:4" x14ac:dyDescent="0.25">
      <c r="D1288" s="111"/>
    </row>
    <row r="1289" spans="4:4" x14ac:dyDescent="0.25">
      <c r="D1289" s="111"/>
    </row>
    <row r="1290" spans="4:4" x14ac:dyDescent="0.25">
      <c r="D1290" s="111"/>
    </row>
    <row r="1291" spans="4:4" x14ac:dyDescent="0.25">
      <c r="D1291" s="111"/>
    </row>
    <row r="1292" spans="4:4" x14ac:dyDescent="0.25">
      <c r="D1292" s="111"/>
    </row>
    <row r="1293" spans="4:4" x14ac:dyDescent="0.25">
      <c r="D1293" s="111"/>
    </row>
    <row r="1294" spans="4:4" x14ac:dyDescent="0.25">
      <c r="D1294" s="111"/>
    </row>
    <row r="1295" spans="4:4" x14ac:dyDescent="0.25">
      <c r="D1295" s="111"/>
    </row>
    <row r="1296" spans="4:4" x14ac:dyDescent="0.25">
      <c r="D1296" s="111"/>
    </row>
    <row r="1297" spans="4:4" x14ac:dyDescent="0.25">
      <c r="D1297" s="111"/>
    </row>
    <row r="1298" spans="4:4" x14ac:dyDescent="0.25">
      <c r="D1298" s="111"/>
    </row>
    <row r="1299" spans="4:4" x14ac:dyDescent="0.25">
      <c r="D1299" s="111"/>
    </row>
    <row r="1300" spans="4:4" x14ac:dyDescent="0.25">
      <c r="D1300" s="111"/>
    </row>
    <row r="1301" spans="4:4" x14ac:dyDescent="0.25">
      <c r="D1301" s="111"/>
    </row>
    <row r="1302" spans="4:4" x14ac:dyDescent="0.25">
      <c r="D1302" s="111"/>
    </row>
    <row r="1303" spans="4:4" x14ac:dyDescent="0.25">
      <c r="D1303" s="111"/>
    </row>
    <row r="1304" spans="4:4" x14ac:dyDescent="0.25">
      <c r="D1304" s="111"/>
    </row>
    <row r="1305" spans="4:4" x14ac:dyDescent="0.25">
      <c r="D1305" s="111"/>
    </row>
    <row r="1306" spans="4:4" x14ac:dyDescent="0.25">
      <c r="D1306" s="111"/>
    </row>
    <row r="1307" spans="4:4" x14ac:dyDescent="0.25">
      <c r="D1307" s="111"/>
    </row>
    <row r="1308" spans="4:4" x14ac:dyDescent="0.25">
      <c r="D1308" s="111"/>
    </row>
    <row r="1309" spans="4:4" x14ac:dyDescent="0.25">
      <c r="D1309" s="111"/>
    </row>
    <row r="1310" spans="4:4" x14ac:dyDescent="0.25">
      <c r="D1310" s="111"/>
    </row>
    <row r="1311" spans="4:4" x14ac:dyDescent="0.25">
      <c r="D1311" s="111"/>
    </row>
    <row r="1312" spans="4:4" x14ac:dyDescent="0.25">
      <c r="D1312" s="111"/>
    </row>
    <row r="1313" spans="4:4" x14ac:dyDescent="0.25">
      <c r="D1313" s="111"/>
    </row>
    <row r="1314" spans="4:4" x14ac:dyDescent="0.25">
      <c r="D1314" s="111"/>
    </row>
    <row r="1315" spans="4:4" x14ac:dyDescent="0.25">
      <c r="D1315" s="111"/>
    </row>
    <row r="1316" spans="4:4" x14ac:dyDescent="0.25">
      <c r="D1316" s="111"/>
    </row>
    <row r="1317" spans="4:4" x14ac:dyDescent="0.25">
      <c r="D1317" s="111"/>
    </row>
    <row r="1318" spans="4:4" x14ac:dyDescent="0.25">
      <c r="D1318" s="111"/>
    </row>
    <row r="1319" spans="4:4" x14ac:dyDescent="0.25">
      <c r="D1319" s="111"/>
    </row>
    <row r="1320" spans="4:4" x14ac:dyDescent="0.25">
      <c r="D1320" s="111"/>
    </row>
    <row r="1321" spans="4:4" x14ac:dyDescent="0.25">
      <c r="D1321" s="111"/>
    </row>
    <row r="1322" spans="4:4" x14ac:dyDescent="0.25">
      <c r="D1322" s="111"/>
    </row>
    <row r="1323" spans="4:4" x14ac:dyDescent="0.25">
      <c r="D1323" s="111"/>
    </row>
    <row r="1324" spans="4:4" x14ac:dyDescent="0.25">
      <c r="D1324" s="111"/>
    </row>
    <row r="1325" spans="4:4" x14ac:dyDescent="0.25">
      <c r="D1325" s="111"/>
    </row>
    <row r="1326" spans="4:4" x14ac:dyDescent="0.25">
      <c r="D1326" s="111"/>
    </row>
    <row r="1327" spans="4:4" x14ac:dyDescent="0.25">
      <c r="D1327" s="111"/>
    </row>
    <row r="1328" spans="4:4" x14ac:dyDescent="0.25">
      <c r="D1328" s="111"/>
    </row>
    <row r="1329" spans="4:4" x14ac:dyDescent="0.25">
      <c r="D1329" s="111"/>
    </row>
    <row r="1330" spans="4:4" x14ac:dyDescent="0.25">
      <c r="D1330" s="111"/>
    </row>
    <row r="1331" spans="4:4" x14ac:dyDescent="0.25">
      <c r="D1331" s="111"/>
    </row>
    <row r="1332" spans="4:4" x14ac:dyDescent="0.25">
      <c r="D1332" s="111"/>
    </row>
    <row r="1333" spans="4:4" x14ac:dyDescent="0.25">
      <c r="D1333" s="111"/>
    </row>
    <row r="1334" spans="4:4" x14ac:dyDescent="0.25">
      <c r="D1334" s="111"/>
    </row>
    <row r="1335" spans="4:4" x14ac:dyDescent="0.25">
      <c r="D1335" s="111"/>
    </row>
    <row r="1336" spans="4:4" x14ac:dyDescent="0.25">
      <c r="D1336" s="111"/>
    </row>
    <row r="1337" spans="4:4" x14ac:dyDescent="0.25">
      <c r="D1337" s="111"/>
    </row>
    <row r="1338" spans="4:4" x14ac:dyDescent="0.25">
      <c r="D1338" s="111"/>
    </row>
    <row r="1339" spans="4:4" x14ac:dyDescent="0.25">
      <c r="D1339" s="111"/>
    </row>
    <row r="1340" spans="4:4" x14ac:dyDescent="0.25">
      <c r="D1340" s="111"/>
    </row>
    <row r="1341" spans="4:4" x14ac:dyDescent="0.25">
      <c r="D1341" s="111"/>
    </row>
    <row r="1342" spans="4:4" x14ac:dyDescent="0.25">
      <c r="D1342" s="111"/>
    </row>
    <row r="1343" spans="4:4" x14ac:dyDescent="0.25">
      <c r="D1343" s="111"/>
    </row>
    <row r="1344" spans="4:4" x14ac:dyDescent="0.25">
      <c r="D1344" s="111"/>
    </row>
    <row r="1345" spans="4:4" x14ac:dyDescent="0.25">
      <c r="D1345" s="111"/>
    </row>
    <row r="1346" spans="4:4" x14ac:dyDescent="0.25">
      <c r="D1346" s="111"/>
    </row>
    <row r="1347" spans="4:4" x14ac:dyDescent="0.25">
      <c r="D1347" s="111"/>
    </row>
    <row r="1348" spans="4:4" x14ac:dyDescent="0.25">
      <c r="D1348" s="111"/>
    </row>
    <row r="1349" spans="4:4" x14ac:dyDescent="0.25">
      <c r="D1349" s="111"/>
    </row>
    <row r="1350" spans="4:4" x14ac:dyDescent="0.25">
      <c r="D1350" s="111"/>
    </row>
    <row r="1351" spans="4:4" x14ac:dyDescent="0.25">
      <c r="D1351" s="111"/>
    </row>
    <row r="1352" spans="4:4" x14ac:dyDescent="0.25">
      <c r="D1352" s="111"/>
    </row>
    <row r="1353" spans="4:4" x14ac:dyDescent="0.25">
      <c r="D1353" s="111"/>
    </row>
    <row r="1354" spans="4:4" x14ac:dyDescent="0.25">
      <c r="D1354" s="111"/>
    </row>
    <row r="1355" spans="4:4" x14ac:dyDescent="0.25">
      <c r="D1355" s="111"/>
    </row>
    <row r="1356" spans="4:4" x14ac:dyDescent="0.25">
      <c r="D1356" s="111"/>
    </row>
    <row r="1357" spans="4:4" x14ac:dyDescent="0.25">
      <c r="D1357" s="111"/>
    </row>
    <row r="1358" spans="4:4" x14ac:dyDescent="0.25">
      <c r="D1358" s="111"/>
    </row>
    <row r="1359" spans="4:4" x14ac:dyDescent="0.25">
      <c r="D1359" s="111"/>
    </row>
    <row r="1360" spans="4:4" x14ac:dyDescent="0.25">
      <c r="D1360" s="111"/>
    </row>
    <row r="1361" spans="4:4" x14ac:dyDescent="0.25">
      <c r="D1361" s="111"/>
    </row>
    <row r="1362" spans="4:4" x14ac:dyDescent="0.25">
      <c r="D1362" s="111"/>
    </row>
    <row r="1363" spans="4:4" x14ac:dyDescent="0.25">
      <c r="D1363" s="111"/>
    </row>
    <row r="1364" spans="4:4" x14ac:dyDescent="0.25">
      <c r="D1364" s="111"/>
    </row>
    <row r="1365" spans="4:4" x14ac:dyDescent="0.25">
      <c r="D1365" s="111"/>
    </row>
    <row r="1366" spans="4:4" x14ac:dyDescent="0.25">
      <c r="D1366" s="111"/>
    </row>
    <row r="1367" spans="4:4" x14ac:dyDescent="0.25">
      <c r="D1367" s="111"/>
    </row>
    <row r="1368" spans="4:4" x14ac:dyDescent="0.25">
      <c r="D1368" s="111"/>
    </row>
    <row r="1369" spans="4:4" x14ac:dyDescent="0.25">
      <c r="D1369" s="111"/>
    </row>
    <row r="1370" spans="4:4" x14ac:dyDescent="0.25">
      <c r="D1370" s="111"/>
    </row>
    <row r="1371" spans="4:4" x14ac:dyDescent="0.25">
      <c r="D1371" s="111"/>
    </row>
    <row r="1372" spans="4:4" x14ac:dyDescent="0.25">
      <c r="D1372" s="111"/>
    </row>
    <row r="1373" spans="4:4" x14ac:dyDescent="0.25">
      <c r="D1373" s="111"/>
    </row>
    <row r="1374" spans="4:4" x14ac:dyDescent="0.25">
      <c r="D1374" s="111"/>
    </row>
    <row r="1375" spans="4:4" x14ac:dyDescent="0.25">
      <c r="D1375" s="111"/>
    </row>
    <row r="1376" spans="4:4" x14ac:dyDescent="0.25">
      <c r="D1376" s="111"/>
    </row>
    <row r="1377" spans="4:4" x14ac:dyDescent="0.25">
      <c r="D1377" s="111"/>
    </row>
    <row r="1378" spans="4:4" x14ac:dyDescent="0.25">
      <c r="D1378" s="111"/>
    </row>
    <row r="1379" spans="4:4" x14ac:dyDescent="0.25">
      <c r="D1379" s="111"/>
    </row>
    <row r="1380" spans="4:4" x14ac:dyDescent="0.25">
      <c r="D1380" s="111"/>
    </row>
    <row r="1381" spans="4:4" x14ac:dyDescent="0.25">
      <c r="D1381" s="111"/>
    </row>
    <row r="1382" spans="4:4" x14ac:dyDescent="0.25">
      <c r="D1382" s="111"/>
    </row>
    <row r="1383" spans="4:4" x14ac:dyDescent="0.25">
      <c r="D1383" s="111"/>
    </row>
    <row r="1384" spans="4:4" x14ac:dyDescent="0.25">
      <c r="D1384" s="111"/>
    </row>
    <row r="1385" spans="4:4" x14ac:dyDescent="0.25">
      <c r="D1385" s="111"/>
    </row>
    <row r="1386" spans="4:4" x14ac:dyDescent="0.25">
      <c r="D1386" s="111"/>
    </row>
    <row r="1387" spans="4:4" x14ac:dyDescent="0.25">
      <c r="D1387" s="111"/>
    </row>
    <row r="1388" spans="4:4" x14ac:dyDescent="0.25">
      <c r="D1388" s="111"/>
    </row>
    <row r="1389" spans="4:4" x14ac:dyDescent="0.25">
      <c r="D1389" s="111"/>
    </row>
    <row r="1390" spans="4:4" x14ac:dyDescent="0.25">
      <c r="D1390" s="111"/>
    </row>
    <row r="1391" spans="4:4" x14ac:dyDescent="0.25">
      <c r="D1391" s="111"/>
    </row>
    <row r="1392" spans="4:4" x14ac:dyDescent="0.25">
      <c r="D1392" s="111"/>
    </row>
    <row r="1393" spans="4:4" x14ac:dyDescent="0.25">
      <c r="D1393" s="111"/>
    </row>
    <row r="1394" spans="4:4" x14ac:dyDescent="0.25">
      <c r="D1394" s="111"/>
    </row>
    <row r="1395" spans="4:4" x14ac:dyDescent="0.25">
      <c r="D1395" s="111"/>
    </row>
    <row r="1396" spans="4:4" x14ac:dyDescent="0.25">
      <c r="D1396" s="111"/>
    </row>
    <row r="1397" spans="4:4" x14ac:dyDescent="0.25">
      <c r="D1397" s="111"/>
    </row>
    <row r="1398" spans="4:4" x14ac:dyDescent="0.25">
      <c r="D1398" s="111"/>
    </row>
    <row r="1399" spans="4:4" x14ac:dyDescent="0.25">
      <c r="D1399" s="111"/>
    </row>
    <row r="1400" spans="4:4" x14ac:dyDescent="0.25">
      <c r="D1400" s="111"/>
    </row>
    <row r="1401" spans="4:4" x14ac:dyDescent="0.25">
      <c r="D1401" s="111"/>
    </row>
    <row r="1402" spans="4:4" x14ac:dyDescent="0.25">
      <c r="D1402" s="111"/>
    </row>
    <row r="1403" spans="4:4" x14ac:dyDescent="0.25">
      <c r="D1403" s="111"/>
    </row>
    <row r="1404" spans="4:4" x14ac:dyDescent="0.25">
      <c r="D1404" s="111"/>
    </row>
    <row r="1405" spans="4:4" x14ac:dyDescent="0.25">
      <c r="D1405" s="111"/>
    </row>
    <row r="1406" spans="4:4" x14ac:dyDescent="0.25">
      <c r="D1406" s="111"/>
    </row>
    <row r="1407" spans="4:4" x14ac:dyDescent="0.25">
      <c r="D1407" s="111"/>
    </row>
    <row r="1408" spans="4:4" x14ac:dyDescent="0.25">
      <c r="D1408" s="111"/>
    </row>
    <row r="1409" spans="4:4" x14ac:dyDescent="0.25">
      <c r="D1409" s="111"/>
    </row>
    <row r="1410" spans="4:4" x14ac:dyDescent="0.25">
      <c r="D1410" s="111"/>
    </row>
    <row r="1411" spans="4:4" x14ac:dyDescent="0.25">
      <c r="D1411" s="111"/>
    </row>
    <row r="1412" spans="4:4" x14ac:dyDescent="0.25">
      <c r="D1412" s="111"/>
    </row>
    <row r="1413" spans="4:4" x14ac:dyDescent="0.25">
      <c r="D1413" s="111"/>
    </row>
    <row r="1414" spans="4:4" x14ac:dyDescent="0.25">
      <c r="D1414" s="111"/>
    </row>
    <row r="1415" spans="4:4" x14ac:dyDescent="0.25">
      <c r="D1415" s="111"/>
    </row>
    <row r="1416" spans="4:4" x14ac:dyDescent="0.25">
      <c r="D1416" s="111"/>
    </row>
    <row r="1417" spans="4:4" x14ac:dyDescent="0.25">
      <c r="D1417" s="111"/>
    </row>
    <row r="1418" spans="4:4" x14ac:dyDescent="0.25">
      <c r="D1418" s="111"/>
    </row>
    <row r="1419" spans="4:4" x14ac:dyDescent="0.25">
      <c r="D1419" s="111"/>
    </row>
    <row r="1420" spans="4:4" x14ac:dyDescent="0.25">
      <c r="D1420" s="111"/>
    </row>
    <row r="1421" spans="4:4" x14ac:dyDescent="0.25">
      <c r="D1421" s="111"/>
    </row>
    <row r="1422" spans="4:4" x14ac:dyDescent="0.25">
      <c r="D1422" s="111"/>
    </row>
    <row r="1423" spans="4:4" x14ac:dyDescent="0.25">
      <c r="D1423" s="111"/>
    </row>
    <row r="1424" spans="4:4" x14ac:dyDescent="0.25">
      <c r="D1424" s="111"/>
    </row>
    <row r="1425" spans="4:4" x14ac:dyDescent="0.25">
      <c r="D1425" s="111"/>
    </row>
    <row r="1426" spans="4:4" x14ac:dyDescent="0.25">
      <c r="D1426" s="111"/>
    </row>
    <row r="1427" spans="4:4" x14ac:dyDescent="0.25">
      <c r="D1427" s="111"/>
    </row>
    <row r="1428" spans="4:4" x14ac:dyDescent="0.25">
      <c r="D1428" s="111"/>
    </row>
    <row r="1429" spans="4:4" x14ac:dyDescent="0.25">
      <c r="D1429" s="111"/>
    </row>
    <row r="1430" spans="4:4" x14ac:dyDescent="0.25">
      <c r="D1430" s="111"/>
    </row>
    <row r="1431" spans="4:4" x14ac:dyDescent="0.25">
      <c r="D1431" s="111"/>
    </row>
    <row r="1432" spans="4:4" x14ac:dyDescent="0.25">
      <c r="D1432" s="111"/>
    </row>
    <row r="1433" spans="4:4" x14ac:dyDescent="0.25">
      <c r="D1433" s="111"/>
    </row>
    <row r="1434" spans="4:4" x14ac:dyDescent="0.25">
      <c r="D1434" s="111"/>
    </row>
    <row r="1435" spans="4:4" x14ac:dyDescent="0.25">
      <c r="D1435" s="111"/>
    </row>
    <row r="1436" spans="4:4" x14ac:dyDescent="0.25">
      <c r="D1436" s="111"/>
    </row>
    <row r="1437" spans="4:4" x14ac:dyDescent="0.25">
      <c r="D1437" s="111"/>
    </row>
    <row r="1438" spans="4:4" x14ac:dyDescent="0.25">
      <c r="D1438" s="111"/>
    </row>
    <row r="1439" spans="4:4" x14ac:dyDescent="0.25">
      <c r="D1439" s="111"/>
    </row>
    <row r="1440" spans="4:4" x14ac:dyDescent="0.25">
      <c r="D1440" s="111"/>
    </row>
    <row r="1441" spans="4:4" x14ac:dyDescent="0.25">
      <c r="D1441" s="111"/>
    </row>
    <row r="1442" spans="4:4" x14ac:dyDescent="0.25">
      <c r="D1442" s="111"/>
    </row>
    <row r="1443" spans="4:4" x14ac:dyDescent="0.25">
      <c r="D1443" s="111"/>
    </row>
    <row r="1444" spans="4:4" x14ac:dyDescent="0.25">
      <c r="D1444" s="111"/>
    </row>
    <row r="1445" spans="4:4" x14ac:dyDescent="0.25">
      <c r="D1445" s="111"/>
    </row>
    <row r="1446" spans="4:4" x14ac:dyDescent="0.25">
      <c r="D1446" s="111"/>
    </row>
    <row r="1447" spans="4:4" x14ac:dyDescent="0.25">
      <c r="D1447" s="111"/>
    </row>
    <row r="1448" spans="4:4" x14ac:dyDescent="0.25">
      <c r="D1448" s="111"/>
    </row>
    <row r="1449" spans="4:4" x14ac:dyDescent="0.25">
      <c r="D1449" s="111"/>
    </row>
    <row r="1450" spans="4:4" x14ac:dyDescent="0.25">
      <c r="D1450" s="111"/>
    </row>
    <row r="1451" spans="4:4" x14ac:dyDescent="0.25">
      <c r="D1451" s="111"/>
    </row>
    <row r="1452" spans="4:4" x14ac:dyDescent="0.25">
      <c r="D1452" s="111"/>
    </row>
    <row r="1453" spans="4:4" x14ac:dyDescent="0.25">
      <c r="D1453" s="111"/>
    </row>
    <row r="1454" spans="4:4" x14ac:dyDescent="0.25">
      <c r="D1454" s="111"/>
    </row>
    <row r="1455" spans="4:4" x14ac:dyDescent="0.25">
      <c r="D1455" s="111"/>
    </row>
    <row r="1456" spans="4:4" x14ac:dyDescent="0.25">
      <c r="D1456" s="111"/>
    </row>
    <row r="1457" spans="4:4" x14ac:dyDescent="0.25">
      <c r="D1457" s="111"/>
    </row>
    <row r="1458" spans="4:4" x14ac:dyDescent="0.25">
      <c r="D1458" s="111"/>
    </row>
    <row r="1459" spans="4:4" x14ac:dyDescent="0.25">
      <c r="D1459" s="111"/>
    </row>
    <row r="1460" spans="4:4" x14ac:dyDescent="0.25">
      <c r="D1460" s="111"/>
    </row>
    <row r="1461" spans="4:4" x14ac:dyDescent="0.25">
      <c r="D1461" s="111"/>
    </row>
    <row r="1462" spans="4:4" x14ac:dyDescent="0.25">
      <c r="D1462" s="111"/>
    </row>
    <row r="1463" spans="4:4" x14ac:dyDescent="0.25">
      <c r="D1463" s="111"/>
    </row>
    <row r="1464" spans="4:4" x14ac:dyDescent="0.25">
      <c r="D1464" s="111"/>
    </row>
    <row r="1465" spans="4:4" x14ac:dyDescent="0.25">
      <c r="D1465" s="111"/>
    </row>
    <row r="1466" spans="4:4" x14ac:dyDescent="0.25">
      <c r="D1466" s="111"/>
    </row>
    <row r="1467" spans="4:4" x14ac:dyDescent="0.25">
      <c r="D1467" s="111"/>
    </row>
    <row r="1468" spans="4:4" x14ac:dyDescent="0.25">
      <c r="D1468" s="111"/>
    </row>
    <row r="1469" spans="4:4" x14ac:dyDescent="0.25">
      <c r="D1469" s="111"/>
    </row>
    <row r="1470" spans="4:4" x14ac:dyDescent="0.25">
      <c r="D1470" s="111"/>
    </row>
    <row r="1471" spans="4:4" x14ac:dyDescent="0.25">
      <c r="D1471" s="111"/>
    </row>
    <row r="1472" spans="4:4" x14ac:dyDescent="0.25">
      <c r="D1472" s="111"/>
    </row>
    <row r="1473" spans="4:4" x14ac:dyDescent="0.25">
      <c r="D1473" s="111"/>
    </row>
    <row r="1474" spans="4:4" x14ac:dyDescent="0.25">
      <c r="D1474" s="111"/>
    </row>
    <row r="1475" spans="4:4" x14ac:dyDescent="0.25">
      <c r="D1475" s="111"/>
    </row>
    <row r="1476" spans="4:4" x14ac:dyDescent="0.25">
      <c r="D1476" s="111"/>
    </row>
    <row r="1477" spans="4:4" x14ac:dyDescent="0.25">
      <c r="D1477" s="111"/>
    </row>
    <row r="1478" spans="4:4" x14ac:dyDescent="0.25">
      <c r="D1478" s="111"/>
    </row>
    <row r="1479" spans="4:4" x14ac:dyDescent="0.25">
      <c r="D1479" s="111"/>
    </row>
    <row r="1480" spans="4:4" x14ac:dyDescent="0.25">
      <c r="D1480" s="111"/>
    </row>
    <row r="1481" spans="4:4" x14ac:dyDescent="0.25">
      <c r="D1481" s="111"/>
    </row>
    <row r="1482" spans="4:4" x14ac:dyDescent="0.25">
      <c r="D1482" s="111"/>
    </row>
    <row r="1483" spans="4:4" x14ac:dyDescent="0.25">
      <c r="D1483" s="111"/>
    </row>
    <row r="1484" spans="4:4" x14ac:dyDescent="0.25">
      <c r="D1484" s="111"/>
    </row>
    <row r="1485" spans="4:4" x14ac:dyDescent="0.25">
      <c r="D1485" s="111"/>
    </row>
    <row r="1486" spans="4:4" x14ac:dyDescent="0.25">
      <c r="D1486" s="111"/>
    </row>
    <row r="1487" spans="4:4" x14ac:dyDescent="0.25">
      <c r="D1487" s="111"/>
    </row>
    <row r="1488" spans="4:4" x14ac:dyDescent="0.25">
      <c r="D1488" s="111"/>
    </row>
    <row r="1489" spans="4:4" x14ac:dyDescent="0.25">
      <c r="D1489" s="111"/>
    </row>
    <row r="1490" spans="4:4" x14ac:dyDescent="0.25">
      <c r="D1490" s="111"/>
    </row>
    <row r="1491" spans="4:4" x14ac:dyDescent="0.25">
      <c r="D1491" s="111"/>
    </row>
    <row r="1492" spans="4:4" x14ac:dyDescent="0.25">
      <c r="D1492" s="111"/>
    </row>
    <row r="1493" spans="4:4" x14ac:dyDescent="0.25">
      <c r="D1493" s="111"/>
    </row>
    <row r="1494" spans="4:4" x14ac:dyDescent="0.25">
      <c r="D1494" s="111"/>
    </row>
    <row r="1495" spans="4:4" x14ac:dyDescent="0.25">
      <c r="D1495" s="111"/>
    </row>
    <row r="1496" spans="4:4" x14ac:dyDescent="0.25">
      <c r="D1496" s="111"/>
    </row>
    <row r="1497" spans="4:4" x14ac:dyDescent="0.25">
      <c r="D1497" s="111"/>
    </row>
    <row r="1498" spans="4:4" x14ac:dyDescent="0.25">
      <c r="D1498" s="111"/>
    </row>
    <row r="1499" spans="4:4" x14ac:dyDescent="0.25">
      <c r="D1499" s="111"/>
    </row>
    <row r="1500" spans="4:4" x14ac:dyDescent="0.25">
      <c r="D1500" s="111"/>
    </row>
    <row r="1501" spans="4:4" x14ac:dyDescent="0.25">
      <c r="D1501" s="111"/>
    </row>
    <row r="1502" spans="4:4" x14ac:dyDescent="0.25">
      <c r="D1502" s="111"/>
    </row>
    <row r="1503" spans="4:4" x14ac:dyDescent="0.25">
      <c r="D1503" s="111"/>
    </row>
    <row r="1504" spans="4:4" x14ac:dyDescent="0.25">
      <c r="D1504" s="111"/>
    </row>
    <row r="1505" spans="4:4" x14ac:dyDescent="0.25">
      <c r="D1505" s="111"/>
    </row>
    <row r="1506" spans="4:4" x14ac:dyDescent="0.25">
      <c r="D1506" s="111"/>
    </row>
    <row r="1507" spans="4:4" x14ac:dyDescent="0.25">
      <c r="D1507" s="111"/>
    </row>
    <row r="1508" spans="4:4" x14ac:dyDescent="0.25">
      <c r="D1508" s="111"/>
    </row>
    <row r="1509" spans="4:4" x14ac:dyDescent="0.25">
      <c r="D1509" s="111"/>
    </row>
    <row r="1510" spans="4:4" x14ac:dyDescent="0.25">
      <c r="D1510" s="111"/>
    </row>
    <row r="1511" spans="4:4" x14ac:dyDescent="0.25">
      <c r="D1511" s="111"/>
    </row>
    <row r="1512" spans="4:4" x14ac:dyDescent="0.25">
      <c r="D1512" s="111"/>
    </row>
    <row r="1513" spans="4:4" x14ac:dyDescent="0.25">
      <c r="D1513" s="111"/>
    </row>
    <row r="1514" spans="4:4" x14ac:dyDescent="0.25">
      <c r="D1514" s="111"/>
    </row>
    <row r="1515" spans="4:4" x14ac:dyDescent="0.25">
      <c r="D1515" s="111"/>
    </row>
    <row r="1516" spans="4:4" x14ac:dyDescent="0.25">
      <c r="D1516" s="111"/>
    </row>
    <row r="1517" spans="4:4" x14ac:dyDescent="0.25">
      <c r="D1517" s="111"/>
    </row>
    <row r="1518" spans="4:4" x14ac:dyDescent="0.25">
      <c r="D1518" s="111"/>
    </row>
    <row r="1519" spans="4:4" x14ac:dyDescent="0.25">
      <c r="D1519" s="111"/>
    </row>
    <row r="1520" spans="4:4" x14ac:dyDescent="0.25">
      <c r="D1520" s="111"/>
    </row>
    <row r="1521" spans="4:4" x14ac:dyDescent="0.25">
      <c r="D1521" s="111"/>
    </row>
    <row r="1522" spans="4:4" x14ac:dyDescent="0.25">
      <c r="D1522" s="111"/>
    </row>
    <row r="1523" spans="4:4" x14ac:dyDescent="0.25">
      <c r="D1523" s="111"/>
    </row>
    <row r="1524" spans="4:4" x14ac:dyDescent="0.25">
      <c r="D1524" s="111"/>
    </row>
    <row r="1525" spans="4:4" x14ac:dyDescent="0.25">
      <c r="D1525" s="111"/>
    </row>
    <row r="1526" spans="4:4" x14ac:dyDescent="0.25">
      <c r="D1526" s="111"/>
    </row>
    <row r="1527" spans="4:4" x14ac:dyDescent="0.25">
      <c r="D1527" s="111"/>
    </row>
    <row r="1528" spans="4:4" x14ac:dyDescent="0.25">
      <c r="D1528" s="111"/>
    </row>
    <row r="1529" spans="4:4" x14ac:dyDescent="0.25">
      <c r="D1529" s="111"/>
    </row>
    <row r="1530" spans="4:4" x14ac:dyDescent="0.25">
      <c r="D1530" s="111"/>
    </row>
    <row r="1531" spans="4:4" x14ac:dyDescent="0.25">
      <c r="D1531" s="111"/>
    </row>
    <row r="1532" spans="4:4" x14ac:dyDescent="0.25">
      <c r="D1532" s="111"/>
    </row>
    <row r="1533" spans="4:4" x14ac:dyDescent="0.25">
      <c r="D1533" s="111"/>
    </row>
    <row r="1534" spans="4:4" x14ac:dyDescent="0.25">
      <c r="D1534" s="111"/>
    </row>
    <row r="1535" spans="4:4" x14ac:dyDescent="0.25">
      <c r="D1535" s="111"/>
    </row>
    <row r="1536" spans="4:4" x14ac:dyDescent="0.25">
      <c r="D1536" s="111"/>
    </row>
    <row r="1537" spans="4:4" x14ac:dyDescent="0.25">
      <c r="D1537" s="111"/>
    </row>
    <row r="1538" spans="4:4" x14ac:dyDescent="0.25">
      <c r="D1538" s="111"/>
    </row>
    <row r="1539" spans="4:4" x14ac:dyDescent="0.25">
      <c r="D1539" s="111"/>
    </row>
    <row r="1540" spans="4:4" x14ac:dyDescent="0.25">
      <c r="D1540" s="111"/>
    </row>
    <row r="1541" spans="4:4" x14ac:dyDescent="0.25">
      <c r="D1541" s="111"/>
    </row>
    <row r="1542" spans="4:4" x14ac:dyDescent="0.25">
      <c r="D1542" s="111"/>
    </row>
    <row r="1543" spans="4:4" x14ac:dyDescent="0.25">
      <c r="D1543" s="111"/>
    </row>
    <row r="1544" spans="4:4" x14ac:dyDescent="0.25">
      <c r="D1544" s="111"/>
    </row>
    <row r="1545" spans="4:4" x14ac:dyDescent="0.25">
      <c r="D1545" s="111"/>
    </row>
    <row r="1546" spans="4:4" x14ac:dyDescent="0.25">
      <c r="D1546" s="111"/>
    </row>
    <row r="1547" spans="4:4" x14ac:dyDescent="0.25">
      <c r="D1547" s="111"/>
    </row>
    <row r="1548" spans="4:4" x14ac:dyDescent="0.25">
      <c r="D1548" s="111"/>
    </row>
    <row r="1549" spans="4:4" x14ac:dyDescent="0.25">
      <c r="D1549" s="111"/>
    </row>
    <row r="1550" spans="4:4" x14ac:dyDescent="0.25">
      <c r="D1550" s="111"/>
    </row>
    <row r="1551" spans="4:4" x14ac:dyDescent="0.25">
      <c r="D1551" s="111"/>
    </row>
    <row r="1552" spans="4:4" x14ac:dyDescent="0.25">
      <c r="D1552" s="111"/>
    </row>
    <row r="1553" spans="4:4" x14ac:dyDescent="0.25">
      <c r="D1553" s="111"/>
    </row>
    <row r="1554" spans="4:4" x14ac:dyDescent="0.25">
      <c r="D1554" s="111"/>
    </row>
    <row r="1555" spans="4:4" x14ac:dyDescent="0.25">
      <c r="D1555" s="111"/>
    </row>
    <row r="1556" spans="4:4" x14ac:dyDescent="0.25">
      <c r="D1556" s="111"/>
    </row>
    <row r="1557" spans="4:4" x14ac:dyDescent="0.25">
      <c r="D1557" s="111"/>
    </row>
    <row r="1558" spans="4:4" x14ac:dyDescent="0.25">
      <c r="D1558" s="111"/>
    </row>
    <row r="1559" spans="4:4" x14ac:dyDescent="0.25">
      <c r="D1559" s="111"/>
    </row>
    <row r="1560" spans="4:4" x14ac:dyDescent="0.25">
      <c r="D1560" s="111"/>
    </row>
    <row r="1561" spans="4:4" x14ac:dyDescent="0.25">
      <c r="D1561" s="111"/>
    </row>
    <row r="1562" spans="4:4" x14ac:dyDescent="0.25">
      <c r="D1562" s="111"/>
    </row>
    <row r="1563" spans="4:4" x14ac:dyDescent="0.25">
      <c r="D1563" s="111"/>
    </row>
    <row r="1564" spans="4:4" x14ac:dyDescent="0.25">
      <c r="D1564" s="111"/>
    </row>
    <row r="1565" spans="4:4" x14ac:dyDescent="0.25">
      <c r="D1565" s="111"/>
    </row>
    <row r="1566" spans="4:4" x14ac:dyDescent="0.25">
      <c r="D1566" s="111"/>
    </row>
    <row r="1567" spans="4:4" x14ac:dyDescent="0.25">
      <c r="D1567" s="111"/>
    </row>
    <row r="1568" spans="4:4" x14ac:dyDescent="0.25">
      <c r="D1568" s="111"/>
    </row>
    <row r="1569" spans="4:4" x14ac:dyDescent="0.25">
      <c r="D1569" s="111"/>
    </row>
    <row r="1570" spans="4:4" x14ac:dyDescent="0.25">
      <c r="D1570" s="111"/>
    </row>
    <row r="1571" spans="4:4" x14ac:dyDescent="0.25">
      <c r="D1571" s="111"/>
    </row>
    <row r="1572" spans="4:4" x14ac:dyDescent="0.25">
      <c r="D1572" s="111"/>
    </row>
    <row r="1573" spans="4:4" x14ac:dyDescent="0.25">
      <c r="D1573" s="111"/>
    </row>
    <row r="1574" spans="4:4" x14ac:dyDescent="0.25">
      <c r="D1574" s="111"/>
    </row>
    <row r="1575" spans="4:4" x14ac:dyDescent="0.25">
      <c r="D1575" s="111"/>
    </row>
    <row r="1576" spans="4:4" x14ac:dyDescent="0.25">
      <c r="D1576" s="111"/>
    </row>
    <row r="1577" spans="4:4" x14ac:dyDescent="0.25">
      <c r="D1577" s="111"/>
    </row>
    <row r="1578" spans="4:4" x14ac:dyDescent="0.25">
      <c r="D1578" s="111"/>
    </row>
    <row r="1579" spans="4:4" x14ac:dyDescent="0.25">
      <c r="D1579" s="111"/>
    </row>
    <row r="1580" spans="4:4" x14ac:dyDescent="0.25">
      <c r="D1580" s="111"/>
    </row>
    <row r="1581" spans="4:4" x14ac:dyDescent="0.25">
      <c r="D1581" s="111"/>
    </row>
    <row r="1582" spans="4:4" x14ac:dyDescent="0.25">
      <c r="D1582" s="111"/>
    </row>
    <row r="1583" spans="4:4" x14ac:dyDescent="0.25">
      <c r="D1583" s="111"/>
    </row>
    <row r="1584" spans="4:4" x14ac:dyDescent="0.25">
      <c r="D1584" s="111"/>
    </row>
    <row r="1585" spans="4:4" x14ac:dyDescent="0.25">
      <c r="D1585" s="111"/>
    </row>
    <row r="1586" spans="4:4" x14ac:dyDescent="0.25">
      <c r="D1586" s="111"/>
    </row>
    <row r="1587" spans="4:4" x14ac:dyDescent="0.25">
      <c r="D1587" s="111"/>
    </row>
    <row r="1588" spans="4:4" x14ac:dyDescent="0.25">
      <c r="D1588" s="111"/>
    </row>
    <row r="1589" spans="4:4" x14ac:dyDescent="0.25">
      <c r="D1589" s="111"/>
    </row>
    <row r="1590" spans="4:4" x14ac:dyDescent="0.25">
      <c r="D1590" s="111"/>
    </row>
    <row r="1591" spans="4:4" x14ac:dyDescent="0.25">
      <c r="D1591" s="111"/>
    </row>
    <row r="1592" spans="4:4" x14ac:dyDescent="0.25">
      <c r="D1592" s="111"/>
    </row>
    <row r="1593" spans="4:4" x14ac:dyDescent="0.25">
      <c r="D1593" s="111"/>
    </row>
    <row r="1594" spans="4:4" x14ac:dyDescent="0.25">
      <c r="D1594" s="111"/>
    </row>
    <row r="1595" spans="4:4" x14ac:dyDescent="0.25">
      <c r="D1595" s="111"/>
    </row>
    <row r="1596" spans="4:4" x14ac:dyDescent="0.25">
      <c r="D1596" s="111"/>
    </row>
    <row r="1597" spans="4:4" x14ac:dyDescent="0.25">
      <c r="D1597" s="111"/>
    </row>
    <row r="1598" spans="4:4" x14ac:dyDescent="0.25">
      <c r="D1598" s="111"/>
    </row>
    <row r="1599" spans="4:4" x14ac:dyDescent="0.25">
      <c r="D1599" s="111"/>
    </row>
    <row r="1600" spans="4:4" x14ac:dyDescent="0.25">
      <c r="D1600" s="111"/>
    </row>
    <row r="1601" spans="4:4" x14ac:dyDescent="0.25">
      <c r="D1601" s="111"/>
    </row>
    <row r="1602" spans="4:4" x14ac:dyDescent="0.25">
      <c r="D1602" s="111"/>
    </row>
    <row r="1603" spans="4:4" x14ac:dyDescent="0.25">
      <c r="D1603" s="111"/>
    </row>
    <row r="1604" spans="4:4" x14ac:dyDescent="0.25">
      <c r="D1604" s="111"/>
    </row>
    <row r="1605" spans="4:4" x14ac:dyDescent="0.25">
      <c r="D1605" s="111"/>
    </row>
    <row r="1606" spans="4:4" x14ac:dyDescent="0.25">
      <c r="D1606" s="111"/>
    </row>
    <row r="1607" spans="4:4" x14ac:dyDescent="0.25">
      <c r="D1607" s="111"/>
    </row>
    <row r="1608" spans="4:4" x14ac:dyDescent="0.25">
      <c r="D1608" s="111"/>
    </row>
    <row r="1609" spans="4:4" x14ac:dyDescent="0.25">
      <c r="D1609" s="111"/>
    </row>
    <row r="1610" spans="4:4" x14ac:dyDescent="0.25">
      <c r="D1610" s="111"/>
    </row>
    <row r="1611" spans="4:4" x14ac:dyDescent="0.25">
      <c r="D1611" s="111"/>
    </row>
    <row r="1612" spans="4:4" x14ac:dyDescent="0.25">
      <c r="D1612" s="111"/>
    </row>
    <row r="1613" spans="4:4" x14ac:dyDescent="0.25">
      <c r="D1613" s="111"/>
    </row>
    <row r="1614" spans="4:4" x14ac:dyDescent="0.25">
      <c r="D1614" s="111"/>
    </row>
    <row r="1615" spans="4:4" x14ac:dyDescent="0.25">
      <c r="D1615" s="111"/>
    </row>
    <row r="1616" spans="4:4" x14ac:dyDescent="0.25">
      <c r="D1616" s="111"/>
    </row>
    <row r="1617" spans="4:4" x14ac:dyDescent="0.25">
      <c r="D1617" s="111"/>
    </row>
    <row r="1618" spans="4:4" x14ac:dyDescent="0.25">
      <c r="D1618" s="111"/>
    </row>
    <row r="1619" spans="4:4" x14ac:dyDescent="0.25">
      <c r="D1619" s="111"/>
    </row>
    <row r="1620" spans="4:4" x14ac:dyDescent="0.25">
      <c r="D1620" s="111"/>
    </row>
    <row r="1621" spans="4:4" x14ac:dyDescent="0.25">
      <c r="D1621" s="111"/>
    </row>
    <row r="1622" spans="4:4" x14ac:dyDescent="0.25">
      <c r="D1622" s="111"/>
    </row>
    <row r="1623" spans="4:4" x14ac:dyDescent="0.25">
      <c r="D1623" s="111"/>
    </row>
    <row r="1624" spans="4:4" x14ac:dyDescent="0.25">
      <c r="D1624" s="111"/>
    </row>
    <row r="1625" spans="4:4" x14ac:dyDescent="0.25">
      <c r="D1625" s="111"/>
    </row>
    <row r="1626" spans="4:4" x14ac:dyDescent="0.25">
      <c r="D1626" s="111"/>
    </row>
    <row r="1627" spans="4:4" x14ac:dyDescent="0.25">
      <c r="D1627" s="111"/>
    </row>
    <row r="1628" spans="4:4" x14ac:dyDescent="0.25">
      <c r="D1628" s="111"/>
    </row>
    <row r="1629" spans="4:4" x14ac:dyDescent="0.25">
      <c r="D1629" s="111"/>
    </row>
    <row r="1630" spans="4:4" x14ac:dyDescent="0.25">
      <c r="D1630" s="111"/>
    </row>
    <row r="1631" spans="4:4" x14ac:dyDescent="0.25">
      <c r="D1631" s="111"/>
    </row>
    <row r="1632" spans="4:4" x14ac:dyDescent="0.25">
      <c r="D1632" s="111"/>
    </row>
    <row r="1633" spans="4:4" x14ac:dyDescent="0.25">
      <c r="D1633" s="111"/>
    </row>
    <row r="1634" spans="4:4" x14ac:dyDescent="0.25">
      <c r="D1634" s="111"/>
    </row>
    <row r="1635" spans="4:4" x14ac:dyDescent="0.25">
      <c r="D1635" s="111"/>
    </row>
    <row r="1636" spans="4:4" x14ac:dyDescent="0.25">
      <c r="D1636" s="111"/>
    </row>
    <row r="1637" spans="4:4" x14ac:dyDescent="0.25">
      <c r="D1637" s="111"/>
    </row>
    <row r="1638" spans="4:4" x14ac:dyDescent="0.25">
      <c r="D1638" s="111"/>
    </row>
    <row r="1639" spans="4:4" x14ac:dyDescent="0.25">
      <c r="D1639" s="111"/>
    </row>
    <row r="1640" spans="4:4" x14ac:dyDescent="0.25">
      <c r="D1640" s="111"/>
    </row>
    <row r="1641" spans="4:4" x14ac:dyDescent="0.25">
      <c r="D1641" s="111"/>
    </row>
    <row r="1642" spans="4:4" x14ac:dyDescent="0.25">
      <c r="D1642" s="111"/>
    </row>
    <row r="1643" spans="4:4" x14ac:dyDescent="0.25">
      <c r="D1643" s="111"/>
    </row>
    <row r="1644" spans="4:4" x14ac:dyDescent="0.25">
      <c r="D1644" s="111"/>
    </row>
    <row r="1645" spans="4:4" x14ac:dyDescent="0.25">
      <c r="D1645" s="111"/>
    </row>
    <row r="1646" spans="4:4" x14ac:dyDescent="0.25">
      <c r="D1646" s="111"/>
    </row>
    <row r="1647" spans="4:4" x14ac:dyDescent="0.25">
      <c r="D1647" s="111"/>
    </row>
    <row r="1648" spans="4:4" x14ac:dyDescent="0.25">
      <c r="D1648" s="111"/>
    </row>
    <row r="1649" spans="4:4" x14ac:dyDescent="0.25">
      <c r="D1649" s="111"/>
    </row>
    <row r="1650" spans="4:4" x14ac:dyDescent="0.25">
      <c r="D1650" s="111"/>
    </row>
    <row r="1651" spans="4:4" x14ac:dyDescent="0.25">
      <c r="D1651" s="111"/>
    </row>
    <row r="1652" spans="4:4" x14ac:dyDescent="0.25">
      <c r="D1652" s="111"/>
    </row>
    <row r="1653" spans="4:4" x14ac:dyDescent="0.25">
      <c r="D1653" s="111"/>
    </row>
    <row r="1654" spans="4:4" x14ac:dyDescent="0.25">
      <c r="D1654" s="111"/>
    </row>
    <row r="1655" spans="4:4" x14ac:dyDescent="0.25">
      <c r="D1655" s="111"/>
    </row>
    <row r="1656" spans="4:4" x14ac:dyDescent="0.25">
      <c r="D1656" s="111"/>
    </row>
    <row r="1657" spans="4:4" x14ac:dyDescent="0.25">
      <c r="D1657" s="111"/>
    </row>
    <row r="1658" spans="4:4" x14ac:dyDescent="0.25">
      <c r="D1658" s="111"/>
    </row>
    <row r="1659" spans="4:4" x14ac:dyDescent="0.25">
      <c r="D1659" s="111"/>
    </row>
    <row r="1660" spans="4:4" x14ac:dyDescent="0.25">
      <c r="D1660" s="111"/>
    </row>
    <row r="1661" spans="4:4" x14ac:dyDescent="0.25">
      <c r="D1661" s="111"/>
    </row>
    <row r="1662" spans="4:4" x14ac:dyDescent="0.25">
      <c r="D1662" s="111"/>
    </row>
    <row r="1663" spans="4:4" x14ac:dyDescent="0.25">
      <c r="D1663" s="111"/>
    </row>
    <row r="1664" spans="4:4" x14ac:dyDescent="0.25">
      <c r="D1664" s="111"/>
    </row>
    <row r="1665" spans="4:4" x14ac:dyDescent="0.25">
      <c r="D1665" s="111"/>
    </row>
    <row r="1666" spans="4:4" x14ac:dyDescent="0.25">
      <c r="D1666" s="111"/>
    </row>
    <row r="1667" spans="4:4" x14ac:dyDescent="0.25">
      <c r="D1667" s="111"/>
    </row>
    <row r="1668" spans="4:4" x14ac:dyDescent="0.25">
      <c r="D1668" s="111"/>
    </row>
    <row r="1669" spans="4:4" x14ac:dyDescent="0.25">
      <c r="D1669" s="111"/>
    </row>
    <row r="1670" spans="4:4" x14ac:dyDescent="0.25">
      <c r="D1670" s="111"/>
    </row>
    <row r="1671" spans="4:4" x14ac:dyDescent="0.25">
      <c r="D1671" s="111"/>
    </row>
    <row r="1672" spans="4:4" x14ac:dyDescent="0.25">
      <c r="D1672" s="111"/>
    </row>
    <row r="1673" spans="4:4" x14ac:dyDescent="0.25">
      <c r="D1673" s="111"/>
    </row>
    <row r="1674" spans="4:4" x14ac:dyDescent="0.25">
      <c r="D1674" s="111"/>
    </row>
    <row r="1675" spans="4:4" x14ac:dyDescent="0.25">
      <c r="D1675" s="111"/>
    </row>
    <row r="1676" spans="4:4" x14ac:dyDescent="0.25">
      <c r="D1676" s="111"/>
    </row>
    <row r="1677" spans="4:4" x14ac:dyDescent="0.25">
      <c r="D1677" s="111"/>
    </row>
    <row r="1678" spans="4:4" x14ac:dyDescent="0.25">
      <c r="D1678" s="111"/>
    </row>
    <row r="1679" spans="4:4" x14ac:dyDescent="0.25">
      <c r="D1679" s="111"/>
    </row>
    <row r="1680" spans="4:4" x14ac:dyDescent="0.25">
      <c r="D1680" s="111"/>
    </row>
    <row r="1681" spans="4:4" x14ac:dyDescent="0.25">
      <c r="D1681" s="111"/>
    </row>
    <row r="1682" spans="4:4" x14ac:dyDescent="0.25">
      <c r="D1682" s="111"/>
    </row>
    <row r="1683" spans="4:4" x14ac:dyDescent="0.25">
      <c r="D1683" s="111"/>
    </row>
    <row r="1684" spans="4:4" x14ac:dyDescent="0.25">
      <c r="D1684" s="111"/>
    </row>
    <row r="1685" spans="4:4" x14ac:dyDescent="0.25">
      <c r="D1685" s="111"/>
    </row>
    <row r="1686" spans="4:4" x14ac:dyDescent="0.25">
      <c r="D1686" s="111"/>
    </row>
    <row r="1687" spans="4:4" x14ac:dyDescent="0.25">
      <c r="D1687" s="111"/>
    </row>
    <row r="1688" spans="4:4" x14ac:dyDescent="0.25">
      <c r="D1688" s="111"/>
    </row>
    <row r="1689" spans="4:4" x14ac:dyDescent="0.25">
      <c r="D1689" s="111"/>
    </row>
    <row r="1690" spans="4:4" x14ac:dyDescent="0.25">
      <c r="D1690" s="111"/>
    </row>
    <row r="1691" spans="4:4" x14ac:dyDescent="0.25">
      <c r="D1691" s="111"/>
    </row>
    <row r="1692" spans="4:4" x14ac:dyDescent="0.25">
      <c r="D1692" s="111"/>
    </row>
    <row r="1693" spans="4:4" x14ac:dyDescent="0.25">
      <c r="D1693" s="111"/>
    </row>
    <row r="1694" spans="4:4" x14ac:dyDescent="0.25">
      <c r="D1694" s="111"/>
    </row>
    <row r="1695" spans="4:4" x14ac:dyDescent="0.25">
      <c r="D1695" s="111"/>
    </row>
    <row r="1696" spans="4:4" x14ac:dyDescent="0.25">
      <c r="D1696" s="111"/>
    </row>
    <row r="1697" spans="4:4" x14ac:dyDescent="0.25">
      <c r="D1697" s="111"/>
    </row>
    <row r="1698" spans="4:4" x14ac:dyDescent="0.25">
      <c r="D1698" s="111"/>
    </row>
    <row r="1699" spans="4:4" x14ac:dyDescent="0.25">
      <c r="D1699" s="111"/>
    </row>
    <row r="1700" spans="4:4" x14ac:dyDescent="0.25">
      <c r="D1700" s="111"/>
    </row>
    <row r="1701" spans="4:4" x14ac:dyDescent="0.25">
      <c r="D1701" s="111"/>
    </row>
    <row r="1702" spans="4:4" x14ac:dyDescent="0.25">
      <c r="D1702" s="111"/>
    </row>
    <row r="1703" spans="4:4" x14ac:dyDescent="0.25">
      <c r="D1703" s="111"/>
    </row>
    <row r="1704" spans="4:4" x14ac:dyDescent="0.25">
      <c r="D1704" s="111"/>
    </row>
    <row r="1705" spans="4:4" x14ac:dyDescent="0.25">
      <c r="D1705" s="111"/>
    </row>
    <row r="1706" spans="4:4" x14ac:dyDescent="0.25">
      <c r="D1706" s="111"/>
    </row>
    <row r="1707" spans="4:4" x14ac:dyDescent="0.25">
      <c r="D1707" s="111"/>
    </row>
    <row r="1708" spans="4:4" x14ac:dyDescent="0.25">
      <c r="D1708" s="111"/>
    </row>
    <row r="1709" spans="4:4" x14ac:dyDescent="0.25">
      <c r="D1709" s="111"/>
    </row>
    <row r="1710" spans="4:4" x14ac:dyDescent="0.25">
      <c r="D1710" s="111"/>
    </row>
    <row r="1711" spans="4:4" x14ac:dyDescent="0.25">
      <c r="D1711" s="111"/>
    </row>
    <row r="1712" spans="4:4" x14ac:dyDescent="0.25">
      <c r="D1712" s="111"/>
    </row>
    <row r="1713" spans="4:4" x14ac:dyDescent="0.25">
      <c r="D1713" s="111"/>
    </row>
    <row r="1714" spans="4:4" x14ac:dyDescent="0.25">
      <c r="D1714" s="111"/>
    </row>
    <row r="1715" spans="4:4" x14ac:dyDescent="0.25">
      <c r="D1715" s="111"/>
    </row>
    <row r="1716" spans="4:4" x14ac:dyDescent="0.25">
      <c r="D1716" s="111"/>
    </row>
    <row r="1717" spans="4:4" x14ac:dyDescent="0.25">
      <c r="D1717" s="111"/>
    </row>
    <row r="1718" spans="4:4" x14ac:dyDescent="0.25">
      <c r="D1718" s="111"/>
    </row>
    <row r="1719" spans="4:4" x14ac:dyDescent="0.25">
      <c r="D1719" s="111"/>
    </row>
    <row r="1720" spans="4:4" x14ac:dyDescent="0.25">
      <c r="D1720" s="111"/>
    </row>
    <row r="1721" spans="4:4" x14ac:dyDescent="0.25">
      <c r="D1721" s="111"/>
    </row>
    <row r="1722" spans="4:4" x14ac:dyDescent="0.25">
      <c r="D1722" s="111"/>
    </row>
    <row r="1723" spans="4:4" x14ac:dyDescent="0.25">
      <c r="D1723" s="111"/>
    </row>
    <row r="1724" spans="4:4" x14ac:dyDescent="0.25">
      <c r="D1724" s="111"/>
    </row>
    <row r="1725" spans="4:4" x14ac:dyDescent="0.25">
      <c r="D1725" s="111"/>
    </row>
    <row r="1726" spans="4:4" x14ac:dyDescent="0.25">
      <c r="D1726" s="111"/>
    </row>
    <row r="1727" spans="4:4" x14ac:dyDescent="0.25">
      <c r="D1727" s="111"/>
    </row>
    <row r="1728" spans="4:4" x14ac:dyDescent="0.25">
      <c r="D1728" s="111"/>
    </row>
    <row r="1729" spans="4:4" x14ac:dyDescent="0.25">
      <c r="D1729" s="111"/>
    </row>
    <row r="1730" spans="4:4" x14ac:dyDescent="0.25">
      <c r="D1730" s="111"/>
    </row>
    <row r="1731" spans="4:4" x14ac:dyDescent="0.25">
      <c r="D1731" s="111"/>
    </row>
    <row r="1732" spans="4:4" x14ac:dyDescent="0.25">
      <c r="D1732" s="111"/>
    </row>
    <row r="1733" spans="4:4" x14ac:dyDescent="0.25">
      <c r="D1733" s="111"/>
    </row>
    <row r="1734" spans="4:4" x14ac:dyDescent="0.25">
      <c r="D1734" s="111"/>
    </row>
    <row r="1735" spans="4:4" x14ac:dyDescent="0.25">
      <c r="D1735" s="111"/>
    </row>
    <row r="1736" spans="4:4" x14ac:dyDescent="0.25">
      <c r="D1736" s="111"/>
    </row>
    <row r="1737" spans="4:4" x14ac:dyDescent="0.25">
      <c r="D1737" s="111"/>
    </row>
    <row r="1738" spans="4:4" x14ac:dyDescent="0.25">
      <c r="D1738" s="111"/>
    </row>
    <row r="1739" spans="4:4" x14ac:dyDescent="0.25">
      <c r="D1739" s="111"/>
    </row>
    <row r="1740" spans="4:4" x14ac:dyDescent="0.25">
      <c r="D1740" s="111"/>
    </row>
    <row r="1741" spans="4:4" x14ac:dyDescent="0.25">
      <c r="D1741" s="111"/>
    </row>
    <row r="1742" spans="4:4" x14ac:dyDescent="0.25">
      <c r="D1742" s="111"/>
    </row>
    <row r="1743" spans="4:4" x14ac:dyDescent="0.25">
      <c r="D1743" s="111"/>
    </row>
    <row r="1744" spans="4:4" x14ac:dyDescent="0.25">
      <c r="D1744" s="111"/>
    </row>
    <row r="1745" spans="4:4" x14ac:dyDescent="0.25">
      <c r="D1745" s="111"/>
    </row>
    <row r="1746" spans="4:4" x14ac:dyDescent="0.25">
      <c r="D1746" s="111"/>
    </row>
    <row r="1747" spans="4:4" x14ac:dyDescent="0.25">
      <c r="D1747" s="111"/>
    </row>
    <row r="1748" spans="4:4" x14ac:dyDescent="0.25">
      <c r="D1748" s="111"/>
    </row>
    <row r="1749" spans="4:4" x14ac:dyDescent="0.25">
      <c r="D1749" s="111"/>
    </row>
    <row r="1750" spans="4:4" x14ac:dyDescent="0.25">
      <c r="D1750" s="111"/>
    </row>
    <row r="1751" spans="4:4" x14ac:dyDescent="0.25">
      <c r="D1751" s="111"/>
    </row>
    <row r="1752" spans="4:4" x14ac:dyDescent="0.25">
      <c r="D1752" s="111"/>
    </row>
    <row r="1753" spans="4:4" x14ac:dyDescent="0.25">
      <c r="D1753" s="111"/>
    </row>
    <row r="1754" spans="4:4" x14ac:dyDescent="0.25">
      <c r="D1754" s="111"/>
    </row>
    <row r="1755" spans="4:4" x14ac:dyDescent="0.25">
      <c r="D1755" s="111"/>
    </row>
    <row r="1756" spans="4:4" x14ac:dyDescent="0.25">
      <c r="D1756" s="111"/>
    </row>
    <row r="1757" spans="4:4" x14ac:dyDescent="0.25">
      <c r="D1757" s="111"/>
    </row>
    <row r="1758" spans="4:4" x14ac:dyDescent="0.25">
      <c r="D1758" s="111"/>
    </row>
    <row r="1759" spans="4:4" x14ac:dyDescent="0.25">
      <c r="D1759" s="111"/>
    </row>
    <row r="1760" spans="4:4" x14ac:dyDescent="0.25">
      <c r="D1760" s="111"/>
    </row>
    <row r="1761" spans="4:4" x14ac:dyDescent="0.25">
      <c r="D1761" s="111"/>
    </row>
    <row r="1762" spans="4:4" x14ac:dyDescent="0.25">
      <c r="D1762" s="111"/>
    </row>
    <row r="1763" spans="4:4" x14ac:dyDescent="0.25">
      <c r="D1763" s="111"/>
    </row>
    <row r="1764" spans="4:4" x14ac:dyDescent="0.25">
      <c r="D1764" s="111"/>
    </row>
    <row r="1765" spans="4:4" x14ac:dyDescent="0.25">
      <c r="D1765" s="111"/>
    </row>
    <row r="1766" spans="4:4" x14ac:dyDescent="0.25">
      <c r="D1766" s="111"/>
    </row>
    <row r="1767" spans="4:4" x14ac:dyDescent="0.25">
      <c r="D1767" s="111"/>
    </row>
    <row r="1768" spans="4:4" x14ac:dyDescent="0.25">
      <c r="D1768" s="111"/>
    </row>
    <row r="1769" spans="4:4" x14ac:dyDescent="0.25">
      <c r="D1769" s="111"/>
    </row>
    <row r="1770" spans="4:4" x14ac:dyDescent="0.25">
      <c r="D1770" s="111"/>
    </row>
    <row r="1771" spans="4:4" x14ac:dyDescent="0.25">
      <c r="D1771" s="111"/>
    </row>
    <row r="1772" spans="4:4" x14ac:dyDescent="0.25">
      <c r="D1772" s="111"/>
    </row>
    <row r="1773" spans="4:4" x14ac:dyDescent="0.25">
      <c r="D1773" s="111"/>
    </row>
    <row r="1774" spans="4:4" x14ac:dyDescent="0.25">
      <c r="D1774" s="111"/>
    </row>
    <row r="1775" spans="4:4" x14ac:dyDescent="0.25">
      <c r="D1775" s="111"/>
    </row>
    <row r="1776" spans="4:4" x14ac:dyDescent="0.25">
      <c r="D1776" s="111"/>
    </row>
    <row r="1777" spans="4:4" x14ac:dyDescent="0.25">
      <c r="D1777" s="111"/>
    </row>
    <row r="1778" spans="4:4" x14ac:dyDescent="0.25">
      <c r="D1778" s="111"/>
    </row>
    <row r="1779" spans="4:4" x14ac:dyDescent="0.25">
      <c r="D1779" s="111"/>
    </row>
    <row r="1780" spans="4:4" x14ac:dyDescent="0.25">
      <c r="D1780" s="111"/>
    </row>
    <row r="1781" spans="4:4" x14ac:dyDescent="0.25">
      <c r="D1781" s="111"/>
    </row>
    <row r="1782" spans="4:4" x14ac:dyDescent="0.25">
      <c r="D1782" s="111"/>
    </row>
    <row r="1783" spans="4:4" x14ac:dyDescent="0.25">
      <c r="D1783" s="111"/>
    </row>
    <row r="1784" spans="4:4" x14ac:dyDescent="0.25">
      <c r="D1784" s="111"/>
    </row>
    <row r="1785" spans="4:4" x14ac:dyDescent="0.25">
      <c r="D1785" s="111"/>
    </row>
    <row r="1786" spans="4:4" x14ac:dyDescent="0.25">
      <c r="D1786" s="111"/>
    </row>
    <row r="1787" spans="4:4" x14ac:dyDescent="0.25">
      <c r="D1787" s="111"/>
    </row>
    <row r="1788" spans="4:4" x14ac:dyDescent="0.25">
      <c r="D1788" s="111"/>
    </row>
    <row r="1789" spans="4:4" x14ac:dyDescent="0.25">
      <c r="D1789" s="111"/>
    </row>
    <row r="1790" spans="4:4" x14ac:dyDescent="0.25">
      <c r="D1790" s="111"/>
    </row>
    <row r="1791" spans="4:4" x14ac:dyDescent="0.25">
      <c r="D1791" s="111"/>
    </row>
    <row r="1792" spans="4:4" x14ac:dyDescent="0.25">
      <c r="D1792" s="111"/>
    </row>
    <row r="1793" spans="4:4" x14ac:dyDescent="0.25">
      <c r="D1793" s="111"/>
    </row>
    <row r="1794" spans="4:4" x14ac:dyDescent="0.25">
      <c r="D1794" s="111"/>
    </row>
    <row r="1795" spans="4:4" x14ac:dyDescent="0.25">
      <c r="D1795" s="111"/>
    </row>
    <row r="1796" spans="4:4" x14ac:dyDescent="0.25">
      <c r="D1796" s="111"/>
    </row>
    <row r="1797" spans="4:4" x14ac:dyDescent="0.25">
      <c r="D1797" s="111"/>
    </row>
    <row r="1798" spans="4:4" x14ac:dyDescent="0.25">
      <c r="D1798" s="111"/>
    </row>
    <row r="1799" spans="4:4" x14ac:dyDescent="0.25">
      <c r="D1799" s="111"/>
    </row>
    <row r="1800" spans="4:4" x14ac:dyDescent="0.25">
      <c r="D1800" s="111"/>
    </row>
    <row r="1801" spans="4:4" x14ac:dyDescent="0.25">
      <c r="D1801" s="111"/>
    </row>
    <row r="1802" spans="4:4" x14ac:dyDescent="0.25">
      <c r="D1802" s="111"/>
    </row>
    <row r="1803" spans="4:4" x14ac:dyDescent="0.25">
      <c r="D1803" s="111"/>
    </row>
    <row r="1804" spans="4:4" x14ac:dyDescent="0.25">
      <c r="D1804" s="111"/>
    </row>
    <row r="1805" spans="4:4" x14ac:dyDescent="0.25">
      <c r="D1805" s="111"/>
    </row>
    <row r="1806" spans="4:4" x14ac:dyDescent="0.25">
      <c r="D1806" s="111"/>
    </row>
    <row r="1807" spans="4:4" x14ac:dyDescent="0.25">
      <c r="D1807" s="111"/>
    </row>
    <row r="1808" spans="4:4" x14ac:dyDescent="0.25">
      <c r="D1808" s="111"/>
    </row>
    <row r="1809" spans="4:4" x14ac:dyDescent="0.25">
      <c r="D1809" s="111"/>
    </row>
    <row r="1810" spans="4:4" x14ac:dyDescent="0.25">
      <c r="D1810" s="111"/>
    </row>
    <row r="1811" spans="4:4" x14ac:dyDescent="0.25">
      <c r="D1811" s="111"/>
    </row>
    <row r="1812" spans="4:4" x14ac:dyDescent="0.25">
      <c r="D1812" s="111"/>
    </row>
    <row r="1813" spans="4:4" x14ac:dyDescent="0.25">
      <c r="D1813" s="111"/>
    </row>
    <row r="1814" spans="4:4" x14ac:dyDescent="0.25">
      <c r="D1814" s="111"/>
    </row>
    <row r="1815" spans="4:4" x14ac:dyDescent="0.25">
      <c r="D1815" s="111"/>
    </row>
    <row r="1816" spans="4:4" x14ac:dyDescent="0.25">
      <c r="D1816" s="111"/>
    </row>
    <row r="1817" spans="4:4" x14ac:dyDescent="0.25">
      <c r="D1817" s="111"/>
    </row>
    <row r="1818" spans="4:4" x14ac:dyDescent="0.25">
      <c r="D1818" s="111"/>
    </row>
    <row r="1819" spans="4:4" x14ac:dyDescent="0.25">
      <c r="D1819" s="111"/>
    </row>
    <row r="1820" spans="4:4" x14ac:dyDescent="0.25">
      <c r="D1820" s="111"/>
    </row>
    <row r="1821" spans="4:4" x14ac:dyDescent="0.25">
      <c r="D1821" s="111"/>
    </row>
    <row r="1822" spans="4:4" x14ac:dyDescent="0.25">
      <c r="D1822" s="111"/>
    </row>
    <row r="1823" spans="4:4" x14ac:dyDescent="0.25">
      <c r="D1823" s="111"/>
    </row>
    <row r="1824" spans="4:4" x14ac:dyDescent="0.25">
      <c r="D1824" s="111"/>
    </row>
    <row r="1825" spans="4:4" x14ac:dyDescent="0.25">
      <c r="D1825" s="111"/>
    </row>
    <row r="1826" spans="4:4" x14ac:dyDescent="0.25">
      <c r="D1826" s="111"/>
    </row>
    <row r="1827" spans="4:4" x14ac:dyDescent="0.25">
      <c r="D1827" s="111"/>
    </row>
    <row r="1828" spans="4:4" x14ac:dyDescent="0.25">
      <c r="D1828" s="111"/>
    </row>
    <row r="1829" spans="4:4" x14ac:dyDescent="0.25">
      <c r="D1829" s="111"/>
    </row>
    <row r="1830" spans="4:4" x14ac:dyDescent="0.25">
      <c r="D1830" s="111"/>
    </row>
    <row r="1831" spans="4:4" x14ac:dyDescent="0.25">
      <c r="D1831" s="111"/>
    </row>
    <row r="1832" spans="4:4" x14ac:dyDescent="0.25">
      <c r="D1832" s="111"/>
    </row>
    <row r="1833" spans="4:4" x14ac:dyDescent="0.25">
      <c r="D1833" s="111"/>
    </row>
    <row r="1834" spans="4:4" x14ac:dyDescent="0.25">
      <c r="D1834" s="111"/>
    </row>
    <row r="1835" spans="4:4" x14ac:dyDescent="0.25">
      <c r="D1835" s="111"/>
    </row>
    <row r="1836" spans="4:4" x14ac:dyDescent="0.25">
      <c r="D1836" s="111"/>
    </row>
    <row r="1837" spans="4:4" x14ac:dyDescent="0.25">
      <c r="D1837" s="111"/>
    </row>
    <row r="1838" spans="4:4" x14ac:dyDescent="0.25">
      <c r="D1838" s="111"/>
    </row>
    <row r="1839" spans="4:4" x14ac:dyDescent="0.25">
      <c r="D1839" s="111"/>
    </row>
    <row r="1840" spans="4:4" x14ac:dyDescent="0.25">
      <c r="D1840" s="111"/>
    </row>
    <row r="1841" spans="4:4" x14ac:dyDescent="0.25">
      <c r="D1841" s="111"/>
    </row>
    <row r="1842" spans="4:4" x14ac:dyDescent="0.25">
      <c r="D1842" s="111"/>
    </row>
    <row r="1843" spans="4:4" x14ac:dyDescent="0.25">
      <c r="D1843" s="111"/>
    </row>
    <row r="1844" spans="4:4" x14ac:dyDescent="0.25">
      <c r="D1844" s="111"/>
    </row>
    <row r="1845" spans="4:4" x14ac:dyDescent="0.25">
      <c r="D1845" s="111"/>
    </row>
    <row r="1846" spans="4:4" x14ac:dyDescent="0.25">
      <c r="D1846" s="111"/>
    </row>
    <row r="1847" spans="4:4" x14ac:dyDescent="0.25">
      <c r="D1847" s="111"/>
    </row>
    <row r="1848" spans="4:4" x14ac:dyDescent="0.25">
      <c r="D1848" s="111"/>
    </row>
    <row r="1849" spans="4:4" x14ac:dyDescent="0.25">
      <c r="D1849" s="111"/>
    </row>
    <row r="1850" spans="4:4" x14ac:dyDescent="0.25">
      <c r="D1850" s="111"/>
    </row>
    <row r="1851" spans="4:4" x14ac:dyDescent="0.25">
      <c r="D1851" s="111"/>
    </row>
    <row r="1852" spans="4:4" x14ac:dyDescent="0.25">
      <c r="D1852" s="111"/>
    </row>
    <row r="1853" spans="4:4" x14ac:dyDescent="0.25">
      <c r="D1853" s="111"/>
    </row>
    <row r="1854" spans="4:4" x14ac:dyDescent="0.25">
      <c r="D1854" s="111"/>
    </row>
    <row r="1855" spans="4:4" x14ac:dyDescent="0.25">
      <c r="D1855" s="111"/>
    </row>
    <row r="1856" spans="4:4" x14ac:dyDescent="0.25">
      <c r="D1856" s="111"/>
    </row>
    <row r="1857" spans="4:4" x14ac:dyDescent="0.25">
      <c r="D1857" s="111"/>
    </row>
    <row r="1858" spans="4:4" x14ac:dyDescent="0.25">
      <c r="D1858" s="111"/>
    </row>
    <row r="1859" spans="4:4" x14ac:dyDescent="0.25">
      <c r="D1859" s="111"/>
    </row>
    <row r="1860" spans="4:4" x14ac:dyDescent="0.25">
      <c r="D1860" s="111"/>
    </row>
    <row r="1861" spans="4:4" x14ac:dyDescent="0.25">
      <c r="D1861" s="111"/>
    </row>
    <row r="1862" spans="4:4" x14ac:dyDescent="0.25">
      <c r="D1862" s="111"/>
    </row>
    <row r="1863" spans="4:4" x14ac:dyDescent="0.25">
      <c r="D1863" s="111"/>
    </row>
    <row r="1864" spans="4:4" x14ac:dyDescent="0.25">
      <c r="D1864" s="111"/>
    </row>
    <row r="1865" spans="4:4" x14ac:dyDescent="0.25">
      <c r="D1865" s="111"/>
    </row>
    <row r="1866" spans="4:4" x14ac:dyDescent="0.25">
      <c r="D1866" s="111"/>
    </row>
    <row r="1867" spans="4:4" x14ac:dyDescent="0.25">
      <c r="D1867" s="111"/>
    </row>
    <row r="1868" spans="4:4" x14ac:dyDescent="0.25">
      <c r="D1868" s="111"/>
    </row>
    <row r="1869" spans="4:4" x14ac:dyDescent="0.25">
      <c r="D1869" s="111"/>
    </row>
    <row r="1870" spans="4:4" x14ac:dyDescent="0.25">
      <c r="D1870" s="111"/>
    </row>
    <row r="1871" spans="4:4" x14ac:dyDescent="0.25">
      <c r="D1871" s="111"/>
    </row>
    <row r="1872" spans="4:4" x14ac:dyDescent="0.25">
      <c r="D1872" s="111"/>
    </row>
    <row r="1873" spans="4:4" x14ac:dyDescent="0.25">
      <c r="D1873" s="111"/>
    </row>
    <row r="1874" spans="4:4" x14ac:dyDescent="0.25">
      <c r="D1874" s="111"/>
    </row>
    <row r="1875" spans="4:4" x14ac:dyDescent="0.25">
      <c r="D1875" s="111"/>
    </row>
    <row r="1876" spans="4:4" x14ac:dyDescent="0.25">
      <c r="D1876" s="111"/>
    </row>
    <row r="1877" spans="4:4" x14ac:dyDescent="0.25">
      <c r="D1877" s="111"/>
    </row>
    <row r="1878" spans="4:4" x14ac:dyDescent="0.25">
      <c r="D1878" s="111"/>
    </row>
    <row r="1879" spans="4:4" x14ac:dyDescent="0.25">
      <c r="D1879" s="111"/>
    </row>
    <row r="1880" spans="4:4" x14ac:dyDescent="0.25">
      <c r="D1880" s="111"/>
    </row>
    <row r="1881" spans="4:4" x14ac:dyDescent="0.25">
      <c r="D1881" s="111"/>
    </row>
    <row r="1882" spans="4:4" x14ac:dyDescent="0.25">
      <c r="D1882" s="111"/>
    </row>
    <row r="1883" spans="4:4" x14ac:dyDescent="0.25">
      <c r="D1883" s="111"/>
    </row>
    <row r="1884" spans="4:4" x14ac:dyDescent="0.25">
      <c r="D1884" s="111"/>
    </row>
    <row r="1885" spans="4:4" x14ac:dyDescent="0.25">
      <c r="D1885" s="111"/>
    </row>
    <row r="1886" spans="4:4" x14ac:dyDescent="0.25">
      <c r="D1886" s="111"/>
    </row>
    <row r="1887" spans="4:4" x14ac:dyDescent="0.25">
      <c r="D1887" s="111"/>
    </row>
    <row r="1888" spans="4:4" x14ac:dyDescent="0.25">
      <c r="D1888" s="111"/>
    </row>
    <row r="1889" spans="4:4" x14ac:dyDescent="0.25">
      <c r="D1889" s="111"/>
    </row>
    <row r="1890" spans="4:4" x14ac:dyDescent="0.25">
      <c r="D1890" s="111"/>
    </row>
    <row r="1891" spans="4:4" x14ac:dyDescent="0.25">
      <c r="D1891" s="111"/>
    </row>
    <row r="1892" spans="4:4" x14ac:dyDescent="0.25">
      <c r="D1892" s="111"/>
    </row>
    <row r="1893" spans="4:4" x14ac:dyDescent="0.25">
      <c r="D1893" s="111"/>
    </row>
    <row r="1894" spans="4:4" x14ac:dyDescent="0.25">
      <c r="D1894" s="111"/>
    </row>
    <row r="1895" spans="4:4" x14ac:dyDescent="0.25">
      <c r="D1895" s="111"/>
    </row>
    <row r="1896" spans="4:4" x14ac:dyDescent="0.25">
      <c r="D1896" s="111"/>
    </row>
    <row r="1897" spans="4:4" x14ac:dyDescent="0.25">
      <c r="D1897" s="111"/>
    </row>
    <row r="1898" spans="4:4" x14ac:dyDescent="0.25">
      <c r="D1898" s="111"/>
    </row>
    <row r="1899" spans="4:4" x14ac:dyDescent="0.25">
      <c r="D1899" s="111"/>
    </row>
    <row r="1900" spans="4:4" x14ac:dyDescent="0.25">
      <c r="D1900" s="111"/>
    </row>
    <row r="1901" spans="4:4" x14ac:dyDescent="0.25">
      <c r="D1901" s="111"/>
    </row>
    <row r="1902" spans="4:4" x14ac:dyDescent="0.25">
      <c r="D1902" s="111"/>
    </row>
    <row r="1903" spans="4:4" x14ac:dyDescent="0.25">
      <c r="D1903" s="111"/>
    </row>
    <row r="1904" spans="4:4" x14ac:dyDescent="0.25">
      <c r="D1904" s="111"/>
    </row>
    <row r="1905" spans="4:4" x14ac:dyDescent="0.25">
      <c r="D1905" s="111"/>
    </row>
    <row r="1906" spans="4:4" x14ac:dyDescent="0.25">
      <c r="D1906" s="111"/>
    </row>
    <row r="1907" spans="4:4" x14ac:dyDescent="0.25">
      <c r="D1907" s="111"/>
    </row>
    <row r="1908" spans="4:4" x14ac:dyDescent="0.25">
      <c r="D1908" s="111"/>
    </row>
    <row r="1909" spans="4:4" x14ac:dyDescent="0.25">
      <c r="D1909" s="111"/>
    </row>
    <row r="1910" spans="4:4" x14ac:dyDescent="0.25">
      <c r="D1910" s="111"/>
    </row>
    <row r="1911" spans="4:4" x14ac:dyDescent="0.25">
      <c r="D1911" s="111"/>
    </row>
    <row r="1912" spans="4:4" x14ac:dyDescent="0.25">
      <c r="D1912" s="111"/>
    </row>
    <row r="1913" spans="4:4" x14ac:dyDescent="0.25">
      <c r="D1913" s="111"/>
    </row>
    <row r="1914" spans="4:4" x14ac:dyDescent="0.25">
      <c r="D1914" s="111"/>
    </row>
    <row r="1915" spans="4:4" x14ac:dyDescent="0.25">
      <c r="D1915" s="111"/>
    </row>
    <row r="1916" spans="4:4" x14ac:dyDescent="0.25">
      <c r="D1916" s="111"/>
    </row>
    <row r="1917" spans="4:4" x14ac:dyDescent="0.25">
      <c r="D1917" s="111"/>
    </row>
    <row r="1918" spans="4:4" x14ac:dyDescent="0.25">
      <c r="D1918" s="111"/>
    </row>
    <row r="1919" spans="4:4" x14ac:dyDescent="0.25">
      <c r="D1919" s="111"/>
    </row>
    <row r="1920" spans="4:4" x14ac:dyDescent="0.25">
      <c r="D1920" s="111"/>
    </row>
    <row r="1921" spans="4:4" x14ac:dyDescent="0.25">
      <c r="D1921" s="111"/>
    </row>
    <row r="1922" spans="4:4" x14ac:dyDescent="0.25">
      <c r="D1922" s="111"/>
    </row>
    <row r="1923" spans="4:4" x14ac:dyDescent="0.25">
      <c r="D1923" s="111"/>
    </row>
    <row r="1924" spans="4:4" x14ac:dyDescent="0.25">
      <c r="D1924" s="111"/>
    </row>
    <row r="1925" spans="4:4" x14ac:dyDescent="0.25">
      <c r="D1925" s="111"/>
    </row>
    <row r="1926" spans="4:4" x14ac:dyDescent="0.25">
      <c r="D1926" s="111"/>
    </row>
    <row r="1927" spans="4:4" x14ac:dyDescent="0.25">
      <c r="D1927" s="111"/>
    </row>
    <row r="1928" spans="4:4" x14ac:dyDescent="0.25">
      <c r="D1928" s="111"/>
    </row>
    <row r="1929" spans="4:4" x14ac:dyDescent="0.25">
      <c r="D1929" s="111"/>
    </row>
    <row r="1930" spans="4:4" x14ac:dyDescent="0.25">
      <c r="D1930" s="111"/>
    </row>
    <row r="1931" spans="4:4" x14ac:dyDescent="0.25">
      <c r="D1931" s="111"/>
    </row>
    <row r="1932" spans="4:4" x14ac:dyDescent="0.25">
      <c r="D1932" s="111"/>
    </row>
    <row r="1933" spans="4:4" x14ac:dyDescent="0.25">
      <c r="D1933" s="111"/>
    </row>
    <row r="1934" spans="4:4" x14ac:dyDescent="0.25">
      <c r="D1934" s="111"/>
    </row>
    <row r="1935" spans="4:4" x14ac:dyDescent="0.25">
      <c r="D1935" s="111"/>
    </row>
    <row r="1936" spans="4:4" x14ac:dyDescent="0.25">
      <c r="D1936" s="111"/>
    </row>
    <row r="1937" spans="4:4" x14ac:dyDescent="0.25">
      <c r="D1937" s="111"/>
    </row>
    <row r="1938" spans="4:4" x14ac:dyDescent="0.25">
      <c r="D1938" s="111"/>
    </row>
    <row r="1939" spans="4:4" x14ac:dyDescent="0.25">
      <c r="D1939" s="111"/>
    </row>
    <row r="1940" spans="4:4" x14ac:dyDescent="0.25">
      <c r="D1940" s="111"/>
    </row>
    <row r="1941" spans="4:4" x14ac:dyDescent="0.25">
      <c r="D1941" s="111"/>
    </row>
    <row r="1942" spans="4:4" x14ac:dyDescent="0.25">
      <c r="D1942" s="111"/>
    </row>
    <row r="1943" spans="4:4" x14ac:dyDescent="0.25">
      <c r="D1943" s="111"/>
    </row>
    <row r="1944" spans="4:4" x14ac:dyDescent="0.25">
      <c r="D1944" s="111"/>
    </row>
    <row r="1945" spans="4:4" x14ac:dyDescent="0.25">
      <c r="D1945" s="111"/>
    </row>
    <row r="1946" spans="4:4" x14ac:dyDescent="0.25">
      <c r="D1946" s="111"/>
    </row>
    <row r="1947" spans="4:4" x14ac:dyDescent="0.25">
      <c r="D1947" s="111"/>
    </row>
    <row r="1948" spans="4:4" x14ac:dyDescent="0.25">
      <c r="D1948" s="111"/>
    </row>
    <row r="1949" spans="4:4" x14ac:dyDescent="0.25">
      <c r="D1949" s="111"/>
    </row>
    <row r="1950" spans="4:4" x14ac:dyDescent="0.25">
      <c r="D1950" s="111"/>
    </row>
    <row r="1951" spans="4:4" x14ac:dyDescent="0.25">
      <c r="D1951" s="111"/>
    </row>
    <row r="1952" spans="4:4" x14ac:dyDescent="0.25">
      <c r="D1952" s="111"/>
    </row>
    <row r="1953" spans="4:4" x14ac:dyDescent="0.25">
      <c r="D1953" s="111"/>
    </row>
    <row r="1954" spans="4:4" x14ac:dyDescent="0.25">
      <c r="D1954" s="111"/>
    </row>
    <row r="1955" spans="4:4" x14ac:dyDescent="0.25">
      <c r="D1955" s="111"/>
    </row>
    <row r="1956" spans="4:4" x14ac:dyDescent="0.25">
      <c r="D1956" s="111"/>
    </row>
    <row r="1957" spans="4:4" x14ac:dyDescent="0.25">
      <c r="D1957" s="111"/>
    </row>
    <row r="1958" spans="4:4" x14ac:dyDescent="0.25">
      <c r="D1958" s="111"/>
    </row>
    <row r="1959" spans="4:4" x14ac:dyDescent="0.25">
      <c r="D1959" s="111"/>
    </row>
    <row r="1960" spans="4:4" x14ac:dyDescent="0.25">
      <c r="D1960" s="111"/>
    </row>
    <row r="1961" spans="4:4" x14ac:dyDescent="0.25">
      <c r="D1961" s="111"/>
    </row>
    <row r="1962" spans="4:4" x14ac:dyDescent="0.25">
      <c r="D1962" s="111"/>
    </row>
    <row r="1963" spans="4:4" x14ac:dyDescent="0.25">
      <c r="D1963" s="111"/>
    </row>
    <row r="1964" spans="4:4" x14ac:dyDescent="0.25">
      <c r="D1964" s="111"/>
    </row>
    <row r="1965" spans="4:4" x14ac:dyDescent="0.25">
      <c r="D1965" s="111"/>
    </row>
    <row r="1966" spans="4:4" x14ac:dyDescent="0.25">
      <c r="D1966" s="111"/>
    </row>
    <row r="1967" spans="4:4" x14ac:dyDescent="0.25">
      <c r="D1967" s="111"/>
    </row>
    <row r="1968" spans="4:4" x14ac:dyDescent="0.25">
      <c r="D1968" s="111"/>
    </row>
    <row r="1969" spans="4:4" x14ac:dyDescent="0.25">
      <c r="D1969" s="111"/>
    </row>
    <row r="1970" spans="4:4" x14ac:dyDescent="0.25">
      <c r="D1970" s="111"/>
    </row>
    <row r="1971" spans="4:4" x14ac:dyDescent="0.25">
      <c r="D1971" s="111"/>
    </row>
    <row r="1972" spans="4:4" x14ac:dyDescent="0.25">
      <c r="D1972" s="111"/>
    </row>
    <row r="1973" spans="4:4" x14ac:dyDescent="0.25">
      <c r="D1973" s="111"/>
    </row>
    <row r="1974" spans="4:4" x14ac:dyDescent="0.25">
      <c r="D1974" s="111"/>
    </row>
    <row r="1975" spans="4:4" x14ac:dyDescent="0.25">
      <c r="D1975" s="111"/>
    </row>
    <row r="1976" spans="4:4" x14ac:dyDescent="0.25">
      <c r="D1976" s="111"/>
    </row>
    <row r="1977" spans="4:4" x14ac:dyDescent="0.25">
      <c r="D1977" s="111"/>
    </row>
    <row r="1978" spans="4:4" x14ac:dyDescent="0.25">
      <c r="D1978" s="111"/>
    </row>
    <row r="1979" spans="4:4" x14ac:dyDescent="0.25">
      <c r="D1979" s="111"/>
    </row>
    <row r="1980" spans="4:4" x14ac:dyDescent="0.25">
      <c r="D1980" s="111"/>
    </row>
    <row r="1981" spans="4:4" x14ac:dyDescent="0.25">
      <c r="D1981" s="111"/>
    </row>
    <row r="1982" spans="4:4" x14ac:dyDescent="0.25">
      <c r="D1982" s="111"/>
    </row>
    <row r="1983" spans="4:4" x14ac:dyDescent="0.25">
      <c r="D1983" s="111"/>
    </row>
    <row r="1984" spans="4:4" x14ac:dyDescent="0.25">
      <c r="D1984" s="111"/>
    </row>
    <row r="1985" spans="4:4" x14ac:dyDescent="0.25">
      <c r="D1985" s="111"/>
    </row>
    <row r="1986" spans="4:4" x14ac:dyDescent="0.25">
      <c r="D1986" s="111"/>
    </row>
    <row r="1987" spans="4:4" x14ac:dyDescent="0.25">
      <c r="D1987" s="111"/>
    </row>
    <row r="1988" spans="4:4" x14ac:dyDescent="0.25">
      <c r="D1988" s="111"/>
    </row>
    <row r="1989" spans="4:4" x14ac:dyDescent="0.25">
      <c r="D1989" s="111"/>
    </row>
    <row r="1990" spans="4:4" x14ac:dyDescent="0.25">
      <c r="D1990" s="111"/>
    </row>
    <row r="1991" spans="4:4" x14ac:dyDescent="0.25">
      <c r="D1991" s="111"/>
    </row>
    <row r="1992" spans="4:4" x14ac:dyDescent="0.25">
      <c r="D1992" s="111"/>
    </row>
    <row r="1993" spans="4:4" x14ac:dyDescent="0.25">
      <c r="D1993" s="111"/>
    </row>
    <row r="1994" spans="4:4" x14ac:dyDescent="0.25">
      <c r="D1994" s="111"/>
    </row>
    <row r="1995" spans="4:4" x14ac:dyDescent="0.25">
      <c r="D1995" s="111"/>
    </row>
    <row r="1996" spans="4:4" x14ac:dyDescent="0.25">
      <c r="D1996" s="111"/>
    </row>
    <row r="1997" spans="4:4" x14ac:dyDescent="0.25">
      <c r="D1997" s="111"/>
    </row>
    <row r="1998" spans="4:4" x14ac:dyDescent="0.25">
      <c r="D1998" s="111"/>
    </row>
    <row r="1999" spans="4:4" x14ac:dyDescent="0.25">
      <c r="D1999" s="111"/>
    </row>
    <row r="2000" spans="4:4" x14ac:dyDescent="0.25">
      <c r="D2000" s="111"/>
    </row>
    <row r="2001" spans="4:4" x14ac:dyDescent="0.25">
      <c r="D2001" s="111"/>
    </row>
    <row r="2002" spans="4:4" x14ac:dyDescent="0.25">
      <c r="D2002" s="111"/>
    </row>
    <row r="2003" spans="4:4" x14ac:dyDescent="0.25">
      <c r="D2003" s="111"/>
    </row>
    <row r="2004" spans="4:4" x14ac:dyDescent="0.25">
      <c r="D2004" s="111"/>
    </row>
    <row r="2005" spans="4:4" x14ac:dyDescent="0.25">
      <c r="D2005" s="111"/>
    </row>
    <row r="2006" spans="4:4" x14ac:dyDescent="0.25">
      <c r="D2006" s="111"/>
    </row>
    <row r="2007" spans="4:4" x14ac:dyDescent="0.25">
      <c r="D2007" s="111"/>
    </row>
    <row r="2008" spans="4:4" x14ac:dyDescent="0.25">
      <c r="D2008" s="111"/>
    </row>
    <row r="2009" spans="4:4" x14ac:dyDescent="0.25">
      <c r="D2009" s="111"/>
    </row>
    <row r="2010" spans="4:4" x14ac:dyDescent="0.25">
      <c r="D2010" s="111"/>
    </row>
    <row r="2011" spans="4:4" x14ac:dyDescent="0.25">
      <c r="D2011" s="111"/>
    </row>
    <row r="2012" spans="4:4" x14ac:dyDescent="0.25">
      <c r="D2012" s="111"/>
    </row>
    <row r="2013" spans="4:4" x14ac:dyDescent="0.25">
      <c r="D2013" s="111"/>
    </row>
    <row r="2014" spans="4:4" x14ac:dyDescent="0.25">
      <c r="D2014" s="111"/>
    </row>
    <row r="2015" spans="4:4" x14ac:dyDescent="0.25">
      <c r="D2015" s="111"/>
    </row>
    <row r="2016" spans="4:4" x14ac:dyDescent="0.25">
      <c r="D2016" s="111"/>
    </row>
    <row r="2017" spans="4:4" x14ac:dyDescent="0.25">
      <c r="D2017" s="111"/>
    </row>
    <row r="2018" spans="4:4" x14ac:dyDescent="0.25">
      <c r="D2018" s="111"/>
    </row>
    <row r="2019" spans="4:4" x14ac:dyDescent="0.25">
      <c r="D2019" s="111"/>
    </row>
    <row r="2020" spans="4:4" x14ac:dyDescent="0.25">
      <c r="D2020" s="111"/>
    </row>
    <row r="2021" spans="4:4" x14ac:dyDescent="0.25">
      <c r="D2021" s="111"/>
    </row>
    <row r="2022" spans="4:4" x14ac:dyDescent="0.25">
      <c r="D2022" s="111"/>
    </row>
    <row r="2023" spans="4:4" x14ac:dyDescent="0.25">
      <c r="D2023" s="111"/>
    </row>
    <row r="2024" spans="4:4" x14ac:dyDescent="0.25">
      <c r="D2024" s="111"/>
    </row>
    <row r="2025" spans="4:4" x14ac:dyDescent="0.25">
      <c r="D2025" s="111"/>
    </row>
    <row r="2026" spans="4:4" x14ac:dyDescent="0.25">
      <c r="D2026" s="111"/>
    </row>
    <row r="2027" spans="4:4" x14ac:dyDescent="0.25">
      <c r="D2027" s="111"/>
    </row>
    <row r="2028" spans="4:4" x14ac:dyDescent="0.25">
      <c r="D2028" s="111"/>
    </row>
    <row r="2029" spans="4:4" x14ac:dyDescent="0.25">
      <c r="D2029" s="111"/>
    </row>
    <row r="2030" spans="4:4" x14ac:dyDescent="0.25">
      <c r="D2030" s="111"/>
    </row>
    <row r="2031" spans="4:4" x14ac:dyDescent="0.25">
      <c r="D2031" s="111"/>
    </row>
    <row r="2032" spans="4:4" x14ac:dyDescent="0.25">
      <c r="D2032" s="111"/>
    </row>
    <row r="2033" spans="4:4" x14ac:dyDescent="0.25">
      <c r="D2033" s="111"/>
    </row>
    <row r="2034" spans="4:4" x14ac:dyDescent="0.25">
      <c r="D2034" s="111"/>
    </row>
    <row r="2035" spans="4:4" x14ac:dyDescent="0.25">
      <c r="D2035" s="111"/>
    </row>
    <row r="2036" spans="4:4" x14ac:dyDescent="0.25">
      <c r="D2036" s="111"/>
    </row>
    <row r="2037" spans="4:4" x14ac:dyDescent="0.25">
      <c r="D2037" s="111"/>
    </row>
    <row r="2038" spans="4:4" x14ac:dyDescent="0.25">
      <c r="D2038" s="111"/>
    </row>
    <row r="2039" spans="4:4" x14ac:dyDescent="0.25">
      <c r="D2039" s="111"/>
    </row>
    <row r="2040" spans="4:4" x14ac:dyDescent="0.25">
      <c r="D2040" s="111"/>
    </row>
    <row r="2041" spans="4:4" x14ac:dyDescent="0.25">
      <c r="D2041" s="111"/>
    </row>
    <row r="2042" spans="4:4" x14ac:dyDescent="0.25">
      <c r="D2042" s="111"/>
    </row>
    <row r="2043" spans="4:4" x14ac:dyDescent="0.25">
      <c r="D2043" s="111"/>
    </row>
    <row r="2044" spans="4:4" x14ac:dyDescent="0.25">
      <c r="D2044" s="111"/>
    </row>
    <row r="2045" spans="4:4" x14ac:dyDescent="0.25">
      <c r="D2045" s="111"/>
    </row>
    <row r="2046" spans="4:4" x14ac:dyDescent="0.25">
      <c r="D2046" s="111"/>
    </row>
    <row r="2047" spans="4:4" x14ac:dyDescent="0.25">
      <c r="D2047" s="111"/>
    </row>
    <row r="2048" spans="4:4" x14ac:dyDescent="0.25">
      <c r="D2048" s="111"/>
    </row>
    <row r="2049" spans="4:4" x14ac:dyDescent="0.25">
      <c r="D2049" s="111"/>
    </row>
    <row r="2050" spans="4:4" x14ac:dyDescent="0.25">
      <c r="D2050" s="111"/>
    </row>
    <row r="2051" spans="4:4" x14ac:dyDescent="0.25">
      <c r="D2051" s="111"/>
    </row>
    <row r="2052" spans="4:4" x14ac:dyDescent="0.25">
      <c r="D2052" s="111"/>
    </row>
    <row r="2053" spans="4:4" x14ac:dyDescent="0.25">
      <c r="D2053" s="111"/>
    </row>
    <row r="2054" spans="4:4" x14ac:dyDescent="0.25">
      <c r="D2054" s="111"/>
    </row>
    <row r="2055" spans="4:4" x14ac:dyDescent="0.25">
      <c r="D2055" s="111"/>
    </row>
    <row r="2056" spans="4:4" x14ac:dyDescent="0.25">
      <c r="D2056" s="111"/>
    </row>
    <row r="2057" spans="4:4" x14ac:dyDescent="0.25">
      <c r="D2057" s="111"/>
    </row>
    <row r="2058" spans="4:4" x14ac:dyDescent="0.25">
      <c r="D2058" s="111"/>
    </row>
    <row r="2059" spans="4:4" x14ac:dyDescent="0.25">
      <c r="D2059" s="111"/>
    </row>
    <row r="2060" spans="4:4" x14ac:dyDescent="0.25">
      <c r="D2060" s="111"/>
    </row>
    <row r="2061" spans="4:4" x14ac:dyDescent="0.25">
      <c r="D2061" s="111"/>
    </row>
    <row r="2062" spans="4:4" x14ac:dyDescent="0.25">
      <c r="D2062" s="111"/>
    </row>
    <row r="2063" spans="4:4" x14ac:dyDescent="0.25">
      <c r="D2063" s="111"/>
    </row>
    <row r="2064" spans="4:4" x14ac:dyDescent="0.25">
      <c r="D2064" s="111"/>
    </row>
    <row r="2065" spans="4:4" x14ac:dyDescent="0.25">
      <c r="D2065" s="111"/>
    </row>
    <row r="2066" spans="4:4" x14ac:dyDescent="0.25">
      <c r="D2066" s="111"/>
    </row>
    <row r="2067" spans="4:4" x14ac:dyDescent="0.25">
      <c r="D2067" s="111"/>
    </row>
    <row r="2068" spans="4:4" x14ac:dyDescent="0.25">
      <c r="D2068" s="111"/>
    </row>
    <row r="2069" spans="4:4" x14ac:dyDescent="0.25">
      <c r="D2069" s="111"/>
    </row>
    <row r="2070" spans="4:4" x14ac:dyDescent="0.25">
      <c r="D2070" s="111"/>
    </row>
    <row r="2071" spans="4:4" x14ac:dyDescent="0.25">
      <c r="D2071" s="111"/>
    </row>
    <row r="2072" spans="4:4" x14ac:dyDescent="0.25">
      <c r="D2072" s="111"/>
    </row>
    <row r="2073" spans="4:4" x14ac:dyDescent="0.25">
      <c r="D2073" s="111"/>
    </row>
    <row r="2074" spans="4:4" x14ac:dyDescent="0.25">
      <c r="D2074" s="111"/>
    </row>
    <row r="2075" spans="4:4" x14ac:dyDescent="0.25">
      <c r="D2075" s="111"/>
    </row>
    <row r="2076" spans="4:4" x14ac:dyDescent="0.25">
      <c r="D2076" s="111"/>
    </row>
    <row r="2077" spans="4:4" x14ac:dyDescent="0.25">
      <c r="D2077" s="111"/>
    </row>
    <row r="2078" spans="4:4" x14ac:dyDescent="0.25">
      <c r="D2078" s="111"/>
    </row>
    <row r="2079" spans="4:4" x14ac:dyDescent="0.25">
      <c r="D2079" s="111"/>
    </row>
    <row r="2080" spans="4:4" x14ac:dyDescent="0.25">
      <c r="D2080" s="111"/>
    </row>
    <row r="2081" spans="4:4" x14ac:dyDescent="0.25">
      <c r="D2081" s="111"/>
    </row>
    <row r="2082" spans="4:4" x14ac:dyDescent="0.25">
      <c r="D2082" s="111"/>
    </row>
    <row r="2083" spans="4:4" x14ac:dyDescent="0.25">
      <c r="D2083" s="111"/>
    </row>
    <row r="2084" spans="4:4" x14ac:dyDescent="0.25">
      <c r="D2084" s="111"/>
    </row>
    <row r="2085" spans="4:4" x14ac:dyDescent="0.25">
      <c r="D2085" s="111"/>
    </row>
    <row r="2086" spans="4:4" x14ac:dyDescent="0.25">
      <c r="D2086" s="111"/>
    </row>
    <row r="2087" spans="4:4" x14ac:dyDescent="0.25">
      <c r="D2087" s="111"/>
    </row>
    <row r="2088" spans="4:4" x14ac:dyDescent="0.25">
      <c r="D2088" s="111"/>
    </row>
    <row r="2089" spans="4:4" x14ac:dyDescent="0.25">
      <c r="D2089" s="111"/>
    </row>
    <row r="2090" spans="4:4" x14ac:dyDescent="0.25">
      <c r="D2090" s="111"/>
    </row>
    <row r="2091" spans="4:4" x14ac:dyDescent="0.25">
      <c r="D2091" s="111"/>
    </row>
    <row r="2092" spans="4:4" x14ac:dyDescent="0.25">
      <c r="D2092" s="111"/>
    </row>
    <row r="2093" spans="4:4" x14ac:dyDescent="0.25">
      <c r="D2093" s="111"/>
    </row>
    <row r="2094" spans="4:4" x14ac:dyDescent="0.25">
      <c r="D2094" s="111"/>
    </row>
    <row r="2095" spans="4:4" x14ac:dyDescent="0.25">
      <c r="D2095" s="111"/>
    </row>
    <row r="2096" spans="4:4" x14ac:dyDescent="0.25">
      <c r="D2096" s="111"/>
    </row>
    <row r="2097" spans="4:4" x14ac:dyDescent="0.25">
      <c r="D2097" s="111"/>
    </row>
    <row r="2098" spans="4:4" x14ac:dyDescent="0.25">
      <c r="D2098" s="111"/>
    </row>
    <row r="2099" spans="4:4" x14ac:dyDescent="0.25">
      <c r="D2099" s="111"/>
    </row>
    <row r="2100" spans="4:4" x14ac:dyDescent="0.25">
      <c r="D2100" s="111"/>
    </row>
    <row r="2101" spans="4:4" x14ac:dyDescent="0.25">
      <c r="D2101" s="111"/>
    </row>
    <row r="2102" spans="4:4" x14ac:dyDescent="0.25">
      <c r="D2102" s="111"/>
    </row>
    <row r="2103" spans="4:4" x14ac:dyDescent="0.25">
      <c r="D2103" s="111"/>
    </row>
    <row r="2104" spans="4:4" x14ac:dyDescent="0.25">
      <c r="D2104" s="111"/>
    </row>
    <row r="2105" spans="4:4" x14ac:dyDescent="0.25">
      <c r="D2105" s="111"/>
    </row>
    <row r="2106" spans="4:4" x14ac:dyDescent="0.25">
      <c r="D2106" s="111"/>
    </row>
    <row r="2107" spans="4:4" x14ac:dyDescent="0.25">
      <c r="D2107" s="111"/>
    </row>
    <row r="2108" spans="4:4" x14ac:dyDescent="0.25">
      <c r="D2108" s="111"/>
    </row>
    <row r="2109" spans="4:4" x14ac:dyDescent="0.25">
      <c r="D2109" s="111"/>
    </row>
    <row r="2110" spans="4:4" x14ac:dyDescent="0.25">
      <c r="D2110" s="111"/>
    </row>
    <row r="2111" spans="4:4" x14ac:dyDescent="0.25">
      <c r="D2111" s="111"/>
    </row>
    <row r="2112" spans="4:4" x14ac:dyDescent="0.25">
      <c r="D2112" s="111"/>
    </row>
    <row r="2113" spans="4:4" x14ac:dyDescent="0.25">
      <c r="D2113" s="111"/>
    </row>
    <row r="2114" spans="4:4" x14ac:dyDescent="0.25">
      <c r="D2114" s="111"/>
    </row>
    <row r="2115" spans="4:4" x14ac:dyDescent="0.25">
      <c r="D2115" s="111"/>
    </row>
    <row r="2116" spans="4:4" x14ac:dyDescent="0.25">
      <c r="D2116" s="111"/>
    </row>
    <row r="2117" spans="4:4" x14ac:dyDescent="0.25">
      <c r="D2117" s="111"/>
    </row>
    <row r="2118" spans="4:4" x14ac:dyDescent="0.25">
      <c r="D2118" s="111"/>
    </row>
    <row r="2119" spans="4:4" x14ac:dyDescent="0.25">
      <c r="D2119" s="111"/>
    </row>
    <row r="2120" spans="4:4" x14ac:dyDescent="0.25">
      <c r="D2120" s="111"/>
    </row>
    <row r="2121" spans="4:4" x14ac:dyDescent="0.25">
      <c r="D2121" s="111"/>
    </row>
    <row r="2122" spans="4:4" x14ac:dyDescent="0.25">
      <c r="D2122" s="111"/>
    </row>
    <row r="2123" spans="4:4" x14ac:dyDescent="0.25">
      <c r="D2123" s="111"/>
    </row>
    <row r="2124" spans="4:4" x14ac:dyDescent="0.25">
      <c r="D2124" s="111"/>
    </row>
    <row r="2125" spans="4:4" x14ac:dyDescent="0.25">
      <c r="D2125" s="111"/>
    </row>
    <row r="2126" spans="4:4" x14ac:dyDescent="0.25">
      <c r="D2126" s="111"/>
    </row>
    <row r="2127" spans="4:4" x14ac:dyDescent="0.25">
      <c r="D2127" s="111"/>
    </row>
    <row r="2128" spans="4:4" x14ac:dyDescent="0.25">
      <c r="D2128" s="111"/>
    </row>
    <row r="2129" spans="4:4" x14ac:dyDescent="0.25">
      <c r="D2129" s="111"/>
    </row>
    <row r="2130" spans="4:4" x14ac:dyDescent="0.25">
      <c r="D2130" s="111"/>
    </row>
    <row r="2131" spans="4:4" x14ac:dyDescent="0.25">
      <c r="D2131" s="111"/>
    </row>
    <row r="2132" spans="4:4" x14ac:dyDescent="0.25">
      <c r="D2132" s="111"/>
    </row>
    <row r="2133" spans="4:4" x14ac:dyDescent="0.25">
      <c r="D2133" s="111"/>
    </row>
    <row r="2134" spans="4:4" x14ac:dyDescent="0.25">
      <c r="D2134" s="111"/>
    </row>
    <row r="2135" spans="4:4" x14ac:dyDescent="0.25">
      <c r="D2135" s="111"/>
    </row>
    <row r="2136" spans="4:4" x14ac:dyDescent="0.25">
      <c r="D2136" s="111"/>
    </row>
    <row r="2137" spans="4:4" x14ac:dyDescent="0.25">
      <c r="D2137" s="111"/>
    </row>
    <row r="2138" spans="4:4" x14ac:dyDescent="0.25">
      <c r="D2138" s="111"/>
    </row>
    <row r="2139" spans="4:4" x14ac:dyDescent="0.25">
      <c r="D2139" s="111"/>
    </row>
    <row r="2140" spans="4:4" x14ac:dyDescent="0.25">
      <c r="D2140" s="111"/>
    </row>
    <row r="2141" spans="4:4" x14ac:dyDescent="0.25">
      <c r="D2141" s="111"/>
    </row>
    <row r="2142" spans="4:4" x14ac:dyDescent="0.25">
      <c r="D2142" s="111"/>
    </row>
    <row r="2143" spans="4:4" x14ac:dyDescent="0.25">
      <c r="D2143" s="111"/>
    </row>
    <row r="2144" spans="4:4" x14ac:dyDescent="0.25">
      <c r="D2144" s="111"/>
    </row>
    <row r="2145" spans="4:4" x14ac:dyDescent="0.25">
      <c r="D2145" s="111"/>
    </row>
    <row r="2146" spans="4:4" x14ac:dyDescent="0.25">
      <c r="D2146" s="111"/>
    </row>
    <row r="2147" spans="4:4" x14ac:dyDescent="0.25">
      <c r="D2147" s="111"/>
    </row>
    <row r="2148" spans="4:4" x14ac:dyDescent="0.25">
      <c r="D2148" s="111"/>
    </row>
    <row r="2149" spans="4:4" x14ac:dyDescent="0.25">
      <c r="D2149" s="111"/>
    </row>
    <row r="2150" spans="4:4" x14ac:dyDescent="0.25">
      <c r="D2150" s="111"/>
    </row>
    <row r="2151" spans="4:4" x14ac:dyDescent="0.25">
      <c r="D2151" s="111"/>
    </row>
    <row r="2152" spans="4:4" x14ac:dyDescent="0.25">
      <c r="D2152" s="111"/>
    </row>
    <row r="2153" spans="4:4" x14ac:dyDescent="0.25">
      <c r="D2153" s="111"/>
    </row>
    <row r="2154" spans="4:4" x14ac:dyDescent="0.25">
      <c r="D2154" s="111"/>
    </row>
    <row r="2155" spans="4:4" x14ac:dyDescent="0.25">
      <c r="D2155" s="111"/>
    </row>
    <row r="2156" spans="4:4" x14ac:dyDescent="0.25">
      <c r="D2156" s="111"/>
    </row>
    <row r="2157" spans="4:4" x14ac:dyDescent="0.25">
      <c r="D2157" s="111"/>
    </row>
    <row r="2158" spans="4:4" x14ac:dyDescent="0.25">
      <c r="D2158" s="111"/>
    </row>
    <row r="2159" spans="4:4" x14ac:dyDescent="0.25">
      <c r="D2159" s="111"/>
    </row>
    <row r="2160" spans="4:4" x14ac:dyDescent="0.25">
      <c r="D2160" s="111"/>
    </row>
    <row r="2161" spans="4:4" x14ac:dyDescent="0.25">
      <c r="D2161" s="111"/>
    </row>
    <row r="2162" spans="4:4" x14ac:dyDescent="0.25">
      <c r="D2162" s="111"/>
    </row>
    <row r="2163" spans="4:4" x14ac:dyDescent="0.25">
      <c r="D2163" s="111"/>
    </row>
    <row r="2164" spans="4:4" x14ac:dyDescent="0.25">
      <c r="D2164" s="111"/>
    </row>
    <row r="2165" spans="4:4" x14ac:dyDescent="0.25">
      <c r="D2165" s="111"/>
    </row>
    <row r="2166" spans="4:4" x14ac:dyDescent="0.25">
      <c r="D2166" s="111"/>
    </row>
    <row r="2167" spans="4:4" x14ac:dyDescent="0.25">
      <c r="D2167" s="111"/>
    </row>
    <row r="2168" spans="4:4" x14ac:dyDescent="0.25">
      <c r="D2168" s="111"/>
    </row>
    <row r="2169" spans="4:4" x14ac:dyDescent="0.25">
      <c r="D2169" s="111"/>
    </row>
    <row r="2170" spans="4:4" x14ac:dyDescent="0.25">
      <c r="D2170" s="111"/>
    </row>
    <row r="2171" spans="4:4" x14ac:dyDescent="0.25">
      <c r="D2171" s="111"/>
    </row>
    <row r="2172" spans="4:4" x14ac:dyDescent="0.25">
      <c r="D2172" s="111"/>
    </row>
    <row r="2173" spans="4:4" x14ac:dyDescent="0.25">
      <c r="D2173" s="111"/>
    </row>
    <row r="2174" spans="4:4" x14ac:dyDescent="0.25">
      <c r="D2174" s="111"/>
    </row>
    <row r="2175" spans="4:4" x14ac:dyDescent="0.25">
      <c r="D2175" s="111"/>
    </row>
    <row r="2176" spans="4:4" x14ac:dyDescent="0.25">
      <c r="D2176" s="111"/>
    </row>
    <row r="2177" spans="4:4" x14ac:dyDescent="0.25">
      <c r="D2177" s="111"/>
    </row>
    <row r="2178" spans="4:4" x14ac:dyDescent="0.25">
      <c r="D2178" s="111"/>
    </row>
    <row r="2179" spans="4:4" x14ac:dyDescent="0.25">
      <c r="D2179" s="111"/>
    </row>
    <row r="2180" spans="4:4" x14ac:dyDescent="0.25">
      <c r="D2180" s="111"/>
    </row>
    <row r="2181" spans="4:4" x14ac:dyDescent="0.25">
      <c r="D2181" s="111"/>
    </row>
    <row r="2182" spans="4:4" x14ac:dyDescent="0.25">
      <c r="D2182" s="111"/>
    </row>
    <row r="2183" spans="4:4" x14ac:dyDescent="0.25">
      <c r="D2183" s="111"/>
    </row>
    <row r="2184" spans="4:4" x14ac:dyDescent="0.25">
      <c r="D2184" s="111"/>
    </row>
    <row r="2185" spans="4:4" x14ac:dyDescent="0.25">
      <c r="D2185" s="111"/>
    </row>
    <row r="2186" spans="4:4" x14ac:dyDescent="0.25">
      <c r="D2186" s="111"/>
    </row>
    <row r="2187" spans="4:4" x14ac:dyDescent="0.25">
      <c r="D2187" s="111"/>
    </row>
    <row r="2188" spans="4:4" x14ac:dyDescent="0.25">
      <c r="D2188" s="111"/>
    </row>
    <row r="2189" spans="4:4" x14ac:dyDescent="0.25">
      <c r="D2189" s="111"/>
    </row>
    <row r="2190" spans="4:4" x14ac:dyDescent="0.25">
      <c r="D2190" s="111"/>
    </row>
    <row r="2191" spans="4:4" x14ac:dyDescent="0.25">
      <c r="D2191" s="111"/>
    </row>
    <row r="2192" spans="4:4" x14ac:dyDescent="0.25">
      <c r="D2192" s="111"/>
    </row>
    <row r="2193" spans="4:4" x14ac:dyDescent="0.25">
      <c r="D2193" s="111"/>
    </row>
    <row r="2194" spans="4:4" x14ac:dyDescent="0.25">
      <c r="D2194" s="111"/>
    </row>
    <row r="2195" spans="4:4" x14ac:dyDescent="0.25">
      <c r="D2195" s="111"/>
    </row>
    <row r="2196" spans="4:4" x14ac:dyDescent="0.25">
      <c r="D2196" s="111"/>
    </row>
    <row r="2197" spans="4:4" x14ac:dyDescent="0.25">
      <c r="D2197" s="111"/>
    </row>
    <row r="2198" spans="4:4" x14ac:dyDescent="0.25">
      <c r="D2198" s="111"/>
    </row>
    <row r="2199" spans="4:4" x14ac:dyDescent="0.25">
      <c r="D2199" s="111"/>
    </row>
    <row r="2200" spans="4:4" x14ac:dyDescent="0.25">
      <c r="D2200" s="111"/>
    </row>
    <row r="2201" spans="4:4" x14ac:dyDescent="0.25">
      <c r="D2201" s="111"/>
    </row>
    <row r="2202" spans="4:4" x14ac:dyDescent="0.25">
      <c r="D2202" s="111"/>
    </row>
    <row r="2203" spans="4:4" x14ac:dyDescent="0.25">
      <c r="D2203" s="111"/>
    </row>
    <row r="2204" spans="4:4" x14ac:dyDescent="0.25">
      <c r="D2204" s="111"/>
    </row>
    <row r="2205" spans="4:4" x14ac:dyDescent="0.25">
      <c r="D2205" s="111"/>
    </row>
    <row r="2206" spans="4:4" x14ac:dyDescent="0.25">
      <c r="D2206" s="111"/>
    </row>
    <row r="2207" spans="4:4" x14ac:dyDescent="0.25">
      <c r="D2207" s="111"/>
    </row>
    <row r="2208" spans="4:4" x14ac:dyDescent="0.25">
      <c r="D2208" s="111"/>
    </row>
    <row r="2209" spans="4:4" x14ac:dyDescent="0.25">
      <c r="D2209" s="111"/>
    </row>
    <row r="2210" spans="4:4" x14ac:dyDescent="0.25">
      <c r="D2210" s="111"/>
    </row>
    <row r="2211" spans="4:4" x14ac:dyDescent="0.25">
      <c r="D2211" s="111"/>
    </row>
    <row r="2212" spans="4:4" x14ac:dyDescent="0.25">
      <c r="D2212" s="111"/>
    </row>
    <row r="2213" spans="4:4" x14ac:dyDescent="0.25">
      <c r="D2213" s="111"/>
    </row>
    <row r="2214" spans="4:4" x14ac:dyDescent="0.25">
      <c r="D2214" s="111"/>
    </row>
    <row r="2215" spans="4:4" x14ac:dyDescent="0.25">
      <c r="D2215" s="111"/>
    </row>
    <row r="2216" spans="4:4" x14ac:dyDescent="0.25">
      <c r="D2216" s="111"/>
    </row>
    <row r="2217" spans="4:4" x14ac:dyDescent="0.25">
      <c r="D2217" s="111"/>
    </row>
    <row r="2218" spans="4:4" x14ac:dyDescent="0.25">
      <c r="D2218" s="111"/>
    </row>
    <row r="2219" spans="4:4" x14ac:dyDescent="0.25">
      <c r="D2219" s="111"/>
    </row>
    <row r="2220" spans="4:4" x14ac:dyDescent="0.25">
      <c r="D2220" s="111"/>
    </row>
    <row r="2221" spans="4:4" x14ac:dyDescent="0.25">
      <c r="D2221" s="111"/>
    </row>
    <row r="2222" spans="4:4" x14ac:dyDescent="0.25">
      <c r="D2222" s="111"/>
    </row>
    <row r="2223" spans="4:4" x14ac:dyDescent="0.25">
      <c r="D2223" s="111"/>
    </row>
    <row r="2224" spans="4:4" x14ac:dyDescent="0.25">
      <c r="D2224" s="111"/>
    </row>
    <row r="2225" spans="4:4" x14ac:dyDescent="0.25">
      <c r="D2225" s="111"/>
    </row>
    <row r="2226" spans="4:4" x14ac:dyDescent="0.25">
      <c r="D2226" s="111"/>
    </row>
    <row r="2227" spans="4:4" x14ac:dyDescent="0.25">
      <c r="D2227" s="111"/>
    </row>
    <row r="2228" spans="4:4" x14ac:dyDescent="0.25">
      <c r="D2228" s="111"/>
    </row>
    <row r="2229" spans="4:4" x14ac:dyDescent="0.25">
      <c r="D2229" s="111"/>
    </row>
    <row r="2230" spans="4:4" x14ac:dyDescent="0.25">
      <c r="D2230" s="111"/>
    </row>
    <row r="2231" spans="4:4" x14ac:dyDescent="0.25">
      <c r="D2231" s="111"/>
    </row>
    <row r="2232" spans="4:4" x14ac:dyDescent="0.25">
      <c r="D2232" s="111"/>
    </row>
    <row r="2233" spans="4:4" x14ac:dyDescent="0.25">
      <c r="D2233" s="111"/>
    </row>
    <row r="2234" spans="4:4" x14ac:dyDescent="0.25">
      <c r="D2234" s="111"/>
    </row>
    <row r="2235" spans="4:4" x14ac:dyDescent="0.25">
      <c r="D2235" s="111"/>
    </row>
    <row r="2236" spans="4:4" x14ac:dyDescent="0.25">
      <c r="D2236" s="111"/>
    </row>
    <row r="2237" spans="4:4" x14ac:dyDescent="0.25">
      <c r="D2237" s="111"/>
    </row>
    <row r="2238" spans="4:4" x14ac:dyDescent="0.25">
      <c r="D2238" s="111"/>
    </row>
    <row r="2239" spans="4:4" x14ac:dyDescent="0.25">
      <c r="D2239" s="111"/>
    </row>
    <row r="2240" spans="4:4" x14ac:dyDescent="0.25">
      <c r="D2240" s="111"/>
    </row>
    <row r="2241" spans="4:4" x14ac:dyDescent="0.25">
      <c r="D2241" s="111"/>
    </row>
    <row r="2242" spans="4:4" x14ac:dyDescent="0.25">
      <c r="D2242" s="111"/>
    </row>
    <row r="2243" spans="4:4" x14ac:dyDescent="0.25">
      <c r="D2243" s="111"/>
    </row>
    <row r="2244" spans="4:4" x14ac:dyDescent="0.25">
      <c r="D2244" s="111"/>
    </row>
    <row r="2245" spans="4:4" x14ac:dyDescent="0.25">
      <c r="D2245" s="111"/>
    </row>
    <row r="2246" spans="4:4" x14ac:dyDescent="0.25">
      <c r="D2246" s="111"/>
    </row>
    <row r="2247" spans="4:4" x14ac:dyDescent="0.25">
      <c r="D2247" s="111"/>
    </row>
    <row r="2248" spans="4:4" x14ac:dyDescent="0.25">
      <c r="D2248" s="111"/>
    </row>
    <row r="2249" spans="4:4" x14ac:dyDescent="0.25">
      <c r="D2249" s="111"/>
    </row>
    <row r="2250" spans="4:4" x14ac:dyDescent="0.25">
      <c r="D2250" s="111"/>
    </row>
    <row r="2251" spans="4:4" x14ac:dyDescent="0.25">
      <c r="D2251" s="111"/>
    </row>
    <row r="2252" spans="4:4" x14ac:dyDescent="0.25">
      <c r="D2252" s="111"/>
    </row>
    <row r="2253" spans="4:4" x14ac:dyDescent="0.25">
      <c r="D2253" s="111"/>
    </row>
    <row r="2254" spans="4:4" x14ac:dyDescent="0.25">
      <c r="D2254" s="111"/>
    </row>
    <row r="2255" spans="4:4" x14ac:dyDescent="0.25">
      <c r="D2255" s="111"/>
    </row>
    <row r="2256" spans="4:4" x14ac:dyDescent="0.25">
      <c r="D2256" s="111"/>
    </row>
    <row r="2257" spans="4:4" x14ac:dyDescent="0.25">
      <c r="D2257" s="111"/>
    </row>
    <row r="2258" spans="4:4" x14ac:dyDescent="0.25">
      <c r="D2258" s="111"/>
    </row>
    <row r="2259" spans="4:4" x14ac:dyDescent="0.25">
      <c r="D2259" s="111"/>
    </row>
    <row r="2260" spans="4:4" x14ac:dyDescent="0.25">
      <c r="D2260" s="111"/>
    </row>
    <row r="2261" spans="4:4" x14ac:dyDescent="0.25">
      <c r="D2261" s="111"/>
    </row>
    <row r="2262" spans="4:4" x14ac:dyDescent="0.25">
      <c r="D2262" s="111"/>
    </row>
    <row r="2263" spans="4:4" x14ac:dyDescent="0.25">
      <c r="D2263" s="111"/>
    </row>
    <row r="2264" spans="4:4" x14ac:dyDescent="0.25">
      <c r="D2264" s="111"/>
    </row>
    <row r="2265" spans="4:4" x14ac:dyDescent="0.25">
      <c r="D2265" s="111"/>
    </row>
    <row r="2266" spans="4:4" x14ac:dyDescent="0.25">
      <c r="D2266" s="111"/>
    </row>
    <row r="2267" spans="4:4" x14ac:dyDescent="0.25">
      <c r="D2267" s="111"/>
    </row>
    <row r="2268" spans="4:4" x14ac:dyDescent="0.25">
      <c r="D2268" s="111"/>
    </row>
    <row r="2269" spans="4:4" x14ac:dyDescent="0.25">
      <c r="D2269" s="111"/>
    </row>
    <row r="2270" spans="4:4" x14ac:dyDescent="0.25">
      <c r="D2270" s="111"/>
    </row>
    <row r="2271" spans="4:4" x14ac:dyDescent="0.25">
      <c r="D2271" s="111"/>
    </row>
    <row r="2272" spans="4:4" x14ac:dyDescent="0.25">
      <c r="D2272" s="111"/>
    </row>
    <row r="2273" spans="4:4" x14ac:dyDescent="0.25">
      <c r="D2273" s="111"/>
    </row>
    <row r="2274" spans="4:4" x14ac:dyDescent="0.25">
      <c r="D2274" s="111"/>
    </row>
    <row r="2275" spans="4:4" x14ac:dyDescent="0.25">
      <c r="D2275" s="111"/>
    </row>
    <row r="2276" spans="4:4" x14ac:dyDescent="0.25">
      <c r="D2276" s="111"/>
    </row>
    <row r="2277" spans="4:4" x14ac:dyDescent="0.25">
      <c r="D2277" s="111"/>
    </row>
    <row r="2278" spans="4:4" x14ac:dyDescent="0.25">
      <c r="D2278" s="111"/>
    </row>
    <row r="2279" spans="4:4" x14ac:dyDescent="0.25">
      <c r="D2279" s="111"/>
    </row>
    <row r="2280" spans="4:4" x14ac:dyDescent="0.25">
      <c r="D2280" s="111"/>
    </row>
    <row r="2281" spans="4:4" x14ac:dyDescent="0.25">
      <c r="D2281" s="111"/>
    </row>
    <row r="2282" spans="4:4" x14ac:dyDescent="0.25">
      <c r="D2282" s="111"/>
    </row>
    <row r="2283" spans="4:4" x14ac:dyDescent="0.25">
      <c r="D2283" s="111"/>
    </row>
    <row r="2284" spans="4:4" x14ac:dyDescent="0.25">
      <c r="D2284" s="111"/>
    </row>
    <row r="2285" spans="4:4" x14ac:dyDescent="0.25">
      <c r="D2285" s="111"/>
    </row>
    <row r="2286" spans="4:4" x14ac:dyDescent="0.25">
      <c r="D2286" s="111"/>
    </row>
    <row r="2287" spans="4:4" x14ac:dyDescent="0.25">
      <c r="D2287" s="111"/>
    </row>
    <row r="2288" spans="4:4" x14ac:dyDescent="0.25">
      <c r="D2288" s="111"/>
    </row>
    <row r="2289" spans="4:4" x14ac:dyDescent="0.25">
      <c r="D2289" s="111"/>
    </row>
    <row r="2290" spans="4:4" x14ac:dyDescent="0.25">
      <c r="D2290" s="111"/>
    </row>
    <row r="2291" spans="4:4" x14ac:dyDescent="0.25">
      <c r="D2291" s="111"/>
    </row>
    <row r="2292" spans="4:4" x14ac:dyDescent="0.25">
      <c r="D2292" s="111"/>
    </row>
    <row r="2293" spans="4:4" x14ac:dyDescent="0.25">
      <c r="D2293" s="111"/>
    </row>
    <row r="2294" spans="4:4" x14ac:dyDescent="0.25">
      <c r="D2294" s="111"/>
    </row>
    <row r="2295" spans="4:4" x14ac:dyDescent="0.25">
      <c r="D2295" s="111"/>
    </row>
    <row r="2296" spans="4:4" x14ac:dyDescent="0.25">
      <c r="D2296" s="111"/>
    </row>
    <row r="2297" spans="4:4" x14ac:dyDescent="0.25">
      <c r="D2297" s="111"/>
    </row>
    <row r="2298" spans="4:4" x14ac:dyDescent="0.25">
      <c r="D2298" s="111"/>
    </row>
    <row r="2299" spans="4:4" x14ac:dyDescent="0.25">
      <c r="D2299" s="111"/>
    </row>
    <row r="2300" spans="4:4" x14ac:dyDescent="0.25">
      <c r="D2300" s="111"/>
    </row>
    <row r="2301" spans="4:4" x14ac:dyDescent="0.25">
      <c r="D2301" s="111"/>
    </row>
    <row r="2302" spans="4:4" x14ac:dyDescent="0.25">
      <c r="D2302" s="111"/>
    </row>
    <row r="2303" spans="4:4" x14ac:dyDescent="0.25">
      <c r="D2303" s="111"/>
    </row>
    <row r="2304" spans="4:4" x14ac:dyDescent="0.25">
      <c r="D2304" s="111"/>
    </row>
    <row r="2305" spans="4:4" x14ac:dyDescent="0.25">
      <c r="D2305" s="111"/>
    </row>
    <row r="2306" spans="4:4" x14ac:dyDescent="0.25">
      <c r="D2306" s="111"/>
    </row>
    <row r="2307" spans="4:4" x14ac:dyDescent="0.25">
      <c r="D2307" s="111"/>
    </row>
    <row r="2308" spans="4:4" x14ac:dyDescent="0.25">
      <c r="D2308" s="111"/>
    </row>
    <row r="2309" spans="4:4" x14ac:dyDescent="0.25">
      <c r="D2309" s="111"/>
    </row>
    <row r="2310" spans="4:4" x14ac:dyDescent="0.25">
      <c r="D2310" s="111"/>
    </row>
    <row r="2311" spans="4:4" x14ac:dyDescent="0.25">
      <c r="D2311" s="111"/>
    </row>
    <row r="2312" spans="4:4" x14ac:dyDescent="0.25">
      <c r="D2312" s="111"/>
    </row>
    <row r="2313" spans="4:4" x14ac:dyDescent="0.25">
      <c r="D2313" s="111"/>
    </row>
    <row r="2314" spans="4:4" x14ac:dyDescent="0.25">
      <c r="D2314" s="111"/>
    </row>
    <row r="2315" spans="4:4" x14ac:dyDescent="0.25">
      <c r="D2315" s="111"/>
    </row>
    <row r="2316" spans="4:4" x14ac:dyDescent="0.25">
      <c r="D2316" s="111"/>
    </row>
    <row r="2317" spans="4:4" x14ac:dyDescent="0.25">
      <c r="D2317" s="111"/>
    </row>
    <row r="2318" spans="4:4" x14ac:dyDescent="0.25">
      <c r="D2318" s="111"/>
    </row>
    <row r="2319" spans="4:4" x14ac:dyDescent="0.25">
      <c r="D2319" s="111"/>
    </row>
    <row r="2320" spans="4:4" x14ac:dyDescent="0.25">
      <c r="D2320" s="111"/>
    </row>
    <row r="2321" spans="4:4" x14ac:dyDescent="0.25">
      <c r="D2321" s="111"/>
    </row>
    <row r="2322" spans="4:4" x14ac:dyDescent="0.25">
      <c r="D2322" s="111"/>
    </row>
    <row r="2323" spans="4:4" x14ac:dyDescent="0.25">
      <c r="D2323" s="111"/>
    </row>
    <row r="2324" spans="4:4" x14ac:dyDescent="0.25">
      <c r="D2324" s="111"/>
    </row>
    <row r="2325" spans="4:4" x14ac:dyDescent="0.25">
      <c r="D2325" s="111"/>
    </row>
    <row r="2326" spans="4:4" x14ac:dyDescent="0.25">
      <c r="D2326" s="111"/>
    </row>
    <row r="2327" spans="4:4" x14ac:dyDescent="0.25">
      <c r="D2327" s="111"/>
    </row>
    <row r="2328" spans="4:4" x14ac:dyDescent="0.25">
      <c r="D2328" s="111"/>
    </row>
    <row r="2329" spans="4:4" x14ac:dyDescent="0.25">
      <c r="D2329" s="111"/>
    </row>
    <row r="2330" spans="4:4" x14ac:dyDescent="0.25">
      <c r="D2330" s="111"/>
    </row>
    <row r="2331" spans="4:4" x14ac:dyDescent="0.25">
      <c r="D2331" s="111"/>
    </row>
    <row r="2332" spans="4:4" x14ac:dyDescent="0.25">
      <c r="D2332" s="111"/>
    </row>
    <row r="2333" spans="4:4" x14ac:dyDescent="0.25">
      <c r="D2333" s="111"/>
    </row>
    <row r="2334" spans="4:4" x14ac:dyDescent="0.25">
      <c r="D2334" s="111"/>
    </row>
    <row r="2335" spans="4:4" x14ac:dyDescent="0.25">
      <c r="D2335" s="111"/>
    </row>
    <row r="2336" spans="4:4" x14ac:dyDescent="0.25">
      <c r="D2336" s="111"/>
    </row>
    <row r="2337" spans="4:4" x14ac:dyDescent="0.25">
      <c r="D2337" s="111"/>
    </row>
    <row r="2338" spans="4:4" x14ac:dyDescent="0.25">
      <c r="D2338" s="111"/>
    </row>
    <row r="2339" spans="4:4" x14ac:dyDescent="0.25">
      <c r="D2339" s="111"/>
    </row>
    <row r="2340" spans="4:4" x14ac:dyDescent="0.25">
      <c r="D2340" s="111"/>
    </row>
    <row r="2341" spans="4:4" x14ac:dyDescent="0.25">
      <c r="D2341" s="111"/>
    </row>
    <row r="2342" spans="4:4" x14ac:dyDescent="0.25">
      <c r="D2342" s="111"/>
    </row>
    <row r="2343" spans="4:4" x14ac:dyDescent="0.25">
      <c r="D2343" s="111"/>
    </row>
    <row r="2344" spans="4:4" x14ac:dyDescent="0.25">
      <c r="D2344" s="111"/>
    </row>
    <row r="2345" spans="4:4" x14ac:dyDescent="0.25">
      <c r="D2345" s="111"/>
    </row>
    <row r="2346" spans="4:4" x14ac:dyDescent="0.25">
      <c r="D2346" s="111"/>
    </row>
    <row r="2347" spans="4:4" x14ac:dyDescent="0.25">
      <c r="D2347" s="111"/>
    </row>
    <row r="2348" spans="4:4" x14ac:dyDescent="0.25">
      <c r="D2348" s="111"/>
    </row>
    <row r="2349" spans="4:4" x14ac:dyDescent="0.25">
      <c r="D2349" s="111"/>
    </row>
    <row r="2350" spans="4:4" x14ac:dyDescent="0.25">
      <c r="D2350" s="111"/>
    </row>
    <row r="2351" spans="4:4" x14ac:dyDescent="0.25">
      <c r="D2351" s="111"/>
    </row>
    <row r="2352" spans="4:4" x14ac:dyDescent="0.25">
      <c r="D2352" s="111"/>
    </row>
    <row r="2353" spans="4:4" x14ac:dyDescent="0.25">
      <c r="D2353" s="111"/>
    </row>
    <row r="2354" spans="4:4" x14ac:dyDescent="0.25">
      <c r="D2354" s="111"/>
    </row>
    <row r="2355" spans="4:4" x14ac:dyDescent="0.25">
      <c r="D2355" s="111"/>
    </row>
    <row r="2356" spans="4:4" x14ac:dyDescent="0.25">
      <c r="D2356" s="111"/>
    </row>
    <row r="2357" spans="4:4" x14ac:dyDescent="0.25">
      <c r="D2357" s="111"/>
    </row>
    <row r="2358" spans="4:4" x14ac:dyDescent="0.25">
      <c r="D2358" s="111"/>
    </row>
    <row r="2359" spans="4:4" x14ac:dyDescent="0.25">
      <c r="D2359" s="111"/>
    </row>
    <row r="2360" spans="4:4" x14ac:dyDescent="0.25">
      <c r="D2360" s="111"/>
    </row>
    <row r="2361" spans="4:4" x14ac:dyDescent="0.25">
      <c r="D2361" s="111"/>
    </row>
    <row r="2362" spans="4:4" x14ac:dyDescent="0.25">
      <c r="D2362" s="111"/>
    </row>
    <row r="2363" spans="4:4" x14ac:dyDescent="0.25">
      <c r="D2363" s="111"/>
    </row>
    <row r="2364" spans="4:4" x14ac:dyDescent="0.25">
      <c r="D2364" s="111"/>
    </row>
    <row r="2365" spans="4:4" x14ac:dyDescent="0.25">
      <c r="D2365" s="111"/>
    </row>
    <row r="2366" spans="4:4" x14ac:dyDescent="0.25">
      <c r="D2366" s="111"/>
    </row>
    <row r="2367" spans="4:4" x14ac:dyDescent="0.25">
      <c r="D2367" s="111"/>
    </row>
    <row r="2368" spans="4:4" x14ac:dyDescent="0.25">
      <c r="D2368" s="111"/>
    </row>
    <row r="2369" spans="4:4" x14ac:dyDescent="0.25">
      <c r="D2369" s="111"/>
    </row>
    <row r="2370" spans="4:4" x14ac:dyDescent="0.25">
      <c r="D2370" s="111"/>
    </row>
    <row r="2371" spans="4:4" x14ac:dyDescent="0.25">
      <c r="D2371" s="111"/>
    </row>
    <row r="2372" spans="4:4" x14ac:dyDescent="0.25">
      <c r="D2372" s="111"/>
    </row>
    <row r="2373" spans="4:4" x14ac:dyDescent="0.25">
      <c r="D2373" s="111"/>
    </row>
    <row r="2374" spans="4:4" x14ac:dyDescent="0.25">
      <c r="D2374" s="111"/>
    </row>
    <row r="2375" spans="4:4" x14ac:dyDescent="0.25">
      <c r="D2375" s="111"/>
    </row>
    <row r="2376" spans="4:4" x14ac:dyDescent="0.25">
      <c r="D2376" s="111"/>
    </row>
    <row r="2377" spans="4:4" x14ac:dyDescent="0.25">
      <c r="D2377" s="111"/>
    </row>
    <row r="2378" spans="4:4" x14ac:dyDescent="0.25">
      <c r="D2378" s="111"/>
    </row>
    <row r="2379" spans="4:4" x14ac:dyDescent="0.25">
      <c r="D2379" s="111"/>
    </row>
    <row r="2380" spans="4:4" x14ac:dyDescent="0.25">
      <c r="D2380" s="111"/>
    </row>
    <row r="2381" spans="4:4" x14ac:dyDescent="0.25">
      <c r="D2381" s="111"/>
    </row>
    <row r="2382" spans="4:4" x14ac:dyDescent="0.25">
      <c r="D2382" s="111"/>
    </row>
    <row r="2383" spans="4:4" x14ac:dyDescent="0.25">
      <c r="D2383" s="111"/>
    </row>
    <row r="2384" spans="4:4" x14ac:dyDescent="0.25">
      <c r="D2384" s="111"/>
    </row>
    <row r="2385" spans="4:4" x14ac:dyDescent="0.25">
      <c r="D2385" s="111"/>
    </row>
    <row r="2386" spans="4:4" x14ac:dyDescent="0.25">
      <c r="D2386" s="111"/>
    </row>
    <row r="2387" spans="4:4" x14ac:dyDescent="0.25">
      <c r="D2387" s="111"/>
    </row>
    <row r="2388" spans="4:4" x14ac:dyDescent="0.25">
      <c r="D2388" s="111"/>
    </row>
    <row r="2389" spans="4:4" x14ac:dyDescent="0.25">
      <c r="D2389" s="111"/>
    </row>
    <row r="2390" spans="4:4" x14ac:dyDescent="0.25">
      <c r="D2390" s="111"/>
    </row>
    <row r="2391" spans="4:4" x14ac:dyDescent="0.25">
      <c r="D2391" s="111"/>
    </row>
    <row r="2392" spans="4:4" x14ac:dyDescent="0.25">
      <c r="D2392" s="111"/>
    </row>
    <row r="2393" spans="4:4" x14ac:dyDescent="0.25">
      <c r="D2393" s="111"/>
    </row>
    <row r="2394" spans="4:4" x14ac:dyDescent="0.25">
      <c r="D2394" s="111"/>
    </row>
    <row r="2395" spans="4:4" x14ac:dyDescent="0.25">
      <c r="D2395" s="111"/>
    </row>
    <row r="2396" spans="4:4" x14ac:dyDescent="0.25">
      <c r="D2396" s="111"/>
    </row>
    <row r="2397" spans="4:4" x14ac:dyDescent="0.25">
      <c r="D2397" s="111"/>
    </row>
    <row r="2398" spans="4:4" x14ac:dyDescent="0.25">
      <c r="D2398" s="111"/>
    </row>
    <row r="2399" spans="4:4" x14ac:dyDescent="0.25">
      <c r="D2399" s="111"/>
    </row>
    <row r="2400" spans="4:4" x14ac:dyDescent="0.25">
      <c r="D2400" s="111"/>
    </row>
    <row r="2401" spans="4:4" x14ac:dyDescent="0.25">
      <c r="D2401" s="111"/>
    </row>
    <row r="2402" spans="4:4" x14ac:dyDescent="0.25">
      <c r="D2402" s="111"/>
    </row>
    <row r="2403" spans="4:4" x14ac:dyDescent="0.25">
      <c r="D2403" s="111"/>
    </row>
    <row r="2404" spans="4:4" x14ac:dyDescent="0.25">
      <c r="D2404" s="111"/>
    </row>
    <row r="2405" spans="4:4" x14ac:dyDescent="0.25">
      <c r="D2405" s="111"/>
    </row>
    <row r="2406" spans="4:4" x14ac:dyDescent="0.25">
      <c r="D2406" s="111"/>
    </row>
    <row r="2407" spans="4:4" x14ac:dyDescent="0.25">
      <c r="D2407" s="111"/>
    </row>
    <row r="2408" spans="4:4" x14ac:dyDescent="0.25">
      <c r="D2408" s="111"/>
    </row>
    <row r="2409" spans="4:4" x14ac:dyDescent="0.25">
      <c r="D2409" s="111"/>
    </row>
    <row r="2410" spans="4:4" x14ac:dyDescent="0.25">
      <c r="D2410" s="111"/>
    </row>
    <row r="2411" spans="4:4" x14ac:dyDescent="0.25">
      <c r="D2411" s="111"/>
    </row>
    <row r="2412" spans="4:4" x14ac:dyDescent="0.25">
      <c r="D2412" s="111"/>
    </row>
    <row r="2413" spans="4:4" x14ac:dyDescent="0.25">
      <c r="D2413" s="111"/>
    </row>
    <row r="2414" spans="4:4" x14ac:dyDescent="0.25">
      <c r="D2414" s="111"/>
    </row>
    <row r="2415" spans="4:4" x14ac:dyDescent="0.25">
      <c r="D2415" s="111"/>
    </row>
    <row r="2416" spans="4:4" x14ac:dyDescent="0.25">
      <c r="D2416" s="111"/>
    </row>
    <row r="2417" spans="4:4" x14ac:dyDescent="0.25">
      <c r="D2417" s="111"/>
    </row>
    <row r="2418" spans="4:4" x14ac:dyDescent="0.25">
      <c r="D2418" s="111"/>
    </row>
    <row r="2419" spans="4:4" x14ac:dyDescent="0.25">
      <c r="D2419" s="111"/>
    </row>
    <row r="2420" spans="4:4" x14ac:dyDescent="0.25">
      <c r="D2420" s="111"/>
    </row>
    <row r="2421" spans="4:4" x14ac:dyDescent="0.25">
      <c r="D2421" s="111"/>
    </row>
    <row r="2422" spans="4:4" x14ac:dyDescent="0.25">
      <c r="D2422" s="111"/>
    </row>
    <row r="2423" spans="4:4" x14ac:dyDescent="0.25">
      <c r="D2423" s="111"/>
    </row>
    <row r="2424" spans="4:4" x14ac:dyDescent="0.25">
      <c r="D2424" s="111"/>
    </row>
    <row r="2425" spans="4:4" x14ac:dyDescent="0.25">
      <c r="D2425" s="111"/>
    </row>
    <row r="2426" spans="4:4" x14ac:dyDescent="0.25">
      <c r="D2426" s="111"/>
    </row>
    <row r="2427" spans="4:4" x14ac:dyDescent="0.25">
      <c r="D2427" s="111"/>
    </row>
    <row r="2428" spans="4:4" x14ac:dyDescent="0.25">
      <c r="D2428" s="111"/>
    </row>
    <row r="2429" spans="4:4" x14ac:dyDescent="0.25">
      <c r="D2429" s="111"/>
    </row>
    <row r="2430" spans="4:4" x14ac:dyDescent="0.25">
      <c r="D2430" s="111"/>
    </row>
    <row r="2431" spans="4:4" x14ac:dyDescent="0.25">
      <c r="D2431" s="111"/>
    </row>
    <row r="2432" spans="4:4" x14ac:dyDescent="0.25">
      <c r="D2432" s="111"/>
    </row>
    <row r="2433" spans="4:4" x14ac:dyDescent="0.25">
      <c r="D2433" s="111"/>
    </row>
    <row r="2434" spans="4:4" x14ac:dyDescent="0.25">
      <c r="D2434" s="111"/>
    </row>
    <row r="2435" spans="4:4" x14ac:dyDescent="0.25">
      <c r="D2435" s="111"/>
    </row>
    <row r="2436" spans="4:4" x14ac:dyDescent="0.25">
      <c r="D2436" s="111"/>
    </row>
    <row r="2437" spans="4:4" x14ac:dyDescent="0.25">
      <c r="D2437" s="111"/>
    </row>
    <row r="2438" spans="4:4" x14ac:dyDescent="0.25">
      <c r="D2438" s="111"/>
    </row>
    <row r="2439" spans="4:4" x14ac:dyDescent="0.25">
      <c r="D2439" s="111"/>
    </row>
    <row r="2440" spans="4:4" x14ac:dyDescent="0.25">
      <c r="D2440" s="111"/>
    </row>
    <row r="2441" spans="4:4" x14ac:dyDescent="0.25">
      <c r="D2441" s="111"/>
    </row>
    <row r="2442" spans="4:4" x14ac:dyDescent="0.25">
      <c r="D2442" s="111"/>
    </row>
    <row r="2443" spans="4:4" x14ac:dyDescent="0.25">
      <c r="D2443" s="111"/>
    </row>
    <row r="2444" spans="4:4" x14ac:dyDescent="0.25">
      <c r="D2444" s="111"/>
    </row>
    <row r="2445" spans="4:4" x14ac:dyDescent="0.25">
      <c r="D2445" s="111"/>
    </row>
    <row r="2446" spans="4:4" x14ac:dyDescent="0.25">
      <c r="D2446" s="111"/>
    </row>
    <row r="2447" spans="4:4" x14ac:dyDescent="0.25">
      <c r="D2447" s="111"/>
    </row>
    <row r="2448" spans="4:4" x14ac:dyDescent="0.25">
      <c r="D2448" s="111"/>
    </row>
    <row r="2449" spans="4:4" x14ac:dyDescent="0.25">
      <c r="D2449" s="111"/>
    </row>
    <row r="2450" spans="4:4" x14ac:dyDescent="0.25">
      <c r="D2450" s="111"/>
    </row>
    <row r="2451" spans="4:4" x14ac:dyDescent="0.25">
      <c r="D2451" s="111"/>
    </row>
    <row r="2452" spans="4:4" x14ac:dyDescent="0.25">
      <c r="D2452" s="111"/>
    </row>
    <row r="2453" spans="4:4" x14ac:dyDescent="0.25">
      <c r="D2453" s="111"/>
    </row>
    <row r="2454" spans="4:4" x14ac:dyDescent="0.25">
      <c r="D2454" s="111"/>
    </row>
    <row r="2455" spans="4:4" x14ac:dyDescent="0.25">
      <c r="D2455" s="111"/>
    </row>
    <row r="2456" spans="4:4" x14ac:dyDescent="0.25">
      <c r="D2456" s="111"/>
    </row>
    <row r="2457" spans="4:4" x14ac:dyDescent="0.25">
      <c r="D2457" s="111"/>
    </row>
    <row r="2458" spans="4:4" x14ac:dyDescent="0.25">
      <c r="D2458" s="111"/>
    </row>
    <row r="2459" spans="4:4" x14ac:dyDescent="0.25">
      <c r="D2459" s="111"/>
    </row>
    <row r="2460" spans="4:4" x14ac:dyDescent="0.25">
      <c r="D2460" s="111"/>
    </row>
    <row r="2461" spans="4:4" x14ac:dyDescent="0.25">
      <c r="D2461" s="111"/>
    </row>
    <row r="2462" spans="4:4" x14ac:dyDescent="0.25">
      <c r="D2462" s="111"/>
    </row>
    <row r="2463" spans="4:4" x14ac:dyDescent="0.25">
      <c r="D2463" s="111"/>
    </row>
    <row r="2464" spans="4:4" x14ac:dyDescent="0.25">
      <c r="D2464" s="111"/>
    </row>
    <row r="2465" spans="4:4" x14ac:dyDescent="0.25">
      <c r="D2465" s="111"/>
    </row>
    <row r="2466" spans="4:4" x14ac:dyDescent="0.25">
      <c r="D2466" s="111"/>
    </row>
    <row r="2467" spans="4:4" x14ac:dyDescent="0.25">
      <c r="D2467" s="111"/>
    </row>
    <row r="2468" spans="4:4" x14ac:dyDescent="0.25">
      <c r="D2468" s="111"/>
    </row>
    <row r="2469" spans="4:4" x14ac:dyDescent="0.25">
      <c r="D2469" s="111"/>
    </row>
    <row r="2470" spans="4:4" x14ac:dyDescent="0.25">
      <c r="D2470" s="111"/>
    </row>
    <row r="2471" spans="4:4" x14ac:dyDescent="0.25">
      <c r="D2471" s="111"/>
    </row>
    <row r="2472" spans="4:4" x14ac:dyDescent="0.25">
      <c r="D2472" s="111"/>
    </row>
    <row r="2473" spans="4:4" x14ac:dyDescent="0.25">
      <c r="D2473" s="111"/>
    </row>
    <row r="2474" spans="4:4" x14ac:dyDescent="0.25">
      <c r="D2474" s="111"/>
    </row>
    <row r="2475" spans="4:4" x14ac:dyDescent="0.25">
      <c r="D2475" s="111"/>
    </row>
    <row r="2476" spans="4:4" x14ac:dyDescent="0.25">
      <c r="D2476" s="111"/>
    </row>
    <row r="2477" spans="4:4" x14ac:dyDescent="0.25">
      <c r="D2477" s="111"/>
    </row>
    <row r="2478" spans="4:4" x14ac:dyDescent="0.25">
      <c r="D2478" s="111"/>
    </row>
    <row r="2479" spans="4:4" x14ac:dyDescent="0.25">
      <c r="D2479" s="111"/>
    </row>
    <row r="2480" spans="4:4" x14ac:dyDescent="0.25">
      <c r="D2480" s="111"/>
    </row>
    <row r="2481" spans="4:4" x14ac:dyDescent="0.25">
      <c r="D2481" s="111"/>
    </row>
    <row r="2482" spans="4:4" x14ac:dyDescent="0.25">
      <c r="D2482" s="111"/>
    </row>
    <row r="2483" spans="4:4" x14ac:dyDescent="0.25">
      <c r="D2483" s="111"/>
    </row>
    <row r="2484" spans="4:4" x14ac:dyDescent="0.25">
      <c r="D2484" s="111"/>
    </row>
    <row r="2485" spans="4:4" x14ac:dyDescent="0.25">
      <c r="D2485" s="111"/>
    </row>
    <row r="2486" spans="4:4" x14ac:dyDescent="0.25">
      <c r="D2486" s="111"/>
    </row>
    <row r="2487" spans="4:4" x14ac:dyDescent="0.25">
      <c r="D2487" s="111"/>
    </row>
    <row r="2488" spans="4:4" x14ac:dyDescent="0.25">
      <c r="D2488" s="111"/>
    </row>
    <row r="2489" spans="4:4" x14ac:dyDescent="0.25">
      <c r="D2489" s="111"/>
    </row>
    <row r="2490" spans="4:4" x14ac:dyDescent="0.25">
      <c r="D2490" s="111"/>
    </row>
    <row r="2491" spans="4:4" x14ac:dyDescent="0.25">
      <c r="D2491" s="111"/>
    </row>
    <row r="2492" spans="4:4" x14ac:dyDescent="0.25">
      <c r="D2492" s="111"/>
    </row>
    <row r="2493" spans="4:4" x14ac:dyDescent="0.25">
      <c r="D2493" s="111"/>
    </row>
    <row r="2494" spans="4:4" x14ac:dyDescent="0.25">
      <c r="D2494" s="111"/>
    </row>
    <row r="2495" spans="4:4" x14ac:dyDescent="0.25">
      <c r="D2495" s="111"/>
    </row>
    <row r="2496" spans="4:4" x14ac:dyDescent="0.25">
      <c r="D2496" s="111"/>
    </row>
    <row r="2497" spans="4:4" x14ac:dyDescent="0.25">
      <c r="D2497" s="111"/>
    </row>
    <row r="2498" spans="4:4" x14ac:dyDescent="0.25">
      <c r="D2498" s="111"/>
    </row>
    <row r="2499" spans="4:4" x14ac:dyDescent="0.25">
      <c r="D2499" s="111"/>
    </row>
    <row r="2500" spans="4:4" x14ac:dyDescent="0.25">
      <c r="D2500" s="111"/>
    </row>
    <row r="2501" spans="4:4" x14ac:dyDescent="0.25">
      <c r="D2501" s="111"/>
    </row>
    <row r="2502" spans="4:4" x14ac:dyDescent="0.25">
      <c r="D2502" s="111"/>
    </row>
    <row r="2503" spans="4:4" x14ac:dyDescent="0.25">
      <c r="D2503" s="111"/>
    </row>
    <row r="2504" spans="4:4" x14ac:dyDescent="0.25">
      <c r="D2504" s="111"/>
    </row>
    <row r="2505" spans="4:4" x14ac:dyDescent="0.25">
      <c r="D2505" s="111"/>
    </row>
    <row r="2506" spans="4:4" x14ac:dyDescent="0.25">
      <c r="D2506" s="111"/>
    </row>
    <row r="2507" spans="4:4" x14ac:dyDescent="0.25">
      <c r="D2507" s="111"/>
    </row>
    <row r="2508" spans="4:4" x14ac:dyDescent="0.25">
      <c r="D2508" s="111"/>
    </row>
    <row r="2509" spans="4:4" x14ac:dyDescent="0.25">
      <c r="D2509" s="111"/>
    </row>
    <row r="2510" spans="4:4" x14ac:dyDescent="0.25">
      <c r="D2510" s="111"/>
    </row>
    <row r="2511" spans="4:4" x14ac:dyDescent="0.25">
      <c r="D2511" s="111"/>
    </row>
    <row r="2512" spans="4:4" x14ac:dyDescent="0.25">
      <c r="D2512" s="111"/>
    </row>
    <row r="2513" spans="4:4" x14ac:dyDescent="0.25">
      <c r="D2513" s="111"/>
    </row>
    <row r="2514" spans="4:4" x14ac:dyDescent="0.25">
      <c r="D2514" s="111"/>
    </row>
    <row r="2515" spans="4:4" x14ac:dyDescent="0.25">
      <c r="D2515" s="111"/>
    </row>
    <row r="2516" spans="4:4" x14ac:dyDescent="0.25">
      <c r="D2516" s="111"/>
    </row>
    <row r="2517" spans="4:4" x14ac:dyDescent="0.25">
      <c r="D2517" s="111"/>
    </row>
    <row r="2518" spans="4:4" x14ac:dyDescent="0.25">
      <c r="D2518" s="111"/>
    </row>
    <row r="2519" spans="4:4" x14ac:dyDescent="0.25">
      <c r="D2519" s="111"/>
    </row>
    <row r="2520" spans="4:4" x14ac:dyDescent="0.25">
      <c r="D2520" s="111"/>
    </row>
    <row r="2521" spans="4:4" x14ac:dyDescent="0.25">
      <c r="D2521" s="111"/>
    </row>
    <row r="2522" spans="4:4" x14ac:dyDescent="0.25">
      <c r="D2522" s="111"/>
    </row>
    <row r="2523" spans="4:4" x14ac:dyDescent="0.25">
      <c r="D2523" s="111"/>
    </row>
    <row r="2524" spans="4:4" x14ac:dyDescent="0.25">
      <c r="D2524" s="111"/>
    </row>
    <row r="2525" spans="4:4" x14ac:dyDescent="0.25">
      <c r="D2525" s="111"/>
    </row>
    <row r="2526" spans="4:4" x14ac:dyDescent="0.25">
      <c r="D2526" s="111"/>
    </row>
    <row r="2527" spans="4:4" x14ac:dyDescent="0.25">
      <c r="D2527" s="111"/>
    </row>
    <row r="2528" spans="4:4" x14ac:dyDescent="0.25">
      <c r="D2528" s="111"/>
    </row>
    <row r="2529" spans="4:4" x14ac:dyDescent="0.25">
      <c r="D2529" s="111"/>
    </row>
    <row r="2530" spans="4:4" x14ac:dyDescent="0.25">
      <c r="D2530" s="111"/>
    </row>
    <row r="2531" spans="4:4" x14ac:dyDescent="0.25">
      <c r="D2531" s="111"/>
    </row>
    <row r="2532" spans="4:4" x14ac:dyDescent="0.25">
      <c r="D2532" s="111"/>
    </row>
    <row r="2533" spans="4:4" x14ac:dyDescent="0.25">
      <c r="D2533" s="111"/>
    </row>
    <row r="2534" spans="4:4" x14ac:dyDescent="0.25">
      <c r="D2534" s="111"/>
    </row>
    <row r="2535" spans="4:4" x14ac:dyDescent="0.25">
      <c r="D2535" s="111"/>
    </row>
    <row r="2536" spans="4:4" x14ac:dyDescent="0.25">
      <c r="D2536" s="111"/>
    </row>
    <row r="2537" spans="4:4" x14ac:dyDescent="0.25">
      <c r="D2537" s="111"/>
    </row>
    <row r="2538" spans="4:4" x14ac:dyDescent="0.25">
      <c r="D2538" s="111"/>
    </row>
    <row r="2539" spans="4:4" x14ac:dyDescent="0.25">
      <c r="D2539" s="111"/>
    </row>
    <row r="2540" spans="4:4" x14ac:dyDescent="0.25">
      <c r="D2540" s="111"/>
    </row>
    <row r="2541" spans="4:4" x14ac:dyDescent="0.25">
      <c r="D2541" s="111"/>
    </row>
    <row r="2542" spans="4:4" x14ac:dyDescent="0.25">
      <c r="D2542" s="111"/>
    </row>
    <row r="2543" spans="4:4" x14ac:dyDescent="0.25">
      <c r="D2543" s="111"/>
    </row>
    <row r="2544" spans="4:4" x14ac:dyDescent="0.25">
      <c r="D2544" s="111"/>
    </row>
    <row r="2545" spans="4:4" x14ac:dyDescent="0.25">
      <c r="D2545" s="111"/>
    </row>
    <row r="2546" spans="4:4" x14ac:dyDescent="0.25">
      <c r="D2546" s="111"/>
    </row>
    <row r="2547" spans="4:4" x14ac:dyDescent="0.25">
      <c r="D2547" s="111"/>
    </row>
    <row r="2548" spans="4:4" x14ac:dyDescent="0.25">
      <c r="D2548" s="111"/>
    </row>
    <row r="2549" spans="4:4" x14ac:dyDescent="0.25">
      <c r="D2549" s="111"/>
    </row>
    <row r="2550" spans="4:4" x14ac:dyDescent="0.25">
      <c r="D2550" s="111"/>
    </row>
    <row r="2551" spans="4:4" x14ac:dyDescent="0.25">
      <c r="D2551" s="111"/>
    </row>
    <row r="2552" spans="4:4" x14ac:dyDescent="0.25">
      <c r="D2552" s="111"/>
    </row>
    <row r="2553" spans="4:4" x14ac:dyDescent="0.25">
      <c r="D2553" s="111"/>
    </row>
    <row r="2554" spans="4:4" x14ac:dyDescent="0.25">
      <c r="D2554" s="111"/>
    </row>
    <row r="2555" spans="4:4" x14ac:dyDescent="0.25">
      <c r="D2555" s="111"/>
    </row>
    <row r="2556" spans="4:4" x14ac:dyDescent="0.25">
      <c r="D2556" s="111"/>
    </row>
    <row r="2557" spans="4:4" x14ac:dyDescent="0.25">
      <c r="D2557" s="111"/>
    </row>
    <row r="2558" spans="4:4" x14ac:dyDescent="0.25">
      <c r="D2558" s="111"/>
    </row>
    <row r="2559" spans="4:4" x14ac:dyDescent="0.25">
      <c r="D2559" s="111"/>
    </row>
    <row r="2560" spans="4:4" x14ac:dyDescent="0.25">
      <c r="D2560" s="111"/>
    </row>
    <row r="2561" spans="4:4" x14ac:dyDescent="0.25">
      <c r="D2561" s="111"/>
    </row>
    <row r="2562" spans="4:4" x14ac:dyDescent="0.25">
      <c r="D2562" s="111"/>
    </row>
    <row r="2563" spans="4:4" x14ac:dyDescent="0.25">
      <c r="D2563" s="111"/>
    </row>
    <row r="2564" spans="4:4" x14ac:dyDescent="0.25">
      <c r="D2564" s="111"/>
    </row>
    <row r="2565" spans="4:4" x14ac:dyDescent="0.25">
      <c r="D2565" s="111"/>
    </row>
    <row r="2566" spans="4:4" x14ac:dyDescent="0.25">
      <c r="D2566" s="111"/>
    </row>
    <row r="2567" spans="4:4" x14ac:dyDescent="0.25">
      <c r="D2567" s="111"/>
    </row>
    <row r="2568" spans="4:4" x14ac:dyDescent="0.25">
      <c r="D2568" s="111"/>
    </row>
    <row r="2569" spans="4:4" x14ac:dyDescent="0.25">
      <c r="D2569" s="111"/>
    </row>
    <row r="2570" spans="4:4" x14ac:dyDescent="0.25">
      <c r="D2570" s="111"/>
    </row>
    <row r="2571" spans="4:4" x14ac:dyDescent="0.25">
      <c r="D2571" s="111"/>
    </row>
    <row r="2572" spans="4:4" x14ac:dyDescent="0.25">
      <c r="D2572" s="111"/>
    </row>
    <row r="2573" spans="4:4" x14ac:dyDescent="0.25">
      <c r="D2573" s="111"/>
    </row>
    <row r="2574" spans="4:4" x14ac:dyDescent="0.25">
      <c r="D2574" s="111"/>
    </row>
    <row r="2575" spans="4:4" x14ac:dyDescent="0.25">
      <c r="D2575" s="111"/>
    </row>
    <row r="2576" spans="4:4" x14ac:dyDescent="0.25">
      <c r="D2576" s="111"/>
    </row>
    <row r="2577" spans="4:4" x14ac:dyDescent="0.25">
      <c r="D2577" s="111"/>
    </row>
    <row r="2578" spans="4:4" x14ac:dyDescent="0.25">
      <c r="D2578" s="111"/>
    </row>
    <row r="2579" spans="4:4" x14ac:dyDescent="0.25">
      <c r="D2579" s="111"/>
    </row>
    <row r="2580" spans="4:4" x14ac:dyDescent="0.25">
      <c r="D2580" s="111"/>
    </row>
    <row r="2581" spans="4:4" x14ac:dyDescent="0.25">
      <c r="D2581" s="111"/>
    </row>
    <row r="2582" spans="4:4" x14ac:dyDescent="0.25">
      <c r="D2582" s="111"/>
    </row>
    <row r="2583" spans="4:4" x14ac:dyDescent="0.25">
      <c r="D2583" s="111"/>
    </row>
    <row r="2584" spans="4:4" x14ac:dyDescent="0.25">
      <c r="D2584" s="111"/>
    </row>
    <row r="2585" spans="4:4" x14ac:dyDescent="0.25">
      <c r="D2585" s="111"/>
    </row>
    <row r="2586" spans="4:4" x14ac:dyDescent="0.25">
      <c r="D2586" s="111"/>
    </row>
    <row r="2587" spans="4:4" x14ac:dyDescent="0.25">
      <c r="D2587" s="111"/>
    </row>
    <row r="2588" spans="4:4" x14ac:dyDescent="0.25">
      <c r="D2588" s="111"/>
    </row>
    <row r="2589" spans="4:4" x14ac:dyDescent="0.25">
      <c r="D2589" s="111"/>
    </row>
    <row r="2590" spans="4:4" x14ac:dyDescent="0.25">
      <c r="D2590" s="111"/>
    </row>
    <row r="2591" spans="4:4" x14ac:dyDescent="0.25">
      <c r="D2591" s="111"/>
    </row>
    <row r="2592" spans="4:4" x14ac:dyDescent="0.25">
      <c r="D2592" s="111"/>
    </row>
    <row r="2593" spans="4:4" x14ac:dyDescent="0.25">
      <c r="D2593" s="111"/>
    </row>
    <row r="2594" spans="4:4" x14ac:dyDescent="0.25">
      <c r="D2594" s="111"/>
    </row>
    <row r="2595" spans="4:4" x14ac:dyDescent="0.25">
      <c r="D2595" s="111"/>
    </row>
    <row r="2596" spans="4:4" x14ac:dyDescent="0.25">
      <c r="D2596" s="111"/>
    </row>
    <row r="2597" spans="4:4" x14ac:dyDescent="0.25">
      <c r="D2597" s="111"/>
    </row>
    <row r="2598" spans="4:4" x14ac:dyDescent="0.25">
      <c r="D2598" s="111"/>
    </row>
    <row r="2599" spans="4:4" x14ac:dyDescent="0.25">
      <c r="D2599" s="111"/>
    </row>
    <row r="2600" spans="4:4" x14ac:dyDescent="0.25">
      <c r="D2600" s="111"/>
    </row>
    <row r="2601" spans="4:4" x14ac:dyDescent="0.25">
      <c r="D2601" s="111"/>
    </row>
    <row r="2602" spans="4:4" x14ac:dyDescent="0.25">
      <c r="D2602" s="111"/>
    </row>
    <row r="2603" spans="4:4" x14ac:dyDescent="0.25">
      <c r="D2603" s="111"/>
    </row>
    <row r="2604" spans="4:4" x14ac:dyDescent="0.25">
      <c r="D2604" s="111"/>
    </row>
    <row r="2605" spans="4:4" x14ac:dyDescent="0.25">
      <c r="D2605" s="111"/>
    </row>
    <row r="2606" spans="4:4" x14ac:dyDescent="0.25">
      <c r="D2606" s="111"/>
    </row>
    <row r="2607" spans="4:4" x14ac:dyDescent="0.25">
      <c r="D2607" s="111"/>
    </row>
    <row r="2608" spans="4:4" x14ac:dyDescent="0.25">
      <c r="D2608" s="111"/>
    </row>
    <row r="2609" spans="4:4" x14ac:dyDescent="0.25">
      <c r="D2609" s="111"/>
    </row>
    <row r="2610" spans="4:4" x14ac:dyDescent="0.25">
      <c r="D2610" s="111"/>
    </row>
    <row r="2611" spans="4:4" x14ac:dyDescent="0.25">
      <c r="D2611" s="111"/>
    </row>
    <row r="2612" spans="4:4" x14ac:dyDescent="0.25">
      <c r="D2612" s="111"/>
    </row>
    <row r="2613" spans="4:4" x14ac:dyDescent="0.25">
      <c r="D2613" s="111"/>
    </row>
    <row r="2614" spans="4:4" x14ac:dyDescent="0.25">
      <c r="D2614" s="111"/>
    </row>
    <row r="2615" spans="4:4" x14ac:dyDescent="0.25">
      <c r="D2615" s="111"/>
    </row>
    <row r="2616" spans="4:4" x14ac:dyDescent="0.25">
      <c r="D2616" s="111"/>
    </row>
    <row r="2617" spans="4:4" x14ac:dyDescent="0.25">
      <c r="D2617" s="111"/>
    </row>
    <row r="2618" spans="4:4" x14ac:dyDescent="0.25">
      <c r="D2618" s="111"/>
    </row>
    <row r="2619" spans="4:4" x14ac:dyDescent="0.25">
      <c r="D2619" s="111"/>
    </row>
    <row r="2620" spans="4:4" x14ac:dyDescent="0.25">
      <c r="D2620" s="111"/>
    </row>
    <row r="2621" spans="4:4" x14ac:dyDescent="0.25">
      <c r="D2621" s="111"/>
    </row>
    <row r="2622" spans="4:4" x14ac:dyDescent="0.25">
      <c r="D2622" s="111"/>
    </row>
    <row r="2623" spans="4:4" x14ac:dyDescent="0.25">
      <c r="D2623" s="111"/>
    </row>
    <row r="2624" spans="4:4" x14ac:dyDescent="0.25">
      <c r="D2624" s="111"/>
    </row>
    <row r="2625" spans="4:4" x14ac:dyDescent="0.25">
      <c r="D2625" s="111"/>
    </row>
    <row r="2626" spans="4:4" x14ac:dyDescent="0.25">
      <c r="D2626" s="111"/>
    </row>
    <row r="2627" spans="4:4" x14ac:dyDescent="0.25">
      <c r="D2627" s="111"/>
    </row>
    <row r="2628" spans="4:4" x14ac:dyDescent="0.25">
      <c r="D2628" s="111"/>
    </row>
    <row r="2629" spans="4:4" x14ac:dyDescent="0.25">
      <c r="D2629" s="111"/>
    </row>
    <row r="2630" spans="4:4" x14ac:dyDescent="0.25">
      <c r="D2630" s="111"/>
    </row>
    <row r="2631" spans="4:4" x14ac:dyDescent="0.25">
      <c r="D2631" s="111"/>
    </row>
    <row r="2632" spans="4:4" x14ac:dyDescent="0.25">
      <c r="D2632" s="111"/>
    </row>
    <row r="2633" spans="4:4" x14ac:dyDescent="0.25">
      <c r="D2633" s="111"/>
    </row>
    <row r="2634" spans="4:4" x14ac:dyDescent="0.25">
      <c r="D2634" s="111"/>
    </row>
    <row r="2635" spans="4:4" x14ac:dyDescent="0.25">
      <c r="D2635" s="111"/>
    </row>
    <row r="2636" spans="4:4" x14ac:dyDescent="0.25">
      <c r="D2636" s="111"/>
    </row>
    <row r="2637" spans="4:4" x14ac:dyDescent="0.25">
      <c r="D2637" s="111"/>
    </row>
    <row r="2638" spans="4:4" x14ac:dyDescent="0.25">
      <c r="D2638" s="111"/>
    </row>
    <row r="2639" spans="4:4" x14ac:dyDescent="0.25">
      <c r="D2639" s="111"/>
    </row>
    <row r="2640" spans="4:4" x14ac:dyDescent="0.25">
      <c r="D2640" s="111"/>
    </row>
    <row r="2641" spans="4:4" x14ac:dyDescent="0.25">
      <c r="D2641" s="111"/>
    </row>
    <row r="2642" spans="4:4" x14ac:dyDescent="0.25">
      <c r="D2642" s="111"/>
    </row>
    <row r="2643" spans="4:4" x14ac:dyDescent="0.25">
      <c r="D2643" s="111"/>
    </row>
    <row r="2644" spans="4:4" x14ac:dyDescent="0.25">
      <c r="D2644" s="111"/>
    </row>
    <row r="2645" spans="4:4" x14ac:dyDescent="0.25">
      <c r="D2645" s="111"/>
    </row>
    <row r="2646" spans="4:4" x14ac:dyDescent="0.25">
      <c r="D2646" s="111"/>
    </row>
    <row r="2647" spans="4:4" x14ac:dyDescent="0.25">
      <c r="D2647" s="111"/>
    </row>
    <row r="2648" spans="4:4" x14ac:dyDescent="0.25">
      <c r="D2648" s="111"/>
    </row>
    <row r="2649" spans="4:4" x14ac:dyDescent="0.25">
      <c r="D2649" s="111"/>
    </row>
    <row r="2650" spans="4:4" x14ac:dyDescent="0.25">
      <c r="D2650" s="111"/>
    </row>
    <row r="2651" spans="4:4" x14ac:dyDescent="0.25">
      <c r="D2651" s="111"/>
    </row>
    <row r="2652" spans="4:4" x14ac:dyDescent="0.25">
      <c r="D2652" s="111"/>
    </row>
    <row r="2653" spans="4:4" x14ac:dyDescent="0.25">
      <c r="D2653" s="111"/>
    </row>
    <row r="2654" spans="4:4" x14ac:dyDescent="0.25">
      <c r="D2654" s="111"/>
    </row>
    <row r="2655" spans="4:4" x14ac:dyDescent="0.25">
      <c r="D2655" s="111"/>
    </row>
    <row r="2656" spans="4:4" x14ac:dyDescent="0.25">
      <c r="D2656" s="111"/>
    </row>
    <row r="2657" spans="4:4" x14ac:dyDescent="0.25">
      <c r="D2657" s="111"/>
    </row>
    <row r="2658" spans="4:4" x14ac:dyDescent="0.25">
      <c r="D2658" s="111"/>
    </row>
    <row r="2659" spans="4:4" x14ac:dyDescent="0.25">
      <c r="D2659" s="111"/>
    </row>
    <row r="2660" spans="4:4" x14ac:dyDescent="0.25">
      <c r="D2660" s="111"/>
    </row>
    <row r="2661" spans="4:4" x14ac:dyDescent="0.25">
      <c r="D2661" s="111"/>
    </row>
    <row r="2662" spans="4:4" x14ac:dyDescent="0.25">
      <c r="D2662" s="111"/>
    </row>
    <row r="2663" spans="4:4" x14ac:dyDescent="0.25">
      <c r="D2663" s="111"/>
    </row>
    <row r="2664" spans="4:4" x14ac:dyDescent="0.25">
      <c r="D2664" s="111"/>
    </row>
    <row r="2665" spans="4:4" x14ac:dyDescent="0.25">
      <c r="D2665" s="111"/>
    </row>
    <row r="2666" spans="4:4" x14ac:dyDescent="0.25">
      <c r="D2666" s="111"/>
    </row>
    <row r="2667" spans="4:4" x14ac:dyDescent="0.25">
      <c r="D2667" s="111"/>
    </row>
    <row r="2668" spans="4:4" x14ac:dyDescent="0.25">
      <c r="D2668" s="111"/>
    </row>
    <row r="2669" spans="4:4" x14ac:dyDescent="0.25">
      <c r="D2669" s="111"/>
    </row>
    <row r="2670" spans="4:4" x14ac:dyDescent="0.25">
      <c r="D2670" s="111"/>
    </row>
    <row r="2671" spans="4:4" x14ac:dyDescent="0.25">
      <c r="D2671" s="111"/>
    </row>
    <row r="2672" spans="4:4" x14ac:dyDescent="0.25">
      <c r="D2672" s="111"/>
    </row>
    <row r="2673" spans="4:4" x14ac:dyDescent="0.25">
      <c r="D2673" s="111"/>
    </row>
    <row r="2674" spans="4:4" x14ac:dyDescent="0.25">
      <c r="D2674" s="111"/>
    </row>
    <row r="2675" spans="4:4" x14ac:dyDescent="0.25">
      <c r="D2675" s="111"/>
    </row>
    <row r="2676" spans="4:4" x14ac:dyDescent="0.25">
      <c r="D2676" s="111"/>
    </row>
    <row r="2677" spans="4:4" x14ac:dyDescent="0.25">
      <c r="D2677" s="111"/>
    </row>
    <row r="2678" spans="4:4" x14ac:dyDescent="0.25">
      <c r="D2678" s="111"/>
    </row>
    <row r="2679" spans="4:4" x14ac:dyDescent="0.25">
      <c r="D2679" s="111"/>
    </row>
    <row r="2680" spans="4:4" x14ac:dyDescent="0.25">
      <c r="D2680" s="111"/>
    </row>
    <row r="2681" spans="4:4" x14ac:dyDescent="0.25">
      <c r="D2681" s="111"/>
    </row>
    <row r="2682" spans="4:4" x14ac:dyDescent="0.25">
      <c r="D2682" s="111"/>
    </row>
    <row r="2683" spans="4:4" x14ac:dyDescent="0.25">
      <c r="D2683" s="111"/>
    </row>
    <row r="2684" spans="4:4" x14ac:dyDescent="0.25">
      <c r="D2684" s="111"/>
    </row>
    <row r="2685" spans="4:4" x14ac:dyDescent="0.25">
      <c r="D2685" s="111"/>
    </row>
    <row r="2686" spans="4:4" x14ac:dyDescent="0.25">
      <c r="D2686" s="111"/>
    </row>
    <row r="2687" spans="4:4" x14ac:dyDescent="0.25">
      <c r="D2687" s="111"/>
    </row>
    <row r="2688" spans="4:4" x14ac:dyDescent="0.25">
      <c r="D2688" s="111"/>
    </row>
    <row r="2689" spans="4:4" x14ac:dyDescent="0.25">
      <c r="D2689" s="111"/>
    </row>
    <row r="2690" spans="4:4" x14ac:dyDescent="0.25">
      <c r="D2690" s="111"/>
    </row>
    <row r="2691" spans="4:4" x14ac:dyDescent="0.25">
      <c r="D2691" s="111"/>
    </row>
    <row r="2692" spans="4:4" x14ac:dyDescent="0.25">
      <c r="D2692" s="111"/>
    </row>
    <row r="2693" spans="4:4" x14ac:dyDescent="0.25">
      <c r="D2693" s="111"/>
    </row>
    <row r="2694" spans="4:4" x14ac:dyDescent="0.25">
      <c r="D2694" s="111"/>
    </row>
    <row r="2695" spans="4:4" x14ac:dyDescent="0.25">
      <c r="D2695" s="111"/>
    </row>
    <row r="2696" spans="4:4" x14ac:dyDescent="0.25">
      <c r="D2696" s="111"/>
    </row>
    <row r="2697" spans="4:4" x14ac:dyDescent="0.25">
      <c r="D2697" s="111"/>
    </row>
    <row r="2698" spans="4:4" x14ac:dyDescent="0.25">
      <c r="D2698" s="111"/>
    </row>
    <row r="2699" spans="4:4" x14ac:dyDescent="0.25">
      <c r="D2699" s="111"/>
    </row>
    <row r="2700" spans="4:4" x14ac:dyDescent="0.25">
      <c r="D2700" s="111"/>
    </row>
    <row r="2701" spans="4:4" x14ac:dyDescent="0.25">
      <c r="D2701" s="111"/>
    </row>
    <row r="2702" spans="4:4" x14ac:dyDescent="0.25">
      <c r="D2702" s="111"/>
    </row>
    <row r="2703" spans="4:4" x14ac:dyDescent="0.25">
      <c r="D2703" s="111"/>
    </row>
    <row r="2704" spans="4:4" x14ac:dyDescent="0.25">
      <c r="D2704" s="111"/>
    </row>
    <row r="2705" spans="4:4" x14ac:dyDescent="0.25">
      <c r="D2705" s="111"/>
    </row>
    <row r="2706" spans="4:4" x14ac:dyDescent="0.25">
      <c r="D2706" s="111"/>
    </row>
    <row r="2707" spans="4:4" x14ac:dyDescent="0.25">
      <c r="D2707" s="111"/>
    </row>
    <row r="2708" spans="4:4" x14ac:dyDescent="0.25">
      <c r="D2708" s="111"/>
    </row>
    <row r="2709" spans="4:4" x14ac:dyDescent="0.25">
      <c r="D2709" s="111"/>
    </row>
    <row r="2710" spans="4:4" x14ac:dyDescent="0.25">
      <c r="D2710" s="111"/>
    </row>
    <row r="2711" spans="4:4" x14ac:dyDescent="0.25">
      <c r="D2711" s="111"/>
    </row>
    <row r="2712" spans="4:4" x14ac:dyDescent="0.25">
      <c r="D2712" s="111"/>
    </row>
    <row r="2713" spans="4:4" x14ac:dyDescent="0.25">
      <c r="D2713" s="111"/>
    </row>
    <row r="2714" spans="4:4" x14ac:dyDescent="0.25">
      <c r="D2714" s="111"/>
    </row>
    <row r="2715" spans="4:4" x14ac:dyDescent="0.25">
      <c r="D2715" s="111"/>
    </row>
    <row r="2716" spans="4:4" x14ac:dyDescent="0.25">
      <c r="D2716" s="111"/>
    </row>
    <row r="2717" spans="4:4" x14ac:dyDescent="0.25">
      <c r="D2717" s="111"/>
    </row>
    <row r="2718" spans="4:4" x14ac:dyDescent="0.25">
      <c r="D2718" s="111"/>
    </row>
    <row r="2719" spans="4:4" x14ac:dyDescent="0.25">
      <c r="D2719" s="111"/>
    </row>
    <row r="2720" spans="4:4" x14ac:dyDescent="0.25">
      <c r="D2720" s="111"/>
    </row>
    <row r="2721" spans="4:4" x14ac:dyDescent="0.25">
      <c r="D2721" s="111"/>
    </row>
    <row r="2722" spans="4:4" x14ac:dyDescent="0.25">
      <c r="D2722" s="111"/>
    </row>
    <row r="2723" spans="4:4" x14ac:dyDescent="0.25">
      <c r="D2723" s="111"/>
    </row>
    <row r="2724" spans="4:4" x14ac:dyDescent="0.25">
      <c r="D2724" s="111"/>
    </row>
    <row r="2725" spans="4:4" x14ac:dyDescent="0.25">
      <c r="D2725" s="111"/>
    </row>
    <row r="2726" spans="4:4" x14ac:dyDescent="0.25">
      <c r="D2726" s="111"/>
    </row>
    <row r="2727" spans="4:4" x14ac:dyDescent="0.25">
      <c r="D2727" s="111"/>
    </row>
    <row r="2728" spans="4:4" x14ac:dyDescent="0.25">
      <c r="D2728" s="111"/>
    </row>
    <row r="2729" spans="4:4" x14ac:dyDescent="0.25">
      <c r="D2729" s="111"/>
    </row>
    <row r="2730" spans="4:4" x14ac:dyDescent="0.25">
      <c r="D2730" s="111"/>
    </row>
    <row r="2731" spans="4:4" x14ac:dyDescent="0.25">
      <c r="D2731" s="111"/>
    </row>
    <row r="2732" spans="4:4" x14ac:dyDescent="0.25">
      <c r="D2732" s="111"/>
    </row>
    <row r="2733" spans="4:4" x14ac:dyDescent="0.25">
      <c r="D2733" s="111"/>
    </row>
    <row r="2734" spans="4:4" x14ac:dyDescent="0.25">
      <c r="D2734" s="111"/>
    </row>
    <row r="2735" spans="4:4" x14ac:dyDescent="0.25">
      <c r="D2735" s="111"/>
    </row>
    <row r="2736" spans="4:4" x14ac:dyDescent="0.25">
      <c r="D2736" s="111"/>
    </row>
    <row r="2737" spans="4:4" x14ac:dyDescent="0.25">
      <c r="D2737" s="111"/>
    </row>
    <row r="2738" spans="4:4" x14ac:dyDescent="0.25">
      <c r="D2738" s="111"/>
    </row>
    <row r="2739" spans="4:4" x14ac:dyDescent="0.25">
      <c r="D2739" s="111"/>
    </row>
    <row r="2740" spans="4:4" x14ac:dyDescent="0.25">
      <c r="D2740" s="111"/>
    </row>
    <row r="2741" spans="4:4" x14ac:dyDescent="0.25">
      <c r="D2741" s="111"/>
    </row>
    <row r="2742" spans="4:4" x14ac:dyDescent="0.25">
      <c r="D2742" s="111"/>
    </row>
    <row r="2743" spans="4:4" x14ac:dyDescent="0.25">
      <c r="D2743" s="111"/>
    </row>
    <row r="2744" spans="4:4" x14ac:dyDescent="0.25">
      <c r="D2744" s="111"/>
    </row>
    <row r="2745" spans="4:4" x14ac:dyDescent="0.25">
      <c r="D2745" s="111"/>
    </row>
    <row r="2746" spans="4:4" x14ac:dyDescent="0.25">
      <c r="D2746" s="111"/>
    </row>
    <row r="2747" spans="4:4" x14ac:dyDescent="0.25">
      <c r="D2747" s="111"/>
    </row>
    <row r="2748" spans="4:4" x14ac:dyDescent="0.25">
      <c r="D2748" s="111"/>
    </row>
    <row r="2749" spans="4:4" x14ac:dyDescent="0.25">
      <c r="D2749" s="111"/>
    </row>
    <row r="2750" spans="4:4" x14ac:dyDescent="0.25">
      <c r="D2750" s="111"/>
    </row>
    <row r="2751" spans="4:4" x14ac:dyDescent="0.25">
      <c r="D2751" s="111"/>
    </row>
    <row r="2752" spans="4:4" x14ac:dyDescent="0.25">
      <c r="D2752" s="111"/>
    </row>
    <row r="2753" spans="4:4" x14ac:dyDescent="0.25">
      <c r="D2753" s="111"/>
    </row>
    <row r="2754" spans="4:4" x14ac:dyDescent="0.25">
      <c r="D2754" s="111"/>
    </row>
    <row r="2755" spans="4:4" x14ac:dyDescent="0.25">
      <c r="D2755" s="111"/>
    </row>
    <row r="2756" spans="4:4" x14ac:dyDescent="0.25">
      <c r="D2756" s="111"/>
    </row>
    <row r="2757" spans="4:4" x14ac:dyDescent="0.25">
      <c r="D2757" s="111"/>
    </row>
    <row r="2758" spans="4:4" x14ac:dyDescent="0.25">
      <c r="D2758" s="111"/>
    </row>
    <row r="2759" spans="4:4" x14ac:dyDescent="0.25">
      <c r="D2759" s="111"/>
    </row>
    <row r="2760" spans="4:4" x14ac:dyDescent="0.25">
      <c r="D2760" s="111"/>
    </row>
    <row r="2761" spans="4:4" x14ac:dyDescent="0.25">
      <c r="D2761" s="111"/>
    </row>
    <row r="2762" spans="4:4" x14ac:dyDescent="0.25">
      <c r="D2762" s="111"/>
    </row>
    <row r="2763" spans="4:4" x14ac:dyDescent="0.25">
      <c r="D2763" s="111"/>
    </row>
    <row r="2764" spans="4:4" x14ac:dyDescent="0.25">
      <c r="D2764" s="111"/>
    </row>
    <row r="2765" spans="4:4" x14ac:dyDescent="0.25">
      <c r="D2765" s="111"/>
    </row>
    <row r="2766" spans="4:4" x14ac:dyDescent="0.25">
      <c r="D2766" s="111"/>
    </row>
    <row r="2767" spans="4:4" x14ac:dyDescent="0.25">
      <c r="D2767" s="111"/>
    </row>
    <row r="2768" spans="4:4" x14ac:dyDescent="0.25">
      <c r="D2768" s="111"/>
    </row>
    <row r="2769" spans="4:4" x14ac:dyDescent="0.25">
      <c r="D2769" s="111"/>
    </row>
    <row r="2770" spans="4:4" x14ac:dyDescent="0.25">
      <c r="D2770" s="111"/>
    </row>
    <row r="2771" spans="4:4" x14ac:dyDescent="0.25">
      <c r="D2771" s="111"/>
    </row>
    <row r="2772" spans="4:4" x14ac:dyDescent="0.25">
      <c r="D2772" s="111"/>
    </row>
    <row r="2773" spans="4:4" x14ac:dyDescent="0.25">
      <c r="D2773" s="111"/>
    </row>
    <row r="2774" spans="4:4" x14ac:dyDescent="0.25">
      <c r="D2774" s="111"/>
    </row>
    <row r="2775" spans="4:4" x14ac:dyDescent="0.25">
      <c r="D2775" s="111"/>
    </row>
    <row r="2776" spans="4:4" x14ac:dyDescent="0.25">
      <c r="D2776" s="111"/>
    </row>
    <row r="2777" spans="4:4" x14ac:dyDescent="0.25">
      <c r="D2777" s="111"/>
    </row>
    <row r="2778" spans="4:4" x14ac:dyDescent="0.25">
      <c r="D2778" s="111"/>
    </row>
    <row r="2779" spans="4:4" x14ac:dyDescent="0.25">
      <c r="D2779" s="111"/>
    </row>
    <row r="2780" spans="4:4" x14ac:dyDescent="0.25">
      <c r="D2780" s="111"/>
    </row>
    <row r="2781" spans="4:4" x14ac:dyDescent="0.25">
      <c r="D2781" s="111"/>
    </row>
    <row r="2782" spans="4:4" x14ac:dyDescent="0.25">
      <c r="D2782" s="111"/>
    </row>
    <row r="2783" spans="4:4" x14ac:dyDescent="0.25">
      <c r="D2783" s="111"/>
    </row>
    <row r="2784" spans="4:4" x14ac:dyDescent="0.25">
      <c r="D2784" s="111"/>
    </row>
    <row r="2785" spans="4:4" x14ac:dyDescent="0.25">
      <c r="D2785" s="111"/>
    </row>
    <row r="2786" spans="4:4" x14ac:dyDescent="0.25">
      <c r="D2786" s="111"/>
    </row>
    <row r="2787" spans="4:4" x14ac:dyDescent="0.25">
      <c r="D2787" s="111"/>
    </row>
    <row r="2788" spans="4:4" x14ac:dyDescent="0.25">
      <c r="D2788" s="111"/>
    </row>
    <row r="2789" spans="4:4" x14ac:dyDescent="0.25">
      <c r="D2789" s="111"/>
    </row>
    <row r="2790" spans="4:4" x14ac:dyDescent="0.25">
      <c r="D2790" s="111"/>
    </row>
    <row r="2791" spans="4:4" x14ac:dyDescent="0.25">
      <c r="D2791" s="111"/>
    </row>
    <row r="2792" spans="4:4" x14ac:dyDescent="0.25">
      <c r="D2792" s="111"/>
    </row>
    <row r="2793" spans="4:4" x14ac:dyDescent="0.25">
      <c r="D2793" s="111"/>
    </row>
    <row r="2794" spans="4:4" x14ac:dyDescent="0.25">
      <c r="D2794" s="111"/>
    </row>
    <row r="2795" spans="4:4" x14ac:dyDescent="0.25">
      <c r="D2795" s="111"/>
    </row>
    <row r="2796" spans="4:4" x14ac:dyDescent="0.25">
      <c r="D2796" s="111"/>
    </row>
    <row r="2797" spans="4:4" x14ac:dyDescent="0.25">
      <c r="D2797" s="111"/>
    </row>
    <row r="2798" spans="4:4" x14ac:dyDescent="0.25">
      <c r="D2798" s="111"/>
    </row>
    <row r="2799" spans="4:4" x14ac:dyDescent="0.25">
      <c r="D2799" s="111"/>
    </row>
    <row r="2800" spans="4:4" x14ac:dyDescent="0.25">
      <c r="D2800" s="111"/>
    </row>
    <row r="2801" spans="4:4" x14ac:dyDescent="0.25">
      <c r="D2801" s="111"/>
    </row>
    <row r="2802" spans="4:4" x14ac:dyDescent="0.25">
      <c r="D2802" s="111"/>
    </row>
    <row r="2803" spans="4:4" x14ac:dyDescent="0.25">
      <c r="D2803" s="111"/>
    </row>
    <row r="2804" spans="4:4" x14ac:dyDescent="0.25">
      <c r="D2804" s="111"/>
    </row>
    <row r="2805" spans="4:4" x14ac:dyDescent="0.25">
      <c r="D2805" s="111"/>
    </row>
    <row r="2806" spans="4:4" x14ac:dyDescent="0.25">
      <c r="D2806" s="111"/>
    </row>
    <row r="2807" spans="4:4" x14ac:dyDescent="0.25">
      <c r="D2807" s="111"/>
    </row>
    <row r="2808" spans="4:4" x14ac:dyDescent="0.25">
      <c r="D2808" s="111"/>
    </row>
    <row r="2809" spans="4:4" x14ac:dyDescent="0.25">
      <c r="D2809" s="111"/>
    </row>
    <row r="2810" spans="4:4" x14ac:dyDescent="0.25">
      <c r="D2810" s="111"/>
    </row>
    <row r="2811" spans="4:4" x14ac:dyDescent="0.25">
      <c r="D2811" s="111"/>
    </row>
    <row r="2812" spans="4:4" x14ac:dyDescent="0.25">
      <c r="D2812" s="111"/>
    </row>
    <row r="2813" spans="4:4" x14ac:dyDescent="0.25">
      <c r="D2813" s="111"/>
    </row>
    <row r="2814" spans="4:4" x14ac:dyDescent="0.25">
      <c r="D2814" s="111"/>
    </row>
    <row r="2815" spans="4:4" x14ac:dyDescent="0.25">
      <c r="D2815" s="111"/>
    </row>
    <row r="2816" spans="4:4" x14ac:dyDescent="0.25">
      <c r="D2816" s="111"/>
    </row>
    <row r="2817" spans="4:4" x14ac:dyDescent="0.25">
      <c r="D2817" s="111"/>
    </row>
    <row r="2818" spans="4:4" x14ac:dyDescent="0.25">
      <c r="D2818" s="111"/>
    </row>
    <row r="2819" spans="4:4" x14ac:dyDescent="0.25">
      <c r="D2819" s="111"/>
    </row>
    <row r="2820" spans="4:4" x14ac:dyDescent="0.25">
      <c r="D2820" s="111"/>
    </row>
    <row r="2821" spans="4:4" x14ac:dyDescent="0.25">
      <c r="D2821" s="111"/>
    </row>
    <row r="2822" spans="4:4" x14ac:dyDescent="0.25">
      <c r="D2822" s="111"/>
    </row>
    <row r="2823" spans="4:4" x14ac:dyDescent="0.25">
      <c r="D2823" s="111"/>
    </row>
    <row r="2824" spans="4:4" x14ac:dyDescent="0.25">
      <c r="D2824" s="111"/>
    </row>
    <row r="2825" spans="4:4" x14ac:dyDescent="0.25">
      <c r="D2825" s="111"/>
    </row>
    <row r="2826" spans="4:4" x14ac:dyDescent="0.25">
      <c r="D2826" s="111"/>
    </row>
    <row r="2827" spans="4:4" x14ac:dyDescent="0.25">
      <c r="D2827" s="111"/>
    </row>
    <row r="2828" spans="4:4" x14ac:dyDescent="0.25">
      <c r="D2828" s="111"/>
    </row>
    <row r="2829" spans="4:4" x14ac:dyDescent="0.25">
      <c r="D2829" s="111"/>
    </row>
    <row r="2830" spans="4:4" x14ac:dyDescent="0.25">
      <c r="D2830" s="111"/>
    </row>
    <row r="2831" spans="4:4" x14ac:dyDescent="0.25">
      <c r="D2831" s="111"/>
    </row>
    <row r="2832" spans="4:4" x14ac:dyDescent="0.25">
      <c r="D2832" s="111"/>
    </row>
    <row r="2833" spans="4:4" x14ac:dyDescent="0.25">
      <c r="D2833" s="111"/>
    </row>
    <row r="2834" spans="4:4" x14ac:dyDescent="0.25">
      <c r="D2834" s="111"/>
    </row>
    <row r="2835" spans="4:4" x14ac:dyDescent="0.25">
      <c r="D2835" s="111"/>
    </row>
    <row r="2836" spans="4:4" x14ac:dyDescent="0.25">
      <c r="D2836" s="111"/>
    </row>
    <row r="2837" spans="4:4" x14ac:dyDescent="0.25">
      <c r="D2837" s="111"/>
    </row>
    <row r="2838" spans="4:4" x14ac:dyDescent="0.25">
      <c r="D2838" s="111"/>
    </row>
    <row r="2839" spans="4:4" x14ac:dyDescent="0.25">
      <c r="D2839" s="111"/>
    </row>
    <row r="2840" spans="4:4" x14ac:dyDescent="0.25">
      <c r="D2840" s="111"/>
    </row>
    <row r="2841" spans="4:4" x14ac:dyDescent="0.25">
      <c r="D2841" s="111"/>
    </row>
    <row r="2842" spans="4:4" x14ac:dyDescent="0.25">
      <c r="D2842" s="111"/>
    </row>
    <row r="2843" spans="4:4" x14ac:dyDescent="0.25">
      <c r="D2843" s="111"/>
    </row>
    <row r="2844" spans="4:4" x14ac:dyDescent="0.25">
      <c r="D2844" s="111"/>
    </row>
    <row r="2845" spans="4:4" x14ac:dyDescent="0.25">
      <c r="D2845" s="111"/>
    </row>
    <row r="2846" spans="4:4" x14ac:dyDescent="0.25">
      <c r="D2846" s="111"/>
    </row>
    <row r="2847" spans="4:4" x14ac:dyDescent="0.25">
      <c r="D2847" s="111"/>
    </row>
    <row r="2848" spans="4:4" x14ac:dyDescent="0.25">
      <c r="D2848" s="111"/>
    </row>
    <row r="2849" spans="4:4" x14ac:dyDescent="0.25">
      <c r="D2849" s="111"/>
    </row>
    <row r="2850" spans="4:4" x14ac:dyDescent="0.25">
      <c r="D2850" s="111"/>
    </row>
    <row r="2851" spans="4:4" x14ac:dyDescent="0.25">
      <c r="D2851" s="111"/>
    </row>
    <row r="2852" spans="4:4" x14ac:dyDescent="0.25">
      <c r="D2852" s="111"/>
    </row>
    <row r="2853" spans="4:4" x14ac:dyDescent="0.25">
      <c r="D2853" s="111"/>
    </row>
    <row r="2854" spans="4:4" x14ac:dyDescent="0.25">
      <c r="D2854" s="111"/>
    </row>
    <row r="2855" spans="4:4" x14ac:dyDescent="0.25">
      <c r="D2855" s="111"/>
    </row>
    <row r="2856" spans="4:4" x14ac:dyDescent="0.25">
      <c r="D2856" s="111"/>
    </row>
    <row r="2857" spans="4:4" x14ac:dyDescent="0.25">
      <c r="D2857" s="111"/>
    </row>
    <row r="2858" spans="4:4" x14ac:dyDescent="0.25">
      <c r="D2858" s="111"/>
    </row>
    <row r="2859" spans="4:4" x14ac:dyDescent="0.25">
      <c r="D2859" s="111"/>
    </row>
    <row r="2860" spans="4:4" x14ac:dyDescent="0.25">
      <c r="D2860" s="111"/>
    </row>
    <row r="2861" spans="4:4" x14ac:dyDescent="0.25">
      <c r="D2861" s="111"/>
    </row>
    <row r="2862" spans="4:4" x14ac:dyDescent="0.25">
      <c r="D2862" s="111"/>
    </row>
    <row r="2863" spans="4:4" x14ac:dyDescent="0.25">
      <c r="D2863" s="111"/>
    </row>
    <row r="2864" spans="4:4" x14ac:dyDescent="0.25">
      <c r="D2864" s="111"/>
    </row>
    <row r="2865" spans="4:4" x14ac:dyDescent="0.25">
      <c r="D2865" s="111"/>
    </row>
    <row r="2866" spans="4:4" x14ac:dyDescent="0.25">
      <c r="D2866" s="111"/>
    </row>
    <row r="2867" spans="4:4" x14ac:dyDescent="0.25">
      <c r="D2867" s="111"/>
    </row>
    <row r="2868" spans="4:4" x14ac:dyDescent="0.25">
      <c r="D2868" s="111"/>
    </row>
    <row r="2869" spans="4:4" x14ac:dyDescent="0.25">
      <c r="D2869" s="111"/>
    </row>
    <row r="2870" spans="4:4" x14ac:dyDescent="0.25">
      <c r="D2870" s="111"/>
    </row>
    <row r="2871" spans="4:4" x14ac:dyDescent="0.25">
      <c r="D2871" s="111"/>
    </row>
    <row r="2872" spans="4:4" x14ac:dyDescent="0.25">
      <c r="D2872" s="111"/>
    </row>
    <row r="2873" spans="4:4" x14ac:dyDescent="0.25">
      <c r="D2873" s="111"/>
    </row>
    <row r="2874" spans="4:4" x14ac:dyDescent="0.25">
      <c r="D2874" s="111"/>
    </row>
    <row r="2875" spans="4:4" x14ac:dyDescent="0.25">
      <c r="D2875" s="111"/>
    </row>
    <row r="2876" spans="4:4" x14ac:dyDescent="0.25">
      <c r="D2876" s="111"/>
    </row>
    <row r="2877" spans="4:4" x14ac:dyDescent="0.25">
      <c r="D2877" s="111"/>
    </row>
    <row r="2878" spans="4:4" x14ac:dyDescent="0.25">
      <c r="D2878" s="111"/>
    </row>
    <row r="2879" spans="4:4" x14ac:dyDescent="0.25">
      <c r="D2879" s="111"/>
    </row>
    <row r="2880" spans="4:4" x14ac:dyDescent="0.25">
      <c r="D2880" s="111"/>
    </row>
    <row r="2881" spans="4:4" x14ac:dyDescent="0.25">
      <c r="D2881" s="111"/>
    </row>
    <row r="2882" spans="4:4" x14ac:dyDescent="0.25">
      <c r="D2882" s="111"/>
    </row>
    <row r="2883" spans="4:4" x14ac:dyDescent="0.25">
      <c r="D2883" s="111"/>
    </row>
    <row r="2884" spans="4:4" x14ac:dyDescent="0.25">
      <c r="D2884" s="111"/>
    </row>
    <row r="2885" spans="4:4" x14ac:dyDescent="0.25">
      <c r="D2885" s="111"/>
    </row>
    <row r="2886" spans="4:4" x14ac:dyDescent="0.25">
      <c r="D2886" s="111"/>
    </row>
    <row r="2887" spans="4:4" x14ac:dyDescent="0.25">
      <c r="D2887" s="111"/>
    </row>
    <row r="2888" spans="4:4" x14ac:dyDescent="0.25">
      <c r="D2888" s="111"/>
    </row>
    <row r="2889" spans="4:4" x14ac:dyDescent="0.25">
      <c r="D2889" s="111"/>
    </row>
    <row r="2890" spans="4:4" x14ac:dyDescent="0.25">
      <c r="D2890" s="111"/>
    </row>
    <row r="2891" spans="4:4" x14ac:dyDescent="0.25">
      <c r="D2891" s="111"/>
    </row>
    <row r="2892" spans="4:4" x14ac:dyDescent="0.25">
      <c r="D2892" s="111"/>
    </row>
    <row r="2893" spans="4:4" x14ac:dyDescent="0.25">
      <c r="D2893" s="111"/>
    </row>
    <row r="2894" spans="4:4" x14ac:dyDescent="0.25">
      <c r="D2894" s="111"/>
    </row>
    <row r="2895" spans="4:4" x14ac:dyDescent="0.25">
      <c r="D2895" s="111"/>
    </row>
    <row r="2896" spans="4:4" x14ac:dyDescent="0.25">
      <c r="D2896" s="111"/>
    </row>
    <row r="2897" spans="4:4" x14ac:dyDescent="0.25">
      <c r="D2897" s="111"/>
    </row>
    <row r="2898" spans="4:4" x14ac:dyDescent="0.25">
      <c r="D2898" s="111"/>
    </row>
    <row r="2899" spans="4:4" x14ac:dyDescent="0.25">
      <c r="D2899" s="111"/>
    </row>
    <row r="2900" spans="4:4" x14ac:dyDescent="0.25">
      <c r="D2900" s="111"/>
    </row>
    <row r="2901" spans="4:4" x14ac:dyDescent="0.25">
      <c r="D2901" s="111"/>
    </row>
    <row r="2902" spans="4:4" x14ac:dyDescent="0.25">
      <c r="D2902" s="111"/>
    </row>
    <row r="2903" spans="4:4" x14ac:dyDescent="0.25">
      <c r="D2903" s="111"/>
    </row>
    <row r="2904" spans="4:4" x14ac:dyDescent="0.25">
      <c r="D2904" s="111"/>
    </row>
    <row r="2905" spans="4:4" x14ac:dyDescent="0.25">
      <c r="D2905" s="111"/>
    </row>
    <row r="2906" spans="4:4" x14ac:dyDescent="0.25">
      <c r="D2906" s="111"/>
    </row>
    <row r="2907" spans="4:4" x14ac:dyDescent="0.25">
      <c r="D2907" s="111"/>
    </row>
    <row r="2908" spans="4:4" x14ac:dyDescent="0.25">
      <c r="D2908" s="111"/>
    </row>
    <row r="2909" spans="4:4" x14ac:dyDescent="0.25">
      <c r="D2909" s="111"/>
    </row>
    <row r="2910" spans="4:4" x14ac:dyDescent="0.25">
      <c r="D2910" s="111"/>
    </row>
    <row r="2911" spans="4:4" x14ac:dyDescent="0.25">
      <c r="D2911" s="111"/>
    </row>
    <row r="2912" spans="4:4" x14ac:dyDescent="0.25">
      <c r="D2912" s="111"/>
    </row>
    <row r="2913" spans="4:4" x14ac:dyDescent="0.25">
      <c r="D2913" s="111"/>
    </row>
    <row r="2914" spans="4:4" x14ac:dyDescent="0.25">
      <c r="D2914" s="111"/>
    </row>
    <row r="2915" spans="4:4" x14ac:dyDescent="0.25">
      <c r="D2915" s="111"/>
    </row>
    <row r="2916" spans="4:4" x14ac:dyDescent="0.25">
      <c r="D2916" s="111"/>
    </row>
    <row r="2917" spans="4:4" x14ac:dyDescent="0.25">
      <c r="D2917" s="111"/>
    </row>
    <row r="2918" spans="4:4" x14ac:dyDescent="0.25">
      <c r="D2918" s="111"/>
    </row>
    <row r="2919" spans="4:4" x14ac:dyDescent="0.25">
      <c r="D2919" s="111"/>
    </row>
    <row r="2920" spans="4:4" x14ac:dyDescent="0.25">
      <c r="D2920" s="111"/>
    </row>
    <row r="2921" spans="4:4" x14ac:dyDescent="0.25">
      <c r="D2921" s="111"/>
    </row>
    <row r="2922" spans="4:4" x14ac:dyDescent="0.25">
      <c r="D2922" s="111"/>
    </row>
    <row r="2923" spans="4:4" x14ac:dyDescent="0.25">
      <c r="D2923" s="111"/>
    </row>
    <row r="2924" spans="4:4" x14ac:dyDescent="0.25">
      <c r="D2924" s="111"/>
    </row>
    <row r="2925" spans="4:4" x14ac:dyDescent="0.25">
      <c r="D2925" s="111"/>
    </row>
    <row r="2926" spans="4:4" x14ac:dyDescent="0.25">
      <c r="D2926" s="111"/>
    </row>
    <row r="2927" spans="4:4" x14ac:dyDescent="0.25">
      <c r="D2927" s="111"/>
    </row>
    <row r="2928" spans="4:4" x14ac:dyDescent="0.25">
      <c r="D2928" s="111"/>
    </row>
    <row r="2929" spans="4:4" x14ac:dyDescent="0.25">
      <c r="D2929" s="111"/>
    </row>
    <row r="2930" spans="4:4" x14ac:dyDescent="0.25">
      <c r="D2930" s="111"/>
    </row>
    <row r="2931" spans="4:4" x14ac:dyDescent="0.25">
      <c r="D2931" s="111"/>
    </row>
    <row r="2932" spans="4:4" x14ac:dyDescent="0.25">
      <c r="D2932" s="111"/>
    </row>
    <row r="2933" spans="4:4" x14ac:dyDescent="0.25">
      <c r="D2933" s="111"/>
    </row>
    <row r="2934" spans="4:4" x14ac:dyDescent="0.25">
      <c r="D2934" s="111"/>
    </row>
    <row r="2935" spans="4:4" x14ac:dyDescent="0.25">
      <c r="D2935" s="111"/>
    </row>
    <row r="2936" spans="4:4" x14ac:dyDescent="0.25">
      <c r="D2936" s="111"/>
    </row>
    <row r="2937" spans="4:4" x14ac:dyDescent="0.25">
      <c r="D2937" s="111"/>
    </row>
    <row r="2938" spans="4:4" x14ac:dyDescent="0.25">
      <c r="D2938" s="111"/>
    </row>
    <row r="2939" spans="4:4" x14ac:dyDescent="0.25">
      <c r="D2939" s="111"/>
    </row>
    <row r="2940" spans="4:4" x14ac:dyDescent="0.25">
      <c r="D2940" s="111"/>
    </row>
    <row r="2941" spans="4:4" x14ac:dyDescent="0.25">
      <c r="D2941" s="111"/>
    </row>
    <row r="2942" spans="4:4" x14ac:dyDescent="0.25">
      <c r="D2942" s="111"/>
    </row>
    <row r="2943" spans="4:4" x14ac:dyDescent="0.25">
      <c r="D2943" s="111"/>
    </row>
    <row r="2944" spans="4:4" x14ac:dyDescent="0.25">
      <c r="D2944" s="111"/>
    </row>
    <row r="2945" spans="4:4" x14ac:dyDescent="0.25">
      <c r="D2945" s="111"/>
    </row>
    <row r="2946" spans="4:4" x14ac:dyDescent="0.25">
      <c r="D2946" s="111"/>
    </row>
    <row r="2947" spans="4:4" x14ac:dyDescent="0.25">
      <c r="D2947" s="111"/>
    </row>
    <row r="2948" spans="4:4" x14ac:dyDescent="0.25">
      <c r="D2948" s="111"/>
    </row>
    <row r="2949" spans="4:4" x14ac:dyDescent="0.25">
      <c r="D2949" s="111"/>
    </row>
    <row r="2950" spans="4:4" x14ac:dyDescent="0.25">
      <c r="D2950" s="111"/>
    </row>
    <row r="2951" spans="4:4" x14ac:dyDescent="0.25">
      <c r="D2951" s="111"/>
    </row>
    <row r="2952" spans="4:4" x14ac:dyDescent="0.25">
      <c r="D2952" s="111"/>
    </row>
    <row r="2953" spans="4:4" x14ac:dyDescent="0.25">
      <c r="D2953" s="111"/>
    </row>
    <row r="2954" spans="4:4" x14ac:dyDescent="0.25">
      <c r="D2954" s="111"/>
    </row>
    <row r="2955" spans="4:4" x14ac:dyDescent="0.25">
      <c r="D2955" s="111"/>
    </row>
    <row r="2956" spans="4:4" x14ac:dyDescent="0.25">
      <c r="D2956" s="111"/>
    </row>
    <row r="2957" spans="4:4" x14ac:dyDescent="0.25">
      <c r="D2957" s="111"/>
    </row>
    <row r="2958" spans="4:4" x14ac:dyDescent="0.25">
      <c r="D2958" s="111"/>
    </row>
    <row r="2959" spans="4:4" x14ac:dyDescent="0.25">
      <c r="D2959" s="111"/>
    </row>
    <row r="2960" spans="4:4" x14ac:dyDescent="0.25">
      <c r="D2960" s="111"/>
    </row>
    <row r="2961" spans="4:4" x14ac:dyDescent="0.25">
      <c r="D2961" s="111"/>
    </row>
    <row r="2962" spans="4:4" x14ac:dyDescent="0.25">
      <c r="D2962" s="111"/>
    </row>
    <row r="2963" spans="4:4" x14ac:dyDescent="0.25">
      <c r="D2963" s="111"/>
    </row>
    <row r="2964" spans="4:4" x14ac:dyDescent="0.25">
      <c r="D2964" s="111"/>
    </row>
    <row r="2965" spans="4:4" x14ac:dyDescent="0.25">
      <c r="D2965" s="111"/>
    </row>
    <row r="2966" spans="4:4" x14ac:dyDescent="0.25">
      <c r="D2966" s="111"/>
    </row>
    <row r="2967" spans="4:4" x14ac:dyDescent="0.25">
      <c r="D2967" s="111"/>
    </row>
    <row r="2968" spans="4:4" x14ac:dyDescent="0.25">
      <c r="D2968" s="111"/>
    </row>
    <row r="2969" spans="4:4" x14ac:dyDescent="0.25">
      <c r="D2969" s="111"/>
    </row>
    <row r="2970" spans="4:4" x14ac:dyDescent="0.25">
      <c r="D2970" s="111"/>
    </row>
    <row r="2971" spans="4:4" x14ac:dyDescent="0.25">
      <c r="D2971" s="111"/>
    </row>
    <row r="2972" spans="4:4" x14ac:dyDescent="0.25">
      <c r="D2972" s="111"/>
    </row>
    <row r="2973" spans="4:4" x14ac:dyDescent="0.25">
      <c r="D2973" s="111"/>
    </row>
    <row r="2974" spans="4:4" x14ac:dyDescent="0.25">
      <c r="D2974" s="111"/>
    </row>
    <row r="2975" spans="4:4" x14ac:dyDescent="0.25">
      <c r="D2975" s="111"/>
    </row>
    <row r="2976" spans="4:4" x14ac:dyDescent="0.25">
      <c r="D2976" s="111"/>
    </row>
    <row r="2977" spans="4:4" x14ac:dyDescent="0.25">
      <c r="D2977" s="111"/>
    </row>
    <row r="2978" spans="4:4" x14ac:dyDescent="0.25">
      <c r="D2978" s="111"/>
    </row>
    <row r="2979" spans="4:4" x14ac:dyDescent="0.25">
      <c r="D2979" s="111"/>
    </row>
    <row r="2980" spans="4:4" x14ac:dyDescent="0.25">
      <c r="D2980" s="111"/>
    </row>
    <row r="2981" spans="4:4" x14ac:dyDescent="0.25">
      <c r="D2981" s="111"/>
    </row>
    <row r="2982" spans="4:4" x14ac:dyDescent="0.25">
      <c r="D2982" s="111"/>
    </row>
    <row r="2983" spans="4:4" x14ac:dyDescent="0.25">
      <c r="D2983" s="111"/>
    </row>
    <row r="2984" spans="4:4" x14ac:dyDescent="0.25">
      <c r="D2984" s="111"/>
    </row>
    <row r="2985" spans="4:4" x14ac:dyDescent="0.25">
      <c r="D2985" s="111"/>
    </row>
    <row r="2986" spans="4:4" x14ac:dyDescent="0.25">
      <c r="D2986" s="111"/>
    </row>
    <row r="2987" spans="4:4" x14ac:dyDescent="0.25">
      <c r="D2987" s="111"/>
    </row>
    <row r="2988" spans="4:4" x14ac:dyDescent="0.25">
      <c r="D2988" s="111"/>
    </row>
    <row r="2989" spans="4:4" x14ac:dyDescent="0.25">
      <c r="D2989" s="111"/>
    </row>
    <row r="2990" spans="4:4" x14ac:dyDescent="0.25">
      <c r="D2990" s="111"/>
    </row>
    <row r="2991" spans="4:4" x14ac:dyDescent="0.25">
      <c r="D2991" s="111"/>
    </row>
    <row r="2992" spans="4:4" x14ac:dyDescent="0.25">
      <c r="D2992" s="111"/>
    </row>
    <row r="2993" spans="4:4" x14ac:dyDescent="0.25">
      <c r="D2993" s="111"/>
    </row>
    <row r="2994" spans="4:4" x14ac:dyDescent="0.25">
      <c r="D2994" s="111"/>
    </row>
    <row r="2995" spans="4:4" x14ac:dyDescent="0.25">
      <c r="D2995" s="111"/>
    </row>
    <row r="2996" spans="4:4" x14ac:dyDescent="0.25">
      <c r="D2996" s="111"/>
    </row>
    <row r="2997" spans="4:4" x14ac:dyDescent="0.25">
      <c r="D2997" s="111"/>
    </row>
    <row r="2998" spans="4:4" x14ac:dyDescent="0.25">
      <c r="D2998" s="111"/>
    </row>
    <row r="2999" spans="4:4" x14ac:dyDescent="0.25">
      <c r="D2999" s="111"/>
    </row>
    <row r="3000" spans="4:4" x14ac:dyDescent="0.25">
      <c r="D3000" s="111"/>
    </row>
    <row r="3001" spans="4:4" x14ac:dyDescent="0.25">
      <c r="D3001" s="111"/>
    </row>
    <row r="3002" spans="4:4" x14ac:dyDescent="0.25">
      <c r="D3002" s="111"/>
    </row>
    <row r="3003" spans="4:4" x14ac:dyDescent="0.25">
      <c r="D3003" s="111"/>
    </row>
    <row r="3004" spans="4:4" x14ac:dyDescent="0.25">
      <c r="D3004" s="111"/>
    </row>
    <row r="3005" spans="4:4" x14ac:dyDescent="0.25">
      <c r="D3005" s="111"/>
    </row>
    <row r="3006" spans="4:4" x14ac:dyDescent="0.25">
      <c r="D3006" s="111"/>
    </row>
    <row r="3007" spans="4:4" x14ac:dyDescent="0.25">
      <c r="D3007" s="111"/>
    </row>
    <row r="3008" spans="4:4" x14ac:dyDescent="0.25">
      <c r="D3008" s="111"/>
    </row>
    <row r="3009" spans="4:4" x14ac:dyDescent="0.25">
      <c r="D3009" s="111"/>
    </row>
    <row r="3010" spans="4:4" x14ac:dyDescent="0.25">
      <c r="D3010" s="111"/>
    </row>
    <row r="3011" spans="4:4" x14ac:dyDescent="0.25">
      <c r="D3011" s="111"/>
    </row>
    <row r="3012" spans="4:4" x14ac:dyDescent="0.25">
      <c r="D3012" s="111"/>
    </row>
    <row r="3013" spans="4:4" x14ac:dyDescent="0.25">
      <c r="D3013" s="111"/>
    </row>
    <row r="3014" spans="4:4" x14ac:dyDescent="0.25">
      <c r="D3014" s="111"/>
    </row>
    <row r="3015" spans="4:4" x14ac:dyDescent="0.25">
      <c r="D3015" s="111"/>
    </row>
    <row r="3016" spans="4:4" x14ac:dyDescent="0.25">
      <c r="D3016" s="111"/>
    </row>
    <row r="3017" spans="4:4" x14ac:dyDescent="0.25">
      <c r="D3017" s="111"/>
    </row>
    <row r="3018" spans="4:4" x14ac:dyDescent="0.25">
      <c r="D3018" s="111"/>
    </row>
    <row r="3019" spans="4:4" x14ac:dyDescent="0.25">
      <c r="D3019" s="111"/>
    </row>
    <row r="3020" spans="4:4" x14ac:dyDescent="0.25">
      <c r="D3020" s="111"/>
    </row>
    <row r="3021" spans="4:4" x14ac:dyDescent="0.25">
      <c r="D3021" s="111"/>
    </row>
    <row r="3022" spans="4:4" x14ac:dyDescent="0.25">
      <c r="D3022" s="111"/>
    </row>
    <row r="3023" spans="4:4" x14ac:dyDescent="0.25">
      <c r="D3023" s="111"/>
    </row>
    <row r="3024" spans="4:4" x14ac:dyDescent="0.25">
      <c r="D3024" s="111"/>
    </row>
    <row r="3025" spans="4:4" x14ac:dyDescent="0.25">
      <c r="D3025" s="111"/>
    </row>
    <row r="3026" spans="4:4" x14ac:dyDescent="0.25">
      <c r="D3026" s="111"/>
    </row>
    <row r="3027" spans="4:4" x14ac:dyDescent="0.25">
      <c r="D3027" s="111"/>
    </row>
    <row r="3028" spans="4:4" x14ac:dyDescent="0.25">
      <c r="D3028" s="111"/>
    </row>
    <row r="3029" spans="4:4" x14ac:dyDescent="0.25">
      <c r="D3029" s="111"/>
    </row>
    <row r="3030" spans="4:4" x14ac:dyDescent="0.25">
      <c r="D3030" s="111"/>
    </row>
    <row r="3031" spans="4:4" x14ac:dyDescent="0.25">
      <c r="D3031" s="111"/>
    </row>
    <row r="3032" spans="4:4" x14ac:dyDescent="0.25">
      <c r="D3032" s="111"/>
    </row>
    <row r="3033" spans="4:4" x14ac:dyDescent="0.25">
      <c r="D3033" s="111"/>
    </row>
    <row r="3034" spans="4:4" x14ac:dyDescent="0.25">
      <c r="D3034" s="111"/>
    </row>
    <row r="3035" spans="4:4" x14ac:dyDescent="0.25">
      <c r="D3035" s="111"/>
    </row>
    <row r="3036" spans="4:4" x14ac:dyDescent="0.25">
      <c r="D3036" s="111"/>
    </row>
    <row r="3037" spans="4:4" x14ac:dyDescent="0.25">
      <c r="D3037" s="111"/>
    </row>
    <row r="3038" spans="4:4" x14ac:dyDescent="0.25">
      <c r="D3038" s="111"/>
    </row>
    <row r="3039" spans="4:4" x14ac:dyDescent="0.25">
      <c r="D3039" s="111"/>
    </row>
    <row r="3040" spans="4:4" x14ac:dyDescent="0.25">
      <c r="D3040" s="111"/>
    </row>
    <row r="3041" spans="4:4" x14ac:dyDescent="0.25">
      <c r="D3041" s="111"/>
    </row>
    <row r="3042" spans="4:4" x14ac:dyDescent="0.25">
      <c r="D3042" s="111"/>
    </row>
    <row r="3043" spans="4:4" x14ac:dyDescent="0.25">
      <c r="D3043" s="111"/>
    </row>
    <row r="3044" spans="4:4" x14ac:dyDescent="0.25">
      <c r="D3044" s="111"/>
    </row>
    <row r="3045" spans="4:4" x14ac:dyDescent="0.25">
      <c r="D3045" s="111"/>
    </row>
    <row r="3046" spans="4:4" x14ac:dyDescent="0.25">
      <c r="D3046" s="111"/>
    </row>
    <row r="3047" spans="4:4" x14ac:dyDescent="0.25">
      <c r="D3047" s="111"/>
    </row>
    <row r="3048" spans="4:4" x14ac:dyDescent="0.25">
      <c r="D3048" s="111"/>
    </row>
    <row r="3049" spans="4:4" x14ac:dyDescent="0.25">
      <c r="D3049" s="111"/>
    </row>
    <row r="3050" spans="4:4" x14ac:dyDescent="0.25">
      <c r="D3050" s="111"/>
    </row>
    <row r="3051" spans="4:4" x14ac:dyDescent="0.25">
      <c r="D3051" s="111"/>
    </row>
    <row r="3052" spans="4:4" x14ac:dyDescent="0.25">
      <c r="D3052" s="111"/>
    </row>
    <row r="3053" spans="4:4" x14ac:dyDescent="0.25">
      <c r="D3053" s="111"/>
    </row>
    <row r="3054" spans="4:4" x14ac:dyDescent="0.25">
      <c r="D3054" s="111"/>
    </row>
    <row r="3055" spans="4:4" x14ac:dyDescent="0.25">
      <c r="D3055" s="111"/>
    </row>
    <row r="3056" spans="4:4" x14ac:dyDescent="0.25">
      <c r="D3056" s="111"/>
    </row>
    <row r="3057" spans="4:4" x14ac:dyDescent="0.25">
      <c r="D3057" s="111"/>
    </row>
    <row r="3058" spans="4:4" x14ac:dyDescent="0.25">
      <c r="D3058" s="111"/>
    </row>
    <row r="3059" spans="4:4" x14ac:dyDescent="0.25">
      <c r="D3059" s="111"/>
    </row>
    <row r="3060" spans="4:4" x14ac:dyDescent="0.25">
      <c r="D3060" s="111"/>
    </row>
    <row r="3061" spans="4:4" x14ac:dyDescent="0.25">
      <c r="D3061" s="111"/>
    </row>
    <row r="3062" spans="4:4" x14ac:dyDescent="0.25">
      <c r="D3062" s="111"/>
    </row>
    <row r="3063" spans="4:4" x14ac:dyDescent="0.25">
      <c r="D3063" s="111"/>
    </row>
    <row r="3064" spans="4:4" x14ac:dyDescent="0.25">
      <c r="D3064" s="111"/>
    </row>
    <row r="3065" spans="4:4" x14ac:dyDescent="0.25">
      <c r="D3065" s="111"/>
    </row>
    <row r="3066" spans="4:4" x14ac:dyDescent="0.25">
      <c r="D3066" s="111"/>
    </row>
    <row r="3067" spans="4:4" x14ac:dyDescent="0.25">
      <c r="D3067" s="111"/>
    </row>
    <row r="3068" spans="4:4" x14ac:dyDescent="0.25">
      <c r="D3068" s="111"/>
    </row>
    <row r="3069" spans="4:4" x14ac:dyDescent="0.25">
      <c r="D3069" s="111"/>
    </row>
    <row r="3070" spans="4:4" x14ac:dyDescent="0.25">
      <c r="D3070" s="111"/>
    </row>
    <row r="3071" spans="4:4" x14ac:dyDescent="0.25">
      <c r="D3071" s="111"/>
    </row>
    <row r="3072" spans="4:4" x14ac:dyDescent="0.25">
      <c r="D3072" s="111"/>
    </row>
    <row r="3073" spans="4:4" x14ac:dyDescent="0.25">
      <c r="D3073" s="111"/>
    </row>
    <row r="3074" spans="4:4" x14ac:dyDescent="0.25">
      <c r="D3074" s="111"/>
    </row>
    <row r="3075" spans="4:4" x14ac:dyDescent="0.25">
      <c r="D3075" s="111"/>
    </row>
    <row r="3076" spans="4:4" x14ac:dyDescent="0.25">
      <c r="D3076" s="111"/>
    </row>
    <row r="3077" spans="4:4" x14ac:dyDescent="0.25">
      <c r="D3077" s="111"/>
    </row>
    <row r="3078" spans="4:4" x14ac:dyDescent="0.25">
      <c r="D3078" s="111"/>
    </row>
    <row r="3079" spans="4:4" x14ac:dyDescent="0.25">
      <c r="D3079" s="111"/>
    </row>
    <row r="3080" spans="4:4" x14ac:dyDescent="0.25">
      <c r="D3080" s="111"/>
    </row>
    <row r="3081" spans="4:4" x14ac:dyDescent="0.25">
      <c r="D3081" s="111"/>
    </row>
    <row r="3082" spans="4:4" x14ac:dyDescent="0.25">
      <c r="D3082" s="111"/>
    </row>
    <row r="3083" spans="4:4" x14ac:dyDescent="0.25">
      <c r="D3083" s="111"/>
    </row>
    <row r="3084" spans="4:4" x14ac:dyDescent="0.25">
      <c r="D3084" s="111"/>
    </row>
    <row r="3085" spans="4:4" x14ac:dyDescent="0.25">
      <c r="D3085" s="111"/>
    </row>
    <row r="3086" spans="4:4" x14ac:dyDescent="0.25">
      <c r="D3086" s="111"/>
    </row>
    <row r="3087" spans="4:4" x14ac:dyDescent="0.25">
      <c r="D3087" s="111"/>
    </row>
    <row r="3088" spans="4:4" x14ac:dyDescent="0.25">
      <c r="D3088" s="111"/>
    </row>
    <row r="3089" spans="4:4" x14ac:dyDescent="0.25">
      <c r="D3089" s="111"/>
    </row>
    <row r="3090" spans="4:4" x14ac:dyDescent="0.25">
      <c r="D3090" s="111"/>
    </row>
    <row r="3091" spans="4:4" x14ac:dyDescent="0.25">
      <c r="D3091" s="111"/>
    </row>
    <row r="3092" spans="4:4" x14ac:dyDescent="0.25">
      <c r="D3092" s="111"/>
    </row>
    <row r="3093" spans="4:4" x14ac:dyDescent="0.25">
      <c r="D3093" s="111"/>
    </row>
    <row r="3094" spans="4:4" x14ac:dyDescent="0.25">
      <c r="D3094" s="111"/>
    </row>
    <row r="3095" spans="4:4" x14ac:dyDescent="0.25">
      <c r="D3095" s="111"/>
    </row>
    <row r="3096" spans="4:4" x14ac:dyDescent="0.25">
      <c r="D3096" s="111"/>
    </row>
    <row r="3097" spans="4:4" x14ac:dyDescent="0.25">
      <c r="D3097" s="111"/>
    </row>
    <row r="3098" spans="4:4" x14ac:dyDescent="0.25">
      <c r="D3098" s="111"/>
    </row>
    <row r="3099" spans="4:4" x14ac:dyDescent="0.25">
      <c r="D3099" s="111"/>
    </row>
    <row r="3100" spans="4:4" x14ac:dyDescent="0.25">
      <c r="D3100" s="111"/>
    </row>
    <row r="3101" spans="4:4" x14ac:dyDescent="0.25">
      <c r="D3101" s="111"/>
    </row>
    <row r="3102" spans="4:4" x14ac:dyDescent="0.25">
      <c r="D3102" s="111"/>
    </row>
    <row r="3103" spans="4:4" x14ac:dyDescent="0.25">
      <c r="D3103" s="111"/>
    </row>
    <row r="3104" spans="4:4" x14ac:dyDescent="0.25">
      <c r="D3104" s="111"/>
    </row>
    <row r="3105" spans="4:4" x14ac:dyDescent="0.25">
      <c r="D3105" s="111"/>
    </row>
    <row r="3106" spans="4:4" x14ac:dyDescent="0.25">
      <c r="D3106" s="111"/>
    </row>
    <row r="3107" spans="4:4" x14ac:dyDescent="0.25">
      <c r="D3107" s="111"/>
    </row>
    <row r="3108" spans="4:4" x14ac:dyDescent="0.25">
      <c r="D3108" s="111"/>
    </row>
    <row r="3109" spans="4:4" x14ac:dyDescent="0.25">
      <c r="D3109" s="111"/>
    </row>
    <row r="3110" spans="4:4" x14ac:dyDescent="0.25">
      <c r="D3110" s="111"/>
    </row>
    <row r="3111" spans="4:4" x14ac:dyDescent="0.25">
      <c r="D3111" s="111"/>
    </row>
    <row r="3112" spans="4:4" x14ac:dyDescent="0.25">
      <c r="D3112" s="111"/>
    </row>
    <row r="3113" spans="4:4" x14ac:dyDescent="0.25">
      <c r="D3113" s="111"/>
    </row>
    <row r="3114" spans="4:4" x14ac:dyDescent="0.25">
      <c r="D3114" s="111"/>
    </row>
    <row r="3115" spans="4:4" x14ac:dyDescent="0.25">
      <c r="D3115" s="111"/>
    </row>
    <row r="3116" spans="4:4" x14ac:dyDescent="0.25">
      <c r="D3116" s="111"/>
    </row>
    <row r="3117" spans="4:4" x14ac:dyDescent="0.25">
      <c r="D3117" s="111"/>
    </row>
    <row r="3118" spans="4:4" x14ac:dyDescent="0.25">
      <c r="D3118" s="111"/>
    </row>
    <row r="3119" spans="4:4" x14ac:dyDescent="0.25">
      <c r="D3119" s="111"/>
    </row>
    <row r="3120" spans="4:4" x14ac:dyDescent="0.25">
      <c r="D3120" s="111"/>
    </row>
    <row r="3121" spans="4:4" x14ac:dyDescent="0.25">
      <c r="D3121" s="111"/>
    </row>
    <row r="3122" spans="4:4" x14ac:dyDescent="0.25">
      <c r="D3122" s="111"/>
    </row>
    <row r="3123" spans="4:4" x14ac:dyDescent="0.25">
      <c r="D3123" s="111"/>
    </row>
    <row r="3124" spans="4:4" x14ac:dyDescent="0.25">
      <c r="D3124" s="111"/>
    </row>
    <row r="3125" spans="4:4" x14ac:dyDescent="0.25">
      <c r="D3125" s="111"/>
    </row>
    <row r="3126" spans="4:4" x14ac:dyDescent="0.25">
      <c r="D3126" s="111"/>
    </row>
    <row r="3127" spans="4:4" x14ac:dyDescent="0.25">
      <c r="D3127" s="111"/>
    </row>
    <row r="3128" spans="4:4" x14ac:dyDescent="0.25">
      <c r="D3128" s="111"/>
    </row>
    <row r="3129" spans="4:4" x14ac:dyDescent="0.25">
      <c r="D3129" s="111"/>
    </row>
    <row r="3130" spans="4:4" x14ac:dyDescent="0.25">
      <c r="D3130" s="111"/>
    </row>
    <row r="3131" spans="4:4" x14ac:dyDescent="0.25">
      <c r="D3131" s="111"/>
    </row>
    <row r="3132" spans="4:4" x14ac:dyDescent="0.25">
      <c r="D3132" s="111"/>
    </row>
    <row r="3133" spans="4:4" x14ac:dyDescent="0.25">
      <c r="D3133" s="111"/>
    </row>
    <row r="3134" spans="4:4" x14ac:dyDescent="0.25">
      <c r="D3134" s="111"/>
    </row>
    <row r="3135" spans="4:4" x14ac:dyDescent="0.25">
      <c r="D3135" s="111"/>
    </row>
    <row r="3136" spans="4:4" x14ac:dyDescent="0.25">
      <c r="D3136" s="111"/>
    </row>
    <row r="3137" spans="4:4" x14ac:dyDescent="0.25">
      <c r="D3137" s="111"/>
    </row>
    <row r="3138" spans="4:4" x14ac:dyDescent="0.25">
      <c r="D3138" s="111"/>
    </row>
    <row r="3139" spans="4:4" x14ac:dyDescent="0.25">
      <c r="D3139" s="111"/>
    </row>
    <row r="3140" spans="4:4" x14ac:dyDescent="0.25">
      <c r="D3140" s="111"/>
    </row>
    <row r="3141" spans="4:4" x14ac:dyDescent="0.25">
      <c r="D3141" s="111"/>
    </row>
    <row r="3142" spans="4:4" x14ac:dyDescent="0.25">
      <c r="D3142" s="111"/>
    </row>
    <row r="3143" spans="4:4" x14ac:dyDescent="0.25">
      <c r="D3143" s="111"/>
    </row>
    <row r="3144" spans="4:4" x14ac:dyDescent="0.25">
      <c r="D3144" s="111"/>
    </row>
    <row r="3145" spans="4:4" x14ac:dyDescent="0.25">
      <c r="D3145" s="111"/>
    </row>
    <row r="3146" spans="4:4" x14ac:dyDescent="0.25">
      <c r="D3146" s="111"/>
    </row>
    <row r="3147" spans="4:4" x14ac:dyDescent="0.25">
      <c r="D3147" s="111"/>
    </row>
    <row r="3148" spans="4:4" x14ac:dyDescent="0.25">
      <c r="D3148" s="111"/>
    </row>
    <row r="3149" spans="4:4" x14ac:dyDescent="0.25">
      <c r="D3149" s="111"/>
    </row>
    <row r="3150" spans="4:4" x14ac:dyDescent="0.25">
      <c r="D3150" s="111"/>
    </row>
    <row r="3151" spans="4:4" x14ac:dyDescent="0.25">
      <c r="D3151" s="111"/>
    </row>
    <row r="3152" spans="4:4" x14ac:dyDescent="0.25">
      <c r="D3152" s="111"/>
    </row>
    <row r="3153" spans="4:4" x14ac:dyDescent="0.25">
      <c r="D3153" s="111"/>
    </row>
    <row r="3154" spans="4:4" x14ac:dyDescent="0.25">
      <c r="D3154" s="111"/>
    </row>
    <row r="3155" spans="4:4" x14ac:dyDescent="0.25">
      <c r="D3155" s="111"/>
    </row>
    <row r="3156" spans="4:4" x14ac:dyDescent="0.25">
      <c r="D3156" s="111"/>
    </row>
    <row r="3157" spans="4:4" x14ac:dyDescent="0.25">
      <c r="D3157" s="111"/>
    </row>
    <row r="3158" spans="4:4" x14ac:dyDescent="0.25">
      <c r="D3158" s="111"/>
    </row>
    <row r="3159" spans="4:4" x14ac:dyDescent="0.25">
      <c r="D3159" s="111"/>
    </row>
    <row r="3160" spans="4:4" x14ac:dyDescent="0.25">
      <c r="D3160" s="111"/>
    </row>
    <row r="3161" spans="4:4" x14ac:dyDescent="0.25">
      <c r="D3161" s="111"/>
    </row>
    <row r="3162" spans="4:4" x14ac:dyDescent="0.25">
      <c r="D3162" s="111"/>
    </row>
    <row r="3163" spans="4:4" x14ac:dyDescent="0.25">
      <c r="D3163" s="111"/>
    </row>
    <row r="3164" spans="4:4" x14ac:dyDescent="0.25">
      <c r="D3164" s="111"/>
    </row>
    <row r="3165" spans="4:4" x14ac:dyDescent="0.25">
      <c r="D3165" s="111"/>
    </row>
    <row r="3166" spans="4:4" x14ac:dyDescent="0.25">
      <c r="D3166" s="111"/>
    </row>
    <row r="3167" spans="4:4" x14ac:dyDescent="0.25">
      <c r="D3167" s="111"/>
    </row>
    <row r="3168" spans="4:4" x14ac:dyDescent="0.25">
      <c r="D3168" s="111"/>
    </row>
    <row r="3169" spans="4:4" x14ac:dyDescent="0.25">
      <c r="D3169" s="111"/>
    </row>
    <row r="3170" spans="4:4" x14ac:dyDescent="0.25">
      <c r="D3170" s="111"/>
    </row>
    <row r="3171" spans="4:4" x14ac:dyDescent="0.25">
      <c r="D3171" s="111"/>
    </row>
    <row r="3172" spans="4:4" x14ac:dyDescent="0.25">
      <c r="D3172" s="111"/>
    </row>
    <row r="3173" spans="4:4" x14ac:dyDescent="0.25">
      <c r="D3173" s="111"/>
    </row>
    <row r="3174" spans="4:4" x14ac:dyDescent="0.25">
      <c r="D3174" s="111"/>
    </row>
    <row r="3175" spans="4:4" x14ac:dyDescent="0.25">
      <c r="D3175" s="111"/>
    </row>
    <row r="3176" spans="4:4" x14ac:dyDescent="0.25">
      <c r="D3176" s="111"/>
    </row>
    <row r="3177" spans="4:4" x14ac:dyDescent="0.25">
      <c r="D3177" s="111"/>
    </row>
    <row r="3178" spans="4:4" x14ac:dyDescent="0.25">
      <c r="D3178" s="111"/>
    </row>
    <row r="3179" spans="4:4" x14ac:dyDescent="0.25">
      <c r="D3179" s="111"/>
    </row>
    <row r="3180" spans="4:4" x14ac:dyDescent="0.25">
      <c r="D3180" s="111"/>
    </row>
    <row r="3181" spans="4:4" x14ac:dyDescent="0.25">
      <c r="D3181" s="111"/>
    </row>
    <row r="3182" spans="4:4" x14ac:dyDescent="0.25">
      <c r="D3182" s="111"/>
    </row>
    <row r="3183" spans="4:4" x14ac:dyDescent="0.25">
      <c r="D3183" s="111"/>
    </row>
    <row r="3184" spans="4:4" x14ac:dyDescent="0.25">
      <c r="D3184" s="111"/>
    </row>
    <row r="3185" spans="4:4" x14ac:dyDescent="0.25">
      <c r="D3185" s="111"/>
    </row>
    <row r="3186" spans="4:4" x14ac:dyDescent="0.25">
      <c r="D3186" s="111"/>
    </row>
    <row r="3187" spans="4:4" x14ac:dyDescent="0.25">
      <c r="D3187" s="111"/>
    </row>
    <row r="3188" spans="4:4" x14ac:dyDescent="0.25">
      <c r="D3188" s="111"/>
    </row>
    <row r="3189" spans="4:4" x14ac:dyDescent="0.25">
      <c r="D3189" s="111"/>
    </row>
    <row r="3190" spans="4:4" x14ac:dyDescent="0.25">
      <c r="D3190" s="111"/>
    </row>
    <row r="3191" spans="4:4" x14ac:dyDescent="0.25">
      <c r="D3191" s="111"/>
    </row>
    <row r="3192" spans="4:4" x14ac:dyDescent="0.25">
      <c r="D3192" s="111"/>
    </row>
    <row r="3193" spans="4:4" x14ac:dyDescent="0.25">
      <c r="D3193" s="111"/>
    </row>
    <row r="3194" spans="4:4" x14ac:dyDescent="0.25">
      <c r="D3194" s="111"/>
    </row>
    <row r="3195" spans="4:4" x14ac:dyDescent="0.25">
      <c r="D3195" s="111"/>
    </row>
    <row r="3196" spans="4:4" x14ac:dyDescent="0.25">
      <c r="D3196" s="111"/>
    </row>
    <row r="3197" spans="4:4" x14ac:dyDescent="0.25">
      <c r="D3197" s="111"/>
    </row>
    <row r="3198" spans="4:4" x14ac:dyDescent="0.25">
      <c r="D3198" s="111"/>
    </row>
    <row r="3199" spans="4:4" x14ac:dyDescent="0.25">
      <c r="D3199" s="111"/>
    </row>
    <row r="3200" spans="4:4" x14ac:dyDescent="0.25">
      <c r="D3200" s="111"/>
    </row>
    <row r="3201" spans="4:4" x14ac:dyDescent="0.25">
      <c r="D3201" s="111"/>
    </row>
    <row r="3202" spans="4:4" x14ac:dyDescent="0.25">
      <c r="D3202" s="111"/>
    </row>
    <row r="3203" spans="4:4" x14ac:dyDescent="0.25">
      <c r="D3203" s="111"/>
    </row>
    <row r="3204" spans="4:4" x14ac:dyDescent="0.25">
      <c r="D3204" s="111"/>
    </row>
    <row r="3205" spans="4:4" x14ac:dyDescent="0.25">
      <c r="D3205" s="111"/>
    </row>
    <row r="3206" spans="4:4" x14ac:dyDescent="0.25">
      <c r="D3206" s="111"/>
    </row>
    <row r="3207" spans="4:4" x14ac:dyDescent="0.25">
      <c r="D3207" s="111"/>
    </row>
    <row r="3208" spans="4:4" x14ac:dyDescent="0.25">
      <c r="D3208" s="111"/>
    </row>
    <row r="3209" spans="4:4" x14ac:dyDescent="0.25">
      <c r="D3209" s="111"/>
    </row>
    <row r="3210" spans="4:4" x14ac:dyDescent="0.25">
      <c r="D3210" s="111"/>
    </row>
    <row r="3211" spans="4:4" x14ac:dyDescent="0.25">
      <c r="D3211" s="111"/>
    </row>
    <row r="3212" spans="4:4" x14ac:dyDescent="0.25">
      <c r="D3212" s="111"/>
    </row>
    <row r="3213" spans="4:4" x14ac:dyDescent="0.25">
      <c r="D3213" s="111"/>
    </row>
    <row r="3214" spans="4:4" x14ac:dyDescent="0.25">
      <c r="D3214" s="111"/>
    </row>
    <row r="3215" spans="4:4" x14ac:dyDescent="0.25">
      <c r="D3215" s="111"/>
    </row>
    <row r="3216" spans="4:4" x14ac:dyDescent="0.25">
      <c r="D3216" s="111"/>
    </row>
    <row r="3217" spans="4:4" x14ac:dyDescent="0.25">
      <c r="D3217" s="111"/>
    </row>
    <row r="3218" spans="4:4" x14ac:dyDescent="0.25">
      <c r="D3218" s="111"/>
    </row>
    <row r="3219" spans="4:4" x14ac:dyDescent="0.25">
      <c r="D3219" s="111"/>
    </row>
    <row r="3220" spans="4:4" x14ac:dyDescent="0.25">
      <c r="D3220" s="111"/>
    </row>
    <row r="3221" spans="4:4" x14ac:dyDescent="0.25">
      <c r="D3221" s="111"/>
    </row>
    <row r="3222" spans="4:4" x14ac:dyDescent="0.25">
      <c r="D3222" s="111"/>
    </row>
    <row r="3223" spans="4:4" x14ac:dyDescent="0.25">
      <c r="D3223" s="111"/>
    </row>
    <row r="3224" spans="4:4" x14ac:dyDescent="0.25">
      <c r="D3224" s="111"/>
    </row>
    <row r="3225" spans="4:4" x14ac:dyDescent="0.25">
      <c r="D3225" s="111"/>
    </row>
    <row r="3226" spans="4:4" x14ac:dyDescent="0.25">
      <c r="D3226" s="111"/>
    </row>
    <row r="3227" spans="4:4" x14ac:dyDescent="0.25">
      <c r="D3227" s="111"/>
    </row>
    <row r="3228" spans="4:4" x14ac:dyDescent="0.25">
      <c r="D3228" s="111"/>
    </row>
    <row r="3229" spans="4:4" x14ac:dyDescent="0.25">
      <c r="D3229" s="111"/>
    </row>
    <row r="3230" spans="4:4" x14ac:dyDescent="0.25">
      <c r="D3230" s="111"/>
    </row>
    <row r="3231" spans="4:4" x14ac:dyDescent="0.25">
      <c r="D3231" s="111"/>
    </row>
    <row r="3232" spans="4:4" x14ac:dyDescent="0.25">
      <c r="D3232" s="111"/>
    </row>
    <row r="3233" spans="4:4" x14ac:dyDescent="0.25">
      <c r="D3233" s="111"/>
    </row>
    <row r="3234" spans="4:4" x14ac:dyDescent="0.25">
      <c r="D3234" s="111"/>
    </row>
    <row r="3235" spans="4:4" x14ac:dyDescent="0.25">
      <c r="D3235" s="111"/>
    </row>
    <row r="3236" spans="4:4" x14ac:dyDescent="0.25">
      <c r="D3236" s="111"/>
    </row>
    <row r="3237" spans="4:4" x14ac:dyDescent="0.25">
      <c r="D3237" s="111"/>
    </row>
    <row r="3238" spans="4:4" x14ac:dyDescent="0.25">
      <c r="D3238" s="111"/>
    </row>
    <row r="3239" spans="4:4" x14ac:dyDescent="0.25">
      <c r="D3239" s="111"/>
    </row>
    <row r="3240" spans="4:4" x14ac:dyDescent="0.25">
      <c r="D3240" s="111"/>
    </row>
    <row r="3241" spans="4:4" x14ac:dyDescent="0.25">
      <c r="D3241" s="111"/>
    </row>
    <row r="3242" spans="4:4" x14ac:dyDescent="0.25">
      <c r="D3242" s="111"/>
    </row>
    <row r="3243" spans="4:4" x14ac:dyDescent="0.25">
      <c r="D3243" s="111"/>
    </row>
    <row r="3244" spans="4:4" x14ac:dyDescent="0.25">
      <c r="D3244" s="111"/>
    </row>
    <row r="3245" spans="4:4" x14ac:dyDescent="0.25">
      <c r="D3245" s="111"/>
    </row>
    <row r="3246" spans="4:4" x14ac:dyDescent="0.25">
      <c r="D3246" s="111"/>
    </row>
    <row r="3247" spans="4:4" x14ac:dyDescent="0.25">
      <c r="D3247" s="111"/>
    </row>
    <row r="3248" spans="4:4" x14ac:dyDescent="0.25">
      <c r="D3248" s="111"/>
    </row>
    <row r="3249" spans="4:4" x14ac:dyDescent="0.25">
      <c r="D3249" s="111"/>
    </row>
    <row r="3250" spans="4:4" x14ac:dyDescent="0.25">
      <c r="D3250" s="111"/>
    </row>
    <row r="3251" spans="4:4" x14ac:dyDescent="0.25">
      <c r="D3251" s="111"/>
    </row>
    <row r="3252" spans="4:4" x14ac:dyDescent="0.25">
      <c r="D3252" s="111"/>
    </row>
    <row r="3253" spans="4:4" x14ac:dyDescent="0.25">
      <c r="D3253" s="111"/>
    </row>
    <row r="3254" spans="4:4" x14ac:dyDescent="0.25">
      <c r="D3254" s="111"/>
    </row>
    <row r="3255" spans="4:4" x14ac:dyDescent="0.25">
      <c r="D3255" s="111"/>
    </row>
    <row r="3256" spans="4:4" x14ac:dyDescent="0.25">
      <c r="D3256" s="111"/>
    </row>
    <row r="3257" spans="4:4" x14ac:dyDescent="0.25">
      <c r="D3257" s="111"/>
    </row>
    <row r="3258" spans="4:4" x14ac:dyDescent="0.25">
      <c r="D3258" s="111"/>
    </row>
    <row r="3259" spans="4:4" x14ac:dyDescent="0.25">
      <c r="D3259" s="111"/>
    </row>
    <row r="3260" spans="4:4" x14ac:dyDescent="0.25">
      <c r="D3260" s="111"/>
    </row>
    <row r="3261" spans="4:4" x14ac:dyDescent="0.25">
      <c r="D3261" s="111"/>
    </row>
    <row r="3262" spans="4:4" x14ac:dyDescent="0.25">
      <c r="D3262" s="111"/>
    </row>
    <row r="3263" spans="4:4" x14ac:dyDescent="0.25">
      <c r="D3263" s="111"/>
    </row>
    <row r="3264" spans="4:4" x14ac:dyDescent="0.25">
      <c r="D3264" s="111"/>
    </row>
    <row r="3265" spans="4:4" x14ac:dyDescent="0.25">
      <c r="D3265" s="111"/>
    </row>
    <row r="3266" spans="4:4" x14ac:dyDescent="0.25">
      <c r="D3266" s="111"/>
    </row>
    <row r="3267" spans="4:4" x14ac:dyDescent="0.25">
      <c r="D3267" s="111"/>
    </row>
    <row r="3268" spans="4:4" x14ac:dyDescent="0.25">
      <c r="D3268" s="111"/>
    </row>
    <row r="3269" spans="4:4" x14ac:dyDescent="0.25">
      <c r="D3269" s="111"/>
    </row>
    <row r="3270" spans="4:4" x14ac:dyDescent="0.25">
      <c r="D3270" s="111"/>
    </row>
    <row r="3271" spans="4:4" x14ac:dyDescent="0.25">
      <c r="D3271" s="111"/>
    </row>
    <row r="3272" spans="4:4" x14ac:dyDescent="0.25">
      <c r="D3272" s="111"/>
    </row>
    <row r="3273" spans="4:4" x14ac:dyDescent="0.25">
      <c r="D3273" s="111"/>
    </row>
    <row r="3274" spans="4:4" x14ac:dyDescent="0.25">
      <c r="D3274" s="111"/>
    </row>
    <row r="3275" spans="4:4" x14ac:dyDescent="0.25">
      <c r="D3275" s="111"/>
    </row>
    <row r="3276" spans="4:4" x14ac:dyDescent="0.25">
      <c r="D3276" s="111"/>
    </row>
    <row r="3277" spans="4:4" x14ac:dyDescent="0.25">
      <c r="D3277" s="111"/>
    </row>
    <row r="3278" spans="4:4" x14ac:dyDescent="0.25">
      <c r="D3278" s="111"/>
    </row>
    <row r="3279" spans="4:4" x14ac:dyDescent="0.25">
      <c r="D3279" s="111"/>
    </row>
    <row r="3280" spans="4:4" x14ac:dyDescent="0.25">
      <c r="D3280" s="111"/>
    </row>
    <row r="3281" spans="4:4" x14ac:dyDescent="0.25">
      <c r="D3281" s="111"/>
    </row>
    <row r="3282" spans="4:4" x14ac:dyDescent="0.25">
      <c r="D3282" s="111"/>
    </row>
    <row r="3283" spans="4:4" x14ac:dyDescent="0.25">
      <c r="D3283" s="111"/>
    </row>
    <row r="3284" spans="4:4" x14ac:dyDescent="0.25">
      <c r="D3284" s="111"/>
    </row>
    <row r="3285" spans="4:4" x14ac:dyDescent="0.25">
      <c r="D3285" s="111"/>
    </row>
    <row r="3286" spans="4:4" x14ac:dyDescent="0.25">
      <c r="D3286" s="111"/>
    </row>
    <row r="3287" spans="4:4" x14ac:dyDescent="0.25">
      <c r="D3287" s="111"/>
    </row>
    <row r="3288" spans="4:4" x14ac:dyDescent="0.25">
      <c r="D3288" s="111"/>
    </row>
    <row r="3289" spans="4:4" x14ac:dyDescent="0.25">
      <c r="D3289" s="111"/>
    </row>
    <row r="3290" spans="4:4" x14ac:dyDescent="0.25">
      <c r="D3290" s="111"/>
    </row>
    <row r="3291" spans="4:4" x14ac:dyDescent="0.25">
      <c r="D3291" s="111"/>
    </row>
    <row r="3292" spans="4:4" x14ac:dyDescent="0.25">
      <c r="D3292" s="111"/>
    </row>
    <row r="3293" spans="4:4" x14ac:dyDescent="0.25">
      <c r="D3293" s="111"/>
    </row>
    <row r="3294" spans="4:4" x14ac:dyDescent="0.25">
      <c r="D3294" s="111"/>
    </row>
    <row r="3295" spans="4:4" x14ac:dyDescent="0.25">
      <c r="D3295" s="111"/>
    </row>
    <row r="3296" spans="4:4" x14ac:dyDescent="0.25">
      <c r="D3296" s="111"/>
    </row>
    <row r="3297" spans="4:4" x14ac:dyDescent="0.25">
      <c r="D3297" s="111"/>
    </row>
    <row r="3298" spans="4:4" x14ac:dyDescent="0.25">
      <c r="D3298" s="111"/>
    </row>
    <row r="3299" spans="4:4" x14ac:dyDescent="0.25">
      <c r="D3299" s="111"/>
    </row>
    <row r="3300" spans="4:4" x14ac:dyDescent="0.25">
      <c r="D3300" s="111"/>
    </row>
    <row r="3301" spans="4:4" x14ac:dyDescent="0.25">
      <c r="D3301" s="111"/>
    </row>
    <row r="3302" spans="4:4" x14ac:dyDescent="0.25">
      <c r="D3302" s="111"/>
    </row>
    <row r="3303" spans="4:4" x14ac:dyDescent="0.25">
      <c r="D3303" s="111"/>
    </row>
    <row r="3304" spans="4:4" x14ac:dyDescent="0.25">
      <c r="D3304" s="111"/>
    </row>
    <row r="3305" spans="4:4" x14ac:dyDescent="0.25">
      <c r="D3305" s="111"/>
    </row>
    <row r="3306" spans="4:4" x14ac:dyDescent="0.25">
      <c r="D3306" s="111"/>
    </row>
    <row r="3307" spans="4:4" x14ac:dyDescent="0.25">
      <c r="D3307" s="111"/>
    </row>
    <row r="3308" spans="4:4" x14ac:dyDescent="0.25">
      <c r="D3308" s="111"/>
    </row>
    <row r="3309" spans="4:4" x14ac:dyDescent="0.25">
      <c r="D3309" s="111"/>
    </row>
    <row r="3310" spans="4:4" x14ac:dyDescent="0.25">
      <c r="D3310" s="111"/>
    </row>
    <row r="3311" spans="4:4" x14ac:dyDescent="0.25">
      <c r="D3311" s="111"/>
    </row>
    <row r="3312" spans="4:4" x14ac:dyDescent="0.25">
      <c r="D3312" s="111"/>
    </row>
    <row r="3313" spans="4:4" x14ac:dyDescent="0.25">
      <c r="D3313" s="111"/>
    </row>
    <row r="3314" spans="4:4" x14ac:dyDescent="0.25">
      <c r="D3314" s="111"/>
    </row>
    <row r="3315" spans="4:4" x14ac:dyDescent="0.25">
      <c r="D3315" s="111"/>
    </row>
    <row r="3316" spans="4:4" x14ac:dyDescent="0.25">
      <c r="D3316" s="111"/>
    </row>
    <row r="3317" spans="4:4" x14ac:dyDescent="0.25">
      <c r="D3317" s="111"/>
    </row>
    <row r="3318" spans="4:4" x14ac:dyDescent="0.25">
      <c r="D3318" s="111"/>
    </row>
    <row r="3319" spans="4:4" x14ac:dyDescent="0.25">
      <c r="D3319" s="111"/>
    </row>
    <row r="3320" spans="4:4" x14ac:dyDescent="0.25">
      <c r="D3320" s="111"/>
    </row>
    <row r="3321" spans="4:4" x14ac:dyDescent="0.25">
      <c r="D3321" s="111"/>
    </row>
    <row r="3322" spans="4:4" x14ac:dyDescent="0.25">
      <c r="D3322" s="111"/>
    </row>
    <row r="3323" spans="4:4" x14ac:dyDescent="0.25">
      <c r="D3323" s="111"/>
    </row>
    <row r="3324" spans="4:4" x14ac:dyDescent="0.25">
      <c r="D3324" s="111"/>
    </row>
    <row r="3325" spans="4:4" x14ac:dyDescent="0.25">
      <c r="D3325" s="111"/>
    </row>
    <row r="3326" spans="4:4" x14ac:dyDescent="0.25">
      <c r="D3326" s="111"/>
    </row>
    <row r="3327" spans="4:4" x14ac:dyDescent="0.25">
      <c r="D3327" s="111"/>
    </row>
    <row r="3328" spans="4:4" x14ac:dyDescent="0.25">
      <c r="D3328" s="111"/>
    </row>
    <row r="3329" spans="4:4" x14ac:dyDescent="0.25">
      <c r="D3329" s="111"/>
    </row>
    <row r="3330" spans="4:4" x14ac:dyDescent="0.25">
      <c r="D3330" s="111"/>
    </row>
    <row r="3331" spans="4:4" x14ac:dyDescent="0.25">
      <c r="D3331" s="111"/>
    </row>
    <row r="3332" spans="4:4" x14ac:dyDescent="0.25">
      <c r="D3332" s="111"/>
    </row>
    <row r="3333" spans="4:4" x14ac:dyDescent="0.25">
      <c r="D3333" s="111"/>
    </row>
    <row r="3334" spans="4:4" x14ac:dyDescent="0.25">
      <c r="D3334" s="111"/>
    </row>
    <row r="3335" spans="4:4" x14ac:dyDescent="0.25">
      <c r="D3335" s="111"/>
    </row>
    <row r="3336" spans="4:4" x14ac:dyDescent="0.25">
      <c r="D3336" s="111"/>
    </row>
    <row r="3337" spans="4:4" x14ac:dyDescent="0.25">
      <c r="D3337" s="111"/>
    </row>
    <row r="3338" spans="4:4" x14ac:dyDescent="0.25">
      <c r="D3338" s="111"/>
    </row>
    <row r="3339" spans="4:4" x14ac:dyDescent="0.25">
      <c r="D3339" s="111"/>
    </row>
    <row r="3340" spans="4:4" x14ac:dyDescent="0.25">
      <c r="D3340" s="111"/>
    </row>
    <row r="3341" spans="4:4" x14ac:dyDescent="0.25">
      <c r="D3341" s="111"/>
    </row>
    <row r="3342" spans="4:4" x14ac:dyDescent="0.25">
      <c r="D3342" s="111"/>
    </row>
    <row r="3343" spans="4:4" x14ac:dyDescent="0.25">
      <c r="D3343" s="111"/>
    </row>
    <row r="3344" spans="4:4" x14ac:dyDescent="0.25">
      <c r="D3344" s="111"/>
    </row>
    <row r="3345" spans="4:4" x14ac:dyDescent="0.25">
      <c r="D3345" s="111"/>
    </row>
    <row r="3346" spans="4:4" x14ac:dyDescent="0.25">
      <c r="D3346" s="111"/>
    </row>
    <row r="3347" spans="4:4" x14ac:dyDescent="0.25">
      <c r="D3347" s="111"/>
    </row>
    <row r="3348" spans="4:4" x14ac:dyDescent="0.25">
      <c r="D3348" s="111"/>
    </row>
    <row r="3349" spans="4:4" x14ac:dyDescent="0.25">
      <c r="D3349" s="111"/>
    </row>
    <row r="3350" spans="4:4" x14ac:dyDescent="0.25">
      <c r="D3350" s="111"/>
    </row>
    <row r="3351" spans="4:4" x14ac:dyDescent="0.25">
      <c r="D3351" s="111"/>
    </row>
    <row r="3352" spans="4:4" x14ac:dyDescent="0.25">
      <c r="D3352" s="111"/>
    </row>
    <row r="3353" spans="4:4" x14ac:dyDescent="0.25">
      <c r="D3353" s="111"/>
    </row>
    <row r="3354" spans="4:4" x14ac:dyDescent="0.25">
      <c r="D3354" s="111"/>
    </row>
    <row r="3355" spans="4:4" x14ac:dyDescent="0.25">
      <c r="D3355" s="111"/>
    </row>
    <row r="3356" spans="4:4" x14ac:dyDescent="0.25">
      <c r="D3356" s="111"/>
    </row>
    <row r="3357" spans="4:4" x14ac:dyDescent="0.25">
      <c r="D3357" s="111"/>
    </row>
    <row r="3358" spans="4:4" x14ac:dyDescent="0.25">
      <c r="D3358" s="111"/>
    </row>
    <row r="3359" spans="4:4" x14ac:dyDescent="0.25">
      <c r="D3359" s="111"/>
    </row>
    <row r="3360" spans="4:4" x14ac:dyDescent="0.25">
      <c r="D3360" s="111"/>
    </row>
    <row r="3361" spans="4:4" x14ac:dyDescent="0.25">
      <c r="D3361" s="111"/>
    </row>
    <row r="3362" spans="4:4" x14ac:dyDescent="0.25">
      <c r="D3362" s="111"/>
    </row>
    <row r="3363" spans="4:4" x14ac:dyDescent="0.25">
      <c r="D3363" s="111"/>
    </row>
    <row r="3364" spans="4:4" x14ac:dyDescent="0.25">
      <c r="D3364" s="111"/>
    </row>
    <row r="3365" spans="4:4" x14ac:dyDescent="0.25">
      <c r="D3365" s="111"/>
    </row>
    <row r="3366" spans="4:4" x14ac:dyDescent="0.25">
      <c r="D3366" s="111"/>
    </row>
    <row r="3367" spans="4:4" x14ac:dyDescent="0.25">
      <c r="D3367" s="111"/>
    </row>
    <row r="3368" spans="4:4" x14ac:dyDescent="0.25">
      <c r="D3368" s="111"/>
    </row>
    <row r="3369" spans="4:4" x14ac:dyDescent="0.25">
      <c r="D3369" s="111"/>
    </row>
    <row r="3370" spans="4:4" x14ac:dyDescent="0.25">
      <c r="D3370" s="111"/>
    </row>
    <row r="3371" spans="4:4" x14ac:dyDescent="0.25">
      <c r="D3371" s="111"/>
    </row>
    <row r="3372" spans="4:4" x14ac:dyDescent="0.25">
      <c r="D3372" s="111"/>
    </row>
    <row r="3373" spans="4:4" x14ac:dyDescent="0.25">
      <c r="D3373" s="111"/>
    </row>
    <row r="3374" spans="4:4" x14ac:dyDescent="0.25">
      <c r="D3374" s="111"/>
    </row>
    <row r="3375" spans="4:4" x14ac:dyDescent="0.25">
      <c r="D3375" s="111"/>
    </row>
    <row r="3376" spans="4:4" x14ac:dyDescent="0.25">
      <c r="D3376" s="111"/>
    </row>
    <row r="3377" spans="4:4" x14ac:dyDescent="0.25">
      <c r="D3377" s="111"/>
    </row>
    <row r="3378" spans="4:4" x14ac:dyDescent="0.25">
      <c r="D3378" s="111"/>
    </row>
    <row r="3379" spans="4:4" x14ac:dyDescent="0.25">
      <c r="D3379" s="111"/>
    </row>
    <row r="3380" spans="4:4" x14ac:dyDescent="0.25">
      <c r="D3380" s="111"/>
    </row>
    <row r="3381" spans="4:4" x14ac:dyDescent="0.25">
      <c r="D3381" s="111"/>
    </row>
    <row r="3382" spans="4:4" x14ac:dyDescent="0.25">
      <c r="D3382" s="111"/>
    </row>
    <row r="3383" spans="4:4" x14ac:dyDescent="0.25">
      <c r="D3383" s="111"/>
    </row>
    <row r="3384" spans="4:4" x14ac:dyDescent="0.25">
      <c r="D3384" s="111"/>
    </row>
    <row r="3385" spans="4:4" x14ac:dyDescent="0.25">
      <c r="D3385" s="111"/>
    </row>
    <row r="3386" spans="4:4" x14ac:dyDescent="0.25">
      <c r="D3386" s="111"/>
    </row>
    <row r="3387" spans="4:4" x14ac:dyDescent="0.25">
      <c r="D3387" s="111"/>
    </row>
    <row r="3388" spans="4:4" x14ac:dyDescent="0.25">
      <c r="D3388" s="111"/>
    </row>
    <row r="3389" spans="4:4" x14ac:dyDescent="0.25">
      <c r="D3389" s="111"/>
    </row>
    <row r="3390" spans="4:4" x14ac:dyDescent="0.25">
      <c r="D3390" s="111"/>
    </row>
    <row r="3391" spans="4:4" x14ac:dyDescent="0.25">
      <c r="D3391" s="111"/>
    </row>
    <row r="3392" spans="4:4" x14ac:dyDescent="0.25">
      <c r="D3392" s="111"/>
    </row>
    <row r="3393" spans="4:4" x14ac:dyDescent="0.25">
      <c r="D3393" s="111"/>
    </row>
    <row r="3394" spans="4:4" x14ac:dyDescent="0.25">
      <c r="D3394" s="111"/>
    </row>
    <row r="3395" spans="4:4" x14ac:dyDescent="0.25">
      <c r="D3395" s="111"/>
    </row>
    <row r="3396" spans="4:4" x14ac:dyDescent="0.25">
      <c r="D3396" s="111"/>
    </row>
    <row r="3397" spans="4:4" x14ac:dyDescent="0.25">
      <c r="D3397" s="111"/>
    </row>
    <row r="3398" spans="4:4" x14ac:dyDescent="0.25">
      <c r="D3398" s="111"/>
    </row>
    <row r="3399" spans="4:4" x14ac:dyDescent="0.25">
      <c r="D3399" s="111"/>
    </row>
    <row r="3400" spans="4:4" x14ac:dyDescent="0.25">
      <c r="D3400" s="111"/>
    </row>
    <row r="3401" spans="4:4" x14ac:dyDescent="0.25">
      <c r="D3401" s="111"/>
    </row>
    <row r="3402" spans="4:4" x14ac:dyDescent="0.25">
      <c r="D3402" s="111"/>
    </row>
    <row r="3403" spans="4:4" x14ac:dyDescent="0.25">
      <c r="D3403" s="111"/>
    </row>
    <row r="3404" spans="4:4" x14ac:dyDescent="0.25">
      <c r="D3404" s="111"/>
    </row>
    <row r="3405" spans="4:4" x14ac:dyDescent="0.25">
      <c r="D3405" s="111"/>
    </row>
    <row r="3406" spans="4:4" x14ac:dyDescent="0.25">
      <c r="D3406" s="111"/>
    </row>
    <row r="3407" spans="4:4" x14ac:dyDescent="0.25">
      <c r="D3407" s="111"/>
    </row>
    <row r="3408" spans="4:4" x14ac:dyDescent="0.25">
      <c r="D3408" s="111"/>
    </row>
    <row r="3409" spans="4:4" x14ac:dyDescent="0.25">
      <c r="D3409" s="111"/>
    </row>
    <row r="3410" spans="4:4" x14ac:dyDescent="0.25">
      <c r="D3410" s="111"/>
    </row>
    <row r="3411" spans="4:4" x14ac:dyDescent="0.25">
      <c r="D3411" s="111"/>
    </row>
    <row r="3412" spans="4:4" x14ac:dyDescent="0.25">
      <c r="D3412" s="111"/>
    </row>
    <row r="3413" spans="4:4" x14ac:dyDescent="0.25">
      <c r="D3413" s="111"/>
    </row>
    <row r="3414" spans="4:4" x14ac:dyDescent="0.25">
      <c r="D3414" s="111"/>
    </row>
    <row r="3415" spans="4:4" x14ac:dyDescent="0.25">
      <c r="D3415" s="111"/>
    </row>
    <row r="3416" spans="4:4" x14ac:dyDescent="0.25">
      <c r="D3416" s="111"/>
    </row>
    <row r="3417" spans="4:4" x14ac:dyDescent="0.25">
      <c r="D3417" s="111"/>
    </row>
    <row r="3418" spans="4:4" x14ac:dyDescent="0.25">
      <c r="D3418" s="111"/>
    </row>
    <row r="3419" spans="4:4" x14ac:dyDescent="0.25">
      <c r="D3419" s="111"/>
    </row>
    <row r="3420" spans="4:4" x14ac:dyDescent="0.25">
      <c r="D3420" s="111"/>
    </row>
    <row r="3421" spans="4:4" x14ac:dyDescent="0.25">
      <c r="D3421" s="111"/>
    </row>
    <row r="3422" spans="4:4" x14ac:dyDescent="0.25">
      <c r="D3422" s="111"/>
    </row>
    <row r="3423" spans="4:4" x14ac:dyDescent="0.25">
      <c r="D3423" s="111"/>
    </row>
    <row r="3424" spans="4:4" x14ac:dyDescent="0.25">
      <c r="D3424" s="111"/>
    </row>
    <row r="3425" spans="4:4" x14ac:dyDescent="0.25">
      <c r="D3425" s="111"/>
    </row>
    <row r="3426" spans="4:4" x14ac:dyDescent="0.25">
      <c r="D3426" s="111"/>
    </row>
    <row r="3427" spans="4:4" x14ac:dyDescent="0.25">
      <c r="D3427" s="111"/>
    </row>
    <row r="3428" spans="4:4" x14ac:dyDescent="0.25">
      <c r="D3428" s="111"/>
    </row>
    <row r="3429" spans="4:4" x14ac:dyDescent="0.25">
      <c r="D3429" s="111"/>
    </row>
    <row r="3430" spans="4:4" x14ac:dyDescent="0.25">
      <c r="D3430" s="111"/>
    </row>
    <row r="3431" spans="4:4" x14ac:dyDescent="0.25">
      <c r="D3431" s="111"/>
    </row>
    <row r="3432" spans="4:4" x14ac:dyDescent="0.25">
      <c r="D3432" s="111"/>
    </row>
    <row r="3433" spans="4:4" x14ac:dyDescent="0.25">
      <c r="D3433" s="111"/>
    </row>
    <row r="3434" spans="4:4" x14ac:dyDescent="0.25">
      <c r="D3434" s="111"/>
    </row>
    <row r="3435" spans="4:4" x14ac:dyDescent="0.25">
      <c r="D3435" s="111"/>
    </row>
    <row r="3436" spans="4:4" x14ac:dyDescent="0.25">
      <c r="D3436" s="111"/>
    </row>
    <row r="3437" spans="4:4" x14ac:dyDescent="0.25">
      <c r="D3437" s="111"/>
    </row>
    <row r="3438" spans="4:4" x14ac:dyDescent="0.25">
      <c r="D3438" s="111"/>
    </row>
    <row r="3439" spans="4:4" x14ac:dyDescent="0.25">
      <c r="D3439" s="111"/>
    </row>
    <row r="3440" spans="4:4" x14ac:dyDescent="0.25">
      <c r="D3440" s="111"/>
    </row>
    <row r="3441" spans="4:4" x14ac:dyDescent="0.25">
      <c r="D3441" s="111"/>
    </row>
    <row r="3442" spans="4:4" x14ac:dyDescent="0.25">
      <c r="D3442" s="111"/>
    </row>
    <row r="3443" spans="4:4" x14ac:dyDescent="0.25">
      <c r="D3443" s="111"/>
    </row>
    <row r="3444" spans="4:4" x14ac:dyDescent="0.25">
      <c r="D3444" s="111"/>
    </row>
    <row r="3445" spans="4:4" x14ac:dyDescent="0.25">
      <c r="D3445" s="111"/>
    </row>
    <row r="3446" spans="4:4" x14ac:dyDescent="0.25">
      <c r="D3446" s="111"/>
    </row>
    <row r="3447" spans="4:4" x14ac:dyDescent="0.25">
      <c r="D3447" s="111"/>
    </row>
    <row r="3448" spans="4:4" x14ac:dyDescent="0.25">
      <c r="D3448" s="111"/>
    </row>
    <row r="3449" spans="4:4" x14ac:dyDescent="0.25">
      <c r="D3449" s="111"/>
    </row>
    <row r="3450" spans="4:4" x14ac:dyDescent="0.25">
      <c r="D3450" s="111"/>
    </row>
    <row r="3451" spans="4:4" x14ac:dyDescent="0.25">
      <c r="D3451" s="111"/>
    </row>
    <row r="3452" spans="4:4" x14ac:dyDescent="0.25">
      <c r="D3452" s="111"/>
    </row>
    <row r="3453" spans="4:4" x14ac:dyDescent="0.25">
      <c r="D3453" s="111"/>
    </row>
    <row r="3454" spans="4:4" x14ac:dyDescent="0.25">
      <c r="D3454" s="111"/>
    </row>
    <row r="3455" spans="4:4" x14ac:dyDescent="0.25">
      <c r="D3455" s="111"/>
    </row>
    <row r="3456" spans="4:4" x14ac:dyDescent="0.25">
      <c r="D3456" s="111"/>
    </row>
    <row r="3457" spans="4:4" x14ac:dyDescent="0.25">
      <c r="D3457" s="111"/>
    </row>
    <row r="3458" spans="4:4" x14ac:dyDescent="0.25">
      <c r="D3458" s="111"/>
    </row>
    <row r="3459" spans="4:4" x14ac:dyDescent="0.25">
      <c r="D3459" s="111"/>
    </row>
    <row r="3460" spans="4:4" x14ac:dyDescent="0.25">
      <c r="D3460" s="111"/>
    </row>
    <row r="3461" spans="4:4" x14ac:dyDescent="0.25">
      <c r="D3461" s="111"/>
    </row>
    <row r="3462" spans="4:4" x14ac:dyDescent="0.25">
      <c r="D3462" s="111"/>
    </row>
    <row r="3463" spans="4:4" x14ac:dyDescent="0.25">
      <c r="D3463" s="111"/>
    </row>
    <row r="3464" spans="4:4" x14ac:dyDescent="0.25">
      <c r="D3464" s="111"/>
    </row>
    <row r="3465" spans="4:4" x14ac:dyDescent="0.25">
      <c r="D3465" s="111"/>
    </row>
    <row r="3466" spans="4:4" x14ac:dyDescent="0.25">
      <c r="D3466" s="111"/>
    </row>
    <row r="3467" spans="4:4" x14ac:dyDescent="0.25">
      <c r="D3467" s="111"/>
    </row>
    <row r="3468" spans="4:4" x14ac:dyDescent="0.25">
      <c r="D3468" s="111"/>
    </row>
    <row r="3469" spans="4:4" x14ac:dyDescent="0.25">
      <c r="D3469" s="111"/>
    </row>
    <row r="3470" spans="4:4" x14ac:dyDescent="0.25">
      <c r="D3470" s="111"/>
    </row>
    <row r="3471" spans="4:4" x14ac:dyDescent="0.25">
      <c r="D3471" s="111"/>
    </row>
    <row r="3472" spans="4:4" x14ac:dyDescent="0.25">
      <c r="D3472" s="111"/>
    </row>
    <row r="3473" spans="4:4" x14ac:dyDescent="0.25">
      <c r="D3473" s="111"/>
    </row>
    <row r="3474" spans="4:4" x14ac:dyDescent="0.25">
      <c r="D3474" s="111"/>
    </row>
    <row r="3475" spans="4:4" x14ac:dyDescent="0.25">
      <c r="D3475" s="111"/>
    </row>
    <row r="3476" spans="4:4" x14ac:dyDescent="0.25">
      <c r="D3476" s="111"/>
    </row>
    <row r="3477" spans="4:4" x14ac:dyDescent="0.25">
      <c r="D3477" s="111"/>
    </row>
    <row r="3478" spans="4:4" x14ac:dyDescent="0.25">
      <c r="D3478" s="111"/>
    </row>
    <row r="3479" spans="4:4" x14ac:dyDescent="0.25">
      <c r="D3479" s="111"/>
    </row>
    <row r="3480" spans="4:4" x14ac:dyDescent="0.25">
      <c r="D3480" s="111"/>
    </row>
    <row r="3481" spans="4:4" x14ac:dyDescent="0.25">
      <c r="D3481" s="111"/>
    </row>
    <row r="3482" spans="4:4" x14ac:dyDescent="0.25">
      <c r="D3482" s="111"/>
    </row>
    <row r="3483" spans="4:4" x14ac:dyDescent="0.25">
      <c r="D3483" s="111"/>
    </row>
    <row r="3484" spans="4:4" x14ac:dyDescent="0.25">
      <c r="D3484" s="111"/>
    </row>
    <row r="3485" spans="4:4" x14ac:dyDescent="0.25">
      <c r="D3485" s="111"/>
    </row>
    <row r="3486" spans="4:4" x14ac:dyDescent="0.25">
      <c r="D3486" s="111"/>
    </row>
    <row r="3487" spans="4:4" x14ac:dyDescent="0.25">
      <c r="D3487" s="111"/>
    </row>
    <row r="3488" spans="4:4" x14ac:dyDescent="0.25">
      <c r="D3488" s="111"/>
    </row>
    <row r="3489" spans="4:4" x14ac:dyDescent="0.25">
      <c r="D3489" s="111"/>
    </row>
    <row r="3490" spans="4:4" x14ac:dyDescent="0.25">
      <c r="D3490" s="111"/>
    </row>
    <row r="3491" spans="4:4" x14ac:dyDescent="0.25">
      <c r="D3491" s="111"/>
    </row>
    <row r="3492" spans="4:4" x14ac:dyDescent="0.25">
      <c r="D3492" s="111"/>
    </row>
    <row r="3493" spans="4:4" x14ac:dyDescent="0.25">
      <c r="D3493" s="111"/>
    </row>
    <row r="3494" spans="4:4" x14ac:dyDescent="0.25">
      <c r="D3494" s="111"/>
    </row>
    <row r="3495" spans="4:4" x14ac:dyDescent="0.25">
      <c r="D3495" s="111"/>
    </row>
    <row r="3496" spans="4:4" x14ac:dyDescent="0.25">
      <c r="D3496" s="111"/>
    </row>
    <row r="3497" spans="4:4" x14ac:dyDescent="0.25">
      <c r="D3497" s="111"/>
    </row>
    <row r="3498" spans="4:4" x14ac:dyDescent="0.25">
      <c r="D3498" s="111"/>
    </row>
    <row r="3499" spans="4:4" x14ac:dyDescent="0.25">
      <c r="D3499" s="111"/>
    </row>
    <row r="3500" spans="4:4" x14ac:dyDescent="0.25">
      <c r="D3500" s="111"/>
    </row>
    <row r="3501" spans="4:4" x14ac:dyDescent="0.25">
      <c r="D3501" s="111"/>
    </row>
    <row r="3502" spans="4:4" x14ac:dyDescent="0.25">
      <c r="D3502" s="111"/>
    </row>
    <row r="3503" spans="4:4" x14ac:dyDescent="0.25">
      <c r="D3503" s="111"/>
    </row>
    <row r="3504" spans="4:4" x14ac:dyDescent="0.25">
      <c r="D3504" s="111"/>
    </row>
    <row r="3505" spans="4:4" x14ac:dyDescent="0.25">
      <c r="D3505" s="111"/>
    </row>
    <row r="3506" spans="4:4" x14ac:dyDescent="0.25">
      <c r="D3506" s="111"/>
    </row>
    <row r="3507" spans="4:4" x14ac:dyDescent="0.25">
      <c r="D3507" s="111"/>
    </row>
    <row r="3508" spans="4:4" x14ac:dyDescent="0.25">
      <c r="D3508" s="111"/>
    </row>
    <row r="3509" spans="4:4" x14ac:dyDescent="0.25">
      <c r="D3509" s="111"/>
    </row>
    <row r="3510" spans="4:4" x14ac:dyDescent="0.25">
      <c r="D3510" s="111"/>
    </row>
    <row r="3511" spans="4:4" x14ac:dyDescent="0.25">
      <c r="D3511" s="111"/>
    </row>
    <row r="3512" spans="4:4" x14ac:dyDescent="0.25">
      <c r="D3512" s="111"/>
    </row>
    <row r="3513" spans="4:4" x14ac:dyDescent="0.25">
      <c r="D3513" s="111"/>
    </row>
    <row r="3514" spans="4:4" x14ac:dyDescent="0.25">
      <c r="D3514" s="111"/>
    </row>
    <row r="3515" spans="4:4" x14ac:dyDescent="0.25">
      <c r="D3515" s="111"/>
    </row>
    <row r="3516" spans="4:4" x14ac:dyDescent="0.25">
      <c r="D3516" s="111"/>
    </row>
    <row r="3517" spans="4:4" x14ac:dyDescent="0.25">
      <c r="D3517" s="111"/>
    </row>
    <row r="3518" spans="4:4" x14ac:dyDescent="0.25">
      <c r="D3518" s="111"/>
    </row>
    <row r="3519" spans="4:4" x14ac:dyDescent="0.25">
      <c r="D3519" s="111"/>
    </row>
    <row r="3520" spans="4:4" x14ac:dyDescent="0.25">
      <c r="D3520" s="111"/>
    </row>
    <row r="3521" spans="4:4" x14ac:dyDescent="0.25">
      <c r="D3521" s="111"/>
    </row>
    <row r="3522" spans="4:4" x14ac:dyDescent="0.25">
      <c r="D3522" s="111"/>
    </row>
    <row r="3523" spans="4:4" x14ac:dyDescent="0.25">
      <c r="D3523" s="111"/>
    </row>
    <row r="3524" spans="4:4" x14ac:dyDescent="0.25">
      <c r="D3524" s="111"/>
    </row>
    <row r="3525" spans="4:4" x14ac:dyDescent="0.25">
      <c r="D3525" s="111"/>
    </row>
    <row r="3526" spans="4:4" x14ac:dyDescent="0.25">
      <c r="D3526" s="111"/>
    </row>
    <row r="3527" spans="4:4" x14ac:dyDescent="0.25">
      <c r="D3527" s="111"/>
    </row>
    <row r="3528" spans="4:4" x14ac:dyDescent="0.25">
      <c r="D3528" s="111"/>
    </row>
    <row r="3529" spans="4:4" x14ac:dyDescent="0.25">
      <c r="D3529" s="111"/>
    </row>
    <row r="3530" spans="4:4" x14ac:dyDescent="0.25">
      <c r="D3530" s="111"/>
    </row>
    <row r="3531" spans="4:4" x14ac:dyDescent="0.25">
      <c r="D3531" s="111"/>
    </row>
    <row r="3532" spans="4:4" x14ac:dyDescent="0.25">
      <c r="D3532" s="111"/>
    </row>
    <row r="3533" spans="4:4" x14ac:dyDescent="0.25">
      <c r="D3533" s="111"/>
    </row>
    <row r="3534" spans="4:4" x14ac:dyDescent="0.25">
      <c r="D3534" s="111"/>
    </row>
    <row r="3535" spans="4:4" x14ac:dyDescent="0.25">
      <c r="D3535" s="111"/>
    </row>
    <row r="3536" spans="4:4" x14ac:dyDescent="0.25">
      <c r="D3536" s="111"/>
    </row>
    <row r="3537" spans="4:4" x14ac:dyDescent="0.25">
      <c r="D3537" s="111"/>
    </row>
    <row r="3538" spans="4:4" x14ac:dyDescent="0.25">
      <c r="D3538" s="111"/>
    </row>
    <row r="3539" spans="4:4" x14ac:dyDescent="0.25">
      <c r="D3539" s="111"/>
    </row>
    <row r="3540" spans="4:4" x14ac:dyDescent="0.25">
      <c r="D3540" s="111"/>
    </row>
    <row r="3541" spans="4:4" x14ac:dyDescent="0.25">
      <c r="D3541" s="111"/>
    </row>
    <row r="3542" spans="4:4" x14ac:dyDescent="0.25">
      <c r="D3542" s="111"/>
    </row>
    <row r="3543" spans="4:4" x14ac:dyDescent="0.25">
      <c r="D3543" s="111"/>
    </row>
    <row r="3544" spans="4:4" x14ac:dyDescent="0.25">
      <c r="D3544" s="111"/>
    </row>
    <row r="3545" spans="4:4" x14ac:dyDescent="0.25">
      <c r="D3545" s="111"/>
    </row>
    <row r="3546" spans="4:4" x14ac:dyDescent="0.25">
      <c r="D3546" s="111"/>
    </row>
    <row r="3547" spans="4:4" x14ac:dyDescent="0.25">
      <c r="D3547" s="111"/>
    </row>
    <row r="3548" spans="4:4" x14ac:dyDescent="0.25">
      <c r="D3548" s="111"/>
    </row>
    <row r="3549" spans="4:4" x14ac:dyDescent="0.25">
      <c r="D3549" s="111"/>
    </row>
    <row r="3550" spans="4:4" x14ac:dyDescent="0.25">
      <c r="D3550" s="111"/>
    </row>
    <row r="3551" spans="4:4" x14ac:dyDescent="0.25">
      <c r="D3551" s="111"/>
    </row>
    <row r="3552" spans="4:4" x14ac:dyDescent="0.25">
      <c r="D3552" s="111"/>
    </row>
    <row r="3553" spans="4:4" x14ac:dyDescent="0.25">
      <c r="D3553" s="111"/>
    </row>
    <row r="3554" spans="4:4" x14ac:dyDescent="0.25">
      <c r="D3554" s="111"/>
    </row>
    <row r="3555" spans="4:4" x14ac:dyDescent="0.25">
      <c r="D3555" s="111"/>
    </row>
    <row r="3556" spans="4:4" x14ac:dyDescent="0.25">
      <c r="D3556" s="111"/>
    </row>
    <row r="3557" spans="4:4" x14ac:dyDescent="0.25">
      <c r="D3557" s="111"/>
    </row>
    <row r="3558" spans="4:4" x14ac:dyDescent="0.25">
      <c r="D3558" s="111"/>
    </row>
    <row r="3559" spans="4:4" x14ac:dyDescent="0.25">
      <c r="D3559" s="111"/>
    </row>
    <row r="3560" spans="4:4" x14ac:dyDescent="0.25">
      <c r="D3560" s="111"/>
    </row>
    <row r="3561" spans="4:4" x14ac:dyDescent="0.25">
      <c r="D3561" s="111"/>
    </row>
    <row r="3562" spans="4:4" x14ac:dyDescent="0.25">
      <c r="D3562" s="111"/>
    </row>
    <row r="3563" spans="4:4" x14ac:dyDescent="0.25">
      <c r="D3563" s="111"/>
    </row>
    <row r="3564" spans="4:4" x14ac:dyDescent="0.25">
      <c r="D3564" s="111"/>
    </row>
    <row r="3565" spans="4:4" x14ac:dyDescent="0.25">
      <c r="D3565" s="111"/>
    </row>
    <row r="3566" spans="4:4" x14ac:dyDescent="0.25">
      <c r="D3566" s="111"/>
    </row>
    <row r="3567" spans="4:4" x14ac:dyDescent="0.25">
      <c r="D3567" s="111"/>
    </row>
    <row r="3568" spans="4:4" x14ac:dyDescent="0.25">
      <c r="D3568" s="111"/>
    </row>
    <row r="3569" spans="4:4" x14ac:dyDescent="0.25">
      <c r="D3569" s="111"/>
    </row>
    <row r="3570" spans="4:4" x14ac:dyDescent="0.25">
      <c r="D3570" s="111"/>
    </row>
    <row r="3571" spans="4:4" x14ac:dyDescent="0.25">
      <c r="D3571" s="111"/>
    </row>
    <row r="3572" spans="4:4" x14ac:dyDescent="0.25">
      <c r="D3572" s="111"/>
    </row>
    <row r="3573" spans="4:4" x14ac:dyDescent="0.25">
      <c r="D3573" s="111"/>
    </row>
    <row r="3574" spans="4:4" x14ac:dyDescent="0.25">
      <c r="D3574" s="111"/>
    </row>
    <row r="3575" spans="4:4" x14ac:dyDescent="0.25">
      <c r="D3575" s="111"/>
    </row>
    <row r="3576" spans="4:4" x14ac:dyDescent="0.25">
      <c r="D3576" s="111"/>
    </row>
    <row r="3577" spans="4:4" x14ac:dyDescent="0.25">
      <c r="D3577" s="111"/>
    </row>
    <row r="3578" spans="4:4" x14ac:dyDescent="0.25">
      <c r="D3578" s="111"/>
    </row>
    <row r="3579" spans="4:4" x14ac:dyDescent="0.25">
      <c r="D3579" s="111"/>
    </row>
    <row r="3580" spans="4:4" x14ac:dyDescent="0.25">
      <c r="D3580" s="111"/>
    </row>
    <row r="3581" spans="4:4" x14ac:dyDescent="0.25">
      <c r="D3581" s="111"/>
    </row>
    <row r="3582" spans="4:4" x14ac:dyDescent="0.25">
      <c r="D3582" s="111"/>
    </row>
    <row r="3583" spans="4:4" x14ac:dyDescent="0.25">
      <c r="D3583" s="111"/>
    </row>
    <row r="3584" spans="4:4" x14ac:dyDescent="0.25">
      <c r="D3584" s="111"/>
    </row>
    <row r="3585" spans="4:4" x14ac:dyDescent="0.25">
      <c r="D3585" s="111"/>
    </row>
    <row r="3586" spans="4:4" x14ac:dyDescent="0.25">
      <c r="D3586" s="111"/>
    </row>
    <row r="3587" spans="4:4" x14ac:dyDescent="0.25">
      <c r="D3587" s="111"/>
    </row>
    <row r="3588" spans="4:4" x14ac:dyDescent="0.25">
      <c r="D3588" s="111"/>
    </row>
    <row r="3589" spans="4:4" x14ac:dyDescent="0.25">
      <c r="D3589" s="111"/>
    </row>
    <row r="3590" spans="4:4" x14ac:dyDescent="0.25">
      <c r="D3590" s="111"/>
    </row>
    <row r="3591" spans="4:4" x14ac:dyDescent="0.25">
      <c r="D3591" s="111"/>
    </row>
    <row r="3592" spans="4:4" x14ac:dyDescent="0.25">
      <c r="D3592" s="111"/>
    </row>
    <row r="3593" spans="4:4" x14ac:dyDescent="0.25">
      <c r="D3593" s="111"/>
    </row>
    <row r="3594" spans="4:4" x14ac:dyDescent="0.25">
      <c r="D3594" s="111"/>
    </row>
    <row r="3595" spans="4:4" x14ac:dyDescent="0.25">
      <c r="D3595" s="111"/>
    </row>
    <row r="3596" spans="4:4" x14ac:dyDescent="0.25">
      <c r="D3596" s="111"/>
    </row>
    <row r="3597" spans="4:4" x14ac:dyDescent="0.25">
      <c r="D3597" s="111"/>
    </row>
    <row r="3598" spans="4:4" x14ac:dyDescent="0.25">
      <c r="D3598" s="111"/>
    </row>
    <row r="3599" spans="4:4" x14ac:dyDescent="0.25">
      <c r="D3599" s="111"/>
    </row>
    <row r="3600" spans="4:4" x14ac:dyDescent="0.25">
      <c r="D3600" s="111"/>
    </row>
    <row r="3601" spans="4:4" x14ac:dyDescent="0.25">
      <c r="D3601" s="111"/>
    </row>
    <row r="3602" spans="4:4" x14ac:dyDescent="0.25">
      <c r="D3602" s="111"/>
    </row>
    <row r="3603" spans="4:4" x14ac:dyDescent="0.25">
      <c r="D3603" s="111"/>
    </row>
    <row r="3604" spans="4:4" x14ac:dyDescent="0.25">
      <c r="D3604" s="111"/>
    </row>
    <row r="3605" spans="4:4" x14ac:dyDescent="0.25">
      <c r="D3605" s="111"/>
    </row>
    <row r="3606" spans="4:4" x14ac:dyDescent="0.25">
      <c r="D3606" s="111"/>
    </row>
    <row r="3607" spans="4:4" x14ac:dyDescent="0.25">
      <c r="D3607" s="111"/>
    </row>
    <row r="3608" spans="4:4" x14ac:dyDescent="0.25">
      <c r="D3608" s="111"/>
    </row>
    <row r="3609" spans="4:4" x14ac:dyDescent="0.25">
      <c r="D3609" s="111"/>
    </row>
    <row r="3610" spans="4:4" x14ac:dyDescent="0.25">
      <c r="D3610" s="111"/>
    </row>
    <row r="3611" spans="4:4" x14ac:dyDescent="0.25">
      <c r="D3611" s="111"/>
    </row>
    <row r="3612" spans="4:4" x14ac:dyDescent="0.25">
      <c r="D3612" s="111"/>
    </row>
    <row r="3613" spans="4:4" x14ac:dyDescent="0.25">
      <c r="D3613" s="111"/>
    </row>
    <row r="3614" spans="4:4" x14ac:dyDescent="0.25">
      <c r="D3614" s="111"/>
    </row>
    <row r="3615" spans="4:4" x14ac:dyDescent="0.25">
      <c r="D3615" s="111"/>
    </row>
    <row r="3616" spans="4:4" x14ac:dyDescent="0.25">
      <c r="D3616" s="111"/>
    </row>
    <row r="3617" spans="4:4" x14ac:dyDescent="0.25">
      <c r="D3617" s="111"/>
    </row>
    <row r="3618" spans="4:4" x14ac:dyDescent="0.25">
      <c r="D3618" s="111"/>
    </row>
    <row r="3619" spans="4:4" x14ac:dyDescent="0.25">
      <c r="D3619" s="111"/>
    </row>
    <row r="3620" spans="4:4" x14ac:dyDescent="0.25">
      <c r="D3620" s="111"/>
    </row>
    <row r="3621" spans="4:4" x14ac:dyDescent="0.25">
      <c r="D3621" s="111"/>
    </row>
    <row r="3622" spans="4:4" x14ac:dyDescent="0.25">
      <c r="D3622" s="111"/>
    </row>
    <row r="3623" spans="4:4" x14ac:dyDescent="0.25">
      <c r="D3623" s="111"/>
    </row>
    <row r="3624" spans="4:4" x14ac:dyDescent="0.25">
      <c r="D3624" s="111"/>
    </row>
    <row r="3625" spans="4:4" x14ac:dyDescent="0.25">
      <c r="D3625" s="111"/>
    </row>
    <row r="3626" spans="4:4" x14ac:dyDescent="0.25">
      <c r="D3626" s="111"/>
    </row>
    <row r="3627" spans="4:4" x14ac:dyDescent="0.25">
      <c r="D3627" s="111"/>
    </row>
    <row r="3628" spans="4:4" x14ac:dyDescent="0.25">
      <c r="D3628" s="111"/>
    </row>
    <row r="3629" spans="4:4" x14ac:dyDescent="0.25">
      <c r="D3629" s="111"/>
    </row>
    <row r="3630" spans="4:4" x14ac:dyDescent="0.25">
      <c r="D3630" s="111"/>
    </row>
    <row r="3631" spans="4:4" x14ac:dyDescent="0.25">
      <c r="D3631" s="111"/>
    </row>
    <row r="3632" spans="4:4" x14ac:dyDescent="0.25">
      <c r="D3632" s="111"/>
    </row>
    <row r="3633" spans="4:4" x14ac:dyDescent="0.25">
      <c r="D3633" s="111"/>
    </row>
    <row r="3634" spans="4:4" x14ac:dyDescent="0.25">
      <c r="D3634" s="111"/>
    </row>
    <row r="3635" spans="4:4" x14ac:dyDescent="0.25">
      <c r="D3635" s="111"/>
    </row>
    <row r="3636" spans="4:4" x14ac:dyDescent="0.25">
      <c r="D3636" s="111"/>
    </row>
    <row r="3637" spans="4:4" x14ac:dyDescent="0.25">
      <c r="D3637" s="111"/>
    </row>
    <row r="3638" spans="4:4" x14ac:dyDescent="0.25">
      <c r="D3638" s="111"/>
    </row>
    <row r="3639" spans="4:4" x14ac:dyDescent="0.25">
      <c r="D3639" s="111"/>
    </row>
    <row r="3640" spans="4:4" x14ac:dyDescent="0.25">
      <c r="D3640" s="111"/>
    </row>
    <row r="3641" spans="4:4" x14ac:dyDescent="0.25">
      <c r="D3641" s="111"/>
    </row>
    <row r="3642" spans="4:4" x14ac:dyDescent="0.25">
      <c r="D3642" s="111"/>
    </row>
    <row r="3643" spans="4:4" x14ac:dyDescent="0.25">
      <c r="D3643" s="111"/>
    </row>
    <row r="3644" spans="4:4" x14ac:dyDescent="0.25">
      <c r="D3644" s="111"/>
    </row>
    <row r="3645" spans="4:4" x14ac:dyDescent="0.25">
      <c r="D3645" s="111"/>
    </row>
    <row r="3646" spans="4:4" x14ac:dyDescent="0.25">
      <c r="D3646" s="111"/>
    </row>
    <row r="3647" spans="4:4" x14ac:dyDescent="0.25">
      <c r="D3647" s="111"/>
    </row>
    <row r="3648" spans="4:4" x14ac:dyDescent="0.25">
      <c r="D3648" s="111"/>
    </row>
    <row r="3649" spans="4:4" x14ac:dyDescent="0.25">
      <c r="D3649" s="111"/>
    </row>
    <row r="3650" spans="4:4" x14ac:dyDescent="0.25">
      <c r="D3650" s="111"/>
    </row>
    <row r="3651" spans="4:4" x14ac:dyDescent="0.25">
      <c r="D3651" s="111"/>
    </row>
    <row r="3652" spans="4:4" x14ac:dyDescent="0.25">
      <c r="D3652" s="111"/>
    </row>
    <row r="3653" spans="4:4" x14ac:dyDescent="0.25">
      <c r="D3653" s="111"/>
    </row>
    <row r="3654" spans="4:4" x14ac:dyDescent="0.25">
      <c r="D3654" s="111"/>
    </row>
    <row r="3655" spans="4:4" x14ac:dyDescent="0.25">
      <c r="D3655" s="111"/>
    </row>
    <row r="3656" spans="4:4" x14ac:dyDescent="0.25">
      <c r="D3656" s="111"/>
    </row>
    <row r="3657" spans="4:4" x14ac:dyDescent="0.25">
      <c r="D3657" s="111"/>
    </row>
    <row r="3658" spans="4:4" x14ac:dyDescent="0.25">
      <c r="D3658" s="111"/>
    </row>
    <row r="3659" spans="4:4" x14ac:dyDescent="0.25">
      <c r="D3659" s="111"/>
    </row>
    <row r="3660" spans="4:4" x14ac:dyDescent="0.25">
      <c r="D3660" s="111"/>
    </row>
    <row r="3661" spans="4:4" x14ac:dyDescent="0.25">
      <c r="D3661" s="111"/>
    </row>
    <row r="3662" spans="4:4" x14ac:dyDescent="0.25">
      <c r="D3662" s="111"/>
    </row>
    <row r="3663" spans="4:4" x14ac:dyDescent="0.25">
      <c r="D3663" s="111"/>
    </row>
    <row r="3664" spans="4:4" x14ac:dyDescent="0.25">
      <c r="D3664" s="111"/>
    </row>
    <row r="3665" spans="4:4" x14ac:dyDescent="0.25">
      <c r="D3665" s="111"/>
    </row>
    <row r="3666" spans="4:4" x14ac:dyDescent="0.25">
      <c r="D3666" s="111"/>
    </row>
    <row r="3667" spans="4:4" x14ac:dyDescent="0.25">
      <c r="D3667" s="111"/>
    </row>
    <row r="3668" spans="4:4" x14ac:dyDescent="0.25">
      <c r="D3668" s="111"/>
    </row>
    <row r="3669" spans="4:4" x14ac:dyDescent="0.25">
      <c r="D3669" s="111"/>
    </row>
    <row r="3670" spans="4:4" x14ac:dyDescent="0.25">
      <c r="D3670" s="111"/>
    </row>
    <row r="3671" spans="4:4" x14ac:dyDescent="0.25">
      <c r="D3671" s="111"/>
    </row>
    <row r="3672" spans="4:4" x14ac:dyDescent="0.25">
      <c r="D3672" s="111"/>
    </row>
    <row r="3673" spans="4:4" x14ac:dyDescent="0.25">
      <c r="D3673" s="111"/>
    </row>
    <row r="3674" spans="4:4" x14ac:dyDescent="0.25">
      <c r="D3674" s="111"/>
    </row>
    <row r="3675" spans="4:4" x14ac:dyDescent="0.25">
      <c r="D3675" s="111"/>
    </row>
    <row r="3676" spans="4:4" x14ac:dyDescent="0.25">
      <c r="D3676" s="111"/>
    </row>
    <row r="3677" spans="4:4" x14ac:dyDescent="0.25">
      <c r="D3677" s="111"/>
    </row>
    <row r="3678" spans="4:4" x14ac:dyDescent="0.25">
      <c r="D3678" s="111"/>
    </row>
    <row r="3679" spans="4:4" x14ac:dyDescent="0.25">
      <c r="D3679" s="111"/>
    </row>
    <row r="3680" spans="4:4" x14ac:dyDescent="0.25">
      <c r="D3680" s="111"/>
    </row>
    <row r="3681" spans="4:4" x14ac:dyDescent="0.25">
      <c r="D3681" s="111"/>
    </row>
    <row r="3682" spans="4:4" x14ac:dyDescent="0.25">
      <c r="D3682" s="111"/>
    </row>
    <row r="3683" spans="4:4" x14ac:dyDescent="0.25">
      <c r="D3683" s="111"/>
    </row>
    <row r="3684" spans="4:4" x14ac:dyDescent="0.25">
      <c r="D3684" s="111"/>
    </row>
    <row r="3685" spans="4:4" x14ac:dyDescent="0.25">
      <c r="D3685" s="111"/>
    </row>
    <row r="3686" spans="4:4" x14ac:dyDescent="0.25">
      <c r="D3686" s="111"/>
    </row>
    <row r="3687" spans="4:4" x14ac:dyDescent="0.25">
      <c r="D3687" s="111"/>
    </row>
    <row r="3688" spans="4:4" x14ac:dyDescent="0.25">
      <c r="D3688" s="111"/>
    </row>
    <row r="3689" spans="4:4" x14ac:dyDescent="0.25">
      <c r="D3689" s="111"/>
    </row>
    <row r="3690" spans="4:4" x14ac:dyDescent="0.25">
      <c r="D3690" s="111"/>
    </row>
    <row r="3691" spans="4:4" x14ac:dyDescent="0.25">
      <c r="D3691" s="111"/>
    </row>
    <row r="3692" spans="4:4" x14ac:dyDescent="0.25">
      <c r="D3692" s="111"/>
    </row>
    <row r="3693" spans="4:4" x14ac:dyDescent="0.25">
      <c r="D3693" s="111"/>
    </row>
    <row r="3694" spans="4:4" x14ac:dyDescent="0.25">
      <c r="D3694" s="111"/>
    </row>
    <row r="3695" spans="4:4" x14ac:dyDescent="0.25">
      <c r="D3695" s="111"/>
    </row>
    <row r="3696" spans="4:4" x14ac:dyDescent="0.25">
      <c r="D3696" s="111"/>
    </row>
    <row r="3697" spans="4:4" x14ac:dyDescent="0.25">
      <c r="D3697" s="111"/>
    </row>
    <row r="3698" spans="4:4" x14ac:dyDescent="0.25">
      <c r="D3698" s="111"/>
    </row>
    <row r="3699" spans="4:4" x14ac:dyDescent="0.25">
      <c r="D3699" s="111"/>
    </row>
    <row r="3700" spans="4:4" x14ac:dyDescent="0.25">
      <c r="D3700" s="111"/>
    </row>
    <row r="3701" spans="4:4" x14ac:dyDescent="0.25">
      <c r="D3701" s="111"/>
    </row>
    <row r="3702" spans="4:4" x14ac:dyDescent="0.25">
      <c r="D3702" s="111"/>
    </row>
    <row r="3703" spans="4:4" x14ac:dyDescent="0.25">
      <c r="D3703" s="111"/>
    </row>
    <row r="3704" spans="4:4" x14ac:dyDescent="0.25">
      <c r="D3704" s="111"/>
    </row>
    <row r="3705" spans="4:4" x14ac:dyDescent="0.25">
      <c r="D3705" s="111"/>
    </row>
    <row r="3706" spans="4:4" x14ac:dyDescent="0.25">
      <c r="D3706" s="111"/>
    </row>
    <row r="3707" spans="4:4" x14ac:dyDescent="0.25">
      <c r="D3707" s="111"/>
    </row>
    <row r="3708" spans="4:4" x14ac:dyDescent="0.25">
      <c r="D3708" s="111"/>
    </row>
    <row r="3709" spans="4:4" x14ac:dyDescent="0.25">
      <c r="D3709" s="111"/>
    </row>
    <row r="3710" spans="4:4" x14ac:dyDescent="0.25">
      <c r="D3710" s="111"/>
    </row>
    <row r="3711" spans="4:4" x14ac:dyDescent="0.25">
      <c r="D3711" s="111"/>
    </row>
    <row r="3712" spans="4:4" x14ac:dyDescent="0.25">
      <c r="D3712" s="111"/>
    </row>
    <row r="3713" spans="4:4" x14ac:dyDescent="0.25">
      <c r="D3713" s="111"/>
    </row>
    <row r="3714" spans="4:4" x14ac:dyDescent="0.25">
      <c r="D3714" s="111"/>
    </row>
    <row r="3715" spans="4:4" x14ac:dyDescent="0.25">
      <c r="D3715" s="111"/>
    </row>
    <row r="3716" spans="4:4" x14ac:dyDescent="0.25">
      <c r="D3716" s="111"/>
    </row>
    <row r="3717" spans="4:4" x14ac:dyDescent="0.25">
      <c r="D3717" s="111"/>
    </row>
    <row r="3718" spans="4:4" x14ac:dyDescent="0.25">
      <c r="D3718" s="111"/>
    </row>
    <row r="3719" spans="4:4" x14ac:dyDescent="0.25">
      <c r="D3719" s="111"/>
    </row>
    <row r="3720" spans="4:4" x14ac:dyDescent="0.25">
      <c r="D3720" s="111"/>
    </row>
    <row r="3721" spans="4:4" x14ac:dyDescent="0.25">
      <c r="D3721" s="111"/>
    </row>
    <row r="3722" spans="4:4" x14ac:dyDescent="0.25">
      <c r="D3722" s="111"/>
    </row>
    <row r="3723" spans="4:4" x14ac:dyDescent="0.25">
      <c r="D3723" s="111"/>
    </row>
    <row r="3724" spans="4:4" x14ac:dyDescent="0.25">
      <c r="D3724" s="111"/>
    </row>
    <row r="3725" spans="4:4" x14ac:dyDescent="0.25">
      <c r="D3725" s="111"/>
    </row>
    <row r="3726" spans="4:4" x14ac:dyDescent="0.25">
      <c r="D3726" s="111"/>
    </row>
    <row r="3727" spans="4:4" x14ac:dyDescent="0.25">
      <c r="D3727" s="111"/>
    </row>
    <row r="3728" spans="4:4" x14ac:dyDescent="0.25">
      <c r="D3728" s="111"/>
    </row>
    <row r="3729" spans="4:4" x14ac:dyDescent="0.25">
      <c r="D3729" s="111"/>
    </row>
    <row r="3730" spans="4:4" x14ac:dyDescent="0.25">
      <c r="D3730" s="111"/>
    </row>
    <row r="3731" spans="4:4" x14ac:dyDescent="0.25">
      <c r="D3731" s="111"/>
    </row>
    <row r="3732" spans="4:4" x14ac:dyDescent="0.25">
      <c r="D3732" s="111"/>
    </row>
    <row r="3733" spans="4:4" x14ac:dyDescent="0.25">
      <c r="D3733" s="111"/>
    </row>
    <row r="3734" spans="4:4" x14ac:dyDescent="0.25">
      <c r="D3734" s="111"/>
    </row>
    <row r="3735" spans="4:4" x14ac:dyDescent="0.25">
      <c r="D3735" s="111"/>
    </row>
    <row r="3736" spans="4:4" x14ac:dyDescent="0.25">
      <c r="D3736" s="111"/>
    </row>
    <row r="3737" spans="4:4" x14ac:dyDescent="0.25">
      <c r="D3737" s="111"/>
    </row>
    <row r="3738" spans="4:4" x14ac:dyDescent="0.25">
      <c r="D3738" s="111"/>
    </row>
    <row r="3739" spans="4:4" x14ac:dyDescent="0.25">
      <c r="D3739" s="111"/>
    </row>
    <row r="3740" spans="4:4" x14ac:dyDescent="0.25">
      <c r="D3740" s="111"/>
    </row>
    <row r="3741" spans="4:4" x14ac:dyDescent="0.25">
      <c r="D3741" s="111"/>
    </row>
    <row r="3742" spans="4:4" x14ac:dyDescent="0.25">
      <c r="D3742" s="111"/>
    </row>
    <row r="3743" spans="4:4" x14ac:dyDescent="0.25">
      <c r="D3743" s="111"/>
    </row>
    <row r="3744" spans="4:4" x14ac:dyDescent="0.25">
      <c r="D3744" s="111"/>
    </row>
    <row r="3745" spans="4:4" x14ac:dyDescent="0.25">
      <c r="D3745" s="111"/>
    </row>
    <row r="3746" spans="4:4" x14ac:dyDescent="0.25">
      <c r="D3746" s="111"/>
    </row>
    <row r="3747" spans="4:4" x14ac:dyDescent="0.25">
      <c r="D3747" s="111"/>
    </row>
    <row r="3748" spans="4:4" x14ac:dyDescent="0.25">
      <c r="D3748" s="111"/>
    </row>
    <row r="3749" spans="4:4" x14ac:dyDescent="0.25">
      <c r="D3749" s="111"/>
    </row>
    <row r="3750" spans="4:4" x14ac:dyDescent="0.25">
      <c r="D3750" s="111"/>
    </row>
    <row r="3751" spans="4:4" x14ac:dyDescent="0.25">
      <c r="D3751" s="111"/>
    </row>
    <row r="3752" spans="4:4" x14ac:dyDescent="0.25">
      <c r="D3752" s="111"/>
    </row>
    <row r="3753" spans="4:4" x14ac:dyDescent="0.25">
      <c r="D3753" s="111"/>
    </row>
    <row r="3754" spans="4:4" x14ac:dyDescent="0.25">
      <c r="D3754" s="111"/>
    </row>
    <row r="3755" spans="4:4" x14ac:dyDescent="0.25">
      <c r="D3755" s="111"/>
    </row>
    <row r="3756" spans="4:4" x14ac:dyDescent="0.25">
      <c r="D3756" s="111"/>
    </row>
    <row r="3757" spans="4:4" x14ac:dyDescent="0.25">
      <c r="D3757" s="111"/>
    </row>
    <row r="3758" spans="4:4" x14ac:dyDescent="0.25">
      <c r="D3758" s="111"/>
    </row>
    <row r="3759" spans="4:4" x14ac:dyDescent="0.25">
      <c r="D3759" s="111"/>
    </row>
    <row r="3760" spans="4:4" x14ac:dyDescent="0.25">
      <c r="D3760" s="111"/>
    </row>
    <row r="3761" spans="4:4" x14ac:dyDescent="0.25">
      <c r="D3761" s="111"/>
    </row>
    <row r="3762" spans="4:4" x14ac:dyDescent="0.25">
      <c r="D3762" s="111"/>
    </row>
    <row r="3763" spans="4:4" x14ac:dyDescent="0.25">
      <c r="D3763" s="111"/>
    </row>
    <row r="3764" spans="4:4" x14ac:dyDescent="0.25">
      <c r="D3764" s="111"/>
    </row>
    <row r="3765" spans="4:4" x14ac:dyDescent="0.25">
      <c r="D3765" s="111"/>
    </row>
    <row r="3766" spans="4:4" x14ac:dyDescent="0.25">
      <c r="D3766" s="111"/>
    </row>
    <row r="3767" spans="4:4" x14ac:dyDescent="0.25">
      <c r="D3767" s="111"/>
    </row>
    <row r="3768" spans="4:4" x14ac:dyDescent="0.25">
      <c r="D3768" s="111"/>
    </row>
    <row r="3769" spans="4:4" x14ac:dyDescent="0.25">
      <c r="D3769" s="111"/>
    </row>
    <row r="3770" spans="4:4" x14ac:dyDescent="0.25">
      <c r="D3770" s="111"/>
    </row>
    <row r="3771" spans="4:4" x14ac:dyDescent="0.25">
      <c r="D3771" s="111"/>
    </row>
    <row r="3772" spans="4:4" x14ac:dyDescent="0.25">
      <c r="D3772" s="111"/>
    </row>
    <row r="3773" spans="4:4" x14ac:dyDescent="0.25">
      <c r="D3773" s="111"/>
    </row>
    <row r="3774" spans="4:4" x14ac:dyDescent="0.25">
      <c r="D3774" s="111"/>
    </row>
    <row r="3775" spans="4:4" x14ac:dyDescent="0.25">
      <c r="D3775" s="111"/>
    </row>
    <row r="3776" spans="4:4" x14ac:dyDescent="0.25">
      <c r="D3776" s="111"/>
    </row>
    <row r="3777" spans="4:4" x14ac:dyDescent="0.25">
      <c r="D3777" s="111"/>
    </row>
    <row r="3778" spans="4:4" x14ac:dyDescent="0.25">
      <c r="D3778" s="111"/>
    </row>
    <row r="3779" spans="4:4" x14ac:dyDescent="0.25">
      <c r="D3779" s="111"/>
    </row>
    <row r="3780" spans="4:4" x14ac:dyDescent="0.25">
      <c r="D3780" s="111"/>
    </row>
    <row r="3781" spans="4:4" x14ac:dyDescent="0.25">
      <c r="D3781" s="111"/>
    </row>
    <row r="3782" spans="4:4" x14ac:dyDescent="0.25">
      <c r="D3782" s="111"/>
    </row>
    <row r="3783" spans="4:4" x14ac:dyDescent="0.25">
      <c r="D3783" s="111"/>
    </row>
    <row r="3784" spans="4:4" x14ac:dyDescent="0.25">
      <c r="D3784" s="111"/>
    </row>
    <row r="3785" spans="4:4" x14ac:dyDescent="0.25">
      <c r="D3785" s="111"/>
    </row>
    <row r="3786" spans="4:4" x14ac:dyDescent="0.25">
      <c r="D3786" s="111"/>
    </row>
    <row r="3787" spans="4:4" x14ac:dyDescent="0.25">
      <c r="D3787" s="111"/>
    </row>
    <row r="3788" spans="4:4" x14ac:dyDescent="0.25">
      <c r="D3788" s="111"/>
    </row>
    <row r="3789" spans="4:4" x14ac:dyDescent="0.25">
      <c r="D3789" s="111"/>
    </row>
    <row r="3790" spans="4:4" x14ac:dyDescent="0.25">
      <c r="D3790" s="111"/>
    </row>
    <row r="3791" spans="4:4" x14ac:dyDescent="0.25">
      <c r="D3791" s="111"/>
    </row>
    <row r="3792" spans="4:4" x14ac:dyDescent="0.25">
      <c r="D3792" s="111"/>
    </row>
    <row r="3793" spans="4:4" x14ac:dyDescent="0.25">
      <c r="D3793" s="111"/>
    </row>
    <row r="3794" spans="4:4" x14ac:dyDescent="0.25">
      <c r="D3794" s="111"/>
    </row>
    <row r="3795" spans="4:4" x14ac:dyDescent="0.25">
      <c r="D3795" s="111"/>
    </row>
    <row r="3796" spans="4:4" x14ac:dyDescent="0.25">
      <c r="D3796" s="111"/>
    </row>
    <row r="3797" spans="4:4" x14ac:dyDescent="0.25">
      <c r="D3797" s="111"/>
    </row>
    <row r="3798" spans="4:4" x14ac:dyDescent="0.25">
      <c r="D3798" s="111"/>
    </row>
    <row r="3799" spans="4:4" x14ac:dyDescent="0.25">
      <c r="D3799" s="111"/>
    </row>
    <row r="3800" spans="4:4" x14ac:dyDescent="0.25">
      <c r="D3800" s="111"/>
    </row>
    <row r="3801" spans="4:4" x14ac:dyDescent="0.25">
      <c r="D3801" s="111"/>
    </row>
    <row r="3802" spans="4:4" x14ac:dyDescent="0.25">
      <c r="D3802" s="111"/>
    </row>
    <row r="3803" spans="4:4" x14ac:dyDescent="0.25">
      <c r="D3803" s="111"/>
    </row>
    <row r="3804" spans="4:4" x14ac:dyDescent="0.25">
      <c r="D3804" s="111"/>
    </row>
    <row r="3805" spans="4:4" x14ac:dyDescent="0.25">
      <c r="D3805" s="111"/>
    </row>
    <row r="3806" spans="4:4" x14ac:dyDescent="0.25">
      <c r="D3806" s="111"/>
    </row>
    <row r="3807" spans="4:4" x14ac:dyDescent="0.25">
      <c r="D3807" s="111"/>
    </row>
    <row r="3808" spans="4:4" x14ac:dyDescent="0.25">
      <c r="D3808" s="111"/>
    </row>
    <row r="3809" spans="4:4" x14ac:dyDescent="0.25">
      <c r="D3809" s="111"/>
    </row>
    <row r="3810" spans="4:4" x14ac:dyDescent="0.25">
      <c r="D3810" s="111"/>
    </row>
    <row r="3811" spans="4:4" x14ac:dyDescent="0.25">
      <c r="D3811" s="111"/>
    </row>
    <row r="3812" spans="4:4" x14ac:dyDescent="0.25">
      <c r="D3812" s="111"/>
    </row>
    <row r="3813" spans="4:4" x14ac:dyDescent="0.25">
      <c r="D3813" s="111"/>
    </row>
    <row r="3814" spans="4:4" x14ac:dyDescent="0.25">
      <c r="D3814" s="111"/>
    </row>
    <row r="3815" spans="4:4" x14ac:dyDescent="0.25">
      <c r="D3815" s="111"/>
    </row>
    <row r="3816" spans="4:4" x14ac:dyDescent="0.25">
      <c r="D3816" s="111"/>
    </row>
    <row r="3817" spans="4:4" x14ac:dyDescent="0.25">
      <c r="D3817" s="111"/>
    </row>
    <row r="3818" spans="4:4" x14ac:dyDescent="0.25">
      <c r="D3818" s="111"/>
    </row>
    <row r="3819" spans="4:4" x14ac:dyDescent="0.25">
      <c r="D3819" s="111"/>
    </row>
    <row r="3820" spans="4:4" x14ac:dyDescent="0.25">
      <c r="D3820" s="111"/>
    </row>
    <row r="3821" spans="4:4" x14ac:dyDescent="0.25">
      <c r="D3821" s="111"/>
    </row>
    <row r="3822" spans="4:4" x14ac:dyDescent="0.25">
      <c r="D3822" s="111"/>
    </row>
    <row r="3823" spans="4:4" x14ac:dyDescent="0.25">
      <c r="D3823" s="111"/>
    </row>
    <row r="3824" spans="4:4" x14ac:dyDescent="0.25">
      <c r="D3824" s="111"/>
    </row>
    <row r="3825" spans="4:4" x14ac:dyDescent="0.25">
      <c r="D3825" s="111"/>
    </row>
    <row r="3826" spans="4:4" x14ac:dyDescent="0.25">
      <c r="D3826" s="111"/>
    </row>
    <row r="3827" spans="4:4" x14ac:dyDescent="0.25">
      <c r="D3827" s="111"/>
    </row>
    <row r="3828" spans="4:4" x14ac:dyDescent="0.25">
      <c r="D3828" s="111"/>
    </row>
    <row r="3829" spans="4:4" x14ac:dyDescent="0.25">
      <c r="D3829" s="111"/>
    </row>
    <row r="3830" spans="4:4" x14ac:dyDescent="0.25">
      <c r="D3830" s="111"/>
    </row>
    <row r="3831" spans="4:4" x14ac:dyDescent="0.25">
      <c r="D3831" s="111"/>
    </row>
    <row r="3832" spans="4:4" x14ac:dyDescent="0.25">
      <c r="D3832" s="111"/>
    </row>
    <row r="3833" spans="4:4" x14ac:dyDescent="0.25">
      <c r="D3833" s="111"/>
    </row>
    <row r="3834" spans="4:4" x14ac:dyDescent="0.25">
      <c r="D3834" s="111"/>
    </row>
    <row r="3835" spans="4:4" x14ac:dyDescent="0.25">
      <c r="D3835" s="111"/>
    </row>
    <row r="3836" spans="4:4" x14ac:dyDescent="0.25">
      <c r="D3836" s="111"/>
    </row>
    <row r="3837" spans="4:4" x14ac:dyDescent="0.25">
      <c r="D3837" s="111"/>
    </row>
    <row r="3838" spans="4:4" x14ac:dyDescent="0.25">
      <c r="D3838" s="111"/>
    </row>
    <row r="3839" spans="4:4" x14ac:dyDescent="0.25">
      <c r="D3839" s="111"/>
    </row>
    <row r="3840" spans="4:4" x14ac:dyDescent="0.25">
      <c r="D3840" s="111"/>
    </row>
    <row r="3841" spans="4:4" x14ac:dyDescent="0.25">
      <c r="D3841" s="111"/>
    </row>
    <row r="3842" spans="4:4" x14ac:dyDescent="0.25">
      <c r="D3842" s="111"/>
    </row>
    <row r="3843" spans="4:4" x14ac:dyDescent="0.25">
      <c r="D3843" s="111"/>
    </row>
    <row r="3844" spans="4:4" x14ac:dyDescent="0.25">
      <c r="D3844" s="111"/>
    </row>
    <row r="3845" spans="4:4" x14ac:dyDescent="0.25">
      <c r="D3845" s="111"/>
    </row>
    <row r="3846" spans="4:4" x14ac:dyDescent="0.25">
      <c r="D3846" s="111"/>
    </row>
    <row r="3847" spans="4:4" x14ac:dyDescent="0.25">
      <c r="D3847" s="111"/>
    </row>
    <row r="3848" spans="4:4" x14ac:dyDescent="0.25">
      <c r="D3848" s="111"/>
    </row>
    <row r="3849" spans="4:4" x14ac:dyDescent="0.25">
      <c r="D3849" s="111"/>
    </row>
    <row r="3850" spans="4:4" x14ac:dyDescent="0.25">
      <c r="D3850" s="111"/>
    </row>
    <row r="3851" spans="4:4" x14ac:dyDescent="0.25">
      <c r="D3851" s="111"/>
    </row>
    <row r="3852" spans="4:4" x14ac:dyDescent="0.25">
      <c r="D3852" s="111"/>
    </row>
    <row r="3853" spans="4:4" x14ac:dyDescent="0.25">
      <c r="D3853" s="111"/>
    </row>
    <row r="3854" spans="4:4" x14ac:dyDescent="0.25">
      <c r="D3854" s="111"/>
    </row>
    <row r="3855" spans="4:4" x14ac:dyDescent="0.25">
      <c r="D3855" s="111"/>
    </row>
    <row r="3856" spans="4:4" x14ac:dyDescent="0.25">
      <c r="D3856" s="111"/>
    </row>
    <row r="3857" spans="4:4" x14ac:dyDescent="0.25">
      <c r="D3857" s="111"/>
    </row>
    <row r="3858" spans="4:4" x14ac:dyDescent="0.25">
      <c r="D3858" s="111"/>
    </row>
    <row r="3859" spans="4:4" x14ac:dyDescent="0.25">
      <c r="D3859" s="111"/>
    </row>
    <row r="3860" spans="4:4" x14ac:dyDescent="0.25">
      <c r="D3860" s="111"/>
    </row>
    <row r="3861" spans="4:4" x14ac:dyDescent="0.25">
      <c r="D3861" s="111"/>
    </row>
    <row r="3862" spans="4:4" x14ac:dyDescent="0.25">
      <c r="D3862" s="111"/>
    </row>
    <row r="3863" spans="4:4" x14ac:dyDescent="0.25">
      <c r="D3863" s="111"/>
    </row>
    <row r="3864" spans="4:4" x14ac:dyDescent="0.25">
      <c r="D3864" s="111"/>
    </row>
    <row r="3865" spans="4:4" x14ac:dyDescent="0.25">
      <c r="D3865" s="111"/>
    </row>
    <row r="3866" spans="4:4" x14ac:dyDescent="0.25">
      <c r="D3866" s="111"/>
    </row>
    <row r="3867" spans="4:4" x14ac:dyDescent="0.25">
      <c r="D3867" s="111"/>
    </row>
    <row r="3868" spans="4:4" x14ac:dyDescent="0.25">
      <c r="D3868" s="111"/>
    </row>
    <row r="3869" spans="4:4" x14ac:dyDescent="0.25">
      <c r="D3869" s="111"/>
    </row>
    <row r="3870" spans="4:4" x14ac:dyDescent="0.25">
      <c r="D3870" s="111"/>
    </row>
    <row r="3871" spans="4:4" x14ac:dyDescent="0.25">
      <c r="D3871" s="111"/>
    </row>
    <row r="3872" spans="4:4" x14ac:dyDescent="0.25">
      <c r="D3872" s="111"/>
    </row>
    <row r="3873" spans="4:4" x14ac:dyDescent="0.25">
      <c r="D3873" s="111"/>
    </row>
    <row r="3874" spans="4:4" x14ac:dyDescent="0.25">
      <c r="D3874" s="111"/>
    </row>
    <row r="3875" spans="4:4" x14ac:dyDescent="0.25">
      <c r="D3875" s="111"/>
    </row>
    <row r="3876" spans="4:4" x14ac:dyDescent="0.25">
      <c r="D3876" s="111"/>
    </row>
    <row r="3877" spans="4:4" x14ac:dyDescent="0.25">
      <c r="D3877" s="111"/>
    </row>
    <row r="3878" spans="4:4" x14ac:dyDescent="0.25">
      <c r="D3878" s="111"/>
    </row>
    <row r="3879" spans="4:4" x14ac:dyDescent="0.25">
      <c r="D3879" s="111"/>
    </row>
    <row r="3880" spans="4:4" x14ac:dyDescent="0.25">
      <c r="D3880" s="111"/>
    </row>
    <row r="3881" spans="4:4" x14ac:dyDescent="0.25">
      <c r="D3881" s="111"/>
    </row>
    <row r="3882" spans="4:4" x14ac:dyDescent="0.25">
      <c r="D3882" s="111"/>
    </row>
    <row r="3883" spans="4:4" x14ac:dyDescent="0.25">
      <c r="D3883" s="111"/>
    </row>
    <row r="3884" spans="4:4" x14ac:dyDescent="0.25">
      <c r="D3884" s="111"/>
    </row>
    <row r="3885" spans="4:4" x14ac:dyDescent="0.25">
      <c r="D3885" s="111"/>
    </row>
    <row r="3886" spans="4:4" x14ac:dyDescent="0.25">
      <c r="D3886" s="111"/>
    </row>
    <row r="3887" spans="4:4" x14ac:dyDescent="0.25">
      <c r="D3887" s="111"/>
    </row>
    <row r="3888" spans="4:4" x14ac:dyDescent="0.25">
      <c r="D3888" s="111"/>
    </row>
    <row r="3889" spans="4:4" x14ac:dyDescent="0.25">
      <c r="D3889" s="111"/>
    </row>
    <row r="3890" spans="4:4" x14ac:dyDescent="0.25">
      <c r="D3890" s="111"/>
    </row>
    <row r="3891" spans="4:4" x14ac:dyDescent="0.25">
      <c r="D3891" s="111"/>
    </row>
    <row r="3892" spans="4:4" x14ac:dyDescent="0.25">
      <c r="D3892" s="111"/>
    </row>
    <row r="3893" spans="4:4" x14ac:dyDescent="0.25">
      <c r="D3893" s="111"/>
    </row>
    <row r="3894" spans="4:4" x14ac:dyDescent="0.25">
      <c r="D3894" s="111"/>
    </row>
    <row r="3895" spans="4:4" x14ac:dyDescent="0.25">
      <c r="D3895" s="111"/>
    </row>
    <row r="3896" spans="4:4" x14ac:dyDescent="0.25">
      <c r="D3896" s="111"/>
    </row>
    <row r="3897" spans="4:4" x14ac:dyDescent="0.25">
      <c r="D3897" s="111"/>
    </row>
    <row r="3898" spans="4:4" x14ac:dyDescent="0.25">
      <c r="D3898" s="111"/>
    </row>
    <row r="3899" spans="4:4" x14ac:dyDescent="0.25">
      <c r="D3899" s="111"/>
    </row>
    <row r="3900" spans="4:4" x14ac:dyDescent="0.25">
      <c r="D3900" s="111"/>
    </row>
    <row r="3901" spans="4:4" x14ac:dyDescent="0.25">
      <c r="D3901" s="111"/>
    </row>
    <row r="3902" spans="4:4" x14ac:dyDescent="0.25">
      <c r="D3902" s="111"/>
    </row>
    <row r="3903" spans="4:4" x14ac:dyDescent="0.25">
      <c r="D3903" s="111"/>
    </row>
    <row r="3904" spans="4:4" x14ac:dyDescent="0.25">
      <c r="D3904" s="111"/>
    </row>
    <row r="3905" spans="4:4" x14ac:dyDescent="0.25">
      <c r="D3905" s="111"/>
    </row>
    <row r="3906" spans="4:4" x14ac:dyDescent="0.25">
      <c r="D3906" s="111"/>
    </row>
    <row r="3907" spans="4:4" x14ac:dyDescent="0.25">
      <c r="D3907" s="111"/>
    </row>
    <row r="3908" spans="4:4" x14ac:dyDescent="0.25">
      <c r="D3908" s="111"/>
    </row>
    <row r="3909" spans="4:4" x14ac:dyDescent="0.25">
      <c r="D3909" s="111"/>
    </row>
    <row r="3910" spans="4:4" x14ac:dyDescent="0.25">
      <c r="D3910" s="111"/>
    </row>
    <row r="3911" spans="4:4" x14ac:dyDescent="0.25">
      <c r="D3911" s="111"/>
    </row>
    <row r="3912" spans="4:4" x14ac:dyDescent="0.25">
      <c r="D3912" s="111"/>
    </row>
    <row r="3913" spans="4:4" x14ac:dyDescent="0.25">
      <c r="D3913" s="111"/>
    </row>
    <row r="3914" spans="4:4" x14ac:dyDescent="0.25">
      <c r="D3914" s="111"/>
    </row>
    <row r="3915" spans="4:4" x14ac:dyDescent="0.25">
      <c r="D3915" s="111"/>
    </row>
    <row r="3916" spans="4:4" x14ac:dyDescent="0.25">
      <c r="D3916" s="111"/>
    </row>
    <row r="3917" spans="4:4" x14ac:dyDescent="0.25">
      <c r="D3917" s="111"/>
    </row>
    <row r="3918" spans="4:4" x14ac:dyDescent="0.25">
      <c r="D3918" s="111"/>
    </row>
    <row r="3919" spans="4:4" x14ac:dyDescent="0.25">
      <c r="D3919" s="111"/>
    </row>
    <row r="3920" spans="4:4" x14ac:dyDescent="0.25">
      <c r="D3920" s="111"/>
    </row>
    <row r="3921" spans="4:4" x14ac:dyDescent="0.25">
      <c r="D3921" s="111"/>
    </row>
    <row r="3922" spans="4:4" x14ac:dyDescent="0.25">
      <c r="D3922" s="111"/>
    </row>
    <row r="3923" spans="4:4" x14ac:dyDescent="0.25">
      <c r="D3923" s="111"/>
    </row>
    <row r="3924" spans="4:4" x14ac:dyDescent="0.25">
      <c r="D3924" s="111"/>
    </row>
    <row r="3925" spans="4:4" x14ac:dyDescent="0.25">
      <c r="D3925" s="111"/>
    </row>
    <row r="3926" spans="4:4" x14ac:dyDescent="0.25">
      <c r="D3926" s="111"/>
    </row>
    <row r="3927" spans="4:4" x14ac:dyDescent="0.25">
      <c r="D3927" s="111"/>
    </row>
    <row r="3928" spans="4:4" x14ac:dyDescent="0.25">
      <c r="D3928" s="111"/>
    </row>
    <row r="3929" spans="4:4" x14ac:dyDescent="0.25">
      <c r="D3929" s="111"/>
    </row>
    <row r="3930" spans="4:4" x14ac:dyDescent="0.25">
      <c r="D3930" s="111"/>
    </row>
    <row r="3931" spans="4:4" x14ac:dyDescent="0.25">
      <c r="D3931" s="111"/>
    </row>
    <row r="3932" spans="4:4" x14ac:dyDescent="0.25">
      <c r="D3932" s="111"/>
    </row>
    <row r="3933" spans="4:4" x14ac:dyDescent="0.25">
      <c r="D3933" s="111"/>
    </row>
    <row r="3934" spans="4:4" x14ac:dyDescent="0.25">
      <c r="D3934" s="111"/>
    </row>
    <row r="3935" spans="4:4" x14ac:dyDescent="0.25">
      <c r="D3935" s="111"/>
    </row>
    <row r="3936" spans="4:4" x14ac:dyDescent="0.25">
      <c r="D3936" s="111"/>
    </row>
    <row r="3937" spans="4:4" x14ac:dyDescent="0.25">
      <c r="D3937" s="111"/>
    </row>
    <row r="3938" spans="4:4" x14ac:dyDescent="0.25">
      <c r="D3938" s="111"/>
    </row>
    <row r="3939" spans="4:4" x14ac:dyDescent="0.25">
      <c r="D3939" s="111"/>
    </row>
    <row r="3940" spans="4:4" x14ac:dyDescent="0.25">
      <c r="D3940" s="111"/>
    </row>
    <row r="3941" spans="4:4" x14ac:dyDescent="0.25">
      <c r="D3941" s="111"/>
    </row>
    <row r="3942" spans="4:4" x14ac:dyDescent="0.25">
      <c r="D3942" s="111"/>
    </row>
    <row r="3943" spans="4:4" x14ac:dyDescent="0.25">
      <c r="D3943" s="111"/>
    </row>
    <row r="3944" spans="4:4" x14ac:dyDescent="0.25">
      <c r="D3944" s="111"/>
    </row>
    <row r="3945" spans="4:4" x14ac:dyDescent="0.25">
      <c r="D3945" s="111"/>
    </row>
    <row r="3946" spans="4:4" x14ac:dyDescent="0.25">
      <c r="D3946" s="111"/>
    </row>
    <row r="3947" spans="4:4" x14ac:dyDescent="0.25">
      <c r="D3947" s="111"/>
    </row>
    <row r="3948" spans="4:4" x14ac:dyDescent="0.25">
      <c r="D3948" s="111"/>
    </row>
    <row r="3949" spans="4:4" x14ac:dyDescent="0.25">
      <c r="D3949" s="111"/>
    </row>
    <row r="3950" spans="4:4" x14ac:dyDescent="0.25">
      <c r="D3950" s="111"/>
    </row>
    <row r="3951" spans="4:4" x14ac:dyDescent="0.25">
      <c r="D3951" s="111"/>
    </row>
    <row r="3952" spans="4:4" x14ac:dyDescent="0.25">
      <c r="D3952" s="111"/>
    </row>
    <row r="3953" spans="4:4" x14ac:dyDescent="0.25">
      <c r="D3953" s="111"/>
    </row>
    <row r="3954" spans="4:4" x14ac:dyDescent="0.25">
      <c r="D3954" s="111"/>
    </row>
    <row r="3955" spans="4:4" x14ac:dyDescent="0.25">
      <c r="D3955" s="111"/>
    </row>
    <row r="3956" spans="4:4" x14ac:dyDescent="0.25">
      <c r="D3956" s="111"/>
    </row>
    <row r="3957" spans="4:4" x14ac:dyDescent="0.25">
      <c r="D3957" s="111"/>
    </row>
    <row r="3958" spans="4:4" x14ac:dyDescent="0.25">
      <c r="D3958" s="111"/>
    </row>
    <row r="3959" spans="4:4" x14ac:dyDescent="0.25">
      <c r="D3959" s="111"/>
    </row>
    <row r="3960" spans="4:4" x14ac:dyDescent="0.25">
      <c r="D3960" s="111"/>
    </row>
    <row r="3961" spans="4:4" x14ac:dyDescent="0.25">
      <c r="D3961" s="111"/>
    </row>
    <row r="3962" spans="4:4" x14ac:dyDescent="0.25">
      <c r="D3962" s="111"/>
    </row>
    <row r="3963" spans="4:4" x14ac:dyDescent="0.25">
      <c r="D3963" s="111"/>
    </row>
    <row r="3964" spans="4:4" x14ac:dyDescent="0.25">
      <c r="D3964" s="111"/>
    </row>
    <row r="3965" spans="4:4" x14ac:dyDescent="0.25">
      <c r="D3965" s="111"/>
    </row>
    <row r="3966" spans="4:4" x14ac:dyDescent="0.25">
      <c r="D3966" s="111"/>
    </row>
    <row r="3967" spans="4:4" x14ac:dyDescent="0.25">
      <c r="D3967" s="111"/>
    </row>
    <row r="3968" spans="4:4" x14ac:dyDescent="0.25">
      <c r="D3968" s="111"/>
    </row>
    <row r="3969" spans="4:4" x14ac:dyDescent="0.25">
      <c r="D3969" s="111"/>
    </row>
    <row r="3970" spans="4:4" x14ac:dyDescent="0.25">
      <c r="D3970" s="111"/>
    </row>
    <row r="3971" spans="4:4" x14ac:dyDescent="0.25">
      <c r="D3971" s="111"/>
    </row>
    <row r="3972" spans="4:4" x14ac:dyDescent="0.25">
      <c r="D3972" s="111"/>
    </row>
    <row r="3973" spans="4:4" x14ac:dyDescent="0.25">
      <c r="D3973" s="111"/>
    </row>
    <row r="3974" spans="4:4" x14ac:dyDescent="0.25">
      <c r="D3974" s="111"/>
    </row>
    <row r="3975" spans="4:4" x14ac:dyDescent="0.25">
      <c r="D3975" s="111"/>
    </row>
    <row r="3976" spans="4:4" x14ac:dyDescent="0.25">
      <c r="D3976" s="111"/>
    </row>
    <row r="3977" spans="4:4" x14ac:dyDescent="0.25">
      <c r="D3977" s="111"/>
    </row>
    <row r="3978" spans="4:4" x14ac:dyDescent="0.25">
      <c r="D3978" s="111"/>
    </row>
    <row r="3979" spans="4:4" x14ac:dyDescent="0.25">
      <c r="D3979" s="111"/>
    </row>
    <row r="3980" spans="4:4" x14ac:dyDescent="0.25">
      <c r="D3980" s="111"/>
    </row>
    <row r="3981" spans="4:4" x14ac:dyDescent="0.25">
      <c r="D3981" s="111"/>
    </row>
    <row r="3982" spans="4:4" x14ac:dyDescent="0.25">
      <c r="D3982" s="111"/>
    </row>
    <row r="3983" spans="4:4" x14ac:dyDescent="0.25">
      <c r="D3983" s="111"/>
    </row>
    <row r="3984" spans="4:4" x14ac:dyDescent="0.25">
      <c r="D3984" s="111"/>
    </row>
    <row r="3985" spans="4:4" x14ac:dyDescent="0.25">
      <c r="D3985" s="111"/>
    </row>
    <row r="3986" spans="4:4" x14ac:dyDescent="0.25">
      <c r="D3986" s="111"/>
    </row>
    <row r="3987" spans="4:4" x14ac:dyDescent="0.25">
      <c r="D3987" s="111"/>
    </row>
    <row r="3988" spans="4:4" x14ac:dyDescent="0.25">
      <c r="D3988" s="111"/>
    </row>
    <row r="3989" spans="4:4" x14ac:dyDescent="0.25">
      <c r="D3989" s="111"/>
    </row>
    <row r="3990" spans="4:4" x14ac:dyDescent="0.25">
      <c r="D3990" s="111"/>
    </row>
    <row r="3991" spans="4:4" x14ac:dyDescent="0.25">
      <c r="D3991" s="111"/>
    </row>
    <row r="3992" spans="4:4" x14ac:dyDescent="0.25">
      <c r="D3992" s="111"/>
    </row>
    <row r="3993" spans="4:4" x14ac:dyDescent="0.25">
      <c r="D3993" s="111"/>
    </row>
    <row r="3994" spans="4:4" x14ac:dyDescent="0.25">
      <c r="D3994" s="111"/>
    </row>
    <row r="3995" spans="4:4" x14ac:dyDescent="0.25">
      <c r="D3995" s="111"/>
    </row>
    <row r="3996" spans="4:4" x14ac:dyDescent="0.25">
      <c r="D3996" s="111"/>
    </row>
    <row r="3997" spans="4:4" x14ac:dyDescent="0.25">
      <c r="D3997" s="111"/>
    </row>
    <row r="3998" spans="4:4" x14ac:dyDescent="0.25">
      <c r="D3998" s="111"/>
    </row>
    <row r="3999" spans="4:4" x14ac:dyDescent="0.25">
      <c r="D3999" s="111"/>
    </row>
    <row r="4000" spans="4:4" x14ac:dyDescent="0.25">
      <c r="D4000" s="111"/>
    </row>
    <row r="4001" spans="4:4" x14ac:dyDescent="0.25">
      <c r="D4001" s="111"/>
    </row>
    <row r="4002" spans="4:4" x14ac:dyDescent="0.25">
      <c r="D4002" s="111"/>
    </row>
    <row r="4003" spans="4:4" x14ac:dyDescent="0.25">
      <c r="D4003" s="111"/>
    </row>
    <row r="4004" spans="4:4" x14ac:dyDescent="0.25">
      <c r="D4004" s="111"/>
    </row>
    <row r="4005" spans="4:4" x14ac:dyDescent="0.25">
      <c r="D4005" s="111"/>
    </row>
    <row r="4006" spans="4:4" x14ac:dyDescent="0.25">
      <c r="D4006" s="111"/>
    </row>
    <row r="4007" spans="4:4" x14ac:dyDescent="0.25">
      <c r="D4007" s="111"/>
    </row>
    <row r="4008" spans="4:4" x14ac:dyDescent="0.25">
      <c r="D4008" s="111"/>
    </row>
    <row r="4009" spans="4:4" x14ac:dyDescent="0.25">
      <c r="D4009" s="111"/>
    </row>
    <row r="4010" spans="4:4" x14ac:dyDescent="0.25">
      <c r="D4010" s="111"/>
    </row>
    <row r="4011" spans="4:4" x14ac:dyDescent="0.25">
      <c r="D4011" s="111"/>
    </row>
    <row r="4012" spans="4:4" x14ac:dyDescent="0.25">
      <c r="D4012" s="111"/>
    </row>
    <row r="4013" spans="4:4" x14ac:dyDescent="0.25">
      <c r="D4013" s="111"/>
    </row>
    <row r="4014" spans="4:4" x14ac:dyDescent="0.25">
      <c r="D4014" s="111"/>
    </row>
    <row r="4015" spans="4:4" x14ac:dyDescent="0.25">
      <c r="D4015" s="111"/>
    </row>
    <row r="4016" spans="4:4" x14ac:dyDescent="0.25">
      <c r="D4016" s="111"/>
    </row>
    <row r="4017" spans="4:4" x14ac:dyDescent="0.25">
      <c r="D4017" s="111"/>
    </row>
    <row r="4018" spans="4:4" x14ac:dyDescent="0.25">
      <c r="D4018" s="111"/>
    </row>
    <row r="4019" spans="4:4" x14ac:dyDescent="0.25">
      <c r="D4019" s="111"/>
    </row>
    <row r="4020" spans="4:4" x14ac:dyDescent="0.25">
      <c r="D4020" s="111"/>
    </row>
    <row r="4021" spans="4:4" x14ac:dyDescent="0.25">
      <c r="D4021" s="111"/>
    </row>
    <row r="4022" spans="4:4" x14ac:dyDescent="0.25">
      <c r="D4022" s="111"/>
    </row>
    <row r="4023" spans="4:4" x14ac:dyDescent="0.25">
      <c r="D4023" s="111"/>
    </row>
    <row r="4024" spans="4:4" x14ac:dyDescent="0.25">
      <c r="D4024" s="111"/>
    </row>
    <row r="4025" spans="4:4" x14ac:dyDescent="0.25">
      <c r="D4025" s="111"/>
    </row>
    <row r="4026" spans="4:4" x14ac:dyDescent="0.25">
      <c r="D4026" s="111"/>
    </row>
    <row r="4027" spans="4:4" x14ac:dyDescent="0.25">
      <c r="D4027" s="111"/>
    </row>
    <row r="4028" spans="4:4" x14ac:dyDescent="0.25">
      <c r="D4028" s="111"/>
    </row>
    <row r="4029" spans="4:4" x14ac:dyDescent="0.25">
      <c r="D4029" s="111"/>
    </row>
    <row r="4030" spans="4:4" x14ac:dyDescent="0.25">
      <c r="D4030" s="111"/>
    </row>
    <row r="4031" spans="4:4" x14ac:dyDescent="0.25">
      <c r="D4031" s="111"/>
    </row>
    <row r="4032" spans="4:4" x14ac:dyDescent="0.25">
      <c r="D4032" s="111"/>
    </row>
    <row r="4033" spans="4:4" x14ac:dyDescent="0.25">
      <c r="D4033" s="111"/>
    </row>
    <row r="4034" spans="4:4" x14ac:dyDescent="0.25">
      <c r="D4034" s="111"/>
    </row>
    <row r="4035" spans="4:4" x14ac:dyDescent="0.25">
      <c r="D4035" s="111"/>
    </row>
    <row r="4036" spans="4:4" x14ac:dyDescent="0.25">
      <c r="D4036" s="111"/>
    </row>
    <row r="4037" spans="4:4" x14ac:dyDescent="0.25">
      <c r="D4037" s="111"/>
    </row>
    <row r="4038" spans="4:4" x14ac:dyDescent="0.25">
      <c r="D4038" s="111"/>
    </row>
    <row r="4039" spans="4:4" x14ac:dyDescent="0.25">
      <c r="D4039" s="111"/>
    </row>
    <row r="4040" spans="4:4" x14ac:dyDescent="0.25">
      <c r="D4040" s="111"/>
    </row>
    <row r="4041" spans="4:4" x14ac:dyDescent="0.25">
      <c r="D4041" s="111"/>
    </row>
    <row r="4042" spans="4:4" x14ac:dyDescent="0.25">
      <c r="D4042" s="111"/>
    </row>
    <row r="4043" spans="4:4" x14ac:dyDescent="0.25">
      <c r="D4043" s="111"/>
    </row>
    <row r="4044" spans="4:4" x14ac:dyDescent="0.25">
      <c r="D4044" s="111"/>
    </row>
    <row r="4045" spans="4:4" x14ac:dyDescent="0.25">
      <c r="D4045" s="111"/>
    </row>
    <row r="4046" spans="4:4" x14ac:dyDescent="0.25">
      <c r="D4046" s="111"/>
    </row>
    <row r="4047" spans="4:4" x14ac:dyDescent="0.25">
      <c r="D4047" s="111"/>
    </row>
    <row r="4048" spans="4:4" x14ac:dyDescent="0.25">
      <c r="D4048" s="111"/>
    </row>
    <row r="4049" spans="4:4" x14ac:dyDescent="0.25">
      <c r="D4049" s="111"/>
    </row>
    <row r="4050" spans="4:4" x14ac:dyDescent="0.25">
      <c r="D4050" s="111"/>
    </row>
    <row r="4051" spans="4:4" x14ac:dyDescent="0.25">
      <c r="D4051" s="111"/>
    </row>
    <row r="4052" spans="4:4" x14ac:dyDescent="0.25">
      <c r="D4052" s="111"/>
    </row>
    <row r="4053" spans="4:4" x14ac:dyDescent="0.25">
      <c r="D4053" s="111"/>
    </row>
    <row r="4054" spans="4:4" x14ac:dyDescent="0.25">
      <c r="D4054" s="111"/>
    </row>
    <row r="4055" spans="4:4" x14ac:dyDescent="0.25">
      <c r="D4055" s="111"/>
    </row>
    <row r="4056" spans="4:4" x14ac:dyDescent="0.25">
      <c r="D4056" s="111"/>
    </row>
    <row r="4057" spans="4:4" x14ac:dyDescent="0.25">
      <c r="D4057" s="111"/>
    </row>
    <row r="4058" spans="4:4" x14ac:dyDescent="0.25">
      <c r="D4058" s="111"/>
    </row>
    <row r="4059" spans="4:4" x14ac:dyDescent="0.25">
      <c r="D4059" s="111"/>
    </row>
    <row r="4060" spans="4:4" x14ac:dyDescent="0.25">
      <c r="D4060" s="111"/>
    </row>
    <row r="4061" spans="4:4" x14ac:dyDescent="0.25">
      <c r="D4061" s="111"/>
    </row>
    <row r="4062" spans="4:4" x14ac:dyDescent="0.25">
      <c r="D4062" s="111"/>
    </row>
    <row r="4063" spans="4:4" x14ac:dyDescent="0.25">
      <c r="D4063" s="111"/>
    </row>
    <row r="4064" spans="4:4" x14ac:dyDescent="0.25">
      <c r="D4064" s="111"/>
    </row>
    <row r="4065" spans="4:4" x14ac:dyDescent="0.25">
      <c r="D4065" s="111"/>
    </row>
    <row r="4066" spans="4:4" x14ac:dyDescent="0.25">
      <c r="D4066" s="111"/>
    </row>
    <row r="4067" spans="4:4" x14ac:dyDescent="0.25">
      <c r="D4067" s="111"/>
    </row>
    <row r="4068" spans="4:4" x14ac:dyDescent="0.25">
      <c r="D4068" s="111"/>
    </row>
    <row r="4069" spans="4:4" x14ac:dyDescent="0.25">
      <c r="D4069" s="111"/>
    </row>
    <row r="4070" spans="4:4" x14ac:dyDescent="0.25">
      <c r="D4070" s="111"/>
    </row>
    <row r="4071" spans="4:4" x14ac:dyDescent="0.25">
      <c r="D4071" s="111"/>
    </row>
    <row r="4072" spans="4:4" x14ac:dyDescent="0.25">
      <c r="D4072" s="111"/>
    </row>
    <row r="4073" spans="4:4" x14ac:dyDescent="0.25">
      <c r="D4073" s="111"/>
    </row>
    <row r="4074" spans="4:4" x14ac:dyDescent="0.25">
      <c r="D4074" s="111"/>
    </row>
    <row r="4075" spans="4:4" x14ac:dyDescent="0.25">
      <c r="D4075" s="111"/>
    </row>
    <row r="4076" spans="4:4" x14ac:dyDescent="0.25">
      <c r="D4076" s="111"/>
    </row>
    <row r="4077" spans="4:4" x14ac:dyDescent="0.25">
      <c r="D4077" s="111"/>
    </row>
    <row r="4078" spans="4:4" x14ac:dyDescent="0.25">
      <c r="D4078" s="111"/>
    </row>
    <row r="4079" spans="4:4" x14ac:dyDescent="0.25">
      <c r="D4079" s="111"/>
    </row>
    <row r="4080" spans="4:4" x14ac:dyDescent="0.25">
      <c r="D4080" s="111"/>
    </row>
    <row r="4081" spans="4:4" x14ac:dyDescent="0.25">
      <c r="D4081" s="111"/>
    </row>
    <row r="4082" spans="4:4" x14ac:dyDescent="0.25">
      <c r="D4082" s="111"/>
    </row>
    <row r="4083" spans="4:4" x14ac:dyDescent="0.25">
      <c r="D4083" s="111"/>
    </row>
    <row r="4084" spans="4:4" x14ac:dyDescent="0.25">
      <c r="D4084" s="111"/>
    </row>
    <row r="4085" spans="4:4" x14ac:dyDescent="0.25">
      <c r="D4085" s="111"/>
    </row>
    <row r="4086" spans="4:4" x14ac:dyDescent="0.25">
      <c r="D4086" s="111"/>
    </row>
    <row r="4087" spans="4:4" x14ac:dyDescent="0.25">
      <c r="D4087" s="111"/>
    </row>
    <row r="4088" spans="4:4" x14ac:dyDescent="0.25">
      <c r="D4088" s="111"/>
    </row>
    <row r="4089" spans="4:4" x14ac:dyDescent="0.25">
      <c r="D4089" s="111"/>
    </row>
    <row r="4090" spans="4:4" x14ac:dyDescent="0.25">
      <c r="D4090" s="111"/>
    </row>
    <row r="4091" spans="4:4" x14ac:dyDescent="0.25">
      <c r="D4091" s="111"/>
    </row>
    <row r="4092" spans="4:4" x14ac:dyDescent="0.25">
      <c r="D4092" s="111"/>
    </row>
    <row r="4093" spans="4:4" x14ac:dyDescent="0.25">
      <c r="D4093" s="111"/>
    </row>
    <row r="4094" spans="4:4" x14ac:dyDescent="0.25">
      <c r="D4094" s="111"/>
    </row>
    <row r="4095" spans="4:4" x14ac:dyDescent="0.25">
      <c r="D4095" s="111"/>
    </row>
    <row r="4096" spans="4:4" x14ac:dyDescent="0.25">
      <c r="D4096" s="111"/>
    </row>
    <row r="4097" spans="4:4" x14ac:dyDescent="0.25">
      <c r="D4097" s="111"/>
    </row>
    <row r="4098" spans="4:4" x14ac:dyDescent="0.25">
      <c r="D4098" s="111"/>
    </row>
    <row r="4099" spans="4:4" x14ac:dyDescent="0.25">
      <c r="D4099" s="111"/>
    </row>
    <row r="4100" spans="4:4" x14ac:dyDescent="0.25">
      <c r="D4100" s="111"/>
    </row>
    <row r="4101" spans="4:4" x14ac:dyDescent="0.25">
      <c r="D4101" s="111"/>
    </row>
    <row r="4102" spans="4:4" x14ac:dyDescent="0.25">
      <c r="D4102" s="111"/>
    </row>
    <row r="4103" spans="4:4" x14ac:dyDescent="0.25">
      <c r="D4103" s="111"/>
    </row>
    <row r="4104" spans="4:4" x14ac:dyDescent="0.25">
      <c r="D4104" s="111"/>
    </row>
    <row r="4105" spans="4:4" x14ac:dyDescent="0.25">
      <c r="D4105" s="111"/>
    </row>
    <row r="4106" spans="4:4" x14ac:dyDescent="0.25">
      <c r="D4106" s="111"/>
    </row>
    <row r="4107" spans="4:4" x14ac:dyDescent="0.25">
      <c r="D4107" s="111"/>
    </row>
    <row r="4108" spans="4:4" x14ac:dyDescent="0.25">
      <c r="D4108" s="111"/>
    </row>
    <row r="4109" spans="4:4" x14ac:dyDescent="0.25">
      <c r="D4109" s="111"/>
    </row>
    <row r="4110" spans="4:4" x14ac:dyDescent="0.25">
      <c r="D4110" s="111"/>
    </row>
    <row r="4111" spans="4:4" x14ac:dyDescent="0.25">
      <c r="D4111" s="111"/>
    </row>
    <row r="4112" spans="4:4" x14ac:dyDescent="0.25">
      <c r="D4112" s="111"/>
    </row>
    <row r="4113" spans="4:4" x14ac:dyDescent="0.25">
      <c r="D4113" s="111"/>
    </row>
    <row r="4114" spans="4:4" x14ac:dyDescent="0.25">
      <c r="D4114" s="111"/>
    </row>
    <row r="4115" spans="4:4" x14ac:dyDescent="0.25">
      <c r="D4115" s="111"/>
    </row>
    <row r="4116" spans="4:4" x14ac:dyDescent="0.25">
      <c r="D4116" s="111"/>
    </row>
    <row r="4117" spans="4:4" x14ac:dyDescent="0.25">
      <c r="D4117" s="111"/>
    </row>
    <row r="4118" spans="4:4" x14ac:dyDescent="0.25">
      <c r="D4118" s="111"/>
    </row>
    <row r="4119" spans="4:4" x14ac:dyDescent="0.25">
      <c r="D4119" s="111"/>
    </row>
    <row r="4120" spans="4:4" x14ac:dyDescent="0.25">
      <c r="D4120" s="111"/>
    </row>
    <row r="4121" spans="4:4" x14ac:dyDescent="0.25">
      <c r="D4121" s="111"/>
    </row>
    <row r="4122" spans="4:4" x14ac:dyDescent="0.25">
      <c r="D4122" s="111"/>
    </row>
    <row r="4123" spans="4:4" x14ac:dyDescent="0.25">
      <c r="D4123" s="111"/>
    </row>
    <row r="4124" spans="4:4" x14ac:dyDescent="0.25">
      <c r="D4124" s="111"/>
    </row>
    <row r="4125" spans="4:4" x14ac:dyDescent="0.25">
      <c r="D4125" s="111"/>
    </row>
    <row r="4126" spans="4:4" x14ac:dyDescent="0.25">
      <c r="D4126" s="111"/>
    </row>
    <row r="4127" spans="4:4" x14ac:dyDescent="0.25">
      <c r="D4127" s="111"/>
    </row>
    <row r="4128" spans="4:4" x14ac:dyDescent="0.25">
      <c r="D4128" s="111"/>
    </row>
    <row r="4129" spans="4:4" x14ac:dyDescent="0.25">
      <c r="D4129" s="111"/>
    </row>
    <row r="4130" spans="4:4" x14ac:dyDescent="0.25">
      <c r="D4130" s="111"/>
    </row>
    <row r="4131" spans="4:4" x14ac:dyDescent="0.25">
      <c r="D4131" s="111"/>
    </row>
    <row r="4132" spans="4:4" x14ac:dyDescent="0.25">
      <c r="D4132" s="111"/>
    </row>
    <row r="4133" spans="4:4" x14ac:dyDescent="0.25">
      <c r="D4133" s="111"/>
    </row>
    <row r="4134" spans="4:4" x14ac:dyDescent="0.25">
      <c r="D4134" s="111"/>
    </row>
    <row r="4135" spans="4:4" x14ac:dyDescent="0.25">
      <c r="D4135" s="111"/>
    </row>
    <row r="4136" spans="4:4" x14ac:dyDescent="0.25">
      <c r="D4136" s="111"/>
    </row>
    <row r="4137" spans="4:4" x14ac:dyDescent="0.25">
      <c r="D4137" s="111"/>
    </row>
    <row r="4138" spans="4:4" x14ac:dyDescent="0.25">
      <c r="D4138" s="111"/>
    </row>
    <row r="4139" spans="4:4" x14ac:dyDescent="0.25">
      <c r="D4139" s="111"/>
    </row>
    <row r="4140" spans="4:4" x14ac:dyDescent="0.25">
      <c r="D4140" s="111"/>
    </row>
    <row r="4141" spans="4:4" x14ac:dyDescent="0.25">
      <c r="D4141" s="111"/>
    </row>
    <row r="4142" spans="4:4" x14ac:dyDescent="0.25">
      <c r="D4142" s="111"/>
    </row>
    <row r="4143" spans="4:4" x14ac:dyDescent="0.25">
      <c r="D4143" s="111"/>
    </row>
    <row r="4144" spans="4:4" x14ac:dyDescent="0.25">
      <c r="D4144" s="111"/>
    </row>
    <row r="4145" spans="4:4" x14ac:dyDescent="0.25">
      <c r="D4145" s="111"/>
    </row>
    <row r="4146" spans="4:4" x14ac:dyDescent="0.25">
      <c r="D4146" s="111"/>
    </row>
    <row r="4147" spans="4:4" x14ac:dyDescent="0.25">
      <c r="D4147" s="111"/>
    </row>
    <row r="4148" spans="4:4" x14ac:dyDescent="0.25">
      <c r="D4148" s="111"/>
    </row>
    <row r="4149" spans="4:4" x14ac:dyDescent="0.25">
      <c r="D4149" s="111"/>
    </row>
    <row r="4150" spans="4:4" x14ac:dyDescent="0.25">
      <c r="D4150" s="111"/>
    </row>
    <row r="4151" spans="4:4" x14ac:dyDescent="0.25">
      <c r="D4151" s="111"/>
    </row>
    <row r="4152" spans="4:4" x14ac:dyDescent="0.25">
      <c r="D4152" s="111"/>
    </row>
    <row r="4153" spans="4:4" x14ac:dyDescent="0.25">
      <c r="D4153" s="111"/>
    </row>
    <row r="4154" spans="4:4" x14ac:dyDescent="0.25">
      <c r="D4154" s="111"/>
    </row>
    <row r="4155" spans="4:4" x14ac:dyDescent="0.25">
      <c r="D4155" s="111"/>
    </row>
    <row r="4156" spans="4:4" x14ac:dyDescent="0.25">
      <c r="D4156" s="111"/>
    </row>
    <row r="4157" spans="4:4" x14ac:dyDescent="0.25">
      <c r="D4157" s="111"/>
    </row>
    <row r="4158" spans="4:4" x14ac:dyDescent="0.25">
      <c r="D4158" s="111"/>
    </row>
    <row r="4159" spans="4:4" x14ac:dyDescent="0.25">
      <c r="D4159" s="111"/>
    </row>
    <row r="4160" spans="4:4" x14ac:dyDescent="0.25">
      <c r="D4160" s="111"/>
    </row>
    <row r="4161" spans="4:4" x14ac:dyDescent="0.25">
      <c r="D4161" s="111"/>
    </row>
    <row r="4162" spans="4:4" x14ac:dyDescent="0.25">
      <c r="D4162" s="111"/>
    </row>
    <row r="4163" spans="4:4" x14ac:dyDescent="0.25">
      <c r="D4163" s="111"/>
    </row>
    <row r="4164" spans="4:4" x14ac:dyDescent="0.25">
      <c r="D4164" s="111"/>
    </row>
    <row r="4165" spans="4:4" x14ac:dyDescent="0.25">
      <c r="D4165" s="111"/>
    </row>
    <row r="4166" spans="4:4" x14ac:dyDescent="0.25">
      <c r="D4166" s="111"/>
    </row>
    <row r="4167" spans="4:4" x14ac:dyDescent="0.25">
      <c r="D4167" s="111"/>
    </row>
    <row r="4168" spans="4:4" x14ac:dyDescent="0.25">
      <c r="D4168" s="111"/>
    </row>
    <row r="4169" spans="4:4" x14ac:dyDescent="0.25">
      <c r="D4169" s="111"/>
    </row>
    <row r="4170" spans="4:4" x14ac:dyDescent="0.25">
      <c r="D4170" s="111"/>
    </row>
    <row r="4171" spans="4:4" x14ac:dyDescent="0.25">
      <c r="D4171" s="111"/>
    </row>
    <row r="4172" spans="4:4" x14ac:dyDescent="0.25">
      <c r="D4172" s="111"/>
    </row>
    <row r="4173" spans="4:4" x14ac:dyDescent="0.25">
      <c r="D4173" s="111"/>
    </row>
    <row r="4174" spans="4:4" x14ac:dyDescent="0.25">
      <c r="D4174" s="111"/>
    </row>
    <row r="4175" spans="4:4" x14ac:dyDescent="0.25">
      <c r="D4175" s="111"/>
    </row>
    <row r="4176" spans="4:4" x14ac:dyDescent="0.25">
      <c r="D4176" s="111"/>
    </row>
    <row r="4177" spans="4:4" x14ac:dyDescent="0.25">
      <c r="D4177" s="111"/>
    </row>
    <row r="4178" spans="4:4" x14ac:dyDescent="0.25">
      <c r="D4178" s="111"/>
    </row>
    <row r="4179" spans="4:4" x14ac:dyDescent="0.25">
      <c r="D4179" s="111"/>
    </row>
    <row r="4180" spans="4:4" x14ac:dyDescent="0.25">
      <c r="D4180" s="111"/>
    </row>
    <row r="4181" spans="4:4" x14ac:dyDescent="0.25">
      <c r="D4181" s="111"/>
    </row>
    <row r="4182" spans="4:4" x14ac:dyDescent="0.25">
      <c r="D4182" s="111"/>
    </row>
    <row r="4183" spans="4:4" x14ac:dyDescent="0.25">
      <c r="D4183" s="111"/>
    </row>
    <row r="4184" spans="4:4" x14ac:dyDescent="0.25">
      <c r="D4184" s="111"/>
    </row>
    <row r="4185" spans="4:4" x14ac:dyDescent="0.25">
      <c r="D4185" s="111"/>
    </row>
    <row r="4186" spans="4:4" x14ac:dyDescent="0.25">
      <c r="D4186" s="111"/>
    </row>
    <row r="4187" spans="4:4" x14ac:dyDescent="0.25">
      <c r="D4187" s="111"/>
    </row>
    <row r="4188" spans="4:4" x14ac:dyDescent="0.25">
      <c r="D4188" s="111"/>
    </row>
    <row r="4189" spans="4:4" x14ac:dyDescent="0.25">
      <c r="D4189" s="111"/>
    </row>
    <row r="4190" spans="4:4" x14ac:dyDescent="0.25">
      <c r="D4190" s="111"/>
    </row>
    <row r="4191" spans="4:4" x14ac:dyDescent="0.25">
      <c r="D4191" s="111"/>
    </row>
    <row r="4192" spans="4:4" x14ac:dyDescent="0.25">
      <c r="D4192" s="111"/>
    </row>
    <row r="4193" spans="4:4" x14ac:dyDescent="0.25">
      <c r="D4193" s="111"/>
    </row>
    <row r="4194" spans="4:4" x14ac:dyDescent="0.25">
      <c r="D4194" s="111"/>
    </row>
    <row r="4195" spans="4:4" x14ac:dyDescent="0.25">
      <c r="D4195" s="111"/>
    </row>
    <row r="4196" spans="4:4" x14ac:dyDescent="0.25">
      <c r="D4196" s="111"/>
    </row>
    <row r="4197" spans="4:4" x14ac:dyDescent="0.25">
      <c r="D4197" s="111"/>
    </row>
    <row r="4198" spans="4:4" x14ac:dyDescent="0.25">
      <c r="D4198" s="111"/>
    </row>
    <row r="4199" spans="4:4" x14ac:dyDescent="0.25">
      <c r="D4199" s="111"/>
    </row>
    <row r="4200" spans="4:4" x14ac:dyDescent="0.25">
      <c r="D4200" s="111"/>
    </row>
    <row r="4201" spans="4:4" x14ac:dyDescent="0.25">
      <c r="D4201" s="111"/>
    </row>
    <row r="4202" spans="4:4" x14ac:dyDescent="0.25">
      <c r="D4202" s="111"/>
    </row>
    <row r="4203" spans="4:4" x14ac:dyDescent="0.25">
      <c r="D4203" s="111"/>
    </row>
    <row r="4204" spans="4:4" x14ac:dyDescent="0.25">
      <c r="D4204" s="111"/>
    </row>
    <row r="4205" spans="4:4" x14ac:dyDescent="0.25">
      <c r="D4205" s="111"/>
    </row>
    <row r="4206" spans="4:4" x14ac:dyDescent="0.25">
      <c r="D4206" s="111"/>
    </row>
    <row r="4207" spans="4:4" x14ac:dyDescent="0.25">
      <c r="D4207" s="111"/>
    </row>
    <row r="4208" spans="4:4" x14ac:dyDescent="0.25">
      <c r="D4208" s="111"/>
    </row>
    <row r="4209" spans="4:4" x14ac:dyDescent="0.25">
      <c r="D4209" s="111"/>
    </row>
    <row r="4210" spans="4:4" x14ac:dyDescent="0.25">
      <c r="D4210" s="111"/>
    </row>
    <row r="4211" spans="4:4" x14ac:dyDescent="0.25">
      <c r="D4211" s="111"/>
    </row>
    <row r="4212" spans="4:4" x14ac:dyDescent="0.25">
      <c r="D4212" s="111"/>
    </row>
    <row r="4213" spans="4:4" x14ac:dyDescent="0.25">
      <c r="D4213" s="111"/>
    </row>
    <row r="4214" spans="4:4" x14ac:dyDescent="0.25">
      <c r="D4214" s="111"/>
    </row>
    <row r="4215" spans="4:4" x14ac:dyDescent="0.25">
      <c r="D4215" s="111"/>
    </row>
    <row r="4216" spans="4:4" x14ac:dyDescent="0.25">
      <c r="D4216" s="111"/>
    </row>
    <row r="4217" spans="4:4" x14ac:dyDescent="0.25">
      <c r="D4217" s="111"/>
    </row>
    <row r="4218" spans="4:4" x14ac:dyDescent="0.25">
      <c r="D4218" s="111"/>
    </row>
    <row r="4219" spans="4:4" x14ac:dyDescent="0.25">
      <c r="D4219" s="111"/>
    </row>
    <row r="4220" spans="4:4" x14ac:dyDescent="0.25">
      <c r="D4220" s="111"/>
    </row>
    <row r="4221" spans="4:4" x14ac:dyDescent="0.25">
      <c r="D4221" s="111"/>
    </row>
    <row r="4222" spans="4:4" x14ac:dyDescent="0.25">
      <c r="D4222" s="111"/>
    </row>
    <row r="4223" spans="4:4" x14ac:dyDescent="0.25">
      <c r="D4223" s="111"/>
    </row>
    <row r="4224" spans="4:4" x14ac:dyDescent="0.25">
      <c r="D4224" s="111"/>
    </row>
    <row r="4225" spans="4:4" x14ac:dyDescent="0.25">
      <c r="D4225" s="111"/>
    </row>
    <row r="4226" spans="4:4" x14ac:dyDescent="0.25">
      <c r="D4226" s="111"/>
    </row>
    <row r="4227" spans="4:4" x14ac:dyDescent="0.25">
      <c r="D4227" s="111"/>
    </row>
    <row r="4228" spans="4:4" x14ac:dyDescent="0.25">
      <c r="D4228" s="111"/>
    </row>
    <row r="4229" spans="4:4" x14ac:dyDescent="0.25">
      <c r="D4229" s="111"/>
    </row>
    <row r="4230" spans="4:4" x14ac:dyDescent="0.25">
      <c r="D4230" s="111"/>
    </row>
    <row r="4231" spans="4:4" x14ac:dyDescent="0.25">
      <c r="D4231" s="111"/>
    </row>
    <row r="4232" spans="4:4" x14ac:dyDescent="0.25">
      <c r="D4232" s="111"/>
    </row>
    <row r="4233" spans="4:4" x14ac:dyDescent="0.25">
      <c r="D4233" s="111"/>
    </row>
    <row r="4234" spans="4:4" x14ac:dyDescent="0.25">
      <c r="D4234" s="111"/>
    </row>
    <row r="4235" spans="4:4" x14ac:dyDescent="0.25">
      <c r="D4235" s="111"/>
    </row>
    <row r="4236" spans="4:4" x14ac:dyDescent="0.25">
      <c r="D4236" s="111"/>
    </row>
    <row r="4237" spans="4:4" x14ac:dyDescent="0.25">
      <c r="D4237" s="111"/>
    </row>
    <row r="4238" spans="4:4" x14ac:dyDescent="0.25">
      <c r="D4238" s="111"/>
    </row>
    <row r="4239" spans="4:4" x14ac:dyDescent="0.25">
      <c r="D4239" s="111"/>
    </row>
    <row r="4240" spans="4:4" x14ac:dyDescent="0.25">
      <c r="D4240" s="111"/>
    </row>
    <row r="4241" spans="4:4" x14ac:dyDescent="0.25">
      <c r="D4241" s="111"/>
    </row>
    <row r="4242" spans="4:4" x14ac:dyDescent="0.25">
      <c r="D4242" s="111"/>
    </row>
    <row r="4243" spans="4:4" x14ac:dyDescent="0.25">
      <c r="D4243" s="111"/>
    </row>
    <row r="4244" spans="4:4" x14ac:dyDescent="0.25">
      <c r="D4244" s="111"/>
    </row>
    <row r="4245" spans="4:4" x14ac:dyDescent="0.25">
      <c r="D4245" s="111"/>
    </row>
    <row r="4246" spans="4:4" x14ac:dyDescent="0.25">
      <c r="D4246" s="111"/>
    </row>
    <row r="4247" spans="4:4" x14ac:dyDescent="0.25">
      <c r="D4247" s="111"/>
    </row>
    <row r="4248" spans="4:4" x14ac:dyDescent="0.25">
      <c r="D4248" s="111"/>
    </row>
    <row r="4249" spans="4:4" x14ac:dyDescent="0.25">
      <c r="D4249" s="111"/>
    </row>
    <row r="4250" spans="4:4" x14ac:dyDescent="0.25">
      <c r="D4250" s="111"/>
    </row>
    <row r="4251" spans="4:4" x14ac:dyDescent="0.25">
      <c r="D4251" s="111"/>
    </row>
    <row r="4252" spans="4:4" x14ac:dyDescent="0.25">
      <c r="D4252" s="111"/>
    </row>
    <row r="4253" spans="4:4" x14ac:dyDescent="0.25">
      <c r="D4253" s="111"/>
    </row>
    <row r="4254" spans="4:4" x14ac:dyDescent="0.25">
      <c r="D4254" s="111"/>
    </row>
    <row r="4255" spans="4:4" x14ac:dyDescent="0.25">
      <c r="D4255" s="111"/>
    </row>
    <row r="4256" spans="4:4" x14ac:dyDescent="0.25">
      <c r="D4256" s="111"/>
    </row>
    <row r="4257" spans="4:4" x14ac:dyDescent="0.25">
      <c r="D4257" s="111"/>
    </row>
    <row r="4258" spans="4:4" x14ac:dyDescent="0.25">
      <c r="D4258" s="111"/>
    </row>
    <row r="4259" spans="4:4" x14ac:dyDescent="0.25">
      <c r="D4259" s="111"/>
    </row>
    <row r="4260" spans="4:4" x14ac:dyDescent="0.25">
      <c r="D4260" s="111"/>
    </row>
    <row r="4261" spans="4:4" x14ac:dyDescent="0.25">
      <c r="D4261" s="111"/>
    </row>
    <row r="4262" spans="4:4" x14ac:dyDescent="0.25">
      <c r="D4262" s="111"/>
    </row>
    <row r="4263" spans="4:4" x14ac:dyDescent="0.25">
      <c r="D4263" s="111"/>
    </row>
    <row r="4264" spans="4:4" x14ac:dyDescent="0.25">
      <c r="D4264" s="111"/>
    </row>
    <row r="4265" spans="4:4" x14ac:dyDescent="0.25">
      <c r="D4265" s="111"/>
    </row>
    <row r="4266" spans="4:4" x14ac:dyDescent="0.25">
      <c r="D4266" s="111"/>
    </row>
    <row r="4267" spans="4:4" x14ac:dyDescent="0.25">
      <c r="D4267" s="111"/>
    </row>
    <row r="4268" spans="4:4" x14ac:dyDescent="0.25">
      <c r="D4268" s="111"/>
    </row>
    <row r="4269" spans="4:4" x14ac:dyDescent="0.25">
      <c r="D4269" s="111"/>
    </row>
    <row r="4270" spans="4:4" x14ac:dyDescent="0.25">
      <c r="D4270" s="111"/>
    </row>
    <row r="4271" spans="4:4" x14ac:dyDescent="0.25">
      <c r="D4271" s="111"/>
    </row>
    <row r="4272" spans="4:4" x14ac:dyDescent="0.25">
      <c r="D4272" s="111"/>
    </row>
    <row r="4273" spans="4:4" x14ac:dyDescent="0.25">
      <c r="D4273" s="111"/>
    </row>
    <row r="4274" spans="4:4" x14ac:dyDescent="0.25">
      <c r="D4274" s="111"/>
    </row>
    <row r="4275" spans="4:4" x14ac:dyDescent="0.25">
      <c r="D4275" s="111"/>
    </row>
    <row r="4276" spans="4:4" x14ac:dyDescent="0.25">
      <c r="D4276" s="111"/>
    </row>
    <row r="4277" spans="4:4" x14ac:dyDescent="0.25">
      <c r="D4277" s="111"/>
    </row>
    <row r="4278" spans="4:4" x14ac:dyDescent="0.25">
      <c r="D4278" s="111"/>
    </row>
    <row r="4279" spans="4:4" x14ac:dyDescent="0.25">
      <c r="D4279" s="111"/>
    </row>
    <row r="4280" spans="4:4" x14ac:dyDescent="0.25">
      <c r="D4280" s="111"/>
    </row>
    <row r="4281" spans="4:4" x14ac:dyDescent="0.25">
      <c r="D4281" s="111"/>
    </row>
    <row r="4282" spans="4:4" x14ac:dyDescent="0.25">
      <c r="D4282" s="111"/>
    </row>
    <row r="4283" spans="4:4" x14ac:dyDescent="0.25">
      <c r="D4283" s="111"/>
    </row>
    <row r="4284" spans="4:4" x14ac:dyDescent="0.25">
      <c r="D4284" s="111"/>
    </row>
    <row r="4285" spans="4:4" x14ac:dyDescent="0.25">
      <c r="D4285" s="111"/>
    </row>
    <row r="4286" spans="4:4" x14ac:dyDescent="0.25">
      <c r="D4286" s="111"/>
    </row>
    <row r="4287" spans="4:4" x14ac:dyDescent="0.25">
      <c r="D4287" s="111"/>
    </row>
    <row r="4288" spans="4:4" x14ac:dyDescent="0.25">
      <c r="D4288" s="111"/>
    </row>
    <row r="4289" spans="4:4" x14ac:dyDescent="0.25">
      <c r="D4289" s="111"/>
    </row>
    <row r="4290" spans="4:4" x14ac:dyDescent="0.25">
      <c r="D4290" s="111"/>
    </row>
    <row r="4291" spans="4:4" x14ac:dyDescent="0.25">
      <c r="D4291" s="111"/>
    </row>
    <row r="4292" spans="4:4" x14ac:dyDescent="0.25">
      <c r="D4292" s="111"/>
    </row>
    <row r="4293" spans="4:4" x14ac:dyDescent="0.25">
      <c r="D4293" s="111"/>
    </row>
    <row r="4294" spans="4:4" x14ac:dyDescent="0.25">
      <c r="D4294" s="111"/>
    </row>
    <row r="4295" spans="4:4" x14ac:dyDescent="0.25">
      <c r="D4295" s="111"/>
    </row>
    <row r="4296" spans="4:4" x14ac:dyDescent="0.25">
      <c r="D4296" s="111"/>
    </row>
    <row r="4297" spans="4:4" x14ac:dyDescent="0.25">
      <c r="D4297" s="111"/>
    </row>
    <row r="4298" spans="4:4" x14ac:dyDescent="0.25">
      <c r="D4298" s="111"/>
    </row>
    <row r="4299" spans="4:4" x14ac:dyDescent="0.25">
      <c r="D4299" s="111"/>
    </row>
    <row r="4300" spans="4:4" x14ac:dyDescent="0.25">
      <c r="D4300" s="111"/>
    </row>
    <row r="4301" spans="4:4" x14ac:dyDescent="0.25">
      <c r="D4301" s="111"/>
    </row>
    <row r="4302" spans="4:4" x14ac:dyDescent="0.25">
      <c r="D4302" s="111"/>
    </row>
    <row r="4303" spans="4:4" x14ac:dyDescent="0.25">
      <c r="D4303" s="111"/>
    </row>
    <row r="4304" spans="4:4" x14ac:dyDescent="0.25">
      <c r="D4304" s="111"/>
    </row>
    <row r="4305" spans="4:4" x14ac:dyDescent="0.25">
      <c r="D4305" s="111"/>
    </row>
    <row r="4306" spans="4:4" x14ac:dyDescent="0.25">
      <c r="D4306" s="111"/>
    </row>
    <row r="4307" spans="4:4" x14ac:dyDescent="0.25">
      <c r="D4307" s="111"/>
    </row>
    <row r="4308" spans="4:4" x14ac:dyDescent="0.25">
      <c r="D4308" s="111"/>
    </row>
    <row r="4309" spans="4:4" x14ac:dyDescent="0.25">
      <c r="D4309" s="111"/>
    </row>
    <row r="4310" spans="4:4" x14ac:dyDescent="0.25">
      <c r="D4310" s="111"/>
    </row>
    <row r="4311" spans="4:4" x14ac:dyDescent="0.25">
      <c r="D4311" s="111"/>
    </row>
    <row r="4312" spans="4:4" x14ac:dyDescent="0.25">
      <c r="D4312" s="111"/>
    </row>
    <row r="4313" spans="4:4" x14ac:dyDescent="0.25">
      <c r="D4313" s="111"/>
    </row>
    <row r="4314" spans="4:4" x14ac:dyDescent="0.25">
      <c r="D4314" s="111"/>
    </row>
    <row r="4315" spans="4:4" x14ac:dyDescent="0.25">
      <c r="D4315" s="111"/>
    </row>
    <row r="4316" spans="4:4" x14ac:dyDescent="0.25">
      <c r="D4316" s="111"/>
    </row>
    <row r="4317" spans="4:4" x14ac:dyDescent="0.25">
      <c r="D4317" s="111"/>
    </row>
    <row r="4318" spans="4:4" x14ac:dyDescent="0.25">
      <c r="D4318" s="111"/>
    </row>
    <row r="4319" spans="4:4" x14ac:dyDescent="0.25">
      <c r="D4319" s="111"/>
    </row>
    <row r="4320" spans="4:4" x14ac:dyDescent="0.25">
      <c r="D4320" s="111"/>
    </row>
    <row r="4321" spans="4:4" x14ac:dyDescent="0.25">
      <c r="D4321" s="111"/>
    </row>
    <row r="4322" spans="4:4" x14ac:dyDescent="0.25">
      <c r="D4322" s="111"/>
    </row>
    <row r="4323" spans="4:4" x14ac:dyDescent="0.25">
      <c r="D4323" s="111"/>
    </row>
    <row r="4324" spans="4:4" x14ac:dyDescent="0.25">
      <c r="D4324" s="111"/>
    </row>
    <row r="4325" spans="4:4" x14ac:dyDescent="0.25">
      <c r="D4325" s="111"/>
    </row>
    <row r="4326" spans="4:4" x14ac:dyDescent="0.25">
      <c r="D4326" s="111"/>
    </row>
    <row r="4327" spans="4:4" x14ac:dyDescent="0.25">
      <c r="D4327" s="111"/>
    </row>
    <row r="4328" spans="4:4" x14ac:dyDescent="0.25">
      <c r="D4328" s="111"/>
    </row>
    <row r="4329" spans="4:4" x14ac:dyDescent="0.25">
      <c r="D4329" s="111"/>
    </row>
    <row r="4330" spans="4:4" x14ac:dyDescent="0.25">
      <c r="D4330" s="111"/>
    </row>
    <row r="4331" spans="4:4" x14ac:dyDescent="0.25">
      <c r="D4331" s="111"/>
    </row>
    <row r="4332" spans="4:4" x14ac:dyDescent="0.25">
      <c r="D4332" s="111"/>
    </row>
    <row r="4333" spans="4:4" x14ac:dyDescent="0.25">
      <c r="D4333" s="111"/>
    </row>
    <row r="4334" spans="4:4" x14ac:dyDescent="0.25">
      <c r="D4334" s="111"/>
    </row>
    <row r="4335" spans="4:4" x14ac:dyDescent="0.25">
      <c r="D4335" s="111"/>
    </row>
    <row r="4336" spans="4:4" x14ac:dyDescent="0.25">
      <c r="D4336" s="111"/>
    </row>
    <row r="4337" spans="4:4" x14ac:dyDescent="0.25">
      <c r="D4337" s="111"/>
    </row>
    <row r="4338" spans="4:4" x14ac:dyDescent="0.25">
      <c r="D4338" s="111"/>
    </row>
    <row r="4339" spans="4:4" x14ac:dyDescent="0.25">
      <c r="D4339" s="111"/>
    </row>
    <row r="4340" spans="4:4" x14ac:dyDescent="0.25">
      <c r="D4340" s="111"/>
    </row>
    <row r="4341" spans="4:4" x14ac:dyDescent="0.25">
      <c r="D4341" s="111"/>
    </row>
    <row r="4342" spans="4:4" x14ac:dyDescent="0.25">
      <c r="D4342" s="111"/>
    </row>
    <row r="4343" spans="4:4" x14ac:dyDescent="0.25">
      <c r="D4343" s="111"/>
    </row>
    <row r="4344" spans="4:4" x14ac:dyDescent="0.25">
      <c r="D4344" s="111"/>
    </row>
    <row r="4345" spans="4:4" x14ac:dyDescent="0.25">
      <c r="D4345" s="111"/>
    </row>
    <row r="4346" spans="4:4" x14ac:dyDescent="0.25">
      <c r="D4346" s="111"/>
    </row>
    <row r="4347" spans="4:4" x14ac:dyDescent="0.25">
      <c r="D4347" s="111"/>
    </row>
    <row r="4348" spans="4:4" x14ac:dyDescent="0.25">
      <c r="D4348" s="111"/>
    </row>
    <row r="4349" spans="4:4" x14ac:dyDescent="0.25">
      <c r="D4349" s="111"/>
    </row>
    <row r="4350" spans="4:4" x14ac:dyDescent="0.25">
      <c r="D4350" s="111"/>
    </row>
    <row r="4351" spans="4:4" x14ac:dyDescent="0.25">
      <c r="D4351" s="111"/>
    </row>
    <row r="4352" spans="4:4" x14ac:dyDescent="0.25">
      <c r="D4352" s="111"/>
    </row>
    <row r="4353" spans="4:4" x14ac:dyDescent="0.25">
      <c r="D4353" s="111"/>
    </row>
    <row r="4354" spans="4:4" x14ac:dyDescent="0.25">
      <c r="D4354" s="111"/>
    </row>
    <row r="4355" spans="4:4" x14ac:dyDescent="0.25">
      <c r="D4355" s="111"/>
    </row>
    <row r="4356" spans="4:4" x14ac:dyDescent="0.25">
      <c r="D4356" s="111"/>
    </row>
    <row r="4357" spans="4:4" x14ac:dyDescent="0.25">
      <c r="D4357" s="111"/>
    </row>
    <row r="4358" spans="4:4" x14ac:dyDescent="0.25">
      <c r="D4358" s="111"/>
    </row>
    <row r="4359" spans="4:4" x14ac:dyDescent="0.25">
      <c r="D4359" s="111"/>
    </row>
    <row r="4360" spans="4:4" x14ac:dyDescent="0.25">
      <c r="D4360" s="111"/>
    </row>
    <row r="4361" spans="4:4" x14ac:dyDescent="0.25">
      <c r="D4361" s="111"/>
    </row>
    <row r="4362" spans="4:4" x14ac:dyDescent="0.25">
      <c r="D4362" s="111"/>
    </row>
    <row r="4363" spans="4:4" x14ac:dyDescent="0.25">
      <c r="D4363" s="111"/>
    </row>
    <row r="4364" spans="4:4" x14ac:dyDescent="0.25">
      <c r="D4364" s="111"/>
    </row>
    <row r="4365" spans="4:4" x14ac:dyDescent="0.25">
      <c r="D4365" s="111"/>
    </row>
    <row r="4366" spans="4:4" x14ac:dyDescent="0.25">
      <c r="D4366" s="111"/>
    </row>
    <row r="4367" spans="4:4" x14ac:dyDescent="0.25">
      <c r="D4367" s="111"/>
    </row>
    <row r="4368" spans="4:4" x14ac:dyDescent="0.25">
      <c r="D4368" s="111"/>
    </row>
    <row r="4369" spans="4:4" x14ac:dyDescent="0.25">
      <c r="D4369" s="111"/>
    </row>
    <row r="4370" spans="4:4" x14ac:dyDescent="0.25">
      <c r="D4370" s="111"/>
    </row>
    <row r="4371" spans="4:4" x14ac:dyDescent="0.25">
      <c r="D4371" s="111"/>
    </row>
    <row r="4372" spans="4:4" x14ac:dyDescent="0.25">
      <c r="D4372" s="111"/>
    </row>
    <row r="4373" spans="4:4" x14ac:dyDescent="0.25">
      <c r="D4373" s="111"/>
    </row>
    <row r="4374" spans="4:4" x14ac:dyDescent="0.25">
      <c r="D4374" s="111"/>
    </row>
    <row r="4375" spans="4:4" x14ac:dyDescent="0.25">
      <c r="D4375" s="111"/>
    </row>
    <row r="4376" spans="4:4" x14ac:dyDescent="0.25">
      <c r="D4376" s="111"/>
    </row>
    <row r="4377" spans="4:4" x14ac:dyDescent="0.25">
      <c r="D4377" s="111"/>
    </row>
    <row r="4378" spans="4:4" x14ac:dyDescent="0.25">
      <c r="D4378" s="111"/>
    </row>
    <row r="4379" spans="4:4" x14ac:dyDescent="0.25">
      <c r="D4379" s="111"/>
    </row>
    <row r="4380" spans="4:4" x14ac:dyDescent="0.25">
      <c r="D4380" s="111"/>
    </row>
    <row r="4381" spans="4:4" x14ac:dyDescent="0.25">
      <c r="D4381" s="111"/>
    </row>
    <row r="4382" spans="4:4" x14ac:dyDescent="0.25">
      <c r="D4382" s="111"/>
    </row>
    <row r="4383" spans="4:4" x14ac:dyDescent="0.25">
      <c r="D4383" s="111"/>
    </row>
    <row r="4384" spans="4:4" x14ac:dyDescent="0.25">
      <c r="D4384" s="111"/>
    </row>
    <row r="4385" spans="4:4" x14ac:dyDescent="0.25">
      <c r="D4385" s="111"/>
    </row>
    <row r="4386" spans="4:4" x14ac:dyDescent="0.25">
      <c r="D4386" s="111"/>
    </row>
    <row r="4387" spans="4:4" x14ac:dyDescent="0.25">
      <c r="D4387" s="111"/>
    </row>
    <row r="4388" spans="4:4" x14ac:dyDescent="0.25">
      <c r="D4388" s="111"/>
    </row>
    <row r="4389" spans="4:4" x14ac:dyDescent="0.25">
      <c r="D4389" s="111"/>
    </row>
    <row r="4390" spans="4:4" x14ac:dyDescent="0.25">
      <c r="D4390" s="111"/>
    </row>
    <row r="4391" spans="4:4" x14ac:dyDescent="0.25">
      <c r="D4391" s="111"/>
    </row>
    <row r="4392" spans="4:4" x14ac:dyDescent="0.25">
      <c r="D4392" s="111"/>
    </row>
    <row r="4393" spans="4:4" x14ac:dyDescent="0.25">
      <c r="D4393" s="111"/>
    </row>
    <row r="4394" spans="4:4" x14ac:dyDescent="0.25">
      <c r="D4394" s="111"/>
    </row>
    <row r="4395" spans="4:4" x14ac:dyDescent="0.25">
      <c r="D4395" s="111"/>
    </row>
    <row r="4396" spans="4:4" x14ac:dyDescent="0.25">
      <c r="D4396" s="111"/>
    </row>
    <row r="4397" spans="4:4" x14ac:dyDescent="0.25">
      <c r="D4397" s="111"/>
    </row>
    <row r="4398" spans="4:4" x14ac:dyDescent="0.25">
      <c r="D4398" s="111"/>
    </row>
    <row r="4399" spans="4:4" x14ac:dyDescent="0.25">
      <c r="D4399" s="111"/>
    </row>
    <row r="4400" spans="4:4" x14ac:dyDescent="0.25">
      <c r="D4400" s="111"/>
    </row>
    <row r="4401" spans="4:4" x14ac:dyDescent="0.25">
      <c r="D4401" s="111"/>
    </row>
    <row r="4402" spans="4:4" x14ac:dyDescent="0.25">
      <c r="D4402" s="111"/>
    </row>
    <row r="4403" spans="4:4" x14ac:dyDescent="0.25">
      <c r="D4403" s="111"/>
    </row>
    <row r="4404" spans="4:4" x14ac:dyDescent="0.25">
      <c r="D4404" s="111"/>
    </row>
    <row r="4405" spans="4:4" x14ac:dyDescent="0.25">
      <c r="D4405" s="111"/>
    </row>
    <row r="4406" spans="4:4" x14ac:dyDescent="0.25">
      <c r="D4406" s="111"/>
    </row>
    <row r="4407" spans="4:4" x14ac:dyDescent="0.25">
      <c r="D4407" s="111"/>
    </row>
    <row r="4408" spans="4:4" x14ac:dyDescent="0.25">
      <c r="D4408" s="111"/>
    </row>
    <row r="4409" spans="4:4" x14ac:dyDescent="0.25">
      <c r="D4409" s="111"/>
    </row>
    <row r="4410" spans="4:4" x14ac:dyDescent="0.25">
      <c r="D4410" s="111"/>
    </row>
    <row r="4411" spans="4:4" x14ac:dyDescent="0.25">
      <c r="D4411" s="111"/>
    </row>
    <row r="4412" spans="4:4" x14ac:dyDescent="0.25">
      <c r="D4412" s="111"/>
    </row>
    <row r="4413" spans="4:4" x14ac:dyDescent="0.25">
      <c r="D4413" s="111"/>
    </row>
    <row r="4414" spans="4:4" x14ac:dyDescent="0.25">
      <c r="D4414" s="111"/>
    </row>
    <row r="4415" spans="4:4" x14ac:dyDescent="0.25">
      <c r="D4415" s="111"/>
    </row>
    <row r="4416" spans="4:4" x14ac:dyDescent="0.25">
      <c r="D4416" s="111"/>
    </row>
    <row r="4417" spans="4:4" x14ac:dyDescent="0.25">
      <c r="D4417" s="111"/>
    </row>
    <row r="4418" spans="4:4" x14ac:dyDescent="0.25">
      <c r="D4418" s="111"/>
    </row>
    <row r="4419" spans="4:4" x14ac:dyDescent="0.25">
      <c r="D4419" s="111"/>
    </row>
    <row r="4420" spans="4:4" x14ac:dyDescent="0.25">
      <c r="D4420" s="111"/>
    </row>
    <row r="4421" spans="4:4" x14ac:dyDescent="0.25">
      <c r="D4421" s="111"/>
    </row>
    <row r="4422" spans="4:4" x14ac:dyDescent="0.25">
      <c r="D4422" s="111"/>
    </row>
    <row r="4423" spans="4:4" x14ac:dyDescent="0.25">
      <c r="D4423" s="111"/>
    </row>
    <row r="4424" spans="4:4" x14ac:dyDescent="0.25">
      <c r="D4424" s="111"/>
    </row>
    <row r="4425" spans="4:4" x14ac:dyDescent="0.25">
      <c r="D4425" s="111"/>
    </row>
    <row r="4426" spans="4:4" x14ac:dyDescent="0.25">
      <c r="D4426" s="111"/>
    </row>
    <row r="4427" spans="4:4" x14ac:dyDescent="0.25">
      <c r="D4427" s="111"/>
    </row>
    <row r="4428" spans="4:4" x14ac:dyDescent="0.25">
      <c r="D4428" s="111"/>
    </row>
    <row r="4429" spans="4:4" x14ac:dyDescent="0.25">
      <c r="D4429" s="111"/>
    </row>
    <row r="4430" spans="4:4" x14ac:dyDescent="0.25">
      <c r="D4430" s="111"/>
    </row>
    <row r="4431" spans="4:4" x14ac:dyDescent="0.25">
      <c r="D4431" s="111"/>
    </row>
    <row r="4432" spans="4:4" x14ac:dyDescent="0.25">
      <c r="D4432" s="111"/>
    </row>
    <row r="4433" spans="4:4" x14ac:dyDescent="0.25">
      <c r="D4433" s="111"/>
    </row>
    <row r="4434" spans="4:4" x14ac:dyDescent="0.25">
      <c r="D4434" s="111"/>
    </row>
    <row r="4435" spans="4:4" x14ac:dyDescent="0.25">
      <c r="D4435" s="111"/>
    </row>
    <row r="4436" spans="4:4" x14ac:dyDescent="0.25">
      <c r="D4436" s="111"/>
    </row>
    <row r="4437" spans="4:4" x14ac:dyDescent="0.25">
      <c r="D4437" s="111"/>
    </row>
    <row r="4438" spans="4:4" x14ac:dyDescent="0.25">
      <c r="D4438" s="111"/>
    </row>
    <row r="4439" spans="4:4" x14ac:dyDescent="0.25">
      <c r="D4439" s="111"/>
    </row>
    <row r="4440" spans="4:4" x14ac:dyDescent="0.25">
      <c r="D4440" s="111"/>
    </row>
    <row r="4441" spans="4:4" x14ac:dyDescent="0.25">
      <c r="D4441" s="111"/>
    </row>
    <row r="4442" spans="4:4" x14ac:dyDescent="0.25">
      <c r="D4442" s="111"/>
    </row>
    <row r="4443" spans="4:4" x14ac:dyDescent="0.25">
      <c r="D4443" s="111"/>
    </row>
    <row r="4444" spans="4:4" x14ac:dyDescent="0.25">
      <c r="D4444" s="111"/>
    </row>
    <row r="4445" spans="4:4" x14ac:dyDescent="0.25">
      <c r="D4445" s="111"/>
    </row>
    <row r="4446" spans="4:4" x14ac:dyDescent="0.25">
      <c r="D4446" s="111"/>
    </row>
    <row r="4447" spans="4:4" x14ac:dyDescent="0.25">
      <c r="D4447" s="111"/>
    </row>
    <row r="4448" spans="4:4" x14ac:dyDescent="0.25">
      <c r="D4448" s="111"/>
    </row>
    <row r="4449" spans="4:4" x14ac:dyDescent="0.25">
      <c r="D4449" s="111"/>
    </row>
    <row r="4450" spans="4:4" x14ac:dyDescent="0.25">
      <c r="D4450" s="111"/>
    </row>
    <row r="4451" spans="4:4" x14ac:dyDescent="0.25">
      <c r="D4451" s="111"/>
    </row>
    <row r="4452" spans="4:4" x14ac:dyDescent="0.25">
      <c r="D4452" s="111"/>
    </row>
    <row r="4453" spans="4:4" x14ac:dyDescent="0.25">
      <c r="D4453" s="111"/>
    </row>
    <row r="4454" spans="4:4" x14ac:dyDescent="0.25">
      <c r="D4454" s="111"/>
    </row>
    <row r="4455" spans="4:4" x14ac:dyDescent="0.25">
      <c r="D4455" s="111"/>
    </row>
    <row r="4456" spans="4:4" x14ac:dyDescent="0.25">
      <c r="D4456" s="111"/>
    </row>
    <row r="4457" spans="4:4" x14ac:dyDescent="0.25">
      <c r="D4457" s="111"/>
    </row>
    <row r="4458" spans="4:4" x14ac:dyDescent="0.25">
      <c r="D4458" s="111"/>
    </row>
    <row r="4459" spans="4:4" x14ac:dyDescent="0.25">
      <c r="D4459" s="111"/>
    </row>
    <row r="4460" spans="4:4" x14ac:dyDescent="0.25">
      <c r="D4460" s="111"/>
    </row>
    <row r="4461" spans="4:4" x14ac:dyDescent="0.25">
      <c r="D4461" s="111"/>
    </row>
    <row r="4462" spans="4:4" x14ac:dyDescent="0.25">
      <c r="D4462" s="111"/>
    </row>
    <row r="4463" spans="4:4" x14ac:dyDescent="0.25">
      <c r="D4463" s="111"/>
    </row>
    <row r="4464" spans="4:4" x14ac:dyDescent="0.25">
      <c r="D4464" s="111"/>
    </row>
    <row r="4465" spans="4:4" x14ac:dyDescent="0.25">
      <c r="D4465" s="111"/>
    </row>
    <row r="4466" spans="4:4" x14ac:dyDescent="0.25">
      <c r="D4466" s="111"/>
    </row>
    <row r="4467" spans="4:4" x14ac:dyDescent="0.25">
      <c r="D4467" s="111"/>
    </row>
    <row r="4468" spans="4:4" x14ac:dyDescent="0.25">
      <c r="D4468" s="111"/>
    </row>
    <row r="4469" spans="4:4" x14ac:dyDescent="0.25">
      <c r="D4469" s="111"/>
    </row>
    <row r="4470" spans="4:4" x14ac:dyDescent="0.25">
      <c r="D4470" s="111"/>
    </row>
    <row r="4471" spans="4:4" x14ac:dyDescent="0.25">
      <c r="D4471" s="111"/>
    </row>
    <row r="4472" spans="4:4" x14ac:dyDescent="0.25">
      <c r="D4472" s="111"/>
    </row>
    <row r="4473" spans="4:4" x14ac:dyDescent="0.25">
      <c r="D4473" s="111"/>
    </row>
    <row r="4474" spans="4:4" x14ac:dyDescent="0.25">
      <c r="D4474" s="111"/>
    </row>
    <row r="4475" spans="4:4" x14ac:dyDescent="0.25">
      <c r="D4475" s="111"/>
    </row>
    <row r="4476" spans="4:4" x14ac:dyDescent="0.25">
      <c r="D4476" s="111"/>
    </row>
    <row r="4477" spans="4:4" x14ac:dyDescent="0.25">
      <c r="D4477" s="111"/>
    </row>
    <row r="4478" spans="4:4" x14ac:dyDescent="0.25">
      <c r="D4478" s="111"/>
    </row>
    <row r="4479" spans="4:4" x14ac:dyDescent="0.25">
      <c r="D4479" s="111"/>
    </row>
    <row r="4480" spans="4:4" x14ac:dyDescent="0.25">
      <c r="D4480" s="111"/>
    </row>
    <row r="4481" spans="4:4" x14ac:dyDescent="0.25">
      <c r="D4481" s="111"/>
    </row>
    <row r="4482" spans="4:4" x14ac:dyDescent="0.25">
      <c r="D4482" s="111"/>
    </row>
    <row r="4483" spans="4:4" x14ac:dyDescent="0.25">
      <c r="D4483" s="111"/>
    </row>
    <row r="4484" spans="4:4" x14ac:dyDescent="0.25">
      <c r="D4484" s="111"/>
    </row>
    <row r="4485" spans="4:4" x14ac:dyDescent="0.25">
      <c r="D4485" s="111"/>
    </row>
    <row r="4486" spans="4:4" x14ac:dyDescent="0.25">
      <c r="D4486" s="111"/>
    </row>
    <row r="4487" spans="4:4" x14ac:dyDescent="0.25">
      <c r="D4487" s="111"/>
    </row>
    <row r="4488" spans="4:4" x14ac:dyDescent="0.25">
      <c r="D4488" s="111"/>
    </row>
    <row r="4489" spans="4:4" x14ac:dyDescent="0.25">
      <c r="D4489" s="111"/>
    </row>
    <row r="4490" spans="4:4" x14ac:dyDescent="0.25">
      <c r="D4490" s="111"/>
    </row>
    <row r="4491" spans="4:4" x14ac:dyDescent="0.25">
      <c r="D4491" s="111"/>
    </row>
    <row r="4492" spans="4:4" x14ac:dyDescent="0.25">
      <c r="D4492" s="111"/>
    </row>
    <row r="4493" spans="4:4" x14ac:dyDescent="0.25">
      <c r="D4493" s="111"/>
    </row>
    <row r="4494" spans="4:4" x14ac:dyDescent="0.25">
      <c r="D4494" s="111"/>
    </row>
    <row r="4495" spans="4:4" x14ac:dyDescent="0.25">
      <c r="D4495" s="111"/>
    </row>
    <row r="4496" spans="4:4" x14ac:dyDescent="0.25">
      <c r="D4496" s="111"/>
    </row>
    <row r="4497" spans="4:4" x14ac:dyDescent="0.25">
      <c r="D4497" s="111"/>
    </row>
    <row r="4498" spans="4:4" x14ac:dyDescent="0.25">
      <c r="D4498" s="111"/>
    </row>
    <row r="4499" spans="4:4" x14ac:dyDescent="0.25">
      <c r="D4499" s="111"/>
    </row>
    <row r="4500" spans="4:4" x14ac:dyDescent="0.25">
      <c r="D4500" s="111"/>
    </row>
    <row r="4501" spans="4:4" x14ac:dyDescent="0.25">
      <c r="D4501" s="111"/>
    </row>
    <row r="4502" spans="4:4" x14ac:dyDescent="0.25">
      <c r="D4502" s="111"/>
    </row>
    <row r="4503" spans="4:4" x14ac:dyDescent="0.25">
      <c r="D4503" s="111"/>
    </row>
    <row r="4504" spans="4:4" x14ac:dyDescent="0.25">
      <c r="D4504" s="111"/>
    </row>
    <row r="4505" spans="4:4" x14ac:dyDescent="0.25">
      <c r="D4505" s="111"/>
    </row>
    <row r="4506" spans="4:4" x14ac:dyDescent="0.25">
      <c r="D4506" s="111"/>
    </row>
    <row r="4507" spans="4:4" x14ac:dyDescent="0.25">
      <c r="D4507" s="111"/>
    </row>
    <row r="4508" spans="4:4" x14ac:dyDescent="0.25">
      <c r="D4508" s="111"/>
    </row>
    <row r="4509" spans="4:4" x14ac:dyDescent="0.25">
      <c r="D4509" s="111"/>
    </row>
    <row r="4510" spans="4:4" x14ac:dyDescent="0.25">
      <c r="D4510" s="111"/>
    </row>
    <row r="4511" spans="4:4" x14ac:dyDescent="0.25">
      <c r="D4511" s="111"/>
    </row>
    <row r="4512" spans="4:4" x14ac:dyDescent="0.25">
      <c r="D4512" s="111"/>
    </row>
    <row r="4513" spans="4:4" x14ac:dyDescent="0.25">
      <c r="D4513" s="111"/>
    </row>
    <row r="4514" spans="4:4" x14ac:dyDescent="0.25">
      <c r="D4514" s="111"/>
    </row>
    <row r="4515" spans="4:4" x14ac:dyDescent="0.25">
      <c r="D4515" s="111"/>
    </row>
    <row r="4516" spans="4:4" x14ac:dyDescent="0.25">
      <c r="D4516" s="111"/>
    </row>
    <row r="4517" spans="4:4" x14ac:dyDescent="0.25">
      <c r="D4517" s="111"/>
    </row>
    <row r="4518" spans="4:4" x14ac:dyDescent="0.25">
      <c r="D4518" s="111"/>
    </row>
    <row r="4519" spans="4:4" x14ac:dyDescent="0.25">
      <c r="D4519" s="111"/>
    </row>
    <row r="4520" spans="4:4" x14ac:dyDescent="0.25">
      <c r="D4520" s="111"/>
    </row>
    <row r="4521" spans="4:4" x14ac:dyDescent="0.25">
      <c r="D4521" s="111"/>
    </row>
    <row r="4522" spans="4:4" x14ac:dyDescent="0.25">
      <c r="D4522" s="111"/>
    </row>
    <row r="4523" spans="4:4" x14ac:dyDescent="0.25">
      <c r="D4523" s="111"/>
    </row>
    <row r="4524" spans="4:4" x14ac:dyDescent="0.25">
      <c r="D4524" s="111"/>
    </row>
    <row r="4525" spans="4:4" x14ac:dyDescent="0.25">
      <c r="D4525" s="111"/>
    </row>
    <row r="4526" spans="4:4" x14ac:dyDescent="0.25">
      <c r="D4526" s="111"/>
    </row>
    <row r="4527" spans="4:4" x14ac:dyDescent="0.25">
      <c r="D4527" s="111"/>
    </row>
    <row r="4528" spans="4:4" x14ac:dyDescent="0.25">
      <c r="D4528" s="111"/>
    </row>
    <row r="4529" spans="4:4" x14ac:dyDescent="0.25">
      <c r="D4529" s="111"/>
    </row>
    <row r="4530" spans="4:4" x14ac:dyDescent="0.25">
      <c r="D4530" s="111"/>
    </row>
    <row r="4531" spans="4:4" x14ac:dyDescent="0.25">
      <c r="D4531" s="111"/>
    </row>
    <row r="4532" spans="4:4" x14ac:dyDescent="0.25">
      <c r="D4532" s="111"/>
    </row>
    <row r="4533" spans="4:4" x14ac:dyDescent="0.25">
      <c r="D4533" s="111"/>
    </row>
    <row r="4534" spans="4:4" x14ac:dyDescent="0.25">
      <c r="D4534" s="111"/>
    </row>
    <row r="4535" spans="4:4" x14ac:dyDescent="0.25">
      <c r="D4535" s="111"/>
    </row>
    <row r="4536" spans="4:4" x14ac:dyDescent="0.25">
      <c r="D4536" s="111"/>
    </row>
    <row r="4537" spans="4:4" x14ac:dyDescent="0.25">
      <c r="D4537" s="111"/>
    </row>
    <row r="4538" spans="4:4" x14ac:dyDescent="0.25">
      <c r="D4538" s="111"/>
    </row>
    <row r="4539" spans="4:4" x14ac:dyDescent="0.25">
      <c r="D4539" s="111"/>
    </row>
    <row r="4540" spans="4:4" x14ac:dyDescent="0.25">
      <c r="D4540" s="111"/>
    </row>
    <row r="4541" spans="4:4" x14ac:dyDescent="0.25">
      <c r="D4541" s="111"/>
    </row>
    <row r="4542" spans="4:4" x14ac:dyDescent="0.25">
      <c r="D4542" s="111"/>
    </row>
    <row r="4543" spans="4:4" x14ac:dyDescent="0.25">
      <c r="D4543" s="111"/>
    </row>
    <row r="4544" spans="4:4" x14ac:dyDescent="0.25">
      <c r="D4544" s="111"/>
    </row>
    <row r="4545" spans="4:4" x14ac:dyDescent="0.25">
      <c r="D4545" s="111"/>
    </row>
    <row r="4546" spans="4:4" x14ac:dyDescent="0.25">
      <c r="D4546" s="111"/>
    </row>
    <row r="4547" spans="4:4" x14ac:dyDescent="0.25">
      <c r="D4547" s="111"/>
    </row>
    <row r="4548" spans="4:4" x14ac:dyDescent="0.25">
      <c r="D4548" s="111"/>
    </row>
    <row r="4549" spans="4:4" x14ac:dyDescent="0.25">
      <c r="D4549" s="111"/>
    </row>
    <row r="4550" spans="4:4" x14ac:dyDescent="0.25">
      <c r="D4550" s="111"/>
    </row>
    <row r="4551" spans="4:4" x14ac:dyDescent="0.25">
      <c r="D4551" s="111"/>
    </row>
    <row r="4552" spans="4:4" x14ac:dyDescent="0.25">
      <c r="D4552" s="111"/>
    </row>
    <row r="4553" spans="4:4" x14ac:dyDescent="0.25">
      <c r="D4553" s="111"/>
    </row>
    <row r="4554" spans="4:4" x14ac:dyDescent="0.25">
      <c r="D4554" s="111"/>
    </row>
    <row r="4555" spans="4:4" x14ac:dyDescent="0.25">
      <c r="D4555" s="111"/>
    </row>
    <row r="4556" spans="4:4" x14ac:dyDescent="0.25">
      <c r="D4556" s="111"/>
    </row>
    <row r="4557" spans="4:4" x14ac:dyDescent="0.25">
      <c r="D4557" s="111"/>
    </row>
    <row r="4558" spans="4:4" x14ac:dyDescent="0.25">
      <c r="D4558" s="111"/>
    </row>
    <row r="4559" spans="4:4" x14ac:dyDescent="0.25">
      <c r="D4559" s="111"/>
    </row>
    <row r="4560" spans="4:4" x14ac:dyDescent="0.25">
      <c r="D4560" s="111"/>
    </row>
    <row r="4561" spans="4:4" x14ac:dyDescent="0.25">
      <c r="D4561" s="111"/>
    </row>
    <row r="4562" spans="4:4" x14ac:dyDescent="0.25">
      <c r="D4562" s="111"/>
    </row>
    <row r="4563" spans="4:4" x14ac:dyDescent="0.25">
      <c r="D4563" s="111"/>
    </row>
    <row r="4564" spans="4:4" x14ac:dyDescent="0.25">
      <c r="D4564" s="111"/>
    </row>
    <row r="4565" spans="4:4" x14ac:dyDescent="0.25">
      <c r="D4565" s="111"/>
    </row>
    <row r="4566" spans="4:4" x14ac:dyDescent="0.25">
      <c r="D4566" s="111"/>
    </row>
    <row r="4567" spans="4:4" x14ac:dyDescent="0.25">
      <c r="D4567" s="111"/>
    </row>
    <row r="4568" spans="4:4" x14ac:dyDescent="0.25">
      <c r="D4568" s="111"/>
    </row>
    <row r="4569" spans="4:4" x14ac:dyDescent="0.25">
      <c r="D4569" s="111"/>
    </row>
    <row r="4570" spans="4:4" x14ac:dyDescent="0.25">
      <c r="D4570" s="111"/>
    </row>
    <row r="4571" spans="4:4" x14ac:dyDescent="0.25">
      <c r="D4571" s="111"/>
    </row>
    <row r="4572" spans="4:4" x14ac:dyDescent="0.25">
      <c r="D4572" s="111"/>
    </row>
    <row r="4573" spans="4:4" x14ac:dyDescent="0.25">
      <c r="D4573" s="111"/>
    </row>
    <row r="4574" spans="4:4" x14ac:dyDescent="0.25">
      <c r="D4574" s="111"/>
    </row>
    <row r="4575" spans="4:4" x14ac:dyDescent="0.25">
      <c r="D4575" s="111"/>
    </row>
    <row r="4576" spans="4:4" x14ac:dyDescent="0.25">
      <c r="D4576" s="111"/>
    </row>
    <row r="4577" spans="4:4" x14ac:dyDescent="0.25">
      <c r="D4577" s="111"/>
    </row>
    <row r="4578" spans="4:4" x14ac:dyDescent="0.25">
      <c r="D4578" s="111"/>
    </row>
    <row r="4579" spans="4:4" x14ac:dyDescent="0.25">
      <c r="D4579" s="111"/>
    </row>
    <row r="4580" spans="4:4" x14ac:dyDescent="0.25">
      <c r="D4580" s="111"/>
    </row>
    <row r="4581" spans="4:4" x14ac:dyDescent="0.25">
      <c r="D4581" s="111"/>
    </row>
    <row r="4582" spans="4:4" x14ac:dyDescent="0.25">
      <c r="D4582" s="111"/>
    </row>
    <row r="4583" spans="4:4" x14ac:dyDescent="0.25">
      <c r="D4583" s="111"/>
    </row>
    <row r="4584" spans="4:4" x14ac:dyDescent="0.25">
      <c r="D4584" s="111"/>
    </row>
    <row r="4585" spans="4:4" x14ac:dyDescent="0.25">
      <c r="D4585" s="111"/>
    </row>
    <row r="4586" spans="4:4" x14ac:dyDescent="0.25">
      <c r="D4586" s="111"/>
    </row>
    <row r="4587" spans="4:4" x14ac:dyDescent="0.25">
      <c r="D4587" s="111"/>
    </row>
    <row r="4588" spans="4:4" x14ac:dyDescent="0.25">
      <c r="D4588" s="111"/>
    </row>
    <row r="4589" spans="4:4" x14ac:dyDescent="0.25">
      <c r="D4589" s="111"/>
    </row>
    <row r="4590" spans="4:4" x14ac:dyDescent="0.25">
      <c r="D4590" s="111"/>
    </row>
    <row r="4591" spans="4:4" x14ac:dyDescent="0.25">
      <c r="D4591" s="111"/>
    </row>
    <row r="4592" spans="4:4" x14ac:dyDescent="0.25">
      <c r="D4592" s="111"/>
    </row>
    <row r="4593" spans="4:4" x14ac:dyDescent="0.25">
      <c r="D4593" s="111"/>
    </row>
    <row r="4594" spans="4:4" x14ac:dyDescent="0.25">
      <c r="D4594" s="111"/>
    </row>
    <row r="4595" spans="4:4" x14ac:dyDescent="0.25">
      <c r="D4595" s="111"/>
    </row>
    <row r="4596" spans="4:4" x14ac:dyDescent="0.25">
      <c r="D4596" s="111"/>
    </row>
    <row r="4597" spans="4:4" x14ac:dyDescent="0.25">
      <c r="D4597" s="111"/>
    </row>
    <row r="4598" spans="4:4" x14ac:dyDescent="0.25">
      <c r="D4598" s="111"/>
    </row>
    <row r="4599" spans="4:4" x14ac:dyDescent="0.25">
      <c r="D4599" s="111"/>
    </row>
    <row r="4600" spans="4:4" x14ac:dyDescent="0.25">
      <c r="D4600" s="111"/>
    </row>
    <row r="4601" spans="4:4" x14ac:dyDescent="0.25">
      <c r="D4601" s="111"/>
    </row>
    <row r="4602" spans="4:4" x14ac:dyDescent="0.25">
      <c r="D4602" s="111"/>
    </row>
    <row r="4603" spans="4:4" x14ac:dyDescent="0.25">
      <c r="D4603" s="111"/>
    </row>
    <row r="4604" spans="4:4" x14ac:dyDescent="0.25">
      <c r="D4604" s="111"/>
    </row>
    <row r="4605" spans="4:4" x14ac:dyDescent="0.25">
      <c r="D4605" s="111"/>
    </row>
    <row r="4606" spans="4:4" x14ac:dyDescent="0.25">
      <c r="D4606" s="111"/>
    </row>
    <row r="4607" spans="4:4" x14ac:dyDescent="0.25">
      <c r="D4607" s="111"/>
    </row>
    <row r="4608" spans="4:4" x14ac:dyDescent="0.25">
      <c r="D4608" s="111"/>
    </row>
    <row r="4609" spans="4:4" x14ac:dyDescent="0.25">
      <c r="D4609" s="111"/>
    </row>
    <row r="4610" spans="4:4" x14ac:dyDescent="0.25">
      <c r="D4610" s="111"/>
    </row>
    <row r="4611" spans="4:4" x14ac:dyDescent="0.25">
      <c r="D4611" s="111"/>
    </row>
    <row r="4612" spans="4:4" x14ac:dyDescent="0.25">
      <c r="D4612" s="111"/>
    </row>
    <row r="4613" spans="4:4" x14ac:dyDescent="0.25">
      <c r="D4613" s="111"/>
    </row>
    <row r="4614" spans="4:4" x14ac:dyDescent="0.25">
      <c r="D4614" s="111"/>
    </row>
    <row r="4615" spans="4:4" x14ac:dyDescent="0.25">
      <c r="D4615" s="111"/>
    </row>
    <row r="4616" spans="4:4" x14ac:dyDescent="0.25">
      <c r="D4616" s="111"/>
    </row>
    <row r="4617" spans="4:4" x14ac:dyDescent="0.25">
      <c r="D4617" s="111"/>
    </row>
    <row r="4618" spans="4:4" x14ac:dyDescent="0.25">
      <c r="D4618" s="111"/>
    </row>
    <row r="4619" spans="4:4" x14ac:dyDescent="0.25">
      <c r="D4619" s="111"/>
    </row>
    <row r="4620" spans="4:4" x14ac:dyDescent="0.25">
      <c r="D4620" s="111"/>
    </row>
    <row r="4621" spans="4:4" x14ac:dyDescent="0.25">
      <c r="D4621" s="111"/>
    </row>
    <row r="4622" spans="4:4" x14ac:dyDescent="0.25">
      <c r="D4622" s="111"/>
    </row>
    <row r="4623" spans="4:4" x14ac:dyDescent="0.25">
      <c r="D4623" s="111"/>
    </row>
    <row r="4624" spans="4:4" x14ac:dyDescent="0.25">
      <c r="D4624" s="111"/>
    </row>
    <row r="4625" spans="4:4" x14ac:dyDescent="0.25">
      <c r="D4625" s="111"/>
    </row>
    <row r="4626" spans="4:4" x14ac:dyDescent="0.25">
      <c r="D4626" s="111"/>
    </row>
    <row r="4627" spans="4:4" x14ac:dyDescent="0.25">
      <c r="D4627" s="111"/>
    </row>
    <row r="4628" spans="4:4" x14ac:dyDescent="0.25">
      <c r="D4628" s="111"/>
    </row>
    <row r="4629" spans="4:4" x14ac:dyDescent="0.25">
      <c r="D4629" s="111"/>
    </row>
    <row r="4630" spans="4:4" x14ac:dyDescent="0.25">
      <c r="D4630" s="111"/>
    </row>
    <row r="4631" spans="4:4" x14ac:dyDescent="0.25">
      <c r="D4631" s="111"/>
    </row>
    <row r="4632" spans="4:4" x14ac:dyDescent="0.25">
      <c r="D4632" s="111"/>
    </row>
    <row r="4633" spans="4:4" x14ac:dyDescent="0.25">
      <c r="D4633" s="111"/>
    </row>
    <row r="4634" spans="4:4" x14ac:dyDescent="0.25">
      <c r="D4634" s="111"/>
    </row>
    <row r="4635" spans="4:4" x14ac:dyDescent="0.25">
      <c r="D4635" s="111"/>
    </row>
    <row r="4636" spans="4:4" x14ac:dyDescent="0.25">
      <c r="D4636" s="111"/>
    </row>
    <row r="4637" spans="4:4" x14ac:dyDescent="0.25">
      <c r="D4637" s="111"/>
    </row>
    <row r="4638" spans="4:4" x14ac:dyDescent="0.25">
      <c r="D4638" s="111"/>
    </row>
    <row r="4639" spans="4:4" x14ac:dyDescent="0.25">
      <c r="D4639" s="111"/>
    </row>
    <row r="4640" spans="4:4" x14ac:dyDescent="0.25">
      <c r="D4640" s="111"/>
    </row>
    <row r="4641" spans="4:4" x14ac:dyDescent="0.25">
      <c r="D4641" s="111"/>
    </row>
    <row r="4642" spans="4:4" x14ac:dyDescent="0.25">
      <c r="D4642" s="111"/>
    </row>
    <row r="4643" spans="4:4" x14ac:dyDescent="0.25">
      <c r="D4643" s="111"/>
    </row>
    <row r="4644" spans="4:4" x14ac:dyDescent="0.25">
      <c r="D4644" s="111"/>
    </row>
    <row r="4645" spans="4:4" x14ac:dyDescent="0.25">
      <c r="D4645" s="111"/>
    </row>
    <row r="4646" spans="4:4" x14ac:dyDescent="0.25">
      <c r="D4646" s="111"/>
    </row>
    <row r="4647" spans="4:4" x14ac:dyDescent="0.25">
      <c r="D4647" s="111"/>
    </row>
    <row r="4648" spans="4:4" x14ac:dyDescent="0.25">
      <c r="D4648" s="111"/>
    </row>
    <row r="4649" spans="4:4" x14ac:dyDescent="0.25">
      <c r="D4649" s="111"/>
    </row>
    <row r="4650" spans="4:4" x14ac:dyDescent="0.25">
      <c r="D4650" s="111"/>
    </row>
    <row r="4651" spans="4:4" x14ac:dyDescent="0.25">
      <c r="D4651" s="111"/>
    </row>
    <row r="4652" spans="4:4" x14ac:dyDescent="0.25">
      <c r="D4652" s="111"/>
    </row>
    <row r="4653" spans="4:4" x14ac:dyDescent="0.25">
      <c r="D4653" s="111"/>
    </row>
    <row r="4654" spans="4:4" x14ac:dyDescent="0.25">
      <c r="D4654" s="111"/>
    </row>
    <row r="4655" spans="4:4" x14ac:dyDescent="0.25">
      <c r="D4655" s="111"/>
    </row>
    <row r="4656" spans="4:4" x14ac:dyDescent="0.25">
      <c r="D4656" s="111"/>
    </row>
    <row r="4657" spans="4:4" x14ac:dyDescent="0.25">
      <c r="D4657" s="111"/>
    </row>
    <row r="4658" spans="4:4" x14ac:dyDescent="0.25">
      <c r="D4658" s="111"/>
    </row>
    <row r="4659" spans="4:4" x14ac:dyDescent="0.25">
      <c r="D4659" s="111"/>
    </row>
    <row r="4660" spans="4:4" x14ac:dyDescent="0.25">
      <c r="D4660" s="111"/>
    </row>
    <row r="4661" spans="4:4" x14ac:dyDescent="0.25">
      <c r="D4661" s="111"/>
    </row>
    <row r="4662" spans="4:4" x14ac:dyDescent="0.25">
      <c r="D4662" s="111"/>
    </row>
    <row r="4663" spans="4:4" x14ac:dyDescent="0.25">
      <c r="D4663" s="111"/>
    </row>
    <row r="4664" spans="4:4" x14ac:dyDescent="0.25">
      <c r="D4664" s="111"/>
    </row>
    <row r="4665" spans="4:4" x14ac:dyDescent="0.25">
      <c r="D4665" s="111"/>
    </row>
    <row r="4666" spans="4:4" x14ac:dyDescent="0.25">
      <c r="D4666" s="111"/>
    </row>
    <row r="4667" spans="4:4" x14ac:dyDescent="0.25">
      <c r="D4667" s="111"/>
    </row>
    <row r="4668" spans="4:4" x14ac:dyDescent="0.25">
      <c r="D4668" s="111"/>
    </row>
    <row r="4669" spans="4:4" x14ac:dyDescent="0.25">
      <c r="D4669" s="111"/>
    </row>
    <row r="4670" spans="4:4" x14ac:dyDescent="0.25">
      <c r="D4670" s="111"/>
    </row>
    <row r="4671" spans="4:4" x14ac:dyDescent="0.25">
      <c r="D4671" s="111"/>
    </row>
    <row r="4672" spans="4:4" x14ac:dyDescent="0.25">
      <c r="D4672" s="111"/>
    </row>
    <row r="4673" spans="4:4" x14ac:dyDescent="0.25">
      <c r="D4673" s="111"/>
    </row>
    <row r="4674" spans="4:4" x14ac:dyDescent="0.25">
      <c r="D4674" s="111"/>
    </row>
    <row r="4675" spans="4:4" x14ac:dyDescent="0.25">
      <c r="D4675" s="111"/>
    </row>
    <row r="4676" spans="4:4" x14ac:dyDescent="0.25">
      <c r="D4676" s="111"/>
    </row>
    <row r="4677" spans="4:4" x14ac:dyDescent="0.25">
      <c r="D4677" s="111"/>
    </row>
    <row r="4678" spans="4:4" x14ac:dyDescent="0.25">
      <c r="D4678" s="111"/>
    </row>
    <row r="4679" spans="4:4" x14ac:dyDescent="0.25">
      <c r="D4679" s="111"/>
    </row>
    <row r="4680" spans="4:4" x14ac:dyDescent="0.25">
      <c r="D4680" s="111"/>
    </row>
    <row r="4681" spans="4:4" x14ac:dyDescent="0.25">
      <c r="D4681" s="111"/>
    </row>
    <row r="4682" spans="4:4" x14ac:dyDescent="0.25">
      <c r="D4682" s="111"/>
    </row>
    <row r="4683" spans="4:4" x14ac:dyDescent="0.25">
      <c r="D4683" s="111"/>
    </row>
    <row r="4684" spans="4:4" x14ac:dyDescent="0.25">
      <c r="D4684" s="111"/>
    </row>
    <row r="4685" spans="4:4" x14ac:dyDescent="0.25">
      <c r="D4685" s="111"/>
    </row>
    <row r="4686" spans="4:4" x14ac:dyDescent="0.25">
      <c r="D4686" s="111"/>
    </row>
    <row r="4687" spans="4:4" x14ac:dyDescent="0.25">
      <c r="D4687" s="111"/>
    </row>
    <row r="4688" spans="4:4" x14ac:dyDescent="0.25">
      <c r="D4688" s="111"/>
    </row>
    <row r="4689" spans="4:4" x14ac:dyDescent="0.25">
      <c r="D4689" s="111"/>
    </row>
    <row r="4690" spans="4:4" x14ac:dyDescent="0.25">
      <c r="D4690" s="111"/>
    </row>
    <row r="4691" spans="4:4" x14ac:dyDescent="0.25">
      <c r="D4691" s="111"/>
    </row>
    <row r="4692" spans="4:4" x14ac:dyDescent="0.25">
      <c r="D4692" s="111"/>
    </row>
    <row r="4693" spans="4:4" x14ac:dyDescent="0.25">
      <c r="D4693" s="111"/>
    </row>
    <row r="4694" spans="4:4" x14ac:dyDescent="0.25">
      <c r="D4694" s="111"/>
    </row>
    <row r="4695" spans="4:4" x14ac:dyDescent="0.25">
      <c r="D4695" s="111"/>
    </row>
    <row r="4696" spans="4:4" x14ac:dyDescent="0.25">
      <c r="D4696" s="111"/>
    </row>
    <row r="4697" spans="4:4" x14ac:dyDescent="0.25">
      <c r="D4697" s="111"/>
    </row>
    <row r="4698" spans="4:4" x14ac:dyDescent="0.25">
      <c r="D4698" s="111"/>
    </row>
    <row r="4699" spans="4:4" x14ac:dyDescent="0.25">
      <c r="D4699" s="111"/>
    </row>
    <row r="4700" spans="4:4" x14ac:dyDescent="0.25">
      <c r="D4700" s="111"/>
    </row>
    <row r="4701" spans="4:4" x14ac:dyDescent="0.25">
      <c r="D4701" s="111"/>
    </row>
    <row r="4702" spans="4:4" x14ac:dyDescent="0.25">
      <c r="D4702" s="111"/>
    </row>
    <row r="4703" spans="4:4" x14ac:dyDescent="0.25">
      <c r="D4703" s="111"/>
    </row>
    <row r="4704" spans="4:4" x14ac:dyDescent="0.25">
      <c r="D4704" s="111"/>
    </row>
    <row r="4705" spans="4:4" x14ac:dyDescent="0.25">
      <c r="D4705" s="111"/>
    </row>
    <row r="4706" spans="4:4" x14ac:dyDescent="0.25">
      <c r="D4706" s="111"/>
    </row>
    <row r="4707" spans="4:4" x14ac:dyDescent="0.25">
      <c r="D4707" s="111"/>
    </row>
    <row r="4708" spans="4:4" x14ac:dyDescent="0.25">
      <c r="D4708" s="111"/>
    </row>
    <row r="4709" spans="4:4" x14ac:dyDescent="0.25">
      <c r="D4709" s="111"/>
    </row>
    <row r="4710" spans="4:4" x14ac:dyDescent="0.25">
      <c r="D4710" s="111"/>
    </row>
    <row r="4711" spans="4:4" x14ac:dyDescent="0.25">
      <c r="D4711" s="111"/>
    </row>
    <row r="4712" spans="4:4" x14ac:dyDescent="0.25">
      <c r="D4712" s="111"/>
    </row>
    <row r="4713" spans="4:4" x14ac:dyDescent="0.25">
      <c r="D4713" s="111"/>
    </row>
    <row r="4714" spans="4:4" x14ac:dyDescent="0.25">
      <c r="D4714" s="111"/>
    </row>
    <row r="4715" spans="4:4" x14ac:dyDescent="0.25">
      <c r="D4715" s="111"/>
    </row>
    <row r="4716" spans="4:4" x14ac:dyDescent="0.25">
      <c r="D4716" s="111"/>
    </row>
    <row r="4717" spans="4:4" x14ac:dyDescent="0.25">
      <c r="D4717" s="111"/>
    </row>
    <row r="4718" spans="4:4" x14ac:dyDescent="0.25">
      <c r="D4718" s="111"/>
    </row>
    <row r="4719" spans="4:4" x14ac:dyDescent="0.25">
      <c r="D4719" s="111"/>
    </row>
    <row r="4720" spans="4:4" x14ac:dyDescent="0.25">
      <c r="D4720" s="111"/>
    </row>
    <row r="4721" spans="4:4" x14ac:dyDescent="0.25">
      <c r="D4721" s="111"/>
    </row>
    <row r="4722" spans="4:4" x14ac:dyDescent="0.25">
      <c r="D4722" s="111"/>
    </row>
    <row r="4723" spans="4:4" x14ac:dyDescent="0.25">
      <c r="D4723" s="111"/>
    </row>
    <row r="4724" spans="4:4" x14ac:dyDescent="0.25">
      <c r="D4724" s="111"/>
    </row>
    <row r="4725" spans="4:4" x14ac:dyDescent="0.25">
      <c r="D4725" s="111"/>
    </row>
    <row r="4726" spans="4:4" x14ac:dyDescent="0.25">
      <c r="D4726" s="111"/>
    </row>
    <row r="4727" spans="4:4" x14ac:dyDescent="0.25">
      <c r="D4727" s="111"/>
    </row>
    <row r="4728" spans="4:4" x14ac:dyDescent="0.25">
      <c r="D4728" s="111"/>
    </row>
    <row r="4729" spans="4:4" x14ac:dyDescent="0.25">
      <c r="D4729" s="111"/>
    </row>
    <row r="4730" spans="4:4" x14ac:dyDescent="0.25">
      <c r="D4730" s="111"/>
    </row>
    <row r="4731" spans="4:4" x14ac:dyDescent="0.25">
      <c r="D4731" s="111"/>
    </row>
    <row r="4732" spans="4:4" x14ac:dyDescent="0.25">
      <c r="D4732" s="111"/>
    </row>
    <row r="4733" spans="4:4" x14ac:dyDescent="0.25">
      <c r="D4733" s="111"/>
    </row>
    <row r="4734" spans="4:4" x14ac:dyDescent="0.25">
      <c r="D4734" s="111"/>
    </row>
    <row r="4735" spans="4:4" x14ac:dyDescent="0.25">
      <c r="D4735" s="111"/>
    </row>
    <row r="4736" spans="4:4" x14ac:dyDescent="0.25">
      <c r="D4736" s="111"/>
    </row>
    <row r="4737" spans="4:4" x14ac:dyDescent="0.25">
      <c r="D4737" s="111"/>
    </row>
    <row r="4738" spans="4:4" x14ac:dyDescent="0.25">
      <c r="D4738" s="111"/>
    </row>
    <row r="4739" spans="4:4" x14ac:dyDescent="0.25">
      <c r="D4739" s="111"/>
    </row>
    <row r="4740" spans="4:4" x14ac:dyDescent="0.25">
      <c r="D4740" s="111"/>
    </row>
    <row r="4741" spans="4:4" x14ac:dyDescent="0.25">
      <c r="D4741" s="111"/>
    </row>
    <row r="4742" spans="4:4" x14ac:dyDescent="0.25">
      <c r="D4742" s="111"/>
    </row>
    <row r="4743" spans="4:4" x14ac:dyDescent="0.25">
      <c r="D4743" s="111"/>
    </row>
    <row r="4744" spans="4:4" x14ac:dyDescent="0.25">
      <c r="D4744" s="111"/>
    </row>
    <row r="4745" spans="4:4" x14ac:dyDescent="0.25">
      <c r="D4745" s="111"/>
    </row>
    <row r="4746" spans="4:4" x14ac:dyDescent="0.25">
      <c r="D4746" s="111"/>
    </row>
    <row r="4747" spans="4:4" x14ac:dyDescent="0.25">
      <c r="D4747" s="111"/>
    </row>
    <row r="4748" spans="4:4" x14ac:dyDescent="0.25">
      <c r="D4748" s="111"/>
    </row>
    <row r="4749" spans="4:4" x14ac:dyDescent="0.25">
      <c r="D4749" s="111"/>
    </row>
    <row r="4750" spans="4:4" x14ac:dyDescent="0.25">
      <c r="D4750" s="111"/>
    </row>
    <row r="4751" spans="4:4" x14ac:dyDescent="0.25">
      <c r="D4751" s="111"/>
    </row>
    <row r="4752" spans="4:4" x14ac:dyDescent="0.25">
      <c r="D4752" s="111"/>
    </row>
    <row r="4753" spans="4:4" x14ac:dyDescent="0.25">
      <c r="D4753" s="111"/>
    </row>
    <row r="4754" spans="4:4" x14ac:dyDescent="0.25">
      <c r="D4754" s="111"/>
    </row>
    <row r="4755" spans="4:4" x14ac:dyDescent="0.25">
      <c r="D4755" s="111"/>
    </row>
    <row r="4756" spans="4:4" x14ac:dyDescent="0.25">
      <c r="D4756" s="111"/>
    </row>
    <row r="4757" spans="4:4" x14ac:dyDescent="0.25">
      <c r="D4757" s="111"/>
    </row>
    <row r="4758" spans="4:4" x14ac:dyDescent="0.25">
      <c r="D4758" s="111"/>
    </row>
    <row r="4759" spans="4:4" x14ac:dyDescent="0.25">
      <c r="D4759" s="111"/>
    </row>
    <row r="4760" spans="4:4" x14ac:dyDescent="0.25">
      <c r="D4760" s="111"/>
    </row>
    <row r="4761" spans="4:4" x14ac:dyDescent="0.25">
      <c r="D4761" s="111"/>
    </row>
    <row r="4762" spans="4:4" x14ac:dyDescent="0.25">
      <c r="D4762" s="111"/>
    </row>
    <row r="4763" spans="4:4" x14ac:dyDescent="0.25">
      <c r="D4763" s="111"/>
    </row>
    <row r="4764" spans="4:4" x14ac:dyDescent="0.25">
      <c r="D4764" s="111"/>
    </row>
    <row r="4765" spans="4:4" x14ac:dyDescent="0.25">
      <c r="D4765" s="111"/>
    </row>
    <row r="4766" spans="4:4" x14ac:dyDescent="0.25">
      <c r="D4766" s="111"/>
    </row>
    <row r="4767" spans="4:4" x14ac:dyDescent="0.25">
      <c r="D4767" s="111"/>
    </row>
    <row r="4768" spans="4:4" x14ac:dyDescent="0.25">
      <c r="D4768" s="111"/>
    </row>
    <row r="4769" spans="4:4" x14ac:dyDescent="0.25">
      <c r="D4769" s="111"/>
    </row>
    <row r="4770" spans="4:4" x14ac:dyDescent="0.25">
      <c r="D4770" s="111"/>
    </row>
    <row r="4771" spans="4:4" x14ac:dyDescent="0.25">
      <c r="D4771" s="111"/>
    </row>
    <row r="4772" spans="4:4" x14ac:dyDescent="0.25">
      <c r="D4772" s="111"/>
    </row>
    <row r="4773" spans="4:4" x14ac:dyDescent="0.25">
      <c r="D4773" s="111"/>
    </row>
    <row r="4774" spans="4:4" x14ac:dyDescent="0.25">
      <c r="D4774" s="111"/>
    </row>
    <row r="4775" spans="4:4" x14ac:dyDescent="0.25">
      <c r="D4775" s="111"/>
    </row>
    <row r="4776" spans="4:4" x14ac:dyDescent="0.25">
      <c r="D4776" s="111"/>
    </row>
    <row r="4777" spans="4:4" x14ac:dyDescent="0.25">
      <c r="D4777" s="111"/>
    </row>
    <row r="4778" spans="4:4" x14ac:dyDescent="0.25">
      <c r="D4778" s="111"/>
    </row>
    <row r="4779" spans="4:4" x14ac:dyDescent="0.25">
      <c r="D4779" s="111"/>
    </row>
    <row r="4780" spans="4:4" x14ac:dyDescent="0.25">
      <c r="D4780" s="111"/>
    </row>
    <row r="4781" spans="4:4" x14ac:dyDescent="0.25">
      <c r="D4781" s="111"/>
    </row>
    <row r="4782" spans="4:4" x14ac:dyDescent="0.25">
      <c r="D4782" s="111"/>
    </row>
    <row r="4783" spans="4:4" x14ac:dyDescent="0.25">
      <c r="D4783" s="111"/>
    </row>
    <row r="4784" spans="4:4" x14ac:dyDescent="0.25">
      <c r="D4784" s="111"/>
    </row>
    <row r="4785" spans="4:4" x14ac:dyDescent="0.25">
      <c r="D4785" s="111"/>
    </row>
    <row r="4786" spans="4:4" x14ac:dyDescent="0.25">
      <c r="D4786" s="111"/>
    </row>
    <row r="4787" spans="4:4" x14ac:dyDescent="0.25">
      <c r="D4787" s="111"/>
    </row>
    <row r="4788" spans="4:4" x14ac:dyDescent="0.25">
      <c r="D4788" s="111"/>
    </row>
    <row r="4789" spans="4:4" x14ac:dyDescent="0.25">
      <c r="D4789" s="111"/>
    </row>
    <row r="4790" spans="4:4" x14ac:dyDescent="0.25">
      <c r="D4790" s="111"/>
    </row>
    <row r="4791" spans="4:4" x14ac:dyDescent="0.25">
      <c r="D4791" s="111"/>
    </row>
    <row r="4792" spans="4:4" x14ac:dyDescent="0.25">
      <c r="D4792" s="111"/>
    </row>
    <row r="4793" spans="4:4" x14ac:dyDescent="0.25">
      <c r="D4793" s="111"/>
    </row>
    <row r="4794" spans="4:4" x14ac:dyDescent="0.25">
      <c r="D4794" s="111"/>
    </row>
    <row r="4795" spans="4:4" x14ac:dyDescent="0.25">
      <c r="D4795" s="111"/>
    </row>
    <row r="4796" spans="4:4" x14ac:dyDescent="0.25">
      <c r="D4796" s="111"/>
    </row>
    <row r="4797" spans="4:4" x14ac:dyDescent="0.25">
      <c r="D4797" s="111"/>
    </row>
    <row r="4798" spans="4:4" x14ac:dyDescent="0.25">
      <c r="D4798" s="111"/>
    </row>
    <row r="4799" spans="4:4" x14ac:dyDescent="0.25">
      <c r="D4799" s="111"/>
    </row>
    <row r="4800" spans="4:4" x14ac:dyDescent="0.25">
      <c r="D4800" s="111"/>
    </row>
    <row r="4801" spans="4:4" x14ac:dyDescent="0.25">
      <c r="D4801" s="111"/>
    </row>
    <row r="4802" spans="4:4" x14ac:dyDescent="0.25">
      <c r="D4802" s="111"/>
    </row>
    <row r="4803" spans="4:4" x14ac:dyDescent="0.25">
      <c r="D4803" s="111"/>
    </row>
    <row r="4804" spans="4:4" x14ac:dyDescent="0.25">
      <c r="D4804" s="111"/>
    </row>
    <row r="4805" spans="4:4" x14ac:dyDescent="0.25">
      <c r="D4805" s="111"/>
    </row>
    <row r="4806" spans="4:4" x14ac:dyDescent="0.25">
      <c r="D4806" s="111"/>
    </row>
    <row r="4807" spans="4:4" x14ac:dyDescent="0.25">
      <c r="D4807" s="111"/>
    </row>
    <row r="4808" spans="4:4" x14ac:dyDescent="0.25">
      <c r="D4808" s="111"/>
    </row>
    <row r="4809" spans="4:4" x14ac:dyDescent="0.25">
      <c r="D4809" s="111"/>
    </row>
    <row r="4810" spans="4:4" x14ac:dyDescent="0.25">
      <c r="D4810" s="111"/>
    </row>
    <row r="4811" spans="4:4" x14ac:dyDescent="0.25">
      <c r="D4811" s="111"/>
    </row>
    <row r="4812" spans="4:4" x14ac:dyDescent="0.25">
      <c r="D4812" s="111"/>
    </row>
    <row r="4813" spans="4:4" x14ac:dyDescent="0.25">
      <c r="D4813" s="111"/>
    </row>
    <row r="4814" spans="4:4" x14ac:dyDescent="0.25">
      <c r="D4814" s="111"/>
    </row>
    <row r="4815" spans="4:4" x14ac:dyDescent="0.25">
      <c r="D4815" s="111"/>
    </row>
    <row r="4816" spans="4:4" x14ac:dyDescent="0.25">
      <c r="D4816" s="111"/>
    </row>
    <row r="4817" spans="4:4" x14ac:dyDescent="0.25">
      <c r="D4817" s="111"/>
    </row>
    <row r="4818" spans="4:4" x14ac:dyDescent="0.25">
      <c r="D4818" s="111"/>
    </row>
    <row r="4819" spans="4:4" x14ac:dyDescent="0.25">
      <c r="D4819" s="111"/>
    </row>
    <row r="4820" spans="4:4" x14ac:dyDescent="0.25">
      <c r="D4820" s="111"/>
    </row>
    <row r="4821" spans="4:4" x14ac:dyDescent="0.25">
      <c r="D4821" s="111"/>
    </row>
    <row r="4822" spans="4:4" x14ac:dyDescent="0.25">
      <c r="D4822" s="111"/>
    </row>
    <row r="4823" spans="4:4" x14ac:dyDescent="0.25">
      <c r="D4823" s="111"/>
    </row>
    <row r="4824" spans="4:4" x14ac:dyDescent="0.25">
      <c r="D4824" s="111"/>
    </row>
    <row r="4825" spans="4:4" x14ac:dyDescent="0.25">
      <c r="D4825" s="111"/>
    </row>
    <row r="4826" spans="4:4" x14ac:dyDescent="0.25">
      <c r="D4826" s="111"/>
    </row>
    <row r="4827" spans="4:4" x14ac:dyDescent="0.25">
      <c r="D4827" s="111"/>
    </row>
    <row r="4828" spans="4:4" x14ac:dyDescent="0.25">
      <c r="D4828" s="111"/>
    </row>
    <row r="4829" spans="4:4" x14ac:dyDescent="0.25">
      <c r="D4829" s="111"/>
    </row>
    <row r="4830" spans="4:4" x14ac:dyDescent="0.25">
      <c r="D4830" s="111"/>
    </row>
    <row r="4831" spans="4:4" x14ac:dyDescent="0.25">
      <c r="D4831" s="111"/>
    </row>
    <row r="4832" spans="4:4" x14ac:dyDescent="0.25">
      <c r="D4832" s="111"/>
    </row>
    <row r="4833" spans="4:4" x14ac:dyDescent="0.25">
      <c r="D4833" s="111"/>
    </row>
    <row r="4834" spans="4:4" x14ac:dyDescent="0.25">
      <c r="D4834" s="111"/>
    </row>
    <row r="4835" spans="4:4" x14ac:dyDescent="0.25">
      <c r="D4835" s="111"/>
    </row>
    <row r="4836" spans="4:4" x14ac:dyDescent="0.25">
      <c r="D4836" s="111"/>
    </row>
    <row r="4837" spans="4:4" x14ac:dyDescent="0.25">
      <c r="D4837" s="111"/>
    </row>
    <row r="4838" spans="4:4" x14ac:dyDescent="0.25">
      <c r="D4838" s="111"/>
    </row>
    <row r="4839" spans="4:4" x14ac:dyDescent="0.25">
      <c r="D4839" s="111"/>
    </row>
    <row r="4840" spans="4:4" x14ac:dyDescent="0.25">
      <c r="D4840" s="111"/>
    </row>
    <row r="4841" spans="4:4" x14ac:dyDescent="0.25">
      <c r="D4841" s="111"/>
    </row>
    <row r="4842" spans="4:4" x14ac:dyDescent="0.25">
      <c r="D4842" s="111"/>
    </row>
    <row r="4843" spans="4:4" x14ac:dyDescent="0.25">
      <c r="D4843" s="111"/>
    </row>
    <row r="4844" spans="4:4" x14ac:dyDescent="0.25">
      <c r="D4844" s="111"/>
    </row>
    <row r="4845" spans="4:4" x14ac:dyDescent="0.25">
      <c r="D4845" s="111"/>
    </row>
    <row r="4846" spans="4:4" x14ac:dyDescent="0.25">
      <c r="D4846" s="111"/>
    </row>
    <row r="4847" spans="4:4" x14ac:dyDescent="0.25">
      <c r="D4847" s="111"/>
    </row>
    <row r="4848" spans="4:4" x14ac:dyDescent="0.25">
      <c r="D4848" s="111"/>
    </row>
    <row r="4849" spans="4:4" x14ac:dyDescent="0.25">
      <c r="D4849" s="111"/>
    </row>
    <row r="4850" spans="4:4" x14ac:dyDescent="0.25">
      <c r="D4850" s="111"/>
    </row>
    <row r="4851" spans="4:4" x14ac:dyDescent="0.25">
      <c r="D4851" s="111"/>
    </row>
    <row r="4852" spans="4:4" x14ac:dyDescent="0.25">
      <c r="D4852" s="111"/>
    </row>
    <row r="4853" spans="4:4" x14ac:dyDescent="0.25">
      <c r="D4853" s="111"/>
    </row>
    <row r="4854" spans="4:4" x14ac:dyDescent="0.25">
      <c r="D4854" s="111"/>
    </row>
    <row r="4855" spans="4:4" x14ac:dyDescent="0.25">
      <c r="D4855" s="111"/>
    </row>
    <row r="4856" spans="4:4" x14ac:dyDescent="0.25">
      <c r="D4856" s="111"/>
    </row>
    <row r="4857" spans="4:4" x14ac:dyDescent="0.25">
      <c r="D4857" s="111"/>
    </row>
    <row r="4858" spans="4:4" x14ac:dyDescent="0.25">
      <c r="D4858" s="111"/>
    </row>
    <row r="4859" spans="4:4" x14ac:dyDescent="0.25">
      <c r="D4859" s="111"/>
    </row>
    <row r="4860" spans="4:4" x14ac:dyDescent="0.25">
      <c r="D4860" s="111"/>
    </row>
    <row r="4861" spans="4:4" x14ac:dyDescent="0.25">
      <c r="D4861" s="111"/>
    </row>
    <row r="4862" spans="4:4" x14ac:dyDescent="0.25">
      <c r="D4862" s="111"/>
    </row>
    <row r="4863" spans="4:4" x14ac:dyDescent="0.25">
      <c r="D4863" s="111"/>
    </row>
    <row r="4864" spans="4:4" x14ac:dyDescent="0.25">
      <c r="D4864" s="111"/>
    </row>
    <row r="4865" spans="4:4" x14ac:dyDescent="0.25">
      <c r="D4865" s="111"/>
    </row>
    <row r="4866" spans="4:4" x14ac:dyDescent="0.25">
      <c r="D4866" s="111"/>
    </row>
    <row r="4867" spans="4:4" x14ac:dyDescent="0.25">
      <c r="D4867" s="111"/>
    </row>
    <row r="4868" spans="4:4" x14ac:dyDescent="0.25">
      <c r="D4868" s="111"/>
    </row>
    <row r="4869" spans="4:4" x14ac:dyDescent="0.25">
      <c r="D4869" s="111"/>
    </row>
    <row r="4870" spans="4:4" x14ac:dyDescent="0.25">
      <c r="D4870" s="111"/>
    </row>
    <row r="4871" spans="4:4" x14ac:dyDescent="0.25">
      <c r="D4871" s="111"/>
    </row>
    <row r="4872" spans="4:4" x14ac:dyDescent="0.25">
      <c r="D4872" s="111"/>
    </row>
    <row r="4873" spans="4:4" x14ac:dyDescent="0.25">
      <c r="D4873" s="111"/>
    </row>
    <row r="4874" spans="4:4" x14ac:dyDescent="0.25">
      <c r="D4874" s="111"/>
    </row>
    <row r="4875" spans="4:4" x14ac:dyDescent="0.25">
      <c r="D4875" s="111"/>
    </row>
    <row r="4876" spans="4:4" x14ac:dyDescent="0.25">
      <c r="D4876" s="111"/>
    </row>
    <row r="4877" spans="4:4" x14ac:dyDescent="0.25">
      <c r="D4877" s="111"/>
    </row>
    <row r="4878" spans="4:4" x14ac:dyDescent="0.25">
      <c r="D4878" s="111"/>
    </row>
    <row r="4879" spans="4:4" x14ac:dyDescent="0.25">
      <c r="D4879" s="111"/>
    </row>
    <row r="4880" spans="4:4" x14ac:dyDescent="0.25">
      <c r="D4880" s="111"/>
    </row>
    <row r="4881" spans="4:4" x14ac:dyDescent="0.25">
      <c r="D4881" s="111"/>
    </row>
    <row r="4882" spans="4:4" x14ac:dyDescent="0.25">
      <c r="D4882" s="111"/>
    </row>
    <row r="4883" spans="4:4" x14ac:dyDescent="0.25">
      <c r="D4883" s="111"/>
    </row>
    <row r="4884" spans="4:4" x14ac:dyDescent="0.25">
      <c r="D4884" s="111"/>
    </row>
    <row r="4885" spans="4:4" x14ac:dyDescent="0.25">
      <c r="D4885" s="111"/>
    </row>
    <row r="4886" spans="4:4" x14ac:dyDescent="0.25">
      <c r="D4886" s="111"/>
    </row>
    <row r="4887" spans="4:4" x14ac:dyDescent="0.25">
      <c r="D4887" s="111"/>
    </row>
    <row r="4888" spans="4:4" x14ac:dyDescent="0.25">
      <c r="D4888" s="111"/>
    </row>
    <row r="4889" spans="4:4" x14ac:dyDescent="0.25">
      <c r="D4889" s="111"/>
    </row>
    <row r="4890" spans="4:4" x14ac:dyDescent="0.25">
      <c r="D4890" s="111"/>
    </row>
    <row r="4891" spans="4:4" x14ac:dyDescent="0.25">
      <c r="D4891" s="111"/>
    </row>
    <row r="4892" spans="4:4" x14ac:dyDescent="0.25">
      <c r="D4892" s="111"/>
    </row>
    <row r="4893" spans="4:4" x14ac:dyDescent="0.25">
      <c r="D4893" s="111"/>
    </row>
    <row r="4894" spans="4:4" x14ac:dyDescent="0.25">
      <c r="D4894" s="111"/>
    </row>
    <row r="4895" spans="4:4" x14ac:dyDescent="0.25">
      <c r="D4895" s="111"/>
    </row>
    <row r="4896" spans="4:4" x14ac:dyDescent="0.25">
      <c r="D4896" s="111"/>
    </row>
    <row r="4897" spans="4:4" x14ac:dyDescent="0.25">
      <c r="D4897" s="111"/>
    </row>
    <row r="4898" spans="4:4" x14ac:dyDescent="0.25">
      <c r="D4898" s="111"/>
    </row>
    <row r="4899" spans="4:4" x14ac:dyDescent="0.25">
      <c r="D4899" s="111"/>
    </row>
    <row r="4900" spans="4:4" x14ac:dyDescent="0.25">
      <c r="D4900" s="111"/>
    </row>
    <row r="4901" spans="4:4" x14ac:dyDescent="0.25">
      <c r="D4901" s="111"/>
    </row>
    <row r="4902" spans="4:4" x14ac:dyDescent="0.25">
      <c r="D4902" s="111"/>
    </row>
    <row r="4903" spans="4:4" x14ac:dyDescent="0.25">
      <c r="D4903" s="111"/>
    </row>
    <row r="4904" spans="4:4" x14ac:dyDescent="0.25">
      <c r="D4904" s="111"/>
    </row>
    <row r="4905" spans="4:4" x14ac:dyDescent="0.25">
      <c r="D4905" s="111"/>
    </row>
    <row r="4906" spans="4:4" x14ac:dyDescent="0.25">
      <c r="D4906" s="111"/>
    </row>
    <row r="4907" spans="4:4" x14ac:dyDescent="0.25">
      <c r="D4907" s="111"/>
    </row>
    <row r="4908" spans="4:4" x14ac:dyDescent="0.25">
      <c r="D4908" s="111"/>
    </row>
    <row r="4909" spans="4:4" x14ac:dyDescent="0.25">
      <c r="D4909" s="111"/>
    </row>
    <row r="4910" spans="4:4" x14ac:dyDescent="0.25">
      <c r="D4910" s="111"/>
    </row>
    <row r="4911" spans="4:4" x14ac:dyDescent="0.25">
      <c r="D4911" s="111"/>
    </row>
    <row r="4912" spans="4:4" x14ac:dyDescent="0.25">
      <c r="D4912" s="111"/>
    </row>
    <row r="4913" spans="4:4" x14ac:dyDescent="0.25">
      <c r="D4913" s="111"/>
    </row>
    <row r="4914" spans="4:4" x14ac:dyDescent="0.25">
      <c r="D4914" s="111"/>
    </row>
    <row r="4915" spans="4:4" x14ac:dyDescent="0.25">
      <c r="D4915" s="111"/>
    </row>
    <row r="4916" spans="4:4" x14ac:dyDescent="0.25">
      <c r="D4916" s="111"/>
    </row>
    <row r="4917" spans="4:4" x14ac:dyDescent="0.25">
      <c r="D4917" s="111"/>
    </row>
    <row r="4918" spans="4:4" x14ac:dyDescent="0.25">
      <c r="D4918" s="111"/>
    </row>
    <row r="4919" spans="4:4" x14ac:dyDescent="0.25">
      <c r="D4919" s="111"/>
    </row>
    <row r="4920" spans="4:4" x14ac:dyDescent="0.25">
      <c r="D4920" s="111"/>
    </row>
    <row r="4921" spans="4:4" x14ac:dyDescent="0.25">
      <c r="D4921" s="111"/>
    </row>
    <row r="4922" spans="4:4" x14ac:dyDescent="0.25">
      <c r="D4922" s="111"/>
    </row>
    <row r="4923" spans="4:4" x14ac:dyDescent="0.25">
      <c r="D4923" s="111"/>
    </row>
    <row r="4924" spans="4:4" x14ac:dyDescent="0.25">
      <c r="D4924" s="111"/>
    </row>
    <row r="4925" spans="4:4" x14ac:dyDescent="0.25">
      <c r="D4925" s="111"/>
    </row>
    <row r="4926" spans="4:4" x14ac:dyDescent="0.25">
      <c r="D4926" s="111"/>
    </row>
    <row r="4927" spans="4:4" x14ac:dyDescent="0.25">
      <c r="D4927" s="111"/>
    </row>
    <row r="4928" spans="4:4" x14ac:dyDescent="0.25">
      <c r="D4928" s="111"/>
    </row>
    <row r="4929" spans="4:4" x14ac:dyDescent="0.25">
      <c r="D4929" s="111"/>
    </row>
    <row r="4930" spans="4:4" x14ac:dyDescent="0.25">
      <c r="D4930" s="111"/>
    </row>
    <row r="4931" spans="4:4" x14ac:dyDescent="0.25">
      <c r="D4931" s="111"/>
    </row>
    <row r="4932" spans="4:4" x14ac:dyDescent="0.25">
      <c r="D4932" s="111"/>
    </row>
    <row r="4933" spans="4:4" x14ac:dyDescent="0.25">
      <c r="D4933" s="111"/>
    </row>
    <row r="4934" spans="4:4" x14ac:dyDescent="0.25">
      <c r="D4934" s="111"/>
    </row>
    <row r="4935" spans="4:4" x14ac:dyDescent="0.25">
      <c r="D4935" s="111"/>
    </row>
    <row r="4936" spans="4:4" x14ac:dyDescent="0.25">
      <c r="D4936" s="111"/>
    </row>
    <row r="4937" spans="4:4" x14ac:dyDescent="0.25">
      <c r="D4937" s="111"/>
    </row>
    <row r="4938" spans="4:4" x14ac:dyDescent="0.25">
      <c r="D4938" s="111"/>
    </row>
    <row r="4939" spans="4:4" x14ac:dyDescent="0.25">
      <c r="D4939" s="111"/>
    </row>
    <row r="4940" spans="4:4" x14ac:dyDescent="0.25">
      <c r="D4940" s="111"/>
    </row>
    <row r="4941" spans="4:4" x14ac:dyDescent="0.25">
      <c r="D4941" s="111"/>
    </row>
    <row r="4942" spans="4:4" x14ac:dyDescent="0.25">
      <c r="D4942" s="111"/>
    </row>
    <row r="4943" spans="4:4" x14ac:dyDescent="0.25">
      <c r="D4943" s="111"/>
    </row>
    <row r="4944" spans="4:4" x14ac:dyDescent="0.25">
      <c r="D4944" s="111"/>
    </row>
    <row r="4945" spans="4:4" x14ac:dyDescent="0.25">
      <c r="D4945" s="111"/>
    </row>
    <row r="4946" spans="4:4" x14ac:dyDescent="0.25">
      <c r="D4946" s="111"/>
    </row>
    <row r="4947" spans="4:4" x14ac:dyDescent="0.25">
      <c r="D4947" s="111"/>
    </row>
    <row r="4948" spans="4:4" x14ac:dyDescent="0.25">
      <c r="D4948" s="111"/>
    </row>
    <row r="4949" spans="4:4" x14ac:dyDescent="0.25">
      <c r="D4949" s="111"/>
    </row>
    <row r="4950" spans="4:4" x14ac:dyDescent="0.25">
      <c r="D4950" s="111"/>
    </row>
    <row r="4951" spans="4:4" x14ac:dyDescent="0.25">
      <c r="D4951" s="111"/>
    </row>
    <row r="4952" spans="4:4" x14ac:dyDescent="0.25">
      <c r="D4952" s="111"/>
    </row>
    <row r="4953" spans="4:4" x14ac:dyDescent="0.25">
      <c r="D4953" s="111"/>
    </row>
    <row r="4954" spans="4:4" x14ac:dyDescent="0.25">
      <c r="D4954" s="111"/>
    </row>
    <row r="4955" spans="4:4" x14ac:dyDescent="0.25">
      <c r="D4955" s="111"/>
    </row>
    <row r="4956" spans="4:4" x14ac:dyDescent="0.25">
      <c r="D4956" s="111"/>
    </row>
    <row r="4957" spans="4:4" x14ac:dyDescent="0.25">
      <c r="D4957" s="111"/>
    </row>
    <row r="4958" spans="4:4" x14ac:dyDescent="0.25">
      <c r="D4958" s="111"/>
    </row>
    <row r="4959" spans="4:4" x14ac:dyDescent="0.25">
      <c r="D4959" s="111"/>
    </row>
    <row r="4960" spans="4:4" x14ac:dyDescent="0.25">
      <c r="D4960" s="111"/>
    </row>
    <row r="4961" spans="4:4" x14ac:dyDescent="0.25">
      <c r="D4961" s="111"/>
    </row>
    <row r="4962" spans="4:4" x14ac:dyDescent="0.25">
      <c r="D4962" s="111"/>
    </row>
    <row r="4963" spans="4:4" x14ac:dyDescent="0.25">
      <c r="D4963" s="111"/>
    </row>
    <row r="4964" spans="4:4" x14ac:dyDescent="0.25">
      <c r="D4964" s="111"/>
    </row>
    <row r="4965" spans="4:4" x14ac:dyDescent="0.25">
      <c r="D4965" s="111"/>
    </row>
    <row r="4966" spans="4:4" x14ac:dyDescent="0.25">
      <c r="D4966" s="111"/>
    </row>
    <row r="4967" spans="4:4" x14ac:dyDescent="0.25">
      <c r="D4967" s="111"/>
    </row>
    <row r="4968" spans="4:4" x14ac:dyDescent="0.25">
      <c r="D4968" s="111"/>
    </row>
    <row r="4969" spans="4:4" x14ac:dyDescent="0.25">
      <c r="D4969" s="111"/>
    </row>
    <row r="4970" spans="4:4" x14ac:dyDescent="0.25">
      <c r="D4970" s="111"/>
    </row>
    <row r="4971" spans="4:4" x14ac:dyDescent="0.25">
      <c r="D4971" s="111"/>
    </row>
    <row r="4972" spans="4:4" x14ac:dyDescent="0.25">
      <c r="D4972" s="111"/>
    </row>
    <row r="4973" spans="4:4" x14ac:dyDescent="0.25">
      <c r="D4973" s="111"/>
    </row>
    <row r="4974" spans="4:4" x14ac:dyDescent="0.25">
      <c r="D4974" s="111"/>
    </row>
    <row r="4975" spans="4:4" x14ac:dyDescent="0.25">
      <c r="D4975" s="111"/>
    </row>
    <row r="4976" spans="4:4" x14ac:dyDescent="0.25">
      <c r="D4976" s="111"/>
    </row>
    <row r="4977" spans="4:4" x14ac:dyDescent="0.25">
      <c r="D4977" s="111"/>
    </row>
    <row r="4978" spans="4:4" x14ac:dyDescent="0.25">
      <c r="D4978" s="111"/>
    </row>
    <row r="4979" spans="4:4" x14ac:dyDescent="0.25">
      <c r="D4979" s="111"/>
    </row>
    <row r="4980" spans="4:4" x14ac:dyDescent="0.25">
      <c r="D4980" s="111"/>
    </row>
    <row r="4981" spans="4:4" x14ac:dyDescent="0.25">
      <c r="D4981" s="111"/>
    </row>
    <row r="4982" spans="4:4" x14ac:dyDescent="0.25">
      <c r="D4982" s="111"/>
    </row>
    <row r="4983" spans="4:4" x14ac:dyDescent="0.25">
      <c r="D4983" s="111"/>
    </row>
    <row r="4984" spans="4:4" x14ac:dyDescent="0.25">
      <c r="D4984" s="111"/>
    </row>
    <row r="4985" spans="4:4" x14ac:dyDescent="0.25">
      <c r="D4985" s="111"/>
    </row>
    <row r="4986" spans="4:4" x14ac:dyDescent="0.25">
      <c r="D4986" s="111"/>
    </row>
    <row r="4987" spans="4:4" x14ac:dyDescent="0.25">
      <c r="D4987" s="111"/>
    </row>
    <row r="4988" spans="4:4" x14ac:dyDescent="0.25">
      <c r="D4988" s="111"/>
    </row>
    <row r="4989" spans="4:4" x14ac:dyDescent="0.25">
      <c r="D4989" s="111"/>
    </row>
    <row r="4990" spans="4:4" x14ac:dyDescent="0.25">
      <c r="D4990" s="111"/>
    </row>
    <row r="4991" spans="4:4" x14ac:dyDescent="0.25">
      <c r="D4991" s="111"/>
    </row>
    <row r="4992" spans="4:4" x14ac:dyDescent="0.25">
      <c r="D4992" s="111"/>
    </row>
    <row r="4993" spans="4:4" x14ac:dyDescent="0.25">
      <c r="D4993" s="111"/>
    </row>
    <row r="4994" spans="4:4" x14ac:dyDescent="0.25">
      <c r="D4994" s="111"/>
    </row>
    <row r="4995" spans="4:4" x14ac:dyDescent="0.25">
      <c r="D4995" s="111"/>
    </row>
    <row r="4996" spans="4:4" x14ac:dyDescent="0.25">
      <c r="D4996" s="111"/>
    </row>
    <row r="4997" spans="4:4" x14ac:dyDescent="0.25">
      <c r="D4997" s="111"/>
    </row>
    <row r="4998" spans="4:4" x14ac:dyDescent="0.25">
      <c r="D4998" s="111"/>
    </row>
    <row r="4999" spans="4:4" x14ac:dyDescent="0.25">
      <c r="D4999" s="111"/>
    </row>
    <row r="5000" spans="4:4" x14ac:dyDescent="0.25">
      <c r="D5000" s="111"/>
    </row>
  </sheetData>
  <sheetProtection password="ED0B" sheet="1"/>
  <mergeCells count="184">
    <mergeCell ref="C1140:G1140"/>
    <mergeCell ref="C1144:G1144"/>
    <mergeCell ref="C1149:G1149"/>
    <mergeCell ref="C1154:G1154"/>
    <mergeCell ref="C1117:G1117"/>
    <mergeCell ref="C1122:G1122"/>
    <mergeCell ref="C1127:G1127"/>
    <mergeCell ref="C1129:G1129"/>
    <mergeCell ref="C1133:G1133"/>
    <mergeCell ref="C1138:G1138"/>
    <mergeCell ref="C1096:G1096"/>
    <mergeCell ref="C1107:G1107"/>
    <mergeCell ref="C1110:G1110"/>
    <mergeCell ref="C1111:G1111"/>
    <mergeCell ref="C1112:G1112"/>
    <mergeCell ref="C1113:G1113"/>
    <mergeCell ref="C1044:G1044"/>
    <mergeCell ref="C1046:G1046"/>
    <mergeCell ref="C1055:G1055"/>
    <mergeCell ref="C1058:G1058"/>
    <mergeCell ref="C1076:G1076"/>
    <mergeCell ref="C1082:G1082"/>
    <mergeCell ref="C999:G999"/>
    <mergeCell ref="C1013:G1013"/>
    <mergeCell ref="C1015:G1015"/>
    <mergeCell ref="C1016:G1016"/>
    <mergeCell ref="C1036:G1036"/>
    <mergeCell ref="C1040:G1040"/>
    <mergeCell ref="C975:G975"/>
    <mergeCell ref="C976:G976"/>
    <mergeCell ref="C987:G987"/>
    <mergeCell ref="C989:G989"/>
    <mergeCell ref="C990:G990"/>
    <mergeCell ref="C995:G995"/>
    <mergeCell ref="C921:G921"/>
    <mergeCell ref="C930:G930"/>
    <mergeCell ref="C940:G940"/>
    <mergeCell ref="C950:G950"/>
    <mergeCell ref="C958:G958"/>
    <mergeCell ref="C973:G973"/>
    <mergeCell ref="C886:G886"/>
    <mergeCell ref="C887:G887"/>
    <mergeCell ref="C898:G898"/>
    <mergeCell ref="C908:G908"/>
    <mergeCell ref="C918:G918"/>
    <mergeCell ref="C920:G920"/>
    <mergeCell ref="C836:G836"/>
    <mergeCell ref="C841:G841"/>
    <mergeCell ref="C850:G850"/>
    <mergeCell ref="C860:G860"/>
    <mergeCell ref="C870:G870"/>
    <mergeCell ref="C884:G884"/>
    <mergeCell ref="C805:G805"/>
    <mergeCell ref="C811:G811"/>
    <mergeCell ref="C813:G813"/>
    <mergeCell ref="C814:G814"/>
    <mergeCell ref="C826:G826"/>
    <mergeCell ref="C830:G830"/>
    <mergeCell ref="C768:G768"/>
    <mergeCell ref="C770:G770"/>
    <mergeCell ref="C772:G772"/>
    <mergeCell ref="C773:G773"/>
    <mergeCell ref="C795:G795"/>
    <mergeCell ref="C799:G799"/>
    <mergeCell ref="C756:G756"/>
    <mergeCell ref="C758:G758"/>
    <mergeCell ref="C760:G760"/>
    <mergeCell ref="C762:G762"/>
    <mergeCell ref="C764:G764"/>
    <mergeCell ref="C766:G766"/>
    <mergeCell ref="C743:G743"/>
    <mergeCell ref="C746:G746"/>
    <mergeCell ref="C748:G748"/>
    <mergeCell ref="C750:G750"/>
    <mergeCell ref="C751:G751"/>
    <mergeCell ref="C754:G754"/>
    <mergeCell ref="C689:G689"/>
    <mergeCell ref="C707:G707"/>
    <mergeCell ref="C720:G720"/>
    <mergeCell ref="C730:G730"/>
    <mergeCell ref="C740:G740"/>
    <mergeCell ref="C742:G742"/>
    <mergeCell ref="C627:G627"/>
    <mergeCell ref="C636:G636"/>
    <mergeCell ref="C638:G638"/>
    <mergeCell ref="C667:G667"/>
    <mergeCell ref="C669:G669"/>
    <mergeCell ref="C670:G670"/>
    <mergeCell ref="C594:G594"/>
    <mergeCell ref="C599:G599"/>
    <mergeCell ref="C601:G601"/>
    <mergeCell ref="C604:G604"/>
    <mergeCell ref="C608:G608"/>
    <mergeCell ref="C618:G618"/>
    <mergeCell ref="C554:G554"/>
    <mergeCell ref="C556:G556"/>
    <mergeCell ref="C562:G562"/>
    <mergeCell ref="C571:G571"/>
    <mergeCell ref="C579:G579"/>
    <mergeCell ref="C584:G584"/>
    <mergeCell ref="C532:G532"/>
    <mergeCell ref="C534:G534"/>
    <mergeCell ref="C535:G535"/>
    <mergeCell ref="C538:G538"/>
    <mergeCell ref="C540:G540"/>
    <mergeCell ref="C549:G549"/>
    <mergeCell ref="C502:G502"/>
    <mergeCell ref="C505:G505"/>
    <mergeCell ref="C512:G512"/>
    <mergeCell ref="C516:G516"/>
    <mergeCell ref="C520:G520"/>
    <mergeCell ref="C526:G526"/>
    <mergeCell ref="C477:G477"/>
    <mergeCell ref="C487:G487"/>
    <mergeCell ref="C489:G489"/>
    <mergeCell ref="C492:G492"/>
    <mergeCell ref="C494:G494"/>
    <mergeCell ref="C500:G500"/>
    <mergeCell ref="C423:G423"/>
    <mergeCell ref="C426:G426"/>
    <mergeCell ref="C431:G431"/>
    <mergeCell ref="C439:G439"/>
    <mergeCell ref="C457:G457"/>
    <mergeCell ref="C467:G467"/>
    <mergeCell ref="C392:G392"/>
    <mergeCell ref="C394:G394"/>
    <mergeCell ref="C396:G396"/>
    <mergeCell ref="C399:G399"/>
    <mergeCell ref="C402:G402"/>
    <mergeCell ref="C421:G421"/>
    <mergeCell ref="C334:G334"/>
    <mergeCell ref="C351:G351"/>
    <mergeCell ref="C356:G356"/>
    <mergeCell ref="C365:G365"/>
    <mergeCell ref="C384:G384"/>
    <mergeCell ref="C388:G388"/>
    <mergeCell ref="C301:G301"/>
    <mergeCell ref="C310:G310"/>
    <mergeCell ref="C312:G312"/>
    <mergeCell ref="C321:G321"/>
    <mergeCell ref="C323:G323"/>
    <mergeCell ref="C332:G332"/>
    <mergeCell ref="C269:G269"/>
    <mergeCell ref="C270:G270"/>
    <mergeCell ref="C287:G287"/>
    <mergeCell ref="C289:G289"/>
    <mergeCell ref="C290:G290"/>
    <mergeCell ref="C299:G299"/>
    <mergeCell ref="C202:G202"/>
    <mergeCell ref="C217:G217"/>
    <mergeCell ref="C219:G219"/>
    <mergeCell ref="C230:G230"/>
    <mergeCell ref="C259:G259"/>
    <mergeCell ref="C266:G266"/>
    <mergeCell ref="C149:G149"/>
    <mergeCell ref="C162:G162"/>
    <mergeCell ref="C174:G174"/>
    <mergeCell ref="C181:G181"/>
    <mergeCell ref="C191:G191"/>
    <mergeCell ref="C196:G196"/>
    <mergeCell ref="C92:G92"/>
    <mergeCell ref="C94:G94"/>
    <mergeCell ref="C98:G98"/>
    <mergeCell ref="C104:G104"/>
    <mergeCell ref="C123:G123"/>
    <mergeCell ref="C143:G143"/>
    <mergeCell ref="C69:G69"/>
    <mergeCell ref="C86:G86"/>
    <mergeCell ref="C88:G88"/>
    <mergeCell ref="C32:G32"/>
    <mergeCell ref="C34:G34"/>
    <mergeCell ref="C39:G39"/>
    <mergeCell ref="C41:G41"/>
    <mergeCell ref="C54:G54"/>
    <mergeCell ref="C56:G56"/>
    <mergeCell ref="A1:G1"/>
    <mergeCell ref="C2:G2"/>
    <mergeCell ref="C3:G3"/>
    <mergeCell ref="C4:G4"/>
    <mergeCell ref="C25:G25"/>
    <mergeCell ref="C28:G28"/>
    <mergeCell ref="C57:G57"/>
    <mergeCell ref="C66:G66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Header>&amp;R&amp;F</oddHead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E32"/>
  <sheetViews>
    <sheetView view="pageLayout" zoomScaleNormal="100" zoomScaleSheetLayoutView="100" workbookViewId="0">
      <selection activeCell="G7" sqref="G7"/>
    </sheetView>
  </sheetViews>
  <sheetFormatPr defaultRowHeight="13.2" x14ac:dyDescent="0.25"/>
  <cols>
    <col min="1" max="1" width="12.6640625" style="210" customWidth="1"/>
    <col min="2" max="2" width="20.33203125" style="210" customWidth="1"/>
    <col min="3" max="5" width="12.6640625" style="210" customWidth="1"/>
    <col min="6" max="6" width="16.44140625" style="210" bestFit="1" customWidth="1"/>
    <col min="7" max="7" width="12.6640625" style="210" customWidth="1"/>
    <col min="8" max="16384" width="8.88671875" style="210"/>
  </cols>
  <sheetData>
    <row r="1" spans="1:57" ht="18" customHeight="1" x14ac:dyDescent="0.3">
      <c r="A1" s="649" t="s">
        <v>790</v>
      </c>
      <c r="B1" s="649"/>
      <c r="C1" s="649"/>
      <c r="D1" s="649"/>
      <c r="E1" s="649"/>
      <c r="F1" s="649"/>
      <c r="G1" s="649"/>
    </row>
    <row r="2" spans="1:57" ht="15" customHeight="1" thickBot="1" x14ac:dyDescent="0.3">
      <c r="A2" s="211"/>
      <c r="B2" s="211"/>
      <c r="C2" s="211"/>
      <c r="D2" s="211"/>
      <c r="E2" s="211"/>
      <c r="F2" s="211"/>
      <c r="G2" s="212" t="s">
        <v>791</v>
      </c>
      <c r="H2" s="213"/>
      <c r="I2" s="213"/>
      <c r="J2" s="213"/>
    </row>
    <row r="3" spans="1:57" x14ac:dyDescent="0.25">
      <c r="A3" s="214" t="s">
        <v>792</v>
      </c>
      <c r="B3" s="215"/>
      <c r="C3" s="216"/>
      <c r="D3" s="217" t="s">
        <v>793</v>
      </c>
      <c r="E3" s="217"/>
      <c r="F3" s="218" t="s">
        <v>794</v>
      </c>
      <c r="G3" s="218"/>
      <c r="H3" s="215"/>
      <c r="I3" s="215"/>
      <c r="J3" s="213"/>
    </row>
    <row r="4" spans="1:57" ht="18" customHeight="1" x14ac:dyDescent="0.25">
      <c r="A4" s="219" t="s">
        <v>795</v>
      </c>
      <c r="B4" s="220"/>
      <c r="C4" s="221"/>
      <c r="D4" s="222" t="s">
        <v>796</v>
      </c>
      <c r="E4" s="222"/>
      <c r="F4" s="222"/>
      <c r="G4" s="222"/>
      <c r="H4" s="222"/>
      <c r="I4" s="222"/>
      <c r="J4" s="213"/>
    </row>
    <row r="5" spans="1:57" x14ac:dyDescent="0.25">
      <c r="A5" s="223" t="s">
        <v>797</v>
      </c>
      <c r="B5" s="213"/>
      <c r="C5" s="224"/>
      <c r="D5" s="225" t="s">
        <v>798</v>
      </c>
      <c r="E5" s="225"/>
      <c r="F5" s="226" t="s">
        <v>799</v>
      </c>
      <c r="G5" s="225"/>
      <c r="H5" s="213"/>
      <c r="I5" s="213"/>
      <c r="J5" s="213"/>
    </row>
    <row r="6" spans="1:57" ht="30" customHeight="1" x14ac:dyDescent="0.25">
      <c r="A6" s="650" t="s">
        <v>800</v>
      </c>
      <c r="B6" s="651"/>
      <c r="C6" s="652"/>
      <c r="D6" s="222" t="s">
        <v>801</v>
      </c>
      <c r="E6" s="227"/>
      <c r="F6" s="228"/>
      <c r="G6" s="213"/>
      <c r="H6" s="229"/>
      <c r="I6" s="213"/>
      <c r="J6" s="213"/>
    </row>
    <row r="7" spans="1:57" x14ac:dyDescent="0.25">
      <c r="A7" s="226" t="s">
        <v>802</v>
      </c>
      <c r="B7" s="225" t="s">
        <v>803</v>
      </c>
      <c r="C7" s="230"/>
      <c r="D7" s="231"/>
      <c r="E7" s="232" t="s">
        <v>804</v>
      </c>
      <c r="F7" s="233"/>
      <c r="G7" s="233">
        <v>0</v>
      </c>
      <c r="H7" s="234"/>
      <c r="I7" s="234"/>
      <c r="J7" s="213"/>
    </row>
    <row r="8" spans="1:57" x14ac:dyDescent="0.25">
      <c r="A8" s="226" t="s">
        <v>805</v>
      </c>
      <c r="B8" s="225" t="s">
        <v>11</v>
      </c>
      <c r="C8" s="230"/>
      <c r="D8" s="235"/>
      <c r="E8" s="226" t="s">
        <v>806</v>
      </c>
      <c r="F8" s="225"/>
      <c r="G8" s="236">
        <v>0</v>
      </c>
      <c r="H8" s="213"/>
      <c r="I8" s="237"/>
      <c r="J8" s="213"/>
    </row>
    <row r="9" spans="1:57" x14ac:dyDescent="0.25">
      <c r="A9" s="238" t="s">
        <v>807</v>
      </c>
      <c r="B9" s="239"/>
      <c r="C9" s="239"/>
      <c r="D9" s="240"/>
      <c r="E9" s="238" t="s">
        <v>808</v>
      </c>
      <c r="F9" s="239"/>
      <c r="G9" s="241" t="s">
        <v>809</v>
      </c>
      <c r="H9" s="213"/>
      <c r="I9" s="242"/>
      <c r="J9" s="213"/>
    </row>
    <row r="10" spans="1:57" x14ac:dyDescent="0.25">
      <c r="A10" s="243" t="s">
        <v>810</v>
      </c>
      <c r="B10" s="213" t="s">
        <v>811</v>
      </c>
      <c r="C10" s="213"/>
      <c r="D10" s="224"/>
      <c r="E10" s="243" t="s">
        <v>812</v>
      </c>
      <c r="F10" s="213"/>
      <c r="G10" s="213"/>
      <c r="H10" s="213"/>
      <c r="I10" s="213"/>
      <c r="J10" s="213"/>
      <c r="BA10" s="244"/>
      <c r="BB10" s="244"/>
      <c r="BC10" s="244"/>
      <c r="BD10" s="244"/>
      <c r="BE10" s="244"/>
    </row>
    <row r="11" spans="1:57" x14ac:dyDescent="0.25">
      <c r="A11" s="243"/>
      <c r="B11" s="213"/>
      <c r="C11" s="213"/>
      <c r="D11" s="224"/>
      <c r="E11" s="653"/>
      <c r="F11" s="654"/>
      <c r="G11" s="654"/>
      <c r="H11" s="213"/>
      <c r="I11" s="213"/>
      <c r="J11" s="213"/>
    </row>
    <row r="12" spans="1:57" x14ac:dyDescent="0.25">
      <c r="A12" s="245"/>
      <c r="B12" s="246"/>
      <c r="C12" s="246"/>
      <c r="D12" s="247"/>
      <c r="E12" s="245"/>
      <c r="F12" s="213"/>
      <c r="G12" s="213"/>
      <c r="H12" s="213"/>
      <c r="I12" s="213"/>
      <c r="J12" s="213"/>
    </row>
    <row r="13" spans="1:57" ht="28.5" customHeight="1" thickBot="1" x14ac:dyDescent="0.3">
      <c r="A13" s="248" t="s">
        <v>813</v>
      </c>
      <c r="B13" s="249"/>
      <c r="C13" s="249"/>
      <c r="D13" s="249"/>
      <c r="E13" s="250"/>
      <c r="F13" s="250"/>
      <c r="G13" s="251"/>
    </row>
    <row r="14" spans="1:57" ht="17.25" customHeight="1" thickBot="1" x14ac:dyDescent="0.3">
      <c r="A14" s="252" t="s">
        <v>814</v>
      </c>
      <c r="B14" s="253"/>
      <c r="C14" s="254"/>
      <c r="D14" s="255" t="s">
        <v>815</v>
      </c>
      <c r="E14" s="256"/>
      <c r="F14" s="256"/>
      <c r="G14" s="254"/>
    </row>
    <row r="15" spans="1:57" ht="15.9" customHeight="1" x14ac:dyDescent="0.25">
      <c r="A15" s="257"/>
      <c r="B15" s="246" t="s">
        <v>816</v>
      </c>
      <c r="C15" s="258"/>
      <c r="D15" s="259"/>
      <c r="E15" s="260"/>
      <c r="F15" s="261"/>
      <c r="G15" s="258">
        <f>[2]F1_4_ZTI_R!I47</f>
        <v>0</v>
      </c>
    </row>
    <row r="16" spans="1:57" ht="15.9" customHeight="1" x14ac:dyDescent="0.25">
      <c r="A16" s="257" t="s">
        <v>817</v>
      </c>
      <c r="B16" s="246" t="s">
        <v>818</v>
      </c>
      <c r="C16" s="258"/>
      <c r="D16" s="262"/>
      <c r="E16" s="263"/>
      <c r="F16" s="240"/>
      <c r="G16" s="258">
        <f>[2]F1_4_ZTI_R!I48</f>
        <v>0</v>
      </c>
    </row>
    <row r="17" spans="1:7" ht="15.9" customHeight="1" x14ac:dyDescent="0.25">
      <c r="A17" s="257" t="s">
        <v>819</v>
      </c>
      <c r="B17" s="246" t="s">
        <v>820</v>
      </c>
      <c r="C17" s="258">
        <f>'Rekapitulace - ZTI - Kanalizace'!E20</f>
        <v>0</v>
      </c>
      <c r="D17" s="262"/>
      <c r="E17" s="263"/>
      <c r="F17" s="240"/>
      <c r="G17" s="258">
        <f>[2]F1_4_ZTI_R!I49</f>
        <v>0</v>
      </c>
    </row>
    <row r="18" spans="1:7" ht="15.9" customHeight="1" x14ac:dyDescent="0.25">
      <c r="A18" s="264" t="s">
        <v>821</v>
      </c>
      <c r="B18" s="246" t="s">
        <v>822</v>
      </c>
      <c r="C18" s="258">
        <f>'Rekapitulace - ZTI - Kanalizace'!F20</f>
        <v>0</v>
      </c>
      <c r="D18" s="262"/>
      <c r="E18" s="263"/>
      <c r="F18" s="240"/>
      <c r="G18" s="258">
        <f>[2]F1_4_ZTI_R!I50</f>
        <v>0</v>
      </c>
    </row>
    <row r="19" spans="1:7" ht="15.9" customHeight="1" x14ac:dyDescent="0.25">
      <c r="A19" s="265" t="s">
        <v>823</v>
      </c>
      <c r="B19" s="246"/>
      <c r="C19" s="258">
        <f>SUM(C15:C18)</f>
        <v>0</v>
      </c>
      <c r="D19" s="266"/>
      <c r="E19" s="263"/>
      <c r="F19" s="240"/>
      <c r="G19" s="258">
        <v>0</v>
      </c>
    </row>
    <row r="20" spans="1:7" ht="15.9" customHeight="1" x14ac:dyDescent="0.25">
      <c r="A20" s="265"/>
      <c r="B20" s="246"/>
      <c r="C20" s="258"/>
      <c r="D20" s="262"/>
      <c r="E20" s="263"/>
      <c r="F20" s="240"/>
      <c r="G20" s="258">
        <v>0</v>
      </c>
    </row>
    <row r="21" spans="1:7" ht="15.9" customHeight="1" x14ac:dyDescent="0.25">
      <c r="A21" s="265" t="s">
        <v>428</v>
      </c>
      <c r="B21" s="246"/>
      <c r="C21" s="258">
        <f>HZS</f>
        <v>0</v>
      </c>
      <c r="D21" s="262"/>
      <c r="E21" s="263"/>
      <c r="F21" s="240"/>
      <c r="G21" s="258">
        <v>0</v>
      </c>
    </row>
    <row r="22" spans="1:7" ht="15.9" customHeight="1" x14ac:dyDescent="0.25">
      <c r="A22" s="223" t="s">
        <v>824</v>
      </c>
      <c r="B22" s="213"/>
      <c r="C22" s="258">
        <f>C19+C21</f>
        <v>0</v>
      </c>
      <c r="D22" s="262" t="s">
        <v>825</v>
      </c>
      <c r="E22" s="263"/>
      <c r="F22" s="240"/>
      <c r="G22" s="258">
        <v>0</v>
      </c>
    </row>
    <row r="23" spans="1:7" ht="15.9" customHeight="1" thickBot="1" x14ac:dyDescent="0.3">
      <c r="A23" s="262" t="s">
        <v>826</v>
      </c>
      <c r="B23" s="239"/>
      <c r="C23" s="267"/>
      <c r="D23" s="268" t="s">
        <v>827</v>
      </c>
      <c r="E23" s="269"/>
      <c r="F23" s="270"/>
      <c r="G23" s="258">
        <v>0</v>
      </c>
    </row>
    <row r="24" spans="1:7" x14ac:dyDescent="0.25">
      <c r="A24" s="271" t="s">
        <v>828</v>
      </c>
      <c r="B24" s="272"/>
      <c r="C24" s="273" t="s">
        <v>829</v>
      </c>
      <c r="D24" s="272"/>
      <c r="E24" s="273" t="s">
        <v>830</v>
      </c>
      <c r="F24" s="272"/>
      <c r="G24" s="274"/>
    </row>
    <row r="25" spans="1:7" x14ac:dyDescent="0.25">
      <c r="A25" s="275"/>
      <c r="B25" s="225"/>
      <c r="C25" s="226" t="s">
        <v>831</v>
      </c>
      <c r="D25" s="225" t="s">
        <v>832</v>
      </c>
      <c r="E25" s="226" t="s">
        <v>831</v>
      </c>
      <c r="F25" s="225"/>
      <c r="G25" s="276"/>
    </row>
    <row r="26" spans="1:7" x14ac:dyDescent="0.25">
      <c r="A26" s="223" t="s">
        <v>833</v>
      </c>
      <c r="B26" s="277"/>
      <c r="C26" s="243" t="s">
        <v>833</v>
      </c>
      <c r="D26" s="213"/>
      <c r="E26" s="243" t="s">
        <v>833</v>
      </c>
      <c r="F26" s="213"/>
      <c r="G26" s="278"/>
    </row>
    <row r="27" spans="1:7" x14ac:dyDescent="0.25">
      <c r="A27" s="223"/>
      <c r="B27" s="277"/>
      <c r="C27" s="243" t="s">
        <v>834</v>
      </c>
      <c r="D27" s="213"/>
      <c r="E27" s="243" t="s">
        <v>835</v>
      </c>
      <c r="F27" s="213"/>
      <c r="G27" s="278"/>
    </row>
    <row r="28" spans="1:7" ht="140.1" customHeight="1" x14ac:dyDescent="0.25">
      <c r="A28" s="223"/>
      <c r="B28" s="277"/>
      <c r="C28" s="243"/>
      <c r="D28" s="213"/>
      <c r="E28" s="243"/>
      <c r="F28" s="213"/>
      <c r="G28" s="278"/>
    </row>
    <row r="29" spans="1:7" x14ac:dyDescent="0.25">
      <c r="A29" s="223"/>
      <c r="B29" s="277"/>
      <c r="C29" s="243"/>
      <c r="D29" s="213"/>
      <c r="E29" s="243"/>
      <c r="F29" s="213"/>
      <c r="G29" s="278"/>
    </row>
    <row r="30" spans="1:7" x14ac:dyDescent="0.25">
      <c r="A30" s="275" t="s">
        <v>836</v>
      </c>
      <c r="B30" s="225"/>
      <c r="C30" s="279"/>
      <c r="D30" s="225"/>
      <c r="E30" s="226"/>
      <c r="F30" s="280">
        <f>C22</f>
        <v>0</v>
      </c>
      <c r="G30" s="276" t="s">
        <v>837</v>
      </c>
    </row>
    <row r="31" spans="1:7" x14ac:dyDescent="0.25">
      <c r="A31" s="275" t="s">
        <v>1</v>
      </c>
      <c r="B31" s="225"/>
      <c r="C31" s="279">
        <v>21</v>
      </c>
      <c r="D31" s="225" t="s">
        <v>838</v>
      </c>
      <c r="E31" s="226"/>
      <c r="F31" s="281">
        <f>(F30*21%)</f>
        <v>0</v>
      </c>
      <c r="G31" s="282" t="s">
        <v>837</v>
      </c>
    </row>
    <row r="32" spans="1:7" s="288" customFormat="1" ht="19.5" customHeight="1" thickBot="1" x14ac:dyDescent="0.35">
      <c r="A32" s="283" t="s">
        <v>839</v>
      </c>
      <c r="B32" s="284"/>
      <c r="C32" s="284"/>
      <c r="D32" s="284"/>
      <c r="E32" s="285"/>
      <c r="F32" s="286">
        <f>ROUND(SUM(F30:F31),0)</f>
        <v>0</v>
      </c>
      <c r="G32" s="287" t="s">
        <v>837</v>
      </c>
    </row>
  </sheetData>
  <mergeCells count="3">
    <mergeCell ref="A1:G1"/>
    <mergeCell ref="A6:C6"/>
    <mergeCell ref="E11:G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Header>&amp;R&amp;F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26"/>
  <sheetViews>
    <sheetView view="pageLayout" zoomScaleNormal="100" zoomScaleSheetLayoutView="100" workbookViewId="0">
      <selection activeCell="G8" sqref="G8"/>
    </sheetView>
  </sheetViews>
  <sheetFormatPr defaultRowHeight="13.2" x14ac:dyDescent="0.25"/>
  <cols>
    <col min="1" max="4" width="10.6640625" style="210" customWidth="1"/>
    <col min="5" max="5" width="11.6640625" style="210" customWidth="1"/>
    <col min="6" max="6" width="12.6640625" style="210" customWidth="1"/>
    <col min="7" max="9" width="11.6640625" style="210" customWidth="1"/>
    <col min="10" max="16384" width="8.88671875" style="210"/>
  </cols>
  <sheetData>
    <row r="1" spans="1:9" x14ac:dyDescent="0.25">
      <c r="A1" s="214" t="s">
        <v>792</v>
      </c>
      <c r="B1" s="215"/>
      <c r="C1" s="215"/>
      <c r="D1" s="216"/>
      <c r="E1" s="217" t="s">
        <v>793</v>
      </c>
      <c r="F1" s="217"/>
      <c r="G1" s="217"/>
      <c r="H1" s="218" t="s">
        <v>794</v>
      </c>
      <c r="I1" s="289"/>
    </row>
    <row r="2" spans="1:9" ht="15.9" customHeight="1" x14ac:dyDescent="0.25">
      <c r="A2" s="290" t="s">
        <v>795</v>
      </c>
      <c r="B2" s="220"/>
      <c r="C2" s="220"/>
      <c r="D2" s="291"/>
      <c r="E2" s="222" t="s">
        <v>796</v>
      </c>
      <c r="F2" s="222"/>
      <c r="G2" s="222"/>
      <c r="H2" s="222"/>
      <c r="I2" s="292"/>
    </row>
    <row r="3" spans="1:9" x14ac:dyDescent="0.25">
      <c r="A3" s="223" t="s">
        <v>797</v>
      </c>
      <c r="B3" s="213"/>
      <c r="C3" s="213"/>
      <c r="D3" s="224"/>
      <c r="E3" s="225" t="s">
        <v>798</v>
      </c>
      <c r="F3" s="225"/>
      <c r="G3" s="225"/>
      <c r="H3" s="226" t="s">
        <v>799</v>
      </c>
      <c r="I3" s="276"/>
    </row>
    <row r="4" spans="1:9" ht="30" customHeight="1" x14ac:dyDescent="0.25">
      <c r="A4" s="655" t="s">
        <v>800</v>
      </c>
      <c r="B4" s="656"/>
      <c r="C4" s="656"/>
      <c r="D4" s="657"/>
      <c r="E4" s="222" t="s">
        <v>801</v>
      </c>
      <c r="F4" s="227"/>
      <c r="G4" s="227"/>
      <c r="H4" s="228"/>
      <c r="I4" s="278"/>
    </row>
    <row r="5" spans="1:9" x14ac:dyDescent="0.25">
      <c r="A5" s="226" t="s">
        <v>802</v>
      </c>
      <c r="B5" s="225"/>
      <c r="C5" s="225" t="s">
        <v>803</v>
      </c>
      <c r="D5" s="230"/>
      <c r="E5" s="231"/>
      <c r="F5" s="233" t="s">
        <v>804</v>
      </c>
      <c r="G5" s="233"/>
      <c r="H5" s="233"/>
      <c r="I5" s="293">
        <v>0</v>
      </c>
    </row>
    <row r="6" spans="1:9" x14ac:dyDescent="0.25">
      <c r="A6" s="226" t="s">
        <v>805</v>
      </c>
      <c r="B6" s="225"/>
      <c r="C6" s="225" t="s">
        <v>11</v>
      </c>
      <c r="D6" s="230"/>
      <c r="E6" s="235"/>
      <c r="F6" s="225" t="s">
        <v>806</v>
      </c>
      <c r="G6" s="225"/>
      <c r="H6" s="225"/>
      <c r="I6" s="294">
        <v>0</v>
      </c>
    </row>
    <row r="7" spans="1:9" x14ac:dyDescent="0.25">
      <c r="A7" s="238" t="s">
        <v>807</v>
      </c>
      <c r="B7" s="239"/>
      <c r="C7" s="239"/>
      <c r="D7" s="239"/>
      <c r="E7" s="240"/>
      <c r="F7" s="239" t="s">
        <v>808</v>
      </c>
      <c r="G7" s="239"/>
      <c r="H7" s="239"/>
      <c r="I7" s="295" t="s">
        <v>840</v>
      </c>
    </row>
    <row r="8" spans="1:9" x14ac:dyDescent="0.25">
      <c r="A8" s="243" t="s">
        <v>810</v>
      </c>
      <c r="B8" s="213"/>
      <c r="C8" s="213" t="s">
        <v>811</v>
      </c>
      <c r="D8" s="213"/>
      <c r="E8" s="224"/>
      <c r="F8" s="213" t="s">
        <v>812</v>
      </c>
      <c r="G8" s="213"/>
      <c r="H8" s="213"/>
      <c r="I8" s="278"/>
    </row>
    <row r="9" spans="1:9" x14ac:dyDescent="0.25">
      <c r="A9" s="243"/>
      <c r="B9" s="213"/>
      <c r="C9" s="213"/>
      <c r="D9" s="213"/>
      <c r="E9" s="224"/>
      <c r="F9" s="213"/>
      <c r="G9" s="213"/>
      <c r="H9" s="213"/>
      <c r="I9" s="213"/>
    </row>
    <row r="10" spans="1:9" x14ac:dyDescent="0.25">
      <c r="A10" s="296"/>
      <c r="B10" s="297"/>
      <c r="C10" s="298"/>
      <c r="D10" s="299"/>
      <c r="E10" s="300"/>
      <c r="F10" s="301"/>
      <c r="G10" s="302"/>
      <c r="H10" s="302"/>
      <c r="I10" s="302"/>
    </row>
    <row r="11" spans="1:9" ht="18" customHeight="1" x14ac:dyDescent="0.25">
      <c r="A11" s="658" t="s">
        <v>841</v>
      </c>
      <c r="B11" s="658"/>
      <c r="C11" s="658"/>
      <c r="D11" s="658"/>
      <c r="E11" s="658"/>
      <c r="F11" s="658"/>
      <c r="G11" s="658"/>
      <c r="H11" s="658"/>
      <c r="I11" s="658"/>
    </row>
    <row r="12" spans="1:9" ht="18" customHeight="1" x14ac:dyDescent="0.25">
      <c r="A12" s="658"/>
      <c r="B12" s="658"/>
      <c r="C12" s="658"/>
      <c r="D12" s="658"/>
      <c r="E12" s="658"/>
      <c r="F12" s="658"/>
      <c r="G12" s="658"/>
      <c r="H12" s="658"/>
      <c r="I12" s="658"/>
    </row>
    <row r="13" spans="1:9" s="213" customFormat="1" ht="13.8" thickBot="1" x14ac:dyDescent="0.3">
      <c r="A13" s="303"/>
      <c r="B13" s="304" t="s">
        <v>54</v>
      </c>
      <c r="C13" s="304"/>
      <c r="D13" s="305"/>
      <c r="E13" s="306" t="s">
        <v>30</v>
      </c>
      <c r="F13" s="307" t="s">
        <v>31</v>
      </c>
      <c r="G13" s="307" t="s">
        <v>76</v>
      </c>
      <c r="H13" s="307" t="s">
        <v>78</v>
      </c>
      <c r="I13" s="308" t="s">
        <v>428</v>
      </c>
    </row>
    <row r="14" spans="1:9" s="213" customFormat="1" x14ac:dyDescent="0.25">
      <c r="A14" s="309" t="s">
        <v>842</v>
      </c>
      <c r="B14" s="310" t="s">
        <v>843</v>
      </c>
      <c r="C14" s="311"/>
      <c r="D14" s="312"/>
      <c r="E14" s="313"/>
      <c r="F14" s="314">
        <f>'Položky - ZTI - Kanalizace'!G25</f>
        <v>0</v>
      </c>
      <c r="G14" s="315"/>
      <c r="H14" s="315"/>
      <c r="I14" s="316"/>
    </row>
    <row r="15" spans="1:9" s="213" customFormat="1" x14ac:dyDescent="0.25">
      <c r="A15" s="309" t="s">
        <v>842</v>
      </c>
      <c r="B15" s="310" t="s">
        <v>844</v>
      </c>
      <c r="C15" s="317"/>
      <c r="D15" s="318"/>
      <c r="E15" s="319"/>
      <c r="F15" s="314">
        <f>'Položky - ZTI - Kanalizace'!G90</f>
        <v>0</v>
      </c>
      <c r="G15" s="315"/>
      <c r="H15" s="315"/>
      <c r="I15" s="316"/>
    </row>
    <row r="16" spans="1:9" s="213" customFormat="1" x14ac:dyDescent="0.25">
      <c r="A16" s="309"/>
      <c r="B16" s="310"/>
      <c r="C16" s="317"/>
      <c r="D16" s="318"/>
      <c r="E16" s="319"/>
      <c r="F16" s="314"/>
      <c r="G16" s="315"/>
      <c r="H16" s="315"/>
      <c r="I16" s="316"/>
    </row>
    <row r="17" spans="1:11" s="213" customFormat="1" x14ac:dyDescent="0.25">
      <c r="A17" s="309"/>
      <c r="B17" s="310"/>
      <c r="C17" s="317"/>
      <c r="D17" s="318"/>
      <c r="E17" s="319"/>
      <c r="F17" s="314"/>
      <c r="G17" s="314"/>
      <c r="H17" s="314"/>
      <c r="I17" s="320"/>
    </row>
    <row r="18" spans="1:11" s="213" customFormat="1" x14ac:dyDescent="0.25">
      <c r="A18" s="309"/>
      <c r="B18" s="310"/>
      <c r="C18" s="317"/>
      <c r="D18" s="318"/>
      <c r="E18" s="319"/>
      <c r="F18" s="314"/>
      <c r="G18" s="314"/>
      <c r="H18" s="314"/>
      <c r="I18" s="320"/>
    </row>
    <row r="19" spans="1:11" s="213" customFormat="1" ht="13.8" thickBot="1" x14ac:dyDescent="0.3">
      <c r="A19" s="309"/>
      <c r="B19" s="310"/>
      <c r="C19" s="317"/>
      <c r="D19" s="318"/>
      <c r="E19" s="319"/>
      <c r="F19" s="314"/>
      <c r="G19" s="314"/>
      <c r="H19" s="314"/>
      <c r="I19" s="320"/>
    </row>
    <row r="20" spans="1:11" s="327" customFormat="1" ht="13.8" thickBot="1" x14ac:dyDescent="0.3">
      <c r="A20" s="321"/>
      <c r="B20" s="322" t="s">
        <v>845</v>
      </c>
      <c r="C20" s="322"/>
      <c r="D20" s="323"/>
      <c r="E20" s="324">
        <f>SUM(E17:E17)</f>
        <v>0</v>
      </c>
      <c r="F20" s="325">
        <f>SUM(F14:F19)</f>
        <v>0</v>
      </c>
      <c r="G20" s="325">
        <f>SUM(G17:G17)</f>
        <v>0</v>
      </c>
      <c r="H20" s="325">
        <f>SUM(H17:H17)</f>
        <v>0</v>
      </c>
      <c r="I20" s="326">
        <f>SUM(I17:I17)</f>
        <v>0</v>
      </c>
      <c r="K20" s="328"/>
    </row>
    <row r="21" spans="1:11" ht="15" customHeight="1" x14ac:dyDescent="0.25"/>
    <row r="22" spans="1:11" ht="15" customHeight="1" x14ac:dyDescent="0.25"/>
    <row r="23" spans="1:11" ht="15" customHeight="1" x14ac:dyDescent="0.25"/>
    <row r="26" spans="1:11" ht="12.75" customHeight="1" x14ac:dyDescent="0.25"/>
  </sheetData>
  <mergeCells count="2">
    <mergeCell ref="A4:D4"/>
    <mergeCell ref="A11:I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Header>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B367"/>
  <sheetViews>
    <sheetView view="pageLayout" zoomScaleNormal="100" zoomScaleSheetLayoutView="100" workbookViewId="0">
      <selection activeCell="D10" sqref="D10"/>
    </sheetView>
  </sheetViews>
  <sheetFormatPr defaultColWidth="9.109375" defaultRowHeight="12" x14ac:dyDescent="0.25"/>
  <cols>
    <col min="1" max="1" width="3.6640625" style="504" customWidth="1"/>
    <col min="2" max="2" width="13.6640625" style="505" customWidth="1"/>
    <col min="3" max="3" width="54.6640625" style="506" customWidth="1"/>
    <col min="4" max="4" width="6.33203125" style="507" customWidth="1"/>
    <col min="5" max="5" width="8.33203125" style="508" customWidth="1"/>
    <col min="6" max="6" width="10.33203125" style="509" customWidth="1"/>
    <col min="7" max="7" width="10.44140625" style="510" bestFit="1" customWidth="1"/>
    <col min="8" max="8" width="8" style="508" hidden="1" customWidth="1"/>
    <col min="9" max="9" width="7.44140625" style="508" hidden="1" customWidth="1"/>
    <col min="10" max="10" width="17" style="508" hidden="1" customWidth="1"/>
    <col min="11" max="11" width="9.5546875" style="508" hidden="1" customWidth="1"/>
    <col min="12" max="12" width="9.88671875" style="331" bestFit="1" customWidth="1"/>
    <col min="13" max="13" width="4.44140625" style="332" bestFit="1" customWidth="1"/>
    <col min="14" max="14" width="7.6640625" style="332" bestFit="1" customWidth="1"/>
    <col min="15" max="21" width="9.109375" style="331" customWidth="1"/>
    <col min="22" max="22" width="10" style="331" customWidth="1"/>
    <col min="23" max="25" width="9.109375" style="331" customWidth="1"/>
    <col min="26" max="26" width="7.5546875" style="331" customWidth="1"/>
    <col min="27" max="27" width="9.109375" style="331" customWidth="1"/>
    <col min="28" max="28" width="9.88671875" style="331" customWidth="1"/>
    <col min="29" max="33" width="9.109375" style="508" customWidth="1"/>
    <col min="34" max="16384" width="9.109375" style="508"/>
  </cols>
  <sheetData>
    <row r="1" spans="1:16" s="331" customFormat="1" ht="12.75" customHeight="1" x14ac:dyDescent="0.2">
      <c r="A1" s="659" t="s">
        <v>846</v>
      </c>
      <c r="B1" s="659"/>
      <c r="C1" s="659"/>
      <c r="D1" s="659"/>
      <c r="E1" s="659"/>
      <c r="F1" s="659"/>
      <c r="G1" s="659"/>
      <c r="H1" s="329"/>
      <c r="I1" s="329"/>
      <c r="J1" s="329"/>
      <c r="K1" s="330"/>
      <c r="M1" s="332"/>
      <c r="N1" s="333"/>
    </row>
    <row r="2" spans="1:16" s="331" customFormat="1" ht="12.6" thickBot="1" x14ac:dyDescent="0.3">
      <c r="A2" s="660"/>
      <c r="B2" s="660"/>
      <c r="C2" s="660"/>
      <c r="D2" s="660"/>
      <c r="E2" s="660"/>
      <c r="F2" s="660"/>
      <c r="G2" s="660"/>
      <c r="H2" s="334"/>
      <c r="I2" s="334"/>
      <c r="J2" s="334"/>
      <c r="K2" s="310"/>
      <c r="L2" s="335"/>
      <c r="M2" s="336"/>
      <c r="N2" s="336"/>
      <c r="O2" s="310"/>
      <c r="P2" s="310"/>
    </row>
    <row r="3" spans="1:16" s="331" customFormat="1" ht="24" thickTop="1" x14ac:dyDescent="0.25">
      <c r="A3" s="661" t="s">
        <v>797</v>
      </c>
      <c r="B3" s="662"/>
      <c r="C3" s="337" t="s">
        <v>800</v>
      </c>
      <c r="D3" s="338"/>
      <c r="E3" s="339"/>
      <c r="F3" s="340"/>
      <c r="G3" s="341" t="s">
        <v>791</v>
      </c>
      <c r="H3" s="334"/>
      <c r="I3" s="334"/>
      <c r="J3" s="334"/>
      <c r="K3" s="310"/>
      <c r="L3" s="342"/>
      <c r="M3" s="336"/>
      <c r="N3" s="334"/>
      <c r="O3" s="310"/>
      <c r="P3" s="310"/>
    </row>
    <row r="4" spans="1:16" s="331" customFormat="1" ht="13.8" thickBot="1" x14ac:dyDescent="0.3">
      <c r="A4" s="663" t="s">
        <v>792</v>
      </c>
      <c r="B4" s="664"/>
      <c r="C4" s="343" t="s">
        <v>795</v>
      </c>
      <c r="D4" s="344"/>
      <c r="E4" s="665"/>
      <c r="F4" s="665"/>
      <c r="G4" s="666"/>
      <c r="H4" s="334"/>
      <c r="I4" s="334"/>
      <c r="J4" s="334"/>
      <c r="K4" s="310"/>
      <c r="L4" s="310"/>
      <c r="M4" s="336"/>
      <c r="N4" s="336"/>
      <c r="O4" s="310"/>
      <c r="P4" s="310"/>
    </row>
    <row r="5" spans="1:16" s="331" customFormat="1" ht="14.25" customHeight="1" thickTop="1" thickBot="1" x14ac:dyDescent="0.3">
      <c r="A5" s="345"/>
      <c r="B5" s="346"/>
      <c r="C5" s="334"/>
      <c r="D5" s="334"/>
      <c r="E5" s="334"/>
      <c r="F5" s="347"/>
      <c r="G5" s="348"/>
      <c r="H5" s="334"/>
      <c r="I5" s="336"/>
      <c r="J5" s="336"/>
      <c r="K5" s="349"/>
      <c r="L5" s="350"/>
      <c r="M5" s="336"/>
      <c r="N5" s="351"/>
      <c r="O5" s="310"/>
      <c r="P5" s="310"/>
    </row>
    <row r="6" spans="1:16" s="331" customFormat="1" ht="12" customHeight="1" x14ac:dyDescent="0.25">
      <c r="A6" s="352" t="s">
        <v>847</v>
      </c>
      <c r="B6" s="353" t="s">
        <v>848</v>
      </c>
      <c r="C6" s="354" t="s">
        <v>849</v>
      </c>
      <c r="D6" s="354" t="s">
        <v>850</v>
      </c>
      <c r="E6" s="355" t="s">
        <v>74</v>
      </c>
      <c r="F6" s="354" t="s">
        <v>851</v>
      </c>
      <c r="G6" s="356" t="s">
        <v>29</v>
      </c>
      <c r="H6" s="357"/>
      <c r="I6" s="358"/>
      <c r="J6" s="359"/>
      <c r="K6" s="360"/>
      <c r="L6" s="361"/>
      <c r="M6" s="362"/>
      <c r="N6" s="363"/>
      <c r="O6" s="310"/>
      <c r="P6" s="310"/>
    </row>
    <row r="7" spans="1:16" s="331" customFormat="1" ht="12" customHeight="1" thickBot="1" x14ac:dyDescent="0.3">
      <c r="A7" s="364"/>
      <c r="B7" s="365"/>
      <c r="C7" s="366"/>
      <c r="D7" s="367"/>
      <c r="E7" s="368"/>
      <c r="F7" s="369"/>
      <c r="G7" s="370"/>
      <c r="H7" s="371"/>
      <c r="I7" s="371"/>
      <c r="J7" s="372"/>
      <c r="K7" s="373"/>
      <c r="L7" s="361"/>
      <c r="M7" s="374"/>
      <c r="N7" s="363"/>
      <c r="O7" s="310"/>
      <c r="P7" s="310"/>
    </row>
    <row r="8" spans="1:16" s="331" customFormat="1" ht="12" customHeight="1" x14ac:dyDescent="0.25">
      <c r="A8" s="375"/>
      <c r="B8" s="376"/>
      <c r="C8" s="377" t="s">
        <v>852</v>
      </c>
      <c r="D8" s="378"/>
      <c r="E8" s="379"/>
      <c r="F8" s="380"/>
      <c r="G8" s="370"/>
      <c r="H8" s="381"/>
      <c r="I8" s="381"/>
      <c r="J8" s="382"/>
      <c r="K8" s="383"/>
      <c r="L8" s="361"/>
      <c r="M8" s="374"/>
      <c r="N8" s="363"/>
      <c r="O8" s="310"/>
      <c r="P8" s="310"/>
    </row>
    <row r="9" spans="1:16" s="331" customFormat="1" ht="21" x14ac:dyDescent="0.25">
      <c r="A9" s="384">
        <v>1</v>
      </c>
      <c r="B9" s="385" t="s">
        <v>853</v>
      </c>
      <c r="C9" s="386" t="s">
        <v>854</v>
      </c>
      <c r="D9" s="387" t="s">
        <v>855</v>
      </c>
      <c r="E9" s="388">
        <v>24.57</v>
      </c>
      <c r="F9" s="389">
        <v>0</v>
      </c>
      <c r="G9" s="390">
        <f>E9*F9</f>
        <v>0</v>
      </c>
      <c r="H9" s="381"/>
      <c r="I9" s="381"/>
      <c r="J9" s="382"/>
      <c r="K9" s="383"/>
      <c r="L9" s="361"/>
      <c r="M9" s="374"/>
      <c r="N9" s="363"/>
      <c r="O9" s="310"/>
      <c r="P9" s="310"/>
    </row>
    <row r="10" spans="1:16" s="331" customFormat="1" ht="12" customHeight="1" x14ac:dyDescent="0.25">
      <c r="A10" s="375"/>
      <c r="B10" s="385"/>
      <c r="C10" s="386"/>
      <c r="D10" s="387"/>
      <c r="E10" s="391"/>
      <c r="F10" s="392"/>
      <c r="G10" s="390"/>
      <c r="H10" s="381"/>
      <c r="I10" s="381"/>
      <c r="J10" s="382"/>
      <c r="K10" s="383"/>
      <c r="L10" s="361"/>
      <c r="M10" s="374"/>
      <c r="N10" s="363"/>
      <c r="O10" s="310"/>
      <c r="P10" s="310"/>
    </row>
    <row r="11" spans="1:16" s="331" customFormat="1" ht="31.2" x14ac:dyDescent="0.25">
      <c r="A11" s="384">
        <v>2</v>
      </c>
      <c r="B11" s="385" t="s">
        <v>856</v>
      </c>
      <c r="C11" s="386" t="s">
        <v>857</v>
      </c>
      <c r="D11" s="387" t="s">
        <v>253</v>
      </c>
      <c r="E11" s="393">
        <v>12.8</v>
      </c>
      <c r="F11" s="394">
        <v>0</v>
      </c>
      <c r="G11" s="390">
        <f>E11*F11</f>
        <v>0</v>
      </c>
      <c r="H11" s="381"/>
      <c r="I11" s="381"/>
      <c r="J11" s="382"/>
      <c r="K11" s="383"/>
      <c r="L11" s="361"/>
      <c r="M11" s="374"/>
      <c r="N11" s="363"/>
    </row>
    <row r="12" spans="1:16" s="331" customFormat="1" ht="12" customHeight="1" x14ac:dyDescent="0.25">
      <c r="A12" s="384"/>
      <c r="B12" s="376"/>
      <c r="C12" s="395"/>
      <c r="D12" s="378"/>
      <c r="E12" s="396"/>
      <c r="F12" s="397"/>
      <c r="G12" s="370"/>
      <c r="H12" s="381"/>
      <c r="I12" s="381"/>
      <c r="J12" s="382"/>
      <c r="K12" s="383"/>
      <c r="L12" s="361"/>
      <c r="M12" s="374"/>
      <c r="N12" s="363"/>
    </row>
    <row r="13" spans="1:16" s="331" customFormat="1" ht="12" customHeight="1" x14ac:dyDescent="0.25">
      <c r="A13" s="384">
        <v>3</v>
      </c>
      <c r="B13" s="385" t="s">
        <v>858</v>
      </c>
      <c r="C13" s="386" t="s">
        <v>859</v>
      </c>
      <c r="D13" s="387" t="s">
        <v>860</v>
      </c>
      <c r="E13" s="393">
        <v>9</v>
      </c>
      <c r="F13" s="394">
        <v>0</v>
      </c>
      <c r="G13" s="390">
        <f>E13*F13</f>
        <v>0</v>
      </c>
      <c r="H13" s="381"/>
      <c r="I13" s="381"/>
      <c r="J13" s="382"/>
      <c r="K13" s="383"/>
      <c r="L13" s="361"/>
      <c r="M13" s="374"/>
      <c r="N13" s="363"/>
    </row>
    <row r="14" spans="1:16" s="331" customFormat="1" ht="12" customHeight="1" x14ac:dyDescent="0.25">
      <c r="A14" s="375"/>
      <c r="B14" s="385"/>
      <c r="C14" s="386"/>
      <c r="D14" s="387"/>
      <c r="E14" s="391"/>
      <c r="F14" s="394"/>
      <c r="G14" s="390"/>
      <c r="H14" s="381"/>
      <c r="I14" s="381"/>
      <c r="J14" s="382"/>
      <c r="K14" s="383"/>
      <c r="L14" s="361"/>
      <c r="M14" s="374"/>
      <c r="N14" s="363"/>
    </row>
    <row r="15" spans="1:16" s="331" customFormat="1" ht="12" customHeight="1" x14ac:dyDescent="0.25">
      <c r="A15" s="384">
        <v>4</v>
      </c>
      <c r="B15" s="385">
        <v>721110918</v>
      </c>
      <c r="C15" s="386" t="s">
        <v>861</v>
      </c>
      <c r="D15" s="387" t="s">
        <v>269</v>
      </c>
      <c r="E15" s="393">
        <v>17</v>
      </c>
      <c r="F15" s="394">
        <v>0</v>
      </c>
      <c r="G15" s="390">
        <f>E15*F15</f>
        <v>0</v>
      </c>
      <c r="H15" s="381"/>
      <c r="I15" s="381"/>
      <c r="J15" s="382"/>
      <c r="K15" s="383"/>
      <c r="L15" s="361"/>
      <c r="M15" s="374"/>
      <c r="N15" s="363"/>
    </row>
    <row r="16" spans="1:16" s="331" customFormat="1" ht="12" customHeight="1" x14ac:dyDescent="0.25">
      <c r="A16" s="375"/>
      <c r="B16" s="385"/>
      <c r="C16" s="386"/>
      <c r="D16" s="387"/>
      <c r="E16" s="391"/>
      <c r="F16" s="394"/>
      <c r="G16" s="390"/>
      <c r="H16" s="381"/>
      <c r="I16" s="381"/>
      <c r="J16" s="382"/>
      <c r="K16" s="383"/>
      <c r="L16" s="361"/>
      <c r="M16" s="374"/>
      <c r="N16" s="363"/>
    </row>
    <row r="17" spans="1:14" s="331" customFormat="1" ht="12" customHeight="1" x14ac:dyDescent="0.25">
      <c r="A17" s="384">
        <v>5</v>
      </c>
      <c r="B17" s="385">
        <v>721110909</v>
      </c>
      <c r="C17" s="386" t="s">
        <v>862</v>
      </c>
      <c r="D17" s="387" t="s">
        <v>269</v>
      </c>
      <c r="E17" s="393">
        <v>9</v>
      </c>
      <c r="F17" s="394">
        <v>0</v>
      </c>
      <c r="G17" s="390">
        <f>E17*F17</f>
        <v>0</v>
      </c>
      <c r="H17" s="381"/>
      <c r="I17" s="381"/>
      <c r="J17" s="382"/>
      <c r="K17" s="383"/>
      <c r="L17" s="361"/>
      <c r="M17" s="374"/>
      <c r="N17" s="363"/>
    </row>
    <row r="18" spans="1:14" s="331" customFormat="1" ht="12" customHeight="1" x14ac:dyDescent="0.25">
      <c r="A18" s="384"/>
      <c r="B18" s="376"/>
      <c r="C18" s="395"/>
      <c r="D18" s="378"/>
      <c r="E18" s="396"/>
      <c r="F18" s="398"/>
      <c r="G18" s="370"/>
      <c r="H18" s="381"/>
      <c r="I18" s="381"/>
      <c r="J18" s="382"/>
      <c r="K18" s="383"/>
      <c r="L18" s="361"/>
      <c r="M18" s="374"/>
      <c r="N18" s="363"/>
    </row>
    <row r="19" spans="1:14" s="331" customFormat="1" ht="12" customHeight="1" x14ac:dyDescent="0.25">
      <c r="A19" s="384">
        <v>6</v>
      </c>
      <c r="B19" s="385" t="s">
        <v>858</v>
      </c>
      <c r="C19" s="386" t="s">
        <v>863</v>
      </c>
      <c r="D19" s="387" t="s">
        <v>864</v>
      </c>
      <c r="E19" s="393">
        <v>20.5</v>
      </c>
      <c r="F19" s="394">
        <v>0</v>
      </c>
      <c r="G19" s="390">
        <f>E19*F19</f>
        <v>0</v>
      </c>
      <c r="H19" s="381"/>
      <c r="I19" s="381"/>
      <c r="J19" s="382"/>
      <c r="K19" s="383"/>
      <c r="L19" s="361"/>
      <c r="M19" s="374"/>
      <c r="N19" s="363"/>
    </row>
    <row r="20" spans="1:14" s="331" customFormat="1" ht="12" customHeight="1" x14ac:dyDescent="0.25">
      <c r="A20" s="375"/>
      <c r="B20" s="385"/>
      <c r="C20" s="386"/>
      <c r="D20" s="387"/>
      <c r="E20" s="393"/>
      <c r="F20" s="392"/>
      <c r="G20" s="390"/>
      <c r="H20" s="381"/>
      <c r="I20" s="381"/>
      <c r="J20" s="382"/>
      <c r="K20" s="383"/>
      <c r="L20" s="361"/>
      <c r="M20" s="374"/>
      <c r="N20" s="363"/>
    </row>
    <row r="21" spans="1:14" s="331" customFormat="1" ht="21" x14ac:dyDescent="0.25">
      <c r="A21" s="384">
        <v>7</v>
      </c>
      <c r="B21" s="385" t="s">
        <v>858</v>
      </c>
      <c r="C21" s="386" t="s">
        <v>865</v>
      </c>
      <c r="D21" s="387" t="s">
        <v>253</v>
      </c>
      <c r="E21" s="393">
        <v>65</v>
      </c>
      <c r="F21" s="394">
        <v>0</v>
      </c>
      <c r="G21" s="390">
        <f>E21*F21</f>
        <v>0</v>
      </c>
      <c r="H21" s="381"/>
      <c r="I21" s="381"/>
      <c r="J21" s="382"/>
      <c r="K21" s="383"/>
      <c r="L21" s="361"/>
      <c r="M21" s="374"/>
      <c r="N21" s="363"/>
    </row>
    <row r="22" spans="1:14" s="331" customFormat="1" ht="12" customHeight="1" x14ac:dyDescent="0.25">
      <c r="A22" s="375"/>
      <c r="B22" s="385"/>
      <c r="C22" s="386"/>
      <c r="D22" s="387"/>
      <c r="E22" s="391"/>
      <c r="F22" s="392"/>
      <c r="G22" s="390"/>
      <c r="H22" s="381"/>
      <c r="I22" s="381"/>
      <c r="J22" s="382"/>
      <c r="K22" s="383"/>
      <c r="L22" s="361"/>
      <c r="M22" s="374"/>
      <c r="N22" s="363"/>
    </row>
    <row r="23" spans="1:14" s="331" customFormat="1" ht="12" customHeight="1" x14ac:dyDescent="0.25">
      <c r="A23" s="399">
        <v>8</v>
      </c>
      <c r="B23" s="385"/>
      <c r="C23" s="386" t="s">
        <v>866</v>
      </c>
      <c r="D23" s="387"/>
      <c r="E23" s="393">
        <f>SUM(E9:E22)</f>
        <v>157.87</v>
      </c>
      <c r="F23" s="394">
        <v>0</v>
      </c>
      <c r="G23" s="400">
        <f>SUM(G9:G22)</f>
        <v>0</v>
      </c>
      <c r="H23" s="381"/>
      <c r="I23" s="381"/>
      <c r="J23" s="382"/>
      <c r="K23" s="383"/>
      <c r="L23" s="361"/>
      <c r="M23" s="374"/>
      <c r="N23" s="363"/>
    </row>
    <row r="24" spans="1:14" s="331" customFormat="1" ht="12" customHeight="1" x14ac:dyDescent="0.25">
      <c r="A24" s="384">
        <v>9</v>
      </c>
      <c r="B24" s="385" t="s">
        <v>867</v>
      </c>
      <c r="C24" s="386" t="s">
        <v>868</v>
      </c>
      <c r="D24" s="387" t="s">
        <v>39</v>
      </c>
      <c r="E24" s="393">
        <v>1.7</v>
      </c>
      <c r="F24" s="401" t="s">
        <v>869</v>
      </c>
      <c r="G24" s="400">
        <f>E24*0.01*G23</f>
        <v>0</v>
      </c>
      <c r="H24" s="381"/>
      <c r="I24" s="381"/>
      <c r="J24" s="382"/>
      <c r="K24" s="383"/>
      <c r="L24" s="361"/>
      <c r="M24" s="374"/>
      <c r="N24" s="363"/>
    </row>
    <row r="25" spans="1:14" s="331" customFormat="1" ht="12" customHeight="1" x14ac:dyDescent="0.25">
      <c r="A25" s="402"/>
      <c r="B25" s="403" t="s">
        <v>870</v>
      </c>
      <c r="C25" s="404" t="s">
        <v>852</v>
      </c>
      <c r="D25" s="405"/>
      <c r="E25" s="406"/>
      <c r="F25" s="407"/>
      <c r="G25" s="408">
        <f>G23+G24</f>
        <v>0</v>
      </c>
      <c r="H25" s="381"/>
      <c r="I25" s="381"/>
      <c r="J25" s="382"/>
      <c r="K25" s="383"/>
      <c r="L25" s="361"/>
      <c r="M25" s="374"/>
      <c r="N25" s="363"/>
    </row>
    <row r="26" spans="1:14" s="331" customFormat="1" ht="12" customHeight="1" x14ac:dyDescent="0.25">
      <c r="A26" s="375"/>
      <c r="B26" s="376"/>
      <c r="C26" s="395"/>
      <c r="D26" s="378"/>
      <c r="E26" s="378"/>
      <c r="F26" s="397"/>
      <c r="G26" s="370"/>
      <c r="H26" s="381"/>
      <c r="I26" s="381"/>
      <c r="J26" s="382"/>
      <c r="K26" s="383"/>
      <c r="L26" s="361"/>
      <c r="M26" s="374"/>
      <c r="N26" s="363"/>
    </row>
    <row r="27" spans="1:14" s="331" customFormat="1" ht="12" customHeight="1" x14ac:dyDescent="0.25">
      <c r="A27" s="409"/>
      <c r="B27" s="410"/>
      <c r="C27" s="411" t="s">
        <v>871</v>
      </c>
      <c r="D27" s="378"/>
      <c r="E27" s="379"/>
      <c r="F27" s="380"/>
      <c r="G27" s="370"/>
      <c r="H27" s="381"/>
      <c r="I27" s="381"/>
      <c r="J27" s="382"/>
      <c r="K27" s="383"/>
      <c r="L27" s="361"/>
      <c r="M27" s="374"/>
      <c r="N27" s="363"/>
    </row>
    <row r="28" spans="1:14" s="331" customFormat="1" ht="12" customHeight="1" x14ac:dyDescent="0.25">
      <c r="A28" s="412">
        <v>10</v>
      </c>
      <c r="B28" s="413" t="s">
        <v>872</v>
      </c>
      <c r="C28" s="414" t="s">
        <v>873</v>
      </c>
      <c r="D28" s="387" t="s">
        <v>253</v>
      </c>
      <c r="E28" s="415">
        <v>246</v>
      </c>
      <c r="F28" s="392">
        <v>0</v>
      </c>
      <c r="G28" s="390">
        <f>E28*F28</f>
        <v>0</v>
      </c>
      <c r="H28" s="381"/>
      <c r="I28" s="381"/>
      <c r="J28" s="382"/>
      <c r="K28" s="383"/>
      <c r="L28" s="361"/>
      <c r="M28" s="374"/>
      <c r="N28" s="363"/>
    </row>
    <row r="29" spans="1:14" s="331" customFormat="1" ht="12" customHeight="1" x14ac:dyDescent="0.25">
      <c r="A29" s="409"/>
      <c r="B29" s="410"/>
      <c r="C29" s="416" t="s">
        <v>874</v>
      </c>
      <c r="D29" s="378"/>
      <c r="E29" s="379"/>
      <c r="F29" s="392"/>
      <c r="G29" s="390"/>
      <c r="H29" s="381"/>
      <c r="I29" s="381"/>
      <c r="J29" s="382"/>
      <c r="K29" s="383"/>
      <c r="L29" s="361"/>
      <c r="M29" s="374"/>
      <c r="N29" s="363"/>
    </row>
    <row r="30" spans="1:14" s="331" customFormat="1" ht="12" customHeight="1" x14ac:dyDescent="0.25">
      <c r="A30" s="412">
        <v>11</v>
      </c>
      <c r="B30" s="413" t="s">
        <v>875</v>
      </c>
      <c r="C30" s="414" t="s">
        <v>876</v>
      </c>
      <c r="D30" s="387" t="s">
        <v>253</v>
      </c>
      <c r="E30" s="415">
        <v>87</v>
      </c>
      <c r="F30" s="392">
        <v>0</v>
      </c>
      <c r="G30" s="390">
        <f>E30*F30</f>
        <v>0</v>
      </c>
      <c r="H30" s="381"/>
      <c r="I30" s="381"/>
      <c r="J30" s="382"/>
      <c r="K30" s="383"/>
      <c r="L30" s="361"/>
      <c r="M30" s="374"/>
      <c r="N30" s="363"/>
    </row>
    <row r="31" spans="1:14" s="331" customFormat="1" ht="12" customHeight="1" x14ac:dyDescent="0.25">
      <c r="A31" s="409"/>
      <c r="B31" s="413"/>
      <c r="C31" s="416" t="s">
        <v>874</v>
      </c>
      <c r="D31" s="378"/>
      <c r="E31" s="379"/>
      <c r="F31" s="392"/>
      <c r="G31" s="390"/>
      <c r="H31" s="381"/>
      <c r="I31" s="381"/>
      <c r="J31" s="382"/>
      <c r="K31" s="383"/>
      <c r="L31" s="361"/>
      <c r="M31" s="374"/>
      <c r="N31" s="363"/>
    </row>
    <row r="32" spans="1:14" s="331" customFormat="1" ht="12" customHeight="1" x14ac:dyDescent="0.25">
      <c r="A32" s="412">
        <v>12</v>
      </c>
      <c r="B32" s="413" t="s">
        <v>877</v>
      </c>
      <c r="C32" s="414" t="s">
        <v>878</v>
      </c>
      <c r="D32" s="387" t="s">
        <v>253</v>
      </c>
      <c r="E32" s="415">
        <v>7</v>
      </c>
      <c r="F32" s="392">
        <v>0</v>
      </c>
      <c r="G32" s="390">
        <f>E32*F32</f>
        <v>0</v>
      </c>
      <c r="H32" s="381"/>
      <c r="I32" s="381"/>
      <c r="J32" s="382"/>
      <c r="K32" s="383"/>
      <c r="L32" s="361"/>
      <c r="M32" s="374"/>
      <c r="N32" s="363"/>
    </row>
    <row r="33" spans="1:14" s="331" customFormat="1" ht="12" customHeight="1" x14ac:dyDescent="0.25">
      <c r="A33" s="409"/>
      <c r="B33" s="410"/>
      <c r="C33" s="416" t="s">
        <v>874</v>
      </c>
      <c r="D33" s="378"/>
      <c r="E33" s="379"/>
      <c r="F33" s="392"/>
      <c r="G33" s="390"/>
      <c r="H33" s="381"/>
      <c r="I33" s="381"/>
      <c r="J33" s="382"/>
      <c r="K33" s="383"/>
      <c r="L33" s="361"/>
      <c r="M33" s="374"/>
      <c r="N33" s="363"/>
    </row>
    <row r="34" spans="1:14" s="331" customFormat="1" ht="12" customHeight="1" x14ac:dyDescent="0.25">
      <c r="A34" s="412">
        <v>13</v>
      </c>
      <c r="B34" s="417" t="s">
        <v>858</v>
      </c>
      <c r="C34" s="414" t="s">
        <v>879</v>
      </c>
      <c r="D34" s="387" t="s">
        <v>253</v>
      </c>
      <c r="E34" s="415">
        <v>18</v>
      </c>
      <c r="F34" s="392">
        <v>0</v>
      </c>
      <c r="G34" s="390">
        <f>E34*F34</f>
        <v>0</v>
      </c>
      <c r="H34" s="381"/>
      <c r="I34" s="381"/>
      <c r="J34" s="382"/>
      <c r="K34" s="383"/>
      <c r="L34" s="361"/>
      <c r="M34" s="374"/>
      <c r="N34" s="363"/>
    </row>
    <row r="35" spans="1:14" s="331" customFormat="1" ht="12" customHeight="1" x14ac:dyDescent="0.25">
      <c r="A35" s="409"/>
      <c r="B35" s="417"/>
      <c r="C35" s="416" t="s">
        <v>880</v>
      </c>
      <c r="D35" s="387"/>
      <c r="E35" s="415"/>
      <c r="F35" s="392"/>
      <c r="G35" s="370"/>
      <c r="H35" s="381"/>
      <c r="I35" s="381"/>
      <c r="J35" s="382"/>
      <c r="K35" s="383"/>
      <c r="L35" s="361"/>
      <c r="M35" s="374"/>
      <c r="N35" s="363"/>
    </row>
    <row r="36" spans="1:14" s="331" customFormat="1" ht="12" customHeight="1" x14ac:dyDescent="0.25">
      <c r="A36" s="412">
        <v>14</v>
      </c>
      <c r="B36" s="417" t="s">
        <v>858</v>
      </c>
      <c r="C36" s="414" t="s">
        <v>881</v>
      </c>
      <c r="D36" s="387" t="s">
        <v>253</v>
      </c>
      <c r="E36" s="415">
        <v>29</v>
      </c>
      <c r="F36" s="392">
        <v>0</v>
      </c>
      <c r="G36" s="390">
        <f>E36*F36</f>
        <v>0</v>
      </c>
      <c r="H36" s="381"/>
      <c r="I36" s="381"/>
      <c r="J36" s="382"/>
      <c r="K36" s="383"/>
      <c r="L36" s="361"/>
      <c r="M36" s="374"/>
      <c r="N36" s="363"/>
    </row>
    <row r="37" spans="1:14" s="331" customFormat="1" ht="12" customHeight="1" x14ac:dyDescent="0.25">
      <c r="A37" s="409"/>
      <c r="B37" s="410"/>
      <c r="C37" s="416" t="s">
        <v>880</v>
      </c>
      <c r="D37" s="378"/>
      <c r="E37" s="379"/>
      <c r="F37" s="392"/>
      <c r="G37" s="370"/>
      <c r="H37" s="381"/>
      <c r="I37" s="381"/>
      <c r="J37" s="382"/>
      <c r="K37" s="383"/>
      <c r="L37" s="361"/>
      <c r="M37" s="374"/>
      <c r="N37" s="363"/>
    </row>
    <row r="38" spans="1:14" s="331" customFormat="1" ht="12" customHeight="1" x14ac:dyDescent="0.25">
      <c r="A38" s="412">
        <v>15</v>
      </c>
      <c r="B38" s="417" t="s">
        <v>858</v>
      </c>
      <c r="C38" s="414" t="s">
        <v>882</v>
      </c>
      <c r="D38" s="387" t="s">
        <v>253</v>
      </c>
      <c r="E38" s="415">
        <v>5</v>
      </c>
      <c r="F38" s="392">
        <v>0</v>
      </c>
      <c r="G38" s="390">
        <f>E38*F38</f>
        <v>0</v>
      </c>
      <c r="H38" s="381"/>
      <c r="I38" s="381"/>
      <c r="J38" s="382"/>
      <c r="K38" s="383"/>
      <c r="L38" s="361"/>
      <c r="M38" s="374"/>
      <c r="N38" s="363"/>
    </row>
    <row r="39" spans="1:14" s="331" customFormat="1" ht="12" customHeight="1" x14ac:dyDescent="0.25">
      <c r="A39" s="409"/>
      <c r="B39" s="410"/>
      <c r="C39" s="416" t="s">
        <v>880</v>
      </c>
      <c r="D39" s="378"/>
      <c r="E39" s="379"/>
      <c r="F39" s="392"/>
      <c r="G39" s="370"/>
      <c r="H39" s="381"/>
      <c r="I39" s="381"/>
      <c r="J39" s="382"/>
      <c r="K39" s="383"/>
      <c r="L39" s="361"/>
      <c r="M39" s="374"/>
      <c r="N39" s="363"/>
    </row>
    <row r="40" spans="1:14" s="331" customFormat="1" ht="12" customHeight="1" x14ac:dyDescent="0.25">
      <c r="A40" s="412">
        <v>16</v>
      </c>
      <c r="B40" s="413" t="s">
        <v>883</v>
      </c>
      <c r="C40" s="414" t="s">
        <v>884</v>
      </c>
      <c r="D40" s="387" t="s">
        <v>253</v>
      </c>
      <c r="E40" s="415">
        <v>1</v>
      </c>
      <c r="F40" s="392">
        <v>0</v>
      </c>
      <c r="G40" s="390">
        <f>E40*F40</f>
        <v>0</v>
      </c>
      <c r="H40" s="381"/>
      <c r="I40" s="381"/>
      <c r="J40" s="382"/>
      <c r="K40" s="383"/>
      <c r="L40" s="361"/>
      <c r="M40" s="374"/>
      <c r="N40" s="363"/>
    </row>
    <row r="41" spans="1:14" s="331" customFormat="1" ht="12" customHeight="1" x14ac:dyDescent="0.25">
      <c r="A41" s="409"/>
      <c r="B41" s="410"/>
      <c r="C41" s="416" t="s">
        <v>885</v>
      </c>
      <c r="D41" s="378"/>
      <c r="E41" s="379"/>
      <c r="F41" s="392"/>
      <c r="G41" s="370"/>
      <c r="H41" s="381"/>
      <c r="I41" s="381"/>
      <c r="J41" s="382"/>
      <c r="K41" s="383"/>
      <c r="L41" s="361"/>
      <c r="M41" s="374"/>
      <c r="N41" s="363"/>
    </row>
    <row r="42" spans="1:14" s="331" customFormat="1" ht="12" customHeight="1" x14ac:dyDescent="0.25">
      <c r="A42" s="412">
        <v>17</v>
      </c>
      <c r="B42" s="413" t="s">
        <v>886</v>
      </c>
      <c r="C42" s="414" t="s">
        <v>887</v>
      </c>
      <c r="D42" s="387" t="s">
        <v>253</v>
      </c>
      <c r="E42" s="415">
        <v>5</v>
      </c>
      <c r="F42" s="392">
        <v>0</v>
      </c>
      <c r="G42" s="390">
        <f>E42*F42</f>
        <v>0</v>
      </c>
      <c r="H42" s="381"/>
      <c r="I42" s="381"/>
      <c r="J42" s="382"/>
      <c r="K42" s="383"/>
      <c r="L42" s="361"/>
      <c r="M42" s="374"/>
      <c r="N42" s="363"/>
    </row>
    <row r="43" spans="1:14" s="331" customFormat="1" ht="12" customHeight="1" x14ac:dyDescent="0.25">
      <c r="A43" s="409"/>
      <c r="B43" s="410"/>
      <c r="C43" s="416" t="s">
        <v>885</v>
      </c>
      <c r="D43" s="378"/>
      <c r="E43" s="379"/>
      <c r="F43" s="392"/>
      <c r="G43" s="370"/>
      <c r="H43" s="381"/>
      <c r="I43" s="381"/>
      <c r="J43" s="382"/>
      <c r="K43" s="383"/>
      <c r="L43" s="361"/>
      <c r="M43" s="374"/>
      <c r="N43" s="363"/>
    </row>
    <row r="44" spans="1:14" s="331" customFormat="1" ht="12" customHeight="1" x14ac:dyDescent="0.25">
      <c r="A44" s="412">
        <v>18</v>
      </c>
      <c r="B44" s="413" t="s">
        <v>888</v>
      </c>
      <c r="C44" s="414" t="s">
        <v>889</v>
      </c>
      <c r="D44" s="387" t="s">
        <v>253</v>
      </c>
      <c r="E44" s="415">
        <v>12</v>
      </c>
      <c r="F44" s="392">
        <v>0</v>
      </c>
      <c r="G44" s="390">
        <f>E44*F44</f>
        <v>0</v>
      </c>
      <c r="H44" s="381"/>
      <c r="I44" s="381"/>
      <c r="J44" s="382"/>
      <c r="K44" s="383"/>
      <c r="L44" s="361"/>
      <c r="M44" s="374"/>
      <c r="N44" s="363"/>
    </row>
    <row r="45" spans="1:14" s="331" customFormat="1" ht="12" customHeight="1" x14ac:dyDescent="0.25">
      <c r="A45" s="409"/>
      <c r="B45" s="410"/>
      <c r="C45" s="416" t="s">
        <v>885</v>
      </c>
      <c r="D45" s="378"/>
      <c r="E45" s="379"/>
      <c r="F45" s="392"/>
      <c r="G45" s="370"/>
      <c r="H45" s="381"/>
      <c r="I45" s="381"/>
      <c r="J45" s="382"/>
      <c r="K45" s="383"/>
      <c r="L45" s="361"/>
      <c r="M45" s="374"/>
      <c r="N45" s="363"/>
    </row>
    <row r="46" spans="1:14" s="331" customFormat="1" ht="12" customHeight="1" x14ac:dyDescent="0.25">
      <c r="A46" s="412">
        <v>19</v>
      </c>
      <c r="B46" s="417" t="s">
        <v>858</v>
      </c>
      <c r="C46" s="414" t="s">
        <v>890</v>
      </c>
      <c r="D46" s="387" t="s">
        <v>269</v>
      </c>
      <c r="E46" s="394">
        <v>10</v>
      </c>
      <c r="F46" s="392">
        <v>0</v>
      </c>
      <c r="G46" s="400">
        <f>E46*F46</f>
        <v>0</v>
      </c>
      <c r="H46" s="381"/>
      <c r="I46" s="381"/>
      <c r="J46" s="382"/>
      <c r="K46" s="383"/>
      <c r="L46" s="361"/>
      <c r="M46" s="374"/>
      <c r="N46" s="363"/>
    </row>
    <row r="47" spans="1:14" s="331" customFormat="1" ht="12" customHeight="1" x14ac:dyDescent="0.25">
      <c r="A47" s="409"/>
      <c r="B47" s="417"/>
      <c r="C47" s="414"/>
      <c r="D47" s="387"/>
      <c r="E47" s="394"/>
      <c r="F47" s="392"/>
      <c r="G47" s="390"/>
      <c r="H47" s="381"/>
      <c r="I47" s="381"/>
      <c r="J47" s="382"/>
      <c r="K47" s="383"/>
      <c r="L47" s="361"/>
      <c r="M47" s="374"/>
      <c r="N47" s="363"/>
    </row>
    <row r="48" spans="1:14" s="331" customFormat="1" ht="12" customHeight="1" x14ac:dyDescent="0.25">
      <c r="A48" s="384">
        <v>20</v>
      </c>
      <c r="B48" s="417" t="s">
        <v>858</v>
      </c>
      <c r="C48" s="414" t="s">
        <v>891</v>
      </c>
      <c r="D48" s="387" t="s">
        <v>269</v>
      </c>
      <c r="E48" s="394">
        <v>5</v>
      </c>
      <c r="F48" s="392">
        <v>0</v>
      </c>
      <c r="G48" s="400">
        <f>E48*F48</f>
        <v>0</v>
      </c>
      <c r="H48" s="381"/>
      <c r="I48" s="381"/>
      <c r="J48" s="382"/>
      <c r="K48" s="383"/>
      <c r="L48" s="361"/>
      <c r="M48" s="374"/>
      <c r="N48" s="363"/>
    </row>
    <row r="49" spans="1:14" s="331" customFormat="1" ht="12" customHeight="1" x14ac:dyDescent="0.25">
      <c r="A49" s="375"/>
      <c r="B49" s="385"/>
      <c r="C49" s="386"/>
      <c r="D49" s="387"/>
      <c r="E49" s="415"/>
      <c r="F49" s="392"/>
      <c r="G49" s="400"/>
      <c r="H49" s="381"/>
      <c r="I49" s="381"/>
      <c r="J49" s="382"/>
      <c r="K49" s="383"/>
      <c r="L49" s="361"/>
      <c r="M49" s="374"/>
      <c r="N49" s="363"/>
    </row>
    <row r="50" spans="1:14" s="331" customFormat="1" ht="12" customHeight="1" x14ac:dyDescent="0.25">
      <c r="A50" s="384">
        <v>21</v>
      </c>
      <c r="B50" s="385" t="s">
        <v>892</v>
      </c>
      <c r="C50" s="386" t="s">
        <v>893</v>
      </c>
      <c r="D50" s="387" t="s">
        <v>423</v>
      </c>
      <c r="E50" s="415">
        <v>2</v>
      </c>
      <c r="F50" s="392">
        <v>0</v>
      </c>
      <c r="G50" s="400">
        <f>E50*F50</f>
        <v>0</v>
      </c>
      <c r="H50" s="381"/>
      <c r="I50" s="381"/>
      <c r="J50" s="382"/>
      <c r="K50" s="383"/>
      <c r="L50" s="361"/>
      <c r="M50" s="374"/>
      <c r="N50" s="363"/>
    </row>
    <row r="51" spans="1:14" s="331" customFormat="1" ht="12" customHeight="1" x14ac:dyDescent="0.25">
      <c r="A51" s="375"/>
      <c r="B51" s="385"/>
      <c r="C51" s="418"/>
      <c r="D51" s="378"/>
      <c r="E51" s="379"/>
      <c r="F51" s="392"/>
      <c r="G51" s="400"/>
      <c r="H51" s="381"/>
      <c r="I51" s="381"/>
      <c r="J51" s="382"/>
      <c r="K51" s="383"/>
      <c r="L51" s="361"/>
      <c r="M51" s="374"/>
      <c r="N51" s="363"/>
    </row>
    <row r="52" spans="1:14" s="331" customFormat="1" ht="12" customHeight="1" x14ac:dyDescent="0.25">
      <c r="A52" s="384">
        <v>22</v>
      </c>
      <c r="B52" s="385" t="s">
        <v>894</v>
      </c>
      <c r="C52" s="386" t="s">
        <v>895</v>
      </c>
      <c r="D52" s="387" t="s">
        <v>423</v>
      </c>
      <c r="E52" s="415">
        <v>2</v>
      </c>
      <c r="F52" s="392">
        <v>0</v>
      </c>
      <c r="G52" s="400">
        <f>E52*F52</f>
        <v>0</v>
      </c>
      <c r="H52" s="381"/>
      <c r="I52" s="381"/>
      <c r="J52" s="382"/>
      <c r="K52" s="383"/>
      <c r="L52" s="361"/>
      <c r="M52" s="374"/>
      <c r="N52" s="363"/>
    </row>
    <row r="53" spans="1:14" s="331" customFormat="1" ht="12" customHeight="1" x14ac:dyDescent="0.25">
      <c r="A53" s="375"/>
      <c r="B53" s="376"/>
      <c r="C53" s="418"/>
      <c r="D53" s="378"/>
      <c r="E53" s="379"/>
      <c r="F53" s="392"/>
      <c r="G53" s="400"/>
      <c r="H53" s="381"/>
      <c r="I53" s="381"/>
      <c r="J53" s="382"/>
      <c r="K53" s="383"/>
      <c r="L53" s="361"/>
      <c r="M53" s="374"/>
      <c r="N53" s="363"/>
    </row>
    <row r="54" spans="1:14" s="331" customFormat="1" ht="12" customHeight="1" x14ac:dyDescent="0.25">
      <c r="A54" s="384">
        <v>23</v>
      </c>
      <c r="B54" s="385" t="s">
        <v>896</v>
      </c>
      <c r="C54" s="386" t="s">
        <v>897</v>
      </c>
      <c r="D54" s="387" t="s">
        <v>269</v>
      </c>
      <c r="E54" s="394">
        <v>31</v>
      </c>
      <c r="F54" s="392">
        <v>0</v>
      </c>
      <c r="G54" s="400">
        <f>E54*F54</f>
        <v>0</v>
      </c>
      <c r="H54" s="381"/>
      <c r="I54" s="381"/>
      <c r="J54" s="382"/>
      <c r="K54" s="383"/>
      <c r="L54" s="361"/>
      <c r="M54" s="374"/>
      <c r="N54" s="363"/>
    </row>
    <row r="55" spans="1:14" s="331" customFormat="1" ht="12" customHeight="1" x14ac:dyDescent="0.25">
      <c r="A55" s="375"/>
      <c r="B55" s="419"/>
      <c r="C55" s="377"/>
      <c r="D55" s="378"/>
      <c r="E55" s="378"/>
      <c r="F55" s="392"/>
      <c r="G55" s="370"/>
      <c r="H55" s="381"/>
      <c r="I55" s="381"/>
      <c r="J55" s="382"/>
      <c r="K55" s="383"/>
      <c r="L55" s="361"/>
      <c r="M55" s="374"/>
      <c r="N55" s="363"/>
    </row>
    <row r="56" spans="1:14" s="331" customFormat="1" ht="12" customHeight="1" x14ac:dyDescent="0.25">
      <c r="A56" s="384">
        <v>24</v>
      </c>
      <c r="B56" s="385" t="s">
        <v>898</v>
      </c>
      <c r="C56" s="386" t="s">
        <v>899</v>
      </c>
      <c r="D56" s="387" t="s">
        <v>269</v>
      </c>
      <c r="E56" s="394">
        <v>9</v>
      </c>
      <c r="F56" s="392">
        <v>0</v>
      </c>
      <c r="G56" s="400">
        <f>E56*F56</f>
        <v>0</v>
      </c>
      <c r="H56" s="381"/>
      <c r="I56" s="381"/>
      <c r="J56" s="382"/>
      <c r="K56" s="383"/>
      <c r="L56" s="361"/>
      <c r="M56" s="374"/>
      <c r="N56" s="363"/>
    </row>
    <row r="57" spans="1:14" s="331" customFormat="1" ht="12" customHeight="1" x14ac:dyDescent="0.25">
      <c r="A57" s="375"/>
      <c r="B57" s="419"/>
      <c r="C57" s="386"/>
      <c r="D57" s="387"/>
      <c r="E57" s="394"/>
      <c r="F57" s="392"/>
      <c r="G57" s="390"/>
      <c r="H57" s="381"/>
      <c r="I57" s="381"/>
      <c r="J57" s="382"/>
      <c r="K57" s="383"/>
      <c r="L57" s="361"/>
      <c r="M57" s="374"/>
      <c r="N57" s="363"/>
    </row>
    <row r="58" spans="1:14" s="331" customFormat="1" ht="12" customHeight="1" x14ac:dyDescent="0.25">
      <c r="A58" s="384">
        <v>25</v>
      </c>
      <c r="B58" s="385" t="s">
        <v>900</v>
      </c>
      <c r="C58" s="386" t="s">
        <v>901</v>
      </c>
      <c r="D58" s="387" t="s">
        <v>269</v>
      </c>
      <c r="E58" s="394">
        <v>3</v>
      </c>
      <c r="F58" s="392">
        <v>0</v>
      </c>
      <c r="G58" s="400">
        <f>E58*F58</f>
        <v>0</v>
      </c>
      <c r="H58" s="381"/>
      <c r="I58" s="381"/>
      <c r="J58" s="382"/>
      <c r="K58" s="383"/>
      <c r="L58" s="361"/>
      <c r="M58" s="374"/>
      <c r="N58" s="363"/>
    </row>
    <row r="59" spans="1:14" s="331" customFormat="1" ht="12" customHeight="1" x14ac:dyDescent="0.25">
      <c r="A59" s="375"/>
      <c r="B59" s="419"/>
      <c r="C59" s="386"/>
      <c r="D59" s="387"/>
      <c r="E59" s="394"/>
      <c r="F59" s="392"/>
      <c r="G59" s="390"/>
      <c r="H59" s="381"/>
      <c r="I59" s="381"/>
      <c r="J59" s="382"/>
      <c r="K59" s="383"/>
      <c r="L59" s="361"/>
      <c r="M59" s="374"/>
      <c r="N59" s="363"/>
    </row>
    <row r="60" spans="1:14" s="331" customFormat="1" ht="15.6" x14ac:dyDescent="0.25">
      <c r="A60" s="384">
        <v>26</v>
      </c>
      <c r="B60" s="385" t="s">
        <v>858</v>
      </c>
      <c r="C60" s="386" t="s">
        <v>902</v>
      </c>
      <c r="D60" s="387" t="s">
        <v>269</v>
      </c>
      <c r="E60" s="394">
        <v>1</v>
      </c>
      <c r="F60" s="392">
        <v>0</v>
      </c>
      <c r="G60" s="400">
        <f>E60*F60</f>
        <v>0</v>
      </c>
      <c r="H60" s="381"/>
      <c r="I60" s="381"/>
      <c r="J60" s="382"/>
      <c r="K60" s="383"/>
      <c r="L60" s="361"/>
      <c r="M60" s="374"/>
      <c r="N60" s="363"/>
    </row>
    <row r="61" spans="1:14" s="331" customFormat="1" ht="12" customHeight="1" x14ac:dyDescent="0.25">
      <c r="A61" s="375"/>
      <c r="B61" s="420"/>
      <c r="C61" s="386"/>
      <c r="D61" s="387"/>
      <c r="E61" s="394"/>
      <c r="F61" s="392"/>
      <c r="G61" s="400"/>
      <c r="H61" s="381"/>
      <c r="I61" s="381"/>
      <c r="J61" s="382"/>
      <c r="K61" s="383"/>
      <c r="L61" s="361"/>
      <c r="M61" s="374"/>
      <c r="N61" s="363"/>
    </row>
    <row r="62" spans="1:14" s="331" customFormat="1" ht="12" customHeight="1" x14ac:dyDescent="0.25">
      <c r="A62" s="384">
        <v>27</v>
      </c>
      <c r="B62" s="420" t="s">
        <v>858</v>
      </c>
      <c r="C62" s="386" t="s">
        <v>903</v>
      </c>
      <c r="D62" s="387" t="s">
        <v>269</v>
      </c>
      <c r="E62" s="394">
        <v>63</v>
      </c>
      <c r="F62" s="392">
        <v>0</v>
      </c>
      <c r="G62" s="400">
        <f>E62*F62</f>
        <v>0</v>
      </c>
      <c r="H62" s="381"/>
      <c r="I62" s="381"/>
      <c r="J62" s="382"/>
      <c r="K62" s="383"/>
      <c r="L62" s="361"/>
      <c r="M62" s="374"/>
      <c r="N62" s="363"/>
    </row>
    <row r="63" spans="1:14" s="331" customFormat="1" ht="12" customHeight="1" x14ac:dyDescent="0.25">
      <c r="A63" s="375"/>
      <c r="B63" s="420"/>
      <c r="C63" s="386"/>
      <c r="D63" s="387"/>
      <c r="E63" s="394"/>
      <c r="F63" s="392"/>
      <c r="G63" s="400"/>
      <c r="H63" s="381"/>
      <c r="I63" s="381"/>
      <c r="J63" s="382"/>
      <c r="K63" s="383"/>
      <c r="L63" s="361"/>
      <c r="M63" s="374"/>
      <c r="N63" s="363"/>
    </row>
    <row r="64" spans="1:14" s="331" customFormat="1" ht="12" customHeight="1" x14ac:dyDescent="0.25">
      <c r="A64" s="384">
        <v>28</v>
      </c>
      <c r="B64" s="420" t="s">
        <v>858</v>
      </c>
      <c r="C64" s="386" t="s">
        <v>904</v>
      </c>
      <c r="D64" s="387" t="s">
        <v>269</v>
      </c>
      <c r="E64" s="394">
        <v>23</v>
      </c>
      <c r="F64" s="392">
        <v>0</v>
      </c>
      <c r="G64" s="400">
        <f>E64*F64</f>
        <v>0</v>
      </c>
      <c r="H64" s="381"/>
      <c r="I64" s="381"/>
      <c r="J64" s="382"/>
      <c r="K64" s="383"/>
      <c r="L64" s="361"/>
      <c r="M64" s="374"/>
      <c r="N64" s="363"/>
    </row>
    <row r="65" spans="1:14" s="331" customFormat="1" ht="12" customHeight="1" x14ac:dyDescent="0.25">
      <c r="A65" s="375"/>
      <c r="B65" s="420"/>
      <c r="C65" s="386"/>
      <c r="D65" s="387"/>
      <c r="E65" s="394"/>
      <c r="F65" s="392"/>
      <c r="G65" s="400"/>
      <c r="H65" s="381"/>
      <c r="I65" s="381"/>
      <c r="J65" s="382"/>
      <c r="K65" s="383"/>
      <c r="L65" s="361"/>
      <c r="M65" s="374"/>
      <c r="N65" s="363"/>
    </row>
    <row r="66" spans="1:14" s="331" customFormat="1" ht="12" customHeight="1" x14ac:dyDescent="0.25">
      <c r="A66" s="384">
        <v>29</v>
      </c>
      <c r="B66" s="420" t="s">
        <v>858</v>
      </c>
      <c r="C66" s="386" t="s">
        <v>905</v>
      </c>
      <c r="D66" s="387" t="s">
        <v>269</v>
      </c>
      <c r="E66" s="394">
        <v>1</v>
      </c>
      <c r="F66" s="392">
        <v>0</v>
      </c>
      <c r="G66" s="400">
        <f>E66*F66</f>
        <v>0</v>
      </c>
      <c r="H66" s="381"/>
      <c r="I66" s="381"/>
      <c r="J66" s="382"/>
      <c r="K66" s="383"/>
      <c r="L66" s="361"/>
      <c r="M66" s="374"/>
      <c r="N66" s="363"/>
    </row>
    <row r="67" spans="1:14" s="331" customFormat="1" ht="12" customHeight="1" x14ac:dyDescent="0.25">
      <c r="A67" s="375"/>
      <c r="B67" s="420"/>
      <c r="C67" s="386"/>
      <c r="D67" s="387"/>
      <c r="E67" s="394"/>
      <c r="F67" s="392"/>
      <c r="G67" s="400"/>
      <c r="H67" s="381"/>
      <c r="I67" s="381"/>
      <c r="J67" s="382"/>
      <c r="K67" s="383"/>
      <c r="L67" s="361"/>
      <c r="M67" s="374"/>
      <c r="N67" s="363"/>
    </row>
    <row r="68" spans="1:14" s="331" customFormat="1" ht="12" customHeight="1" x14ac:dyDescent="0.25">
      <c r="A68" s="384">
        <v>30</v>
      </c>
      <c r="B68" s="420" t="s">
        <v>858</v>
      </c>
      <c r="C68" s="386" t="s">
        <v>906</v>
      </c>
      <c r="D68" s="387" t="s">
        <v>269</v>
      </c>
      <c r="E68" s="394">
        <v>44</v>
      </c>
      <c r="F68" s="392">
        <v>0</v>
      </c>
      <c r="G68" s="390">
        <f>F68*E68</f>
        <v>0</v>
      </c>
      <c r="H68" s="381"/>
      <c r="I68" s="381"/>
      <c r="J68" s="382"/>
      <c r="K68" s="383"/>
      <c r="L68" s="361"/>
      <c r="M68" s="374"/>
      <c r="N68" s="363"/>
    </row>
    <row r="69" spans="1:14" s="331" customFormat="1" ht="12" customHeight="1" x14ac:dyDescent="0.25">
      <c r="A69" s="375"/>
      <c r="B69" s="419"/>
      <c r="C69" s="377"/>
      <c r="D69" s="378"/>
      <c r="E69" s="378"/>
      <c r="F69" s="392"/>
      <c r="G69" s="370"/>
      <c r="H69" s="381"/>
      <c r="I69" s="381"/>
      <c r="J69" s="382"/>
      <c r="K69" s="383"/>
      <c r="L69" s="361"/>
      <c r="M69" s="374"/>
      <c r="N69" s="363"/>
    </row>
    <row r="70" spans="1:14" s="331" customFormat="1" ht="12" customHeight="1" x14ac:dyDescent="0.25">
      <c r="A70" s="384">
        <v>31</v>
      </c>
      <c r="B70" s="420" t="s">
        <v>858</v>
      </c>
      <c r="C70" s="386" t="s">
        <v>907</v>
      </c>
      <c r="D70" s="387" t="s">
        <v>269</v>
      </c>
      <c r="E70" s="394">
        <v>92</v>
      </c>
      <c r="F70" s="392">
        <v>0</v>
      </c>
      <c r="G70" s="390">
        <f>F70*E70</f>
        <v>0</v>
      </c>
      <c r="H70" s="381"/>
      <c r="I70" s="381"/>
      <c r="J70" s="382"/>
      <c r="K70" s="383"/>
      <c r="L70" s="361"/>
      <c r="M70" s="374"/>
      <c r="N70" s="363"/>
    </row>
    <row r="71" spans="1:14" s="331" customFormat="1" ht="12" customHeight="1" x14ac:dyDescent="0.25">
      <c r="A71" s="375"/>
      <c r="B71" s="385"/>
      <c r="C71" s="386"/>
      <c r="D71" s="387"/>
      <c r="E71" s="394"/>
      <c r="F71" s="392"/>
      <c r="G71" s="370"/>
      <c r="H71" s="381"/>
      <c r="I71" s="381"/>
      <c r="J71" s="382"/>
      <c r="K71" s="383"/>
      <c r="L71" s="361"/>
      <c r="M71" s="374"/>
      <c r="N71" s="363"/>
    </row>
    <row r="72" spans="1:14" s="331" customFormat="1" ht="12" customHeight="1" x14ac:dyDescent="0.25">
      <c r="A72" s="384">
        <v>32</v>
      </c>
      <c r="B72" s="385" t="s">
        <v>858</v>
      </c>
      <c r="C72" s="386" t="s">
        <v>908</v>
      </c>
      <c r="D72" s="387" t="s">
        <v>269</v>
      </c>
      <c r="E72" s="394">
        <v>3</v>
      </c>
      <c r="F72" s="392">
        <v>0</v>
      </c>
      <c r="G72" s="400">
        <f>E72*F72</f>
        <v>0</v>
      </c>
      <c r="H72" s="381"/>
      <c r="I72" s="381"/>
      <c r="J72" s="382"/>
      <c r="K72" s="383"/>
      <c r="L72" s="361"/>
      <c r="M72" s="374"/>
      <c r="N72" s="363"/>
    </row>
    <row r="73" spans="1:14" s="331" customFormat="1" ht="12" customHeight="1" x14ac:dyDescent="0.25">
      <c r="A73" s="375"/>
      <c r="B73" s="385"/>
      <c r="C73" s="386"/>
      <c r="D73" s="387"/>
      <c r="E73" s="394"/>
      <c r="F73" s="392"/>
      <c r="G73" s="390"/>
      <c r="H73" s="381"/>
      <c r="I73" s="381"/>
      <c r="J73" s="363"/>
      <c r="K73" s="317"/>
      <c r="L73" s="361"/>
      <c r="M73" s="374"/>
      <c r="N73" s="363"/>
    </row>
    <row r="74" spans="1:14" s="331" customFormat="1" ht="12" customHeight="1" x14ac:dyDescent="0.25">
      <c r="A74" s="384">
        <v>33</v>
      </c>
      <c r="B74" s="385" t="s">
        <v>858</v>
      </c>
      <c r="C74" s="386" t="s">
        <v>909</v>
      </c>
      <c r="D74" s="387" t="s">
        <v>269</v>
      </c>
      <c r="E74" s="394">
        <v>1</v>
      </c>
      <c r="F74" s="392">
        <v>0</v>
      </c>
      <c r="G74" s="400">
        <f>E74*F74</f>
        <v>0</v>
      </c>
      <c r="H74" s="210"/>
      <c r="I74" s="210"/>
      <c r="J74" s="210"/>
      <c r="K74" s="210"/>
      <c r="L74" s="361"/>
      <c r="M74" s="374"/>
      <c r="N74" s="210"/>
    </row>
    <row r="75" spans="1:14" s="331" customFormat="1" ht="12" customHeight="1" x14ac:dyDescent="0.25">
      <c r="A75" s="375"/>
      <c r="B75" s="385"/>
      <c r="C75" s="386"/>
      <c r="D75" s="387"/>
      <c r="E75" s="394"/>
      <c r="F75" s="392"/>
      <c r="G75" s="370"/>
      <c r="H75" s="381"/>
      <c r="I75" s="381"/>
      <c r="J75" s="382"/>
      <c r="K75" s="383"/>
      <c r="L75" s="361"/>
      <c r="M75" s="374"/>
      <c r="N75" s="363"/>
    </row>
    <row r="76" spans="1:14" s="331" customFormat="1" ht="12" customHeight="1" x14ac:dyDescent="0.25">
      <c r="A76" s="384">
        <v>34</v>
      </c>
      <c r="B76" s="385" t="s">
        <v>858</v>
      </c>
      <c r="C76" s="386" t="s">
        <v>910</v>
      </c>
      <c r="D76" s="387" t="s">
        <v>269</v>
      </c>
      <c r="E76" s="394">
        <v>980</v>
      </c>
      <c r="F76" s="392">
        <v>0</v>
      </c>
      <c r="G76" s="400">
        <f>E76*F76</f>
        <v>0</v>
      </c>
      <c r="H76" s="381"/>
      <c r="I76" s="381"/>
      <c r="J76" s="382"/>
      <c r="K76" s="383"/>
      <c r="L76" s="361"/>
      <c r="M76" s="374"/>
      <c r="N76" s="363"/>
    </row>
    <row r="77" spans="1:14" s="331" customFormat="1" ht="12" customHeight="1" x14ac:dyDescent="0.25">
      <c r="A77" s="375"/>
      <c r="B77" s="420"/>
      <c r="C77" s="386"/>
      <c r="D77" s="387"/>
      <c r="E77" s="394"/>
      <c r="F77" s="392"/>
      <c r="G77" s="370"/>
      <c r="H77" s="381"/>
      <c r="I77" s="381"/>
      <c r="J77" s="382"/>
      <c r="K77" s="383"/>
      <c r="L77" s="361"/>
      <c r="M77" s="374"/>
      <c r="N77" s="363"/>
    </row>
    <row r="78" spans="1:14" s="331" customFormat="1" ht="15.6" x14ac:dyDescent="0.25">
      <c r="A78" s="384">
        <v>35</v>
      </c>
      <c r="B78" s="385" t="s">
        <v>858</v>
      </c>
      <c r="C78" s="386" t="s">
        <v>911</v>
      </c>
      <c r="D78" s="387" t="s">
        <v>253</v>
      </c>
      <c r="E78" s="394">
        <v>400</v>
      </c>
      <c r="F78" s="392">
        <v>0</v>
      </c>
      <c r="G78" s="400">
        <f>E78*F78</f>
        <v>0</v>
      </c>
      <c r="H78" s="381"/>
      <c r="I78" s="381"/>
      <c r="J78" s="382"/>
      <c r="K78" s="383"/>
      <c r="L78" s="361"/>
      <c r="M78" s="374"/>
      <c r="N78" s="363"/>
    </row>
    <row r="79" spans="1:14" s="331" customFormat="1" ht="15.6" x14ac:dyDescent="0.25">
      <c r="A79" s="375"/>
      <c r="B79" s="420"/>
      <c r="C79" s="386"/>
      <c r="D79" s="387"/>
      <c r="E79" s="394"/>
      <c r="F79" s="392"/>
      <c r="G79" s="390"/>
      <c r="H79" s="381"/>
      <c r="I79" s="381"/>
      <c r="J79" s="382"/>
      <c r="K79" s="383"/>
      <c r="L79" s="361"/>
      <c r="M79" s="374"/>
      <c r="N79" s="363"/>
    </row>
    <row r="80" spans="1:14" s="331" customFormat="1" ht="15.6" x14ac:dyDescent="0.25">
      <c r="A80" s="384">
        <v>36</v>
      </c>
      <c r="B80" s="385" t="s">
        <v>858</v>
      </c>
      <c r="C80" s="386" t="s">
        <v>912</v>
      </c>
      <c r="D80" s="387" t="s">
        <v>269</v>
      </c>
      <c r="E80" s="394">
        <v>142</v>
      </c>
      <c r="F80" s="392">
        <v>0</v>
      </c>
      <c r="G80" s="400">
        <f>E80*F80</f>
        <v>0</v>
      </c>
      <c r="H80" s="381"/>
      <c r="I80" s="381"/>
      <c r="J80" s="382"/>
      <c r="K80" s="383"/>
      <c r="L80" s="361"/>
      <c r="M80" s="374"/>
      <c r="N80" s="363"/>
    </row>
    <row r="81" spans="1:16" s="331" customFormat="1" ht="15.6" x14ac:dyDescent="0.25">
      <c r="A81" s="375"/>
      <c r="B81" s="420"/>
      <c r="C81" s="386"/>
      <c r="D81" s="387"/>
      <c r="E81" s="394"/>
      <c r="F81" s="392"/>
      <c r="G81" s="390"/>
      <c r="H81" s="381"/>
      <c r="I81" s="381"/>
      <c r="J81" s="382"/>
      <c r="K81" s="383"/>
      <c r="L81" s="361"/>
      <c r="M81" s="374"/>
      <c r="N81" s="363"/>
    </row>
    <row r="82" spans="1:16" s="331" customFormat="1" ht="15.6" x14ac:dyDescent="0.25">
      <c r="A82" s="384">
        <v>37</v>
      </c>
      <c r="B82" s="420" t="s">
        <v>913</v>
      </c>
      <c r="C82" s="386" t="s">
        <v>914</v>
      </c>
      <c r="D82" s="387" t="s">
        <v>269</v>
      </c>
      <c r="E82" s="394">
        <v>29</v>
      </c>
      <c r="F82" s="392">
        <v>0</v>
      </c>
      <c r="G82" s="400">
        <f>E82*F82</f>
        <v>0</v>
      </c>
      <c r="H82" s="381"/>
      <c r="I82" s="381"/>
      <c r="J82" s="382"/>
      <c r="K82" s="383"/>
      <c r="L82" s="361"/>
      <c r="M82" s="374"/>
      <c r="N82" s="363"/>
    </row>
    <row r="83" spans="1:16" s="331" customFormat="1" ht="15.6" x14ac:dyDescent="0.25">
      <c r="A83" s="375"/>
      <c r="B83" s="420"/>
      <c r="C83" s="386"/>
      <c r="D83" s="387"/>
      <c r="E83" s="394"/>
      <c r="F83" s="392"/>
      <c r="G83" s="390"/>
      <c r="H83" s="381"/>
      <c r="I83" s="381"/>
      <c r="J83" s="382"/>
      <c r="K83" s="383"/>
      <c r="L83" s="361"/>
      <c r="M83" s="374"/>
      <c r="N83" s="363"/>
    </row>
    <row r="84" spans="1:16" s="331" customFormat="1" ht="15.6" x14ac:dyDescent="0.25">
      <c r="A84" s="384">
        <v>38</v>
      </c>
      <c r="B84" s="420" t="s">
        <v>915</v>
      </c>
      <c r="C84" s="386" t="s">
        <v>916</v>
      </c>
      <c r="D84" s="387" t="s">
        <v>253</v>
      </c>
      <c r="E84" s="394">
        <f>E28+E30+E32+E34+E36+E38</f>
        <v>392</v>
      </c>
      <c r="F84" s="392">
        <v>0</v>
      </c>
      <c r="G84" s="390">
        <f>F84*E84</f>
        <v>0</v>
      </c>
      <c r="H84" s="381"/>
      <c r="I84" s="381"/>
      <c r="J84" s="382"/>
      <c r="K84" s="383"/>
      <c r="L84" s="361"/>
      <c r="M84" s="374"/>
      <c r="N84" s="363"/>
    </row>
    <row r="85" spans="1:16" s="331" customFormat="1" ht="15.6" x14ac:dyDescent="0.25">
      <c r="A85" s="375"/>
      <c r="B85" s="420"/>
      <c r="C85" s="386"/>
      <c r="D85" s="387"/>
      <c r="E85" s="394"/>
      <c r="F85" s="392"/>
      <c r="G85" s="390"/>
      <c r="H85" s="381"/>
      <c r="I85" s="381"/>
      <c r="J85" s="382"/>
      <c r="K85" s="383"/>
      <c r="L85" s="361"/>
      <c r="M85" s="374"/>
      <c r="N85" s="363"/>
    </row>
    <row r="86" spans="1:16" s="331" customFormat="1" ht="15.6" x14ac:dyDescent="0.25">
      <c r="A86" s="384">
        <v>39</v>
      </c>
      <c r="B86" s="420" t="s">
        <v>917</v>
      </c>
      <c r="C86" s="386" t="s">
        <v>918</v>
      </c>
      <c r="D86" s="387" t="s">
        <v>253</v>
      </c>
      <c r="E86" s="394">
        <f>E11</f>
        <v>12.8</v>
      </c>
      <c r="F86" s="392">
        <v>0</v>
      </c>
      <c r="G86" s="390">
        <f>F86*E86</f>
        <v>0</v>
      </c>
      <c r="H86" s="381"/>
      <c r="I86" s="381"/>
      <c r="J86" s="382"/>
      <c r="K86" s="383"/>
      <c r="L86" s="361"/>
      <c r="M86" s="374"/>
      <c r="N86" s="363"/>
    </row>
    <row r="87" spans="1:16" s="331" customFormat="1" ht="15.6" x14ac:dyDescent="0.25">
      <c r="A87" s="375"/>
      <c r="B87" s="420"/>
      <c r="C87" s="386"/>
      <c r="D87" s="387"/>
      <c r="E87" s="394"/>
      <c r="F87" s="394"/>
      <c r="G87" s="390"/>
      <c r="H87" s="381"/>
      <c r="I87" s="381"/>
      <c r="J87" s="382"/>
      <c r="K87" s="383"/>
      <c r="L87" s="361"/>
      <c r="M87" s="374"/>
      <c r="N87" s="363"/>
    </row>
    <row r="88" spans="1:16" s="331" customFormat="1" ht="12" customHeight="1" x14ac:dyDescent="0.25">
      <c r="A88" s="399">
        <v>40</v>
      </c>
      <c r="B88" s="385"/>
      <c r="C88" s="386" t="s">
        <v>866</v>
      </c>
      <c r="D88" s="387"/>
      <c r="E88" s="394"/>
      <c r="F88" s="394"/>
      <c r="G88" s="400">
        <f>SUM(G34:G87)</f>
        <v>0</v>
      </c>
      <c r="H88" s="381"/>
      <c r="I88" s="381"/>
      <c r="J88" s="382"/>
      <c r="K88" s="383"/>
      <c r="L88" s="361"/>
      <c r="M88" s="374"/>
      <c r="N88" s="363"/>
    </row>
    <row r="89" spans="1:16" s="331" customFormat="1" ht="12" customHeight="1" x14ac:dyDescent="0.25">
      <c r="A89" s="384">
        <v>41</v>
      </c>
      <c r="B89" s="385" t="s">
        <v>919</v>
      </c>
      <c r="C89" s="386" t="s">
        <v>920</v>
      </c>
      <c r="D89" s="387" t="s">
        <v>39</v>
      </c>
      <c r="E89" s="393">
        <v>1.95</v>
      </c>
      <c r="F89" s="401" t="s">
        <v>869</v>
      </c>
      <c r="G89" s="400">
        <f>E89*0.01*G88</f>
        <v>0</v>
      </c>
      <c r="H89" s="381"/>
      <c r="I89" s="381"/>
      <c r="J89" s="382"/>
      <c r="K89" s="383"/>
      <c r="L89" s="361"/>
      <c r="M89" s="374"/>
      <c r="N89" s="363"/>
    </row>
    <row r="90" spans="1:16" s="331" customFormat="1" ht="12" customHeight="1" x14ac:dyDescent="0.25">
      <c r="A90" s="402"/>
      <c r="B90" s="403" t="s">
        <v>870</v>
      </c>
      <c r="C90" s="404" t="s">
        <v>921</v>
      </c>
      <c r="D90" s="405"/>
      <c r="E90" s="406"/>
      <c r="F90" s="407"/>
      <c r="G90" s="408">
        <f>G88+G89</f>
        <v>0</v>
      </c>
      <c r="H90" s="381"/>
      <c r="I90" s="381"/>
      <c r="J90" s="382"/>
      <c r="K90" s="383"/>
      <c r="L90" s="361"/>
      <c r="M90" s="374"/>
      <c r="N90" s="363"/>
    </row>
    <row r="91" spans="1:16" s="331" customFormat="1" ht="12" customHeight="1" x14ac:dyDescent="0.25">
      <c r="A91" s="421"/>
      <c r="B91" s="419"/>
      <c r="C91" s="422"/>
      <c r="D91" s="423"/>
      <c r="E91" s="423"/>
      <c r="F91" s="424"/>
      <c r="G91" s="363"/>
      <c r="H91" s="381"/>
      <c r="I91" s="381"/>
      <c r="J91" s="363"/>
      <c r="K91" s="317"/>
      <c r="L91" s="361"/>
      <c r="M91" s="374"/>
      <c r="N91" s="363"/>
      <c r="O91" s="310"/>
      <c r="P91" s="310"/>
    </row>
    <row r="92" spans="1:16" s="331" customFormat="1" ht="12" customHeight="1" x14ac:dyDescent="0.25">
      <c r="A92" s="421"/>
      <c r="B92" s="425"/>
      <c r="C92" s="426" t="s">
        <v>922</v>
      </c>
      <c r="D92" s="427"/>
      <c r="E92" s="428"/>
      <c r="F92" s="429"/>
      <c r="G92" s="428"/>
      <c r="H92" s="381"/>
      <c r="I92" s="381"/>
      <c r="J92" s="363"/>
      <c r="K92" s="317"/>
      <c r="L92" s="361"/>
      <c r="M92" s="374"/>
      <c r="N92" s="363"/>
      <c r="O92" s="310"/>
      <c r="P92" s="310"/>
    </row>
    <row r="93" spans="1:16" s="331" customFormat="1" ht="12" customHeight="1" x14ac:dyDescent="0.25">
      <c r="A93" s="430"/>
      <c r="B93" s="431"/>
      <c r="C93" s="426" t="s">
        <v>923</v>
      </c>
      <c r="D93" s="427"/>
      <c r="E93" s="432"/>
      <c r="F93" s="429"/>
      <c r="G93" s="433"/>
      <c r="H93" s="381"/>
      <c r="I93" s="381"/>
      <c r="J93" s="363"/>
      <c r="K93" s="317"/>
      <c r="L93" s="361"/>
      <c r="M93" s="374"/>
      <c r="N93" s="363"/>
      <c r="O93" s="310"/>
      <c r="P93" s="310"/>
    </row>
    <row r="94" spans="1:16" s="331" customFormat="1" ht="12" customHeight="1" x14ac:dyDescent="0.25">
      <c r="A94" s="421"/>
      <c r="B94" s="431"/>
      <c r="C94" s="434"/>
      <c r="D94" s="435"/>
      <c r="E94" s="432"/>
      <c r="F94" s="436"/>
      <c r="G94" s="428"/>
      <c r="H94" s="381"/>
      <c r="I94" s="381"/>
      <c r="J94" s="363"/>
      <c r="K94" s="317"/>
      <c r="L94" s="361"/>
      <c r="M94" s="374"/>
      <c r="N94" s="363"/>
      <c r="O94" s="310"/>
      <c r="P94" s="310"/>
    </row>
    <row r="95" spans="1:16" s="331" customFormat="1" ht="12" customHeight="1" x14ac:dyDescent="0.25">
      <c r="A95" s="430"/>
      <c r="B95" s="431"/>
      <c r="C95" s="437"/>
      <c r="D95" s="435"/>
      <c r="E95" s="432"/>
      <c r="F95" s="436"/>
      <c r="G95" s="433"/>
      <c r="H95" s="381"/>
      <c r="I95" s="381"/>
      <c r="J95" s="363"/>
      <c r="K95" s="317"/>
      <c r="L95" s="361"/>
      <c r="M95" s="374"/>
      <c r="N95" s="363"/>
      <c r="O95" s="310"/>
      <c r="P95" s="310"/>
    </row>
    <row r="96" spans="1:16" s="331" customFormat="1" ht="12" customHeight="1" x14ac:dyDescent="0.25">
      <c r="A96" s="421"/>
      <c r="B96" s="431"/>
      <c r="C96" s="434"/>
      <c r="D96" s="435"/>
      <c r="E96" s="432"/>
      <c r="F96" s="436"/>
      <c r="G96" s="428"/>
      <c r="H96" s="381"/>
      <c r="I96" s="381"/>
      <c r="J96" s="363"/>
      <c r="K96" s="317"/>
      <c r="L96" s="361"/>
      <c r="M96" s="374"/>
      <c r="N96" s="363"/>
      <c r="O96" s="310"/>
      <c r="P96" s="310"/>
    </row>
    <row r="97" spans="1:17" s="331" customFormat="1" ht="12" customHeight="1" x14ac:dyDescent="0.25">
      <c r="A97" s="430"/>
      <c r="B97" s="431"/>
      <c r="C97" s="437"/>
      <c r="D97" s="435"/>
      <c r="E97" s="432"/>
      <c r="F97" s="429"/>
      <c r="G97" s="433"/>
      <c r="H97" s="381"/>
      <c r="I97" s="381"/>
      <c r="J97" s="363"/>
      <c r="K97" s="317"/>
      <c r="L97" s="361"/>
      <c r="M97" s="374"/>
      <c r="N97" s="363"/>
      <c r="O97" s="310"/>
      <c r="P97" s="310"/>
    </row>
    <row r="98" spans="1:17" s="331" customFormat="1" ht="12" customHeight="1" x14ac:dyDescent="0.25">
      <c r="A98" s="421"/>
      <c r="B98" s="431"/>
      <c r="C98" s="434"/>
      <c r="D98" s="435"/>
      <c r="E98" s="432"/>
      <c r="F98" s="436"/>
      <c r="G98" s="428"/>
      <c r="H98" s="381"/>
      <c r="I98" s="381"/>
      <c r="J98" s="363"/>
      <c r="K98" s="317"/>
      <c r="L98" s="361"/>
      <c r="M98" s="374"/>
      <c r="N98" s="363"/>
      <c r="O98" s="310"/>
      <c r="P98" s="310"/>
    </row>
    <row r="99" spans="1:17" s="331" customFormat="1" ht="12" customHeight="1" x14ac:dyDescent="0.25">
      <c r="A99" s="430"/>
      <c r="B99" s="431"/>
      <c r="C99" s="437"/>
      <c r="D99" s="435"/>
      <c r="E99" s="432"/>
      <c r="F99" s="436"/>
      <c r="G99" s="433"/>
      <c r="H99" s="381"/>
      <c r="I99" s="381"/>
      <c r="J99" s="363"/>
      <c r="K99" s="317"/>
      <c r="L99" s="361"/>
      <c r="M99" s="374"/>
      <c r="N99" s="363"/>
      <c r="O99" s="310"/>
      <c r="P99" s="310"/>
    </row>
    <row r="100" spans="1:17" s="331" customFormat="1" ht="12" customHeight="1" x14ac:dyDescent="0.25">
      <c r="A100" s="421"/>
      <c r="B100" s="431"/>
      <c r="C100" s="434"/>
      <c r="D100" s="435"/>
      <c r="E100" s="432"/>
      <c r="F100" s="436"/>
      <c r="G100" s="428"/>
      <c r="H100" s="381"/>
      <c r="I100" s="381"/>
      <c r="J100" s="363"/>
      <c r="K100" s="317"/>
      <c r="L100" s="361"/>
      <c r="M100" s="374"/>
      <c r="N100" s="363"/>
      <c r="O100" s="310"/>
      <c r="P100" s="310"/>
    </row>
    <row r="101" spans="1:17" s="331" customFormat="1" ht="12" customHeight="1" x14ac:dyDescent="0.25">
      <c r="A101" s="430"/>
      <c r="B101" s="431"/>
      <c r="C101" s="437"/>
      <c r="D101" s="435"/>
      <c r="E101" s="432"/>
      <c r="F101" s="429"/>
      <c r="G101" s="433"/>
      <c r="H101" s="381"/>
      <c r="I101" s="381"/>
      <c r="J101" s="363"/>
      <c r="K101" s="317"/>
      <c r="L101" s="361"/>
      <c r="M101" s="374"/>
      <c r="N101" s="363"/>
      <c r="O101" s="310"/>
      <c r="P101" s="310"/>
      <c r="Q101" s="310"/>
    </row>
    <row r="102" spans="1:17" s="331" customFormat="1" ht="12" customHeight="1" x14ac:dyDescent="0.25">
      <c r="A102" s="421"/>
      <c r="B102" s="431"/>
      <c r="C102" s="434"/>
      <c r="D102" s="435"/>
      <c r="E102" s="432"/>
      <c r="F102" s="436"/>
      <c r="G102" s="428"/>
      <c r="H102" s="381"/>
      <c r="I102" s="381"/>
      <c r="J102" s="363"/>
      <c r="K102" s="317"/>
      <c r="L102" s="361"/>
      <c r="M102" s="374"/>
      <c r="N102" s="363"/>
      <c r="O102" s="310"/>
      <c r="P102" s="310"/>
      <c r="Q102" s="310"/>
    </row>
    <row r="103" spans="1:17" s="331" customFormat="1" ht="12" customHeight="1" x14ac:dyDescent="0.25">
      <c r="A103" s="430"/>
      <c r="B103" s="431"/>
      <c r="C103" s="437"/>
      <c r="D103" s="435"/>
      <c r="E103" s="432"/>
      <c r="F103" s="436"/>
      <c r="G103" s="433"/>
      <c r="H103" s="381"/>
      <c r="I103" s="381"/>
      <c r="J103" s="363"/>
      <c r="K103" s="317"/>
      <c r="L103" s="361"/>
      <c r="M103" s="374"/>
      <c r="N103" s="363"/>
      <c r="O103" s="310"/>
      <c r="P103" s="310"/>
      <c r="Q103" s="310"/>
    </row>
    <row r="104" spans="1:17" s="331" customFormat="1" ht="12" customHeight="1" x14ac:dyDescent="0.25">
      <c r="A104" s="421"/>
      <c r="B104" s="431"/>
      <c r="C104" s="434"/>
      <c r="D104" s="435"/>
      <c r="E104" s="432"/>
      <c r="F104" s="436"/>
      <c r="G104" s="433"/>
      <c r="H104" s="381"/>
      <c r="I104" s="381"/>
      <c r="J104" s="363"/>
      <c r="K104" s="317"/>
      <c r="L104" s="361"/>
      <c r="M104" s="374"/>
      <c r="N104" s="363"/>
      <c r="O104" s="310"/>
      <c r="P104" s="310"/>
      <c r="Q104" s="310"/>
    </row>
    <row r="105" spans="1:17" s="331" customFormat="1" ht="12" customHeight="1" x14ac:dyDescent="0.25">
      <c r="A105" s="430"/>
      <c r="B105" s="431"/>
      <c r="C105" s="437"/>
      <c r="D105" s="435"/>
      <c r="E105" s="432"/>
      <c r="F105" s="429"/>
      <c r="G105" s="433"/>
      <c r="H105" s="381"/>
      <c r="I105" s="381"/>
      <c r="J105" s="363"/>
      <c r="K105" s="317"/>
      <c r="L105" s="361"/>
      <c r="M105" s="374"/>
      <c r="N105" s="363"/>
      <c r="O105" s="310"/>
      <c r="P105" s="310"/>
      <c r="Q105" s="310"/>
    </row>
    <row r="106" spans="1:17" s="331" customFormat="1" ht="12" customHeight="1" x14ac:dyDescent="0.25">
      <c r="A106" s="421"/>
      <c r="B106" s="431"/>
      <c r="C106" s="434"/>
      <c r="D106" s="435"/>
      <c r="E106" s="432"/>
      <c r="F106" s="436"/>
      <c r="G106" s="433"/>
      <c r="H106" s="381"/>
      <c r="I106" s="381"/>
      <c r="J106" s="363"/>
      <c r="K106" s="317"/>
      <c r="L106" s="361"/>
      <c r="M106" s="374"/>
      <c r="N106" s="363"/>
      <c r="O106" s="310"/>
      <c r="P106" s="310"/>
      <c r="Q106" s="310"/>
    </row>
    <row r="107" spans="1:17" s="331" customFormat="1" ht="11.4" x14ac:dyDescent="0.2">
      <c r="A107" s="430"/>
      <c r="B107" s="431"/>
      <c r="C107" s="437"/>
      <c r="D107" s="435"/>
      <c r="E107" s="432"/>
      <c r="F107" s="436"/>
      <c r="G107" s="433"/>
      <c r="H107" s="428"/>
      <c r="I107" s="438"/>
      <c r="J107" s="439"/>
      <c r="K107" s="440"/>
      <c r="L107" s="310"/>
      <c r="M107" s="432"/>
      <c r="N107" s="336"/>
      <c r="O107" s="310"/>
      <c r="P107" s="310"/>
      <c r="Q107" s="310"/>
    </row>
    <row r="108" spans="1:17" s="331" customFormat="1" ht="13.2" x14ac:dyDescent="0.2">
      <c r="A108" s="421"/>
      <c r="B108" s="431"/>
      <c r="C108" s="434"/>
      <c r="D108" s="428"/>
      <c r="E108" s="432"/>
      <c r="F108" s="436"/>
      <c r="G108" s="428"/>
      <c r="H108" s="428"/>
      <c r="I108" s="438"/>
      <c r="J108" s="439"/>
      <c r="K108" s="440"/>
      <c r="L108" s="310"/>
      <c r="M108" s="432"/>
      <c r="N108" s="336"/>
      <c r="O108" s="310"/>
      <c r="P108" s="310"/>
      <c r="Q108" s="310"/>
    </row>
    <row r="109" spans="1:17" s="331" customFormat="1" ht="11.4" x14ac:dyDescent="0.2">
      <c r="A109" s="430"/>
      <c r="B109" s="431"/>
      <c r="C109" s="437"/>
      <c r="D109" s="435"/>
      <c r="E109" s="432"/>
      <c r="F109" s="429"/>
      <c r="G109" s="433"/>
      <c r="H109" s="428"/>
      <c r="I109" s="438"/>
      <c r="J109" s="439"/>
      <c r="K109" s="440"/>
      <c r="L109" s="310"/>
      <c r="M109" s="432"/>
      <c r="N109" s="336"/>
      <c r="O109" s="310"/>
      <c r="P109" s="310"/>
      <c r="Q109" s="310"/>
    </row>
    <row r="110" spans="1:17" s="331" customFormat="1" ht="13.2" x14ac:dyDescent="0.2">
      <c r="A110" s="421"/>
      <c r="B110" s="431"/>
      <c r="C110" s="434"/>
      <c r="D110" s="428"/>
      <c r="E110" s="432"/>
      <c r="F110" s="436"/>
      <c r="G110" s="428"/>
      <c r="H110" s="428"/>
      <c r="I110" s="438"/>
      <c r="J110" s="439"/>
      <c r="K110" s="440"/>
      <c r="L110" s="310"/>
      <c r="M110" s="432"/>
      <c r="N110" s="336"/>
      <c r="O110" s="310"/>
      <c r="P110" s="310"/>
      <c r="Q110" s="310"/>
    </row>
    <row r="111" spans="1:17" s="331" customFormat="1" ht="11.4" x14ac:dyDescent="0.2">
      <c r="A111" s="430"/>
      <c r="B111" s="431"/>
      <c r="C111" s="437"/>
      <c r="D111" s="441"/>
      <c r="E111" s="432"/>
      <c r="F111" s="436"/>
      <c r="G111" s="442"/>
      <c r="H111" s="428"/>
      <c r="I111" s="438"/>
      <c r="J111" s="439"/>
      <c r="K111" s="440"/>
      <c r="L111" s="310"/>
      <c r="M111" s="432"/>
      <c r="N111" s="336"/>
      <c r="O111" s="310"/>
      <c r="P111" s="310"/>
      <c r="Q111" s="310"/>
    </row>
    <row r="112" spans="1:17" s="331" customFormat="1" ht="13.2" x14ac:dyDescent="0.2">
      <c r="A112" s="421"/>
      <c r="B112" s="431"/>
      <c r="C112" s="434"/>
      <c r="D112" s="441"/>
      <c r="E112" s="432"/>
      <c r="F112" s="436"/>
      <c r="G112" s="442"/>
      <c r="H112" s="428"/>
      <c r="I112" s="438"/>
      <c r="J112" s="439"/>
      <c r="K112" s="440"/>
      <c r="L112" s="310"/>
      <c r="M112" s="432"/>
      <c r="N112" s="336"/>
      <c r="O112" s="310"/>
      <c r="P112" s="310"/>
      <c r="Q112" s="310"/>
    </row>
    <row r="113" spans="1:17" s="331" customFormat="1" ht="11.4" x14ac:dyDescent="0.2">
      <c r="A113" s="430"/>
      <c r="B113" s="443"/>
      <c r="C113" s="444"/>
      <c r="D113" s="445"/>
      <c r="E113" s="446"/>
      <c r="F113" s="429"/>
      <c r="G113" s="447"/>
      <c r="H113" s="428"/>
      <c r="I113" s="438"/>
      <c r="J113" s="439"/>
      <c r="K113" s="440"/>
      <c r="L113" s="310"/>
      <c r="M113" s="432"/>
      <c r="N113" s="336"/>
      <c r="O113" s="310"/>
      <c r="P113" s="310"/>
      <c r="Q113" s="310"/>
    </row>
    <row r="114" spans="1:17" s="331" customFormat="1" ht="13.2" x14ac:dyDescent="0.2">
      <c r="A114" s="421"/>
      <c r="B114" s="443"/>
      <c r="C114" s="448"/>
      <c r="D114" s="443"/>
      <c r="E114" s="449"/>
      <c r="F114" s="436"/>
      <c r="G114" s="450"/>
      <c r="H114" s="428"/>
      <c r="I114" s="438"/>
      <c r="J114" s="439"/>
      <c r="K114" s="440"/>
      <c r="L114" s="310"/>
      <c r="M114" s="432"/>
      <c r="N114" s="336"/>
      <c r="O114" s="310"/>
      <c r="P114" s="310"/>
      <c r="Q114" s="310"/>
    </row>
    <row r="115" spans="1:17" s="331" customFormat="1" ht="11.4" x14ac:dyDescent="0.2">
      <c r="A115" s="430"/>
      <c r="B115" s="443"/>
      <c r="C115" s="444"/>
      <c r="D115" s="445"/>
      <c r="E115" s="446"/>
      <c r="F115" s="436"/>
      <c r="G115" s="447"/>
      <c r="H115" s="428"/>
      <c r="I115" s="438"/>
      <c r="J115" s="439"/>
      <c r="K115" s="440"/>
      <c r="L115" s="310"/>
      <c r="M115" s="432"/>
      <c r="N115" s="336"/>
      <c r="O115" s="310"/>
      <c r="P115" s="310"/>
      <c r="Q115" s="310"/>
    </row>
    <row r="116" spans="1:17" s="331" customFormat="1" ht="13.2" x14ac:dyDescent="0.2">
      <c r="A116" s="421"/>
      <c r="B116" s="443"/>
      <c r="C116" s="448"/>
      <c r="D116" s="443"/>
      <c r="E116" s="449"/>
      <c r="F116" s="436"/>
      <c r="G116" s="450"/>
      <c r="H116" s="428"/>
      <c r="I116" s="438"/>
      <c r="J116" s="439"/>
      <c r="K116" s="440"/>
      <c r="L116" s="310"/>
      <c r="M116" s="432"/>
      <c r="N116" s="336"/>
      <c r="O116" s="310"/>
      <c r="P116" s="310"/>
      <c r="Q116" s="310"/>
    </row>
    <row r="117" spans="1:17" s="331" customFormat="1" ht="15.6" x14ac:dyDescent="0.25">
      <c r="A117" s="430"/>
      <c r="B117" s="443"/>
      <c r="C117" s="444"/>
      <c r="D117" s="445"/>
      <c r="E117" s="446"/>
      <c r="F117" s="429"/>
      <c r="G117" s="447"/>
      <c r="H117" s="381"/>
      <c r="I117" s="381"/>
      <c r="J117" s="363"/>
      <c r="K117" s="317"/>
      <c r="L117" s="361"/>
      <c r="M117" s="374"/>
      <c r="N117" s="363"/>
      <c r="O117" s="310"/>
      <c r="P117" s="310"/>
      <c r="Q117" s="310"/>
    </row>
    <row r="118" spans="1:17" s="331" customFormat="1" ht="12" customHeight="1" x14ac:dyDescent="0.25">
      <c r="A118" s="421"/>
      <c r="B118" s="443"/>
      <c r="C118" s="448"/>
      <c r="D118" s="443"/>
      <c r="E118" s="449"/>
      <c r="F118" s="436"/>
      <c r="G118" s="450"/>
      <c r="H118" s="381"/>
      <c r="I118" s="381"/>
      <c r="J118" s="363"/>
      <c r="K118" s="317"/>
      <c r="L118" s="361"/>
      <c r="M118" s="374"/>
      <c r="N118" s="363"/>
      <c r="O118" s="310"/>
      <c r="P118" s="310"/>
    </row>
    <row r="119" spans="1:17" s="331" customFormat="1" ht="12" customHeight="1" x14ac:dyDescent="0.25">
      <c r="A119" s="430"/>
      <c r="B119" s="431"/>
      <c r="C119" s="437"/>
      <c r="D119" s="435"/>
      <c r="E119" s="432"/>
      <c r="F119" s="436"/>
      <c r="G119" s="442"/>
      <c r="H119" s="381"/>
      <c r="I119" s="381"/>
      <c r="J119" s="363"/>
      <c r="K119" s="317"/>
      <c r="L119" s="361"/>
      <c r="M119" s="374"/>
      <c r="N119" s="363"/>
      <c r="O119" s="310"/>
      <c r="P119" s="310"/>
    </row>
    <row r="120" spans="1:17" s="331" customFormat="1" ht="12" customHeight="1" x14ac:dyDescent="0.25">
      <c r="A120" s="421"/>
      <c r="B120" s="451"/>
      <c r="C120" s="452"/>
      <c r="D120" s="435"/>
      <c r="E120" s="432"/>
      <c r="F120" s="436"/>
      <c r="G120" s="433"/>
      <c r="H120" s="381"/>
      <c r="I120" s="381"/>
      <c r="J120" s="363"/>
      <c r="K120" s="317"/>
      <c r="L120" s="361"/>
      <c r="M120" s="374"/>
      <c r="N120" s="363"/>
      <c r="O120" s="310"/>
      <c r="P120" s="310"/>
    </row>
    <row r="121" spans="1:17" s="331" customFormat="1" ht="12" customHeight="1" x14ac:dyDescent="0.25">
      <c r="A121" s="430"/>
      <c r="B121" s="431"/>
      <c r="C121" s="437"/>
      <c r="D121" s="435"/>
      <c r="E121" s="432"/>
      <c r="F121" s="429"/>
      <c r="G121" s="442"/>
      <c r="H121" s="381"/>
      <c r="I121" s="381"/>
      <c r="J121" s="363"/>
      <c r="K121" s="317"/>
      <c r="L121" s="361"/>
      <c r="M121" s="374"/>
      <c r="N121" s="363"/>
      <c r="O121" s="310"/>
      <c r="P121" s="310"/>
    </row>
    <row r="122" spans="1:17" s="331" customFormat="1" ht="12" customHeight="1" x14ac:dyDescent="0.25">
      <c r="A122" s="421"/>
      <c r="B122" s="431"/>
      <c r="C122" s="437"/>
      <c r="D122" s="435"/>
      <c r="E122" s="432"/>
      <c r="F122" s="436"/>
      <c r="G122" s="442"/>
      <c r="H122" s="381"/>
      <c r="I122" s="381"/>
      <c r="J122" s="363"/>
      <c r="K122" s="317"/>
      <c r="L122" s="361"/>
      <c r="M122" s="374"/>
      <c r="N122" s="363"/>
      <c r="O122" s="310"/>
      <c r="P122" s="310"/>
    </row>
    <row r="123" spans="1:17" s="331" customFormat="1" ht="12" customHeight="1" x14ac:dyDescent="0.25">
      <c r="A123" s="384"/>
      <c r="B123" s="453"/>
      <c r="C123" s="454"/>
      <c r="D123" s="455"/>
      <c r="E123" s="393"/>
      <c r="F123" s="392"/>
      <c r="G123" s="456"/>
      <c r="H123" s="381"/>
      <c r="I123" s="381"/>
      <c r="J123" s="382"/>
      <c r="K123" s="383"/>
      <c r="L123" s="361"/>
      <c r="M123" s="374"/>
      <c r="N123" s="363"/>
    </row>
    <row r="124" spans="1:17" s="331" customFormat="1" ht="12" customHeight="1" x14ac:dyDescent="0.25">
      <c r="A124" s="375"/>
      <c r="B124" s="453"/>
      <c r="C124" s="454"/>
      <c r="D124" s="455"/>
      <c r="E124" s="393"/>
      <c r="F124" s="392"/>
      <c r="G124" s="456"/>
      <c r="H124" s="381"/>
      <c r="I124" s="381"/>
      <c r="J124" s="382"/>
      <c r="K124" s="383"/>
      <c r="L124" s="361"/>
      <c r="M124" s="374"/>
      <c r="N124" s="363"/>
    </row>
    <row r="125" spans="1:17" s="331" customFormat="1" ht="12" customHeight="1" x14ac:dyDescent="0.25">
      <c r="A125" s="384"/>
      <c r="B125" s="453"/>
      <c r="C125" s="454"/>
      <c r="D125" s="455"/>
      <c r="E125" s="393"/>
      <c r="F125" s="394"/>
      <c r="G125" s="456"/>
      <c r="H125" s="381"/>
      <c r="I125" s="381"/>
      <c r="J125" s="382"/>
      <c r="K125" s="383"/>
      <c r="L125" s="361"/>
      <c r="M125" s="374"/>
      <c r="N125" s="363"/>
    </row>
    <row r="126" spans="1:17" s="331" customFormat="1" ht="12" customHeight="1" x14ac:dyDescent="0.25">
      <c r="A126" s="375"/>
      <c r="B126" s="453"/>
      <c r="C126" s="454"/>
      <c r="D126" s="455"/>
      <c r="E126" s="393"/>
      <c r="F126" s="392"/>
      <c r="G126" s="456"/>
      <c r="H126" s="381"/>
      <c r="I126" s="381"/>
      <c r="J126" s="382"/>
      <c r="K126" s="383"/>
      <c r="L126" s="361"/>
      <c r="M126" s="374"/>
      <c r="N126" s="363"/>
    </row>
    <row r="127" spans="1:17" s="331" customFormat="1" ht="12" customHeight="1" x14ac:dyDescent="0.25">
      <c r="A127" s="384"/>
      <c r="B127" s="453"/>
      <c r="C127" s="454"/>
      <c r="D127" s="455"/>
      <c r="E127" s="393"/>
      <c r="F127" s="392"/>
      <c r="G127" s="456"/>
      <c r="H127" s="381"/>
      <c r="I127" s="381"/>
      <c r="J127" s="382"/>
      <c r="K127" s="383"/>
      <c r="L127" s="361"/>
      <c r="M127" s="374"/>
      <c r="N127" s="363"/>
    </row>
    <row r="128" spans="1:17" s="331" customFormat="1" ht="12" customHeight="1" x14ac:dyDescent="0.25">
      <c r="A128" s="375"/>
      <c r="B128" s="453"/>
      <c r="C128" s="454"/>
      <c r="D128" s="455"/>
      <c r="E128" s="393"/>
      <c r="F128" s="392"/>
      <c r="G128" s="456"/>
      <c r="H128" s="381"/>
      <c r="I128" s="381"/>
      <c r="J128" s="382"/>
      <c r="K128" s="383"/>
      <c r="L128" s="361"/>
      <c r="M128" s="374"/>
      <c r="N128" s="363"/>
    </row>
    <row r="129" spans="1:14" s="331" customFormat="1" ht="12" customHeight="1" x14ac:dyDescent="0.25">
      <c r="A129" s="384"/>
      <c r="B129" s="453"/>
      <c r="C129" s="454"/>
      <c r="D129" s="455"/>
      <c r="E129" s="393"/>
      <c r="F129" s="394"/>
      <c r="G129" s="456"/>
      <c r="H129" s="381"/>
      <c r="I129" s="381"/>
      <c r="J129" s="382"/>
      <c r="K129" s="383"/>
      <c r="L129" s="361"/>
      <c r="M129" s="374"/>
      <c r="N129" s="363"/>
    </row>
    <row r="130" spans="1:14" s="331" customFormat="1" ht="12" customHeight="1" x14ac:dyDescent="0.25">
      <c r="A130" s="375"/>
      <c r="B130" s="453"/>
      <c r="C130" s="454"/>
      <c r="D130" s="455"/>
      <c r="E130" s="393"/>
      <c r="F130" s="392"/>
      <c r="G130" s="456"/>
      <c r="H130" s="381"/>
      <c r="I130" s="381"/>
      <c r="J130" s="382"/>
      <c r="K130" s="383"/>
      <c r="L130" s="361"/>
      <c r="M130" s="374"/>
      <c r="N130" s="363"/>
    </row>
    <row r="131" spans="1:14" s="331" customFormat="1" ht="12" customHeight="1" x14ac:dyDescent="0.25">
      <c r="A131" s="384"/>
      <c r="B131" s="453"/>
      <c r="C131" s="454"/>
      <c r="D131" s="455"/>
      <c r="E131" s="393"/>
      <c r="F131" s="392"/>
      <c r="G131" s="456"/>
      <c r="H131" s="381"/>
      <c r="I131" s="381"/>
      <c r="J131" s="382"/>
      <c r="K131" s="383"/>
      <c r="L131" s="361"/>
      <c r="M131" s="374"/>
      <c r="N131" s="363"/>
    </row>
    <row r="132" spans="1:14" s="331" customFormat="1" ht="12" customHeight="1" x14ac:dyDescent="0.25">
      <c r="A132" s="375"/>
      <c r="B132" s="453"/>
      <c r="C132" s="454"/>
      <c r="D132" s="455"/>
      <c r="E132" s="393"/>
      <c r="F132" s="392"/>
      <c r="G132" s="456"/>
      <c r="H132" s="381"/>
      <c r="I132" s="381"/>
      <c r="J132" s="382"/>
      <c r="K132" s="383"/>
      <c r="L132" s="361"/>
      <c r="M132" s="374"/>
      <c r="N132" s="363"/>
    </row>
    <row r="133" spans="1:14" s="331" customFormat="1" ht="15.6" x14ac:dyDescent="0.25">
      <c r="A133" s="384"/>
      <c r="B133" s="453"/>
      <c r="C133" s="454"/>
      <c r="D133" s="455"/>
      <c r="E133" s="393"/>
      <c r="F133" s="394"/>
      <c r="G133" s="456"/>
      <c r="H133" s="381"/>
      <c r="I133" s="381"/>
      <c r="J133" s="382"/>
      <c r="K133" s="383"/>
      <c r="L133" s="361"/>
      <c r="M133" s="374"/>
      <c r="N133" s="363"/>
    </row>
    <row r="134" spans="1:14" s="331" customFormat="1" ht="12" customHeight="1" x14ac:dyDescent="0.25">
      <c r="A134" s="375"/>
      <c r="B134" s="451"/>
      <c r="C134" s="454"/>
      <c r="D134" s="455"/>
      <c r="E134" s="393"/>
      <c r="F134" s="392"/>
      <c r="G134" s="457"/>
      <c r="H134" s="381"/>
      <c r="I134" s="381"/>
      <c r="J134" s="382"/>
      <c r="K134" s="383"/>
      <c r="L134" s="361"/>
      <c r="M134" s="374"/>
      <c r="N134" s="363"/>
    </row>
    <row r="135" spans="1:14" s="331" customFormat="1" ht="15.6" x14ac:dyDescent="0.25">
      <c r="A135" s="384"/>
      <c r="B135" s="453"/>
      <c r="C135" s="454"/>
      <c r="D135" s="455"/>
      <c r="E135" s="393"/>
      <c r="F135" s="392"/>
      <c r="G135" s="456"/>
      <c r="H135" s="381"/>
      <c r="I135" s="381"/>
      <c r="J135" s="382"/>
      <c r="K135" s="383"/>
      <c r="L135" s="361"/>
      <c r="M135" s="374"/>
      <c r="N135" s="363"/>
    </row>
    <row r="136" spans="1:14" s="331" customFormat="1" ht="12" customHeight="1" x14ac:dyDescent="0.25">
      <c r="A136" s="375"/>
      <c r="B136" s="458"/>
      <c r="C136" s="454"/>
      <c r="D136" s="455"/>
      <c r="E136" s="393"/>
      <c r="F136" s="392"/>
      <c r="G136" s="457"/>
      <c r="H136" s="381"/>
      <c r="I136" s="381"/>
      <c r="J136" s="382"/>
      <c r="K136" s="383"/>
      <c r="L136" s="361"/>
      <c r="M136" s="374"/>
      <c r="N136" s="363"/>
    </row>
    <row r="137" spans="1:14" s="331" customFormat="1" ht="15.6" x14ac:dyDescent="0.25">
      <c r="A137" s="384"/>
      <c r="B137" s="453"/>
      <c r="C137" s="454"/>
      <c r="D137" s="455"/>
      <c r="E137" s="393"/>
      <c r="F137" s="394"/>
      <c r="G137" s="456"/>
      <c r="H137" s="381"/>
      <c r="I137" s="381"/>
      <c r="J137" s="382"/>
      <c r="K137" s="383"/>
      <c r="L137" s="361"/>
      <c r="M137" s="374"/>
      <c r="N137" s="363"/>
    </row>
    <row r="138" spans="1:14" s="331" customFormat="1" ht="12" customHeight="1" x14ac:dyDescent="0.25">
      <c r="A138" s="375"/>
      <c r="B138" s="453"/>
      <c r="C138" s="454"/>
      <c r="D138" s="455"/>
      <c r="E138" s="393"/>
      <c r="F138" s="392"/>
      <c r="G138" s="457"/>
      <c r="H138" s="381"/>
      <c r="I138" s="381"/>
      <c r="J138" s="382"/>
      <c r="K138" s="383"/>
      <c r="L138" s="361"/>
      <c r="M138" s="374"/>
      <c r="N138" s="363"/>
    </row>
    <row r="139" spans="1:14" s="331" customFormat="1" ht="15.6" x14ac:dyDescent="0.25">
      <c r="A139" s="384"/>
      <c r="B139" s="453"/>
      <c r="C139" s="454"/>
      <c r="D139" s="455"/>
      <c r="E139" s="393"/>
      <c r="F139" s="392"/>
      <c r="G139" s="456"/>
      <c r="H139" s="381"/>
      <c r="I139" s="381"/>
      <c r="J139" s="382"/>
      <c r="K139" s="383"/>
      <c r="L139" s="361"/>
      <c r="M139" s="374"/>
      <c r="N139" s="363"/>
    </row>
    <row r="140" spans="1:14" s="331" customFormat="1" ht="15.6" x14ac:dyDescent="0.25">
      <c r="A140" s="375"/>
      <c r="B140" s="453"/>
      <c r="C140" s="454"/>
      <c r="D140" s="455"/>
      <c r="E140" s="393"/>
      <c r="F140" s="392"/>
      <c r="G140" s="456"/>
      <c r="H140" s="381"/>
      <c r="I140" s="381"/>
      <c r="J140" s="382"/>
      <c r="K140" s="383"/>
      <c r="L140" s="361"/>
      <c r="M140" s="374"/>
      <c r="N140" s="363"/>
    </row>
    <row r="141" spans="1:14" s="331" customFormat="1" ht="15.6" x14ac:dyDescent="0.25">
      <c r="A141" s="384"/>
      <c r="B141" s="453"/>
      <c r="C141" s="454"/>
      <c r="D141" s="459"/>
      <c r="E141" s="393"/>
      <c r="F141" s="394"/>
      <c r="G141" s="456"/>
      <c r="H141" s="381"/>
      <c r="I141" s="381"/>
      <c r="J141" s="382"/>
      <c r="K141" s="383"/>
      <c r="L141" s="361"/>
      <c r="M141" s="374"/>
      <c r="N141" s="363"/>
    </row>
    <row r="142" spans="1:14" s="331" customFormat="1" ht="15.6" x14ac:dyDescent="0.25">
      <c r="A142" s="375"/>
      <c r="B142" s="453"/>
      <c r="C142" s="454"/>
      <c r="D142" s="459"/>
      <c r="E142" s="393"/>
      <c r="F142" s="392"/>
      <c r="G142" s="456"/>
      <c r="H142" s="381"/>
      <c r="I142" s="381"/>
      <c r="J142" s="382"/>
      <c r="K142" s="383"/>
      <c r="L142" s="361"/>
      <c r="M142" s="374"/>
      <c r="N142" s="363"/>
    </row>
    <row r="143" spans="1:14" s="331" customFormat="1" ht="15.6" x14ac:dyDescent="0.25">
      <c r="A143" s="384"/>
      <c r="B143" s="453"/>
      <c r="C143" s="454"/>
      <c r="D143" s="459"/>
      <c r="E143" s="393"/>
      <c r="F143" s="392"/>
      <c r="G143" s="456"/>
      <c r="H143" s="381"/>
      <c r="I143" s="381"/>
      <c r="J143" s="382"/>
      <c r="K143" s="383"/>
      <c r="L143" s="361"/>
      <c r="M143" s="374"/>
      <c r="N143" s="363"/>
    </row>
    <row r="144" spans="1:14" s="331" customFormat="1" ht="15.6" x14ac:dyDescent="0.25">
      <c r="A144" s="375"/>
      <c r="B144" s="453"/>
      <c r="C144" s="454"/>
      <c r="D144" s="455"/>
      <c r="E144" s="393"/>
      <c r="F144" s="392"/>
      <c r="G144" s="456"/>
      <c r="H144" s="381"/>
      <c r="I144" s="381"/>
      <c r="J144" s="382"/>
      <c r="K144" s="383"/>
      <c r="L144" s="361"/>
      <c r="M144" s="374"/>
      <c r="N144" s="363"/>
    </row>
    <row r="145" spans="1:14" s="331" customFormat="1" ht="12" customHeight="1" x14ac:dyDescent="0.25">
      <c r="A145" s="384"/>
      <c r="B145" s="453"/>
      <c r="C145" s="454"/>
      <c r="D145" s="455"/>
      <c r="E145" s="393"/>
      <c r="F145" s="394"/>
      <c r="G145" s="456"/>
      <c r="H145" s="381"/>
      <c r="I145" s="381"/>
      <c r="J145" s="382"/>
      <c r="K145" s="383"/>
      <c r="L145" s="361"/>
      <c r="M145" s="374"/>
      <c r="N145" s="363"/>
    </row>
    <row r="146" spans="1:14" s="331" customFormat="1" ht="12" customHeight="1" x14ac:dyDescent="0.25">
      <c r="A146" s="375"/>
      <c r="B146" s="453"/>
      <c r="C146" s="454"/>
      <c r="D146" s="455"/>
      <c r="E146" s="393"/>
      <c r="F146" s="392"/>
      <c r="G146" s="457"/>
      <c r="H146" s="381"/>
      <c r="I146" s="381"/>
      <c r="J146" s="382"/>
      <c r="K146" s="383"/>
      <c r="L146" s="361"/>
      <c r="M146" s="374"/>
      <c r="N146" s="363"/>
    </row>
    <row r="147" spans="1:14" s="331" customFormat="1" ht="12" customHeight="1" x14ac:dyDescent="0.25">
      <c r="A147" s="384"/>
      <c r="B147" s="460"/>
      <c r="C147" s="461"/>
      <c r="D147" s="455"/>
      <c r="E147" s="393"/>
      <c r="F147" s="392"/>
      <c r="G147" s="456"/>
      <c r="H147" s="381"/>
      <c r="I147" s="381"/>
      <c r="J147" s="382"/>
      <c r="K147" s="383"/>
      <c r="L147" s="361"/>
      <c r="M147" s="374"/>
      <c r="N147" s="363"/>
    </row>
    <row r="148" spans="1:14" s="331" customFormat="1" ht="12" customHeight="1" x14ac:dyDescent="0.25">
      <c r="A148" s="375"/>
      <c r="B148" s="460"/>
      <c r="C148" s="461"/>
      <c r="D148" s="455"/>
      <c r="E148" s="393"/>
      <c r="F148" s="392"/>
      <c r="G148" s="456"/>
      <c r="H148" s="381"/>
      <c r="I148" s="381"/>
      <c r="J148" s="382"/>
      <c r="K148" s="383"/>
      <c r="L148" s="361"/>
      <c r="M148" s="374"/>
      <c r="N148" s="363"/>
    </row>
    <row r="149" spans="1:14" s="331" customFormat="1" ht="12" customHeight="1" x14ac:dyDescent="0.25">
      <c r="A149" s="384"/>
      <c r="B149" s="460"/>
      <c r="C149" s="461"/>
      <c r="D149" s="455"/>
      <c r="E149" s="393"/>
      <c r="F149" s="394"/>
      <c r="G149" s="456"/>
      <c r="H149" s="381"/>
      <c r="I149" s="381"/>
      <c r="J149" s="382"/>
      <c r="K149" s="383"/>
      <c r="L149" s="361"/>
      <c r="M149" s="374"/>
      <c r="N149" s="363"/>
    </row>
    <row r="150" spans="1:14" s="331" customFormat="1" ht="12" customHeight="1" x14ac:dyDescent="0.25">
      <c r="A150" s="375"/>
      <c r="B150" s="453"/>
      <c r="C150" s="454"/>
      <c r="D150" s="462"/>
      <c r="E150" s="393"/>
      <c r="F150" s="392"/>
      <c r="G150" s="457"/>
      <c r="H150" s="381"/>
      <c r="I150" s="381"/>
      <c r="J150" s="382"/>
      <c r="K150" s="383"/>
      <c r="L150" s="361"/>
      <c r="M150" s="374"/>
      <c r="N150" s="363"/>
    </row>
    <row r="151" spans="1:14" s="331" customFormat="1" ht="12" customHeight="1" x14ac:dyDescent="0.25">
      <c r="A151" s="384"/>
      <c r="B151" s="463"/>
      <c r="C151" s="464"/>
      <c r="D151" s="462"/>
      <c r="E151" s="393"/>
      <c r="F151" s="392"/>
      <c r="G151" s="456"/>
      <c r="H151" s="381"/>
      <c r="I151" s="381"/>
      <c r="J151" s="382"/>
      <c r="K151" s="383"/>
      <c r="L151" s="361"/>
      <c r="M151" s="374"/>
      <c r="N151" s="363"/>
    </row>
    <row r="152" spans="1:14" s="331" customFormat="1" ht="12" customHeight="1" x14ac:dyDescent="0.25">
      <c r="A152" s="375"/>
      <c r="B152" s="463"/>
      <c r="C152" s="464"/>
      <c r="D152" s="462"/>
      <c r="E152" s="393"/>
      <c r="F152" s="392"/>
      <c r="G152" s="456"/>
      <c r="H152" s="381"/>
      <c r="I152" s="381"/>
      <c r="J152" s="382"/>
      <c r="K152" s="383"/>
      <c r="L152" s="361"/>
      <c r="M152" s="374"/>
      <c r="N152" s="363"/>
    </row>
    <row r="153" spans="1:14" s="331" customFormat="1" ht="12" customHeight="1" x14ac:dyDescent="0.25">
      <c r="A153" s="384"/>
      <c r="B153" s="463"/>
      <c r="C153" s="464"/>
      <c r="D153" s="462"/>
      <c r="E153" s="393"/>
      <c r="F153" s="394"/>
      <c r="G153" s="456"/>
      <c r="H153" s="381"/>
      <c r="I153" s="381"/>
      <c r="J153" s="382"/>
      <c r="K153" s="383"/>
      <c r="L153" s="361"/>
      <c r="M153" s="374"/>
      <c r="N153" s="363"/>
    </row>
    <row r="154" spans="1:14" s="331" customFormat="1" ht="12" customHeight="1" x14ac:dyDescent="0.25">
      <c r="A154" s="375"/>
      <c r="B154" s="463"/>
      <c r="C154" s="464"/>
      <c r="D154" s="462"/>
      <c r="E154" s="393"/>
      <c r="F154" s="392"/>
      <c r="G154" s="456"/>
      <c r="H154" s="381"/>
      <c r="I154" s="381"/>
      <c r="J154" s="382"/>
      <c r="K154" s="383"/>
      <c r="L154" s="361"/>
      <c r="M154" s="374"/>
      <c r="N154" s="363"/>
    </row>
    <row r="155" spans="1:14" s="331" customFormat="1" ht="12" customHeight="1" x14ac:dyDescent="0.25">
      <c r="A155" s="384"/>
      <c r="B155" s="463"/>
      <c r="C155" s="464"/>
      <c r="D155" s="462"/>
      <c r="E155" s="393"/>
      <c r="F155" s="392"/>
      <c r="G155" s="456"/>
      <c r="H155" s="381"/>
      <c r="I155" s="381"/>
      <c r="J155" s="382"/>
      <c r="K155" s="383"/>
      <c r="L155" s="361"/>
      <c r="M155" s="374"/>
      <c r="N155" s="363"/>
    </row>
    <row r="156" spans="1:14" s="331" customFormat="1" ht="12" customHeight="1" x14ac:dyDescent="0.25">
      <c r="A156" s="375"/>
      <c r="B156" s="453"/>
      <c r="C156" s="454"/>
      <c r="D156" s="462"/>
      <c r="E156" s="393"/>
      <c r="F156" s="392"/>
      <c r="G156" s="457"/>
      <c r="H156" s="381"/>
      <c r="I156" s="381"/>
      <c r="J156" s="382"/>
      <c r="K156" s="383"/>
      <c r="L156" s="361"/>
      <c r="M156" s="374"/>
      <c r="N156" s="363"/>
    </row>
    <row r="157" spans="1:14" s="331" customFormat="1" ht="12" customHeight="1" x14ac:dyDescent="0.25">
      <c r="A157" s="384"/>
      <c r="B157" s="463"/>
      <c r="C157" s="464"/>
      <c r="D157" s="462"/>
      <c r="E157" s="393"/>
      <c r="F157" s="394"/>
      <c r="G157" s="456"/>
      <c r="H157" s="381"/>
      <c r="I157" s="381"/>
      <c r="J157" s="382"/>
      <c r="K157" s="383"/>
      <c r="L157" s="361"/>
      <c r="M157" s="374"/>
      <c r="N157" s="363"/>
    </row>
    <row r="158" spans="1:14" s="331" customFormat="1" ht="12" customHeight="1" x14ac:dyDescent="0.25">
      <c r="A158" s="375"/>
      <c r="B158" s="453"/>
      <c r="C158" s="454"/>
      <c r="D158" s="462"/>
      <c r="E158" s="393"/>
      <c r="F158" s="392"/>
      <c r="G158" s="457"/>
      <c r="H158" s="381"/>
      <c r="I158" s="381"/>
      <c r="J158" s="382"/>
      <c r="K158" s="383"/>
      <c r="L158" s="361"/>
      <c r="M158" s="374"/>
      <c r="N158" s="363"/>
    </row>
    <row r="159" spans="1:14" s="331" customFormat="1" ht="12" customHeight="1" x14ac:dyDescent="0.25">
      <c r="A159" s="384"/>
      <c r="B159" s="463"/>
      <c r="C159" s="464"/>
      <c r="D159" s="462"/>
      <c r="E159" s="393"/>
      <c r="F159" s="392"/>
      <c r="G159" s="456"/>
      <c r="H159" s="381"/>
      <c r="I159" s="381"/>
      <c r="J159" s="382"/>
      <c r="K159" s="383"/>
      <c r="L159" s="361"/>
      <c r="M159" s="374"/>
      <c r="N159" s="363"/>
    </row>
    <row r="160" spans="1:14" s="331" customFormat="1" ht="12" customHeight="1" x14ac:dyDescent="0.25">
      <c r="A160" s="375"/>
      <c r="B160" s="453"/>
      <c r="C160" s="454"/>
      <c r="D160" s="462"/>
      <c r="E160" s="393"/>
      <c r="F160" s="392"/>
      <c r="G160" s="457"/>
      <c r="H160" s="381"/>
      <c r="I160" s="381"/>
      <c r="J160" s="382"/>
      <c r="K160" s="383"/>
      <c r="L160" s="361"/>
      <c r="M160" s="374"/>
      <c r="N160" s="363"/>
    </row>
    <row r="161" spans="1:14" s="331" customFormat="1" ht="12" customHeight="1" x14ac:dyDescent="0.25">
      <c r="A161" s="384"/>
      <c r="B161" s="463"/>
      <c r="C161" s="464"/>
      <c r="D161" s="462"/>
      <c r="E161" s="393"/>
      <c r="F161" s="394"/>
      <c r="G161" s="456"/>
      <c r="H161" s="381"/>
      <c r="I161" s="381"/>
      <c r="J161" s="382"/>
      <c r="K161" s="383"/>
      <c r="L161" s="361"/>
      <c r="M161" s="374"/>
      <c r="N161" s="363"/>
    </row>
    <row r="162" spans="1:14" s="331" customFormat="1" ht="12" customHeight="1" x14ac:dyDescent="0.25">
      <c r="A162" s="375"/>
      <c r="B162" s="431"/>
      <c r="C162" s="454"/>
      <c r="D162" s="462"/>
      <c r="E162" s="393"/>
      <c r="F162" s="392"/>
      <c r="G162" s="457"/>
      <c r="H162" s="381"/>
      <c r="I162" s="381"/>
      <c r="J162" s="382"/>
      <c r="K162" s="383"/>
      <c r="L162" s="361"/>
      <c r="M162" s="374"/>
      <c r="N162" s="363"/>
    </row>
    <row r="163" spans="1:14" s="331" customFormat="1" ht="12" customHeight="1" x14ac:dyDescent="0.25">
      <c r="A163" s="384"/>
      <c r="B163" s="463"/>
      <c r="C163" s="464"/>
      <c r="D163" s="459"/>
      <c r="E163" s="393"/>
      <c r="F163" s="392"/>
      <c r="G163" s="456"/>
      <c r="H163" s="381"/>
      <c r="I163" s="381"/>
      <c r="J163" s="382"/>
      <c r="K163" s="383"/>
      <c r="L163" s="361"/>
      <c r="M163" s="374"/>
      <c r="N163" s="363"/>
    </row>
    <row r="164" spans="1:14" s="331" customFormat="1" ht="12" customHeight="1" x14ac:dyDescent="0.25">
      <c r="A164" s="375"/>
      <c r="B164" s="463"/>
      <c r="C164" s="464"/>
      <c r="D164" s="465"/>
      <c r="E164" s="393"/>
      <c r="F164" s="392"/>
      <c r="G164" s="456"/>
      <c r="H164" s="381"/>
      <c r="I164" s="381"/>
      <c r="J164" s="382"/>
      <c r="K164" s="383"/>
      <c r="L164" s="361"/>
      <c r="M164" s="374"/>
      <c r="N164" s="363"/>
    </row>
    <row r="165" spans="1:14" s="331" customFormat="1" ht="12" customHeight="1" x14ac:dyDescent="0.25">
      <c r="A165" s="384"/>
      <c r="B165" s="463"/>
      <c r="C165" s="464"/>
      <c r="D165" s="459"/>
      <c r="E165" s="393"/>
      <c r="F165" s="394"/>
      <c r="G165" s="456"/>
      <c r="H165" s="381"/>
      <c r="I165" s="381"/>
      <c r="J165" s="382"/>
      <c r="K165" s="383"/>
      <c r="L165" s="361"/>
      <c r="M165" s="374"/>
      <c r="N165" s="363"/>
    </row>
    <row r="166" spans="1:14" s="331" customFormat="1" ht="12" customHeight="1" x14ac:dyDescent="0.25">
      <c r="A166" s="375"/>
      <c r="B166" s="463"/>
      <c r="C166" s="464"/>
      <c r="D166" s="462"/>
      <c r="E166" s="393"/>
      <c r="F166" s="392"/>
      <c r="G166" s="456"/>
      <c r="H166" s="381"/>
      <c r="I166" s="381"/>
      <c r="J166" s="382"/>
      <c r="K166" s="383"/>
      <c r="L166" s="361"/>
      <c r="M166" s="374"/>
      <c r="N166" s="363"/>
    </row>
    <row r="167" spans="1:14" s="331" customFormat="1" ht="12" customHeight="1" x14ac:dyDescent="0.25">
      <c r="A167" s="384"/>
      <c r="B167" s="463"/>
      <c r="C167" s="464"/>
      <c r="D167" s="462"/>
      <c r="E167" s="393"/>
      <c r="F167" s="392"/>
      <c r="G167" s="456"/>
      <c r="H167" s="381"/>
      <c r="I167" s="381"/>
      <c r="J167" s="382"/>
      <c r="K167" s="383"/>
      <c r="L167" s="361"/>
      <c r="M167" s="374"/>
      <c r="N167" s="363"/>
    </row>
    <row r="168" spans="1:14" s="331" customFormat="1" ht="12" customHeight="1" x14ac:dyDescent="0.25">
      <c r="A168" s="375"/>
      <c r="B168" s="463"/>
      <c r="C168" s="464"/>
      <c r="D168" s="462"/>
      <c r="E168" s="393"/>
      <c r="F168" s="392"/>
      <c r="G168" s="456"/>
      <c r="H168" s="381"/>
      <c r="I168" s="381"/>
      <c r="J168" s="382"/>
      <c r="K168" s="383"/>
      <c r="L168" s="361"/>
      <c r="M168" s="374"/>
      <c r="N168" s="363"/>
    </row>
    <row r="169" spans="1:14" s="331" customFormat="1" ht="12" customHeight="1" x14ac:dyDescent="0.25">
      <c r="A169" s="384"/>
      <c r="B169" s="463"/>
      <c r="C169" s="464"/>
      <c r="D169" s="462"/>
      <c r="E169" s="393"/>
      <c r="F169" s="394"/>
      <c r="G169" s="456"/>
      <c r="H169" s="381"/>
      <c r="I169" s="381"/>
      <c r="J169" s="382"/>
      <c r="K169" s="383"/>
      <c r="L169" s="361"/>
      <c r="M169" s="374"/>
      <c r="N169" s="363"/>
    </row>
    <row r="170" spans="1:14" s="331" customFormat="1" ht="12" customHeight="1" x14ac:dyDescent="0.25">
      <c r="A170" s="375"/>
      <c r="B170" s="463"/>
      <c r="C170" s="464"/>
      <c r="D170" s="462"/>
      <c r="E170" s="393"/>
      <c r="F170" s="392"/>
      <c r="G170" s="456"/>
      <c r="H170" s="381"/>
      <c r="I170" s="381"/>
      <c r="J170" s="382"/>
      <c r="K170" s="383"/>
      <c r="L170" s="361"/>
      <c r="M170" s="374"/>
      <c r="N170" s="363"/>
    </row>
    <row r="171" spans="1:14" s="331" customFormat="1" ht="12" customHeight="1" x14ac:dyDescent="0.25">
      <c r="A171" s="384"/>
      <c r="B171" s="463"/>
      <c r="C171" s="464"/>
      <c r="D171" s="462"/>
      <c r="E171" s="393"/>
      <c r="F171" s="392"/>
      <c r="G171" s="456"/>
      <c r="H171" s="381"/>
      <c r="I171" s="381"/>
      <c r="J171" s="382"/>
      <c r="K171" s="383"/>
      <c r="L171" s="361"/>
      <c r="M171" s="374"/>
      <c r="N171" s="363"/>
    </row>
    <row r="172" spans="1:14" s="331" customFormat="1" ht="12" customHeight="1" x14ac:dyDescent="0.25">
      <c r="A172" s="375"/>
      <c r="B172" s="463"/>
      <c r="C172" s="464"/>
      <c r="D172" s="462"/>
      <c r="E172" s="393"/>
      <c r="F172" s="392"/>
      <c r="G172" s="456"/>
      <c r="H172" s="381"/>
      <c r="I172" s="381"/>
      <c r="J172" s="382"/>
      <c r="K172" s="383"/>
      <c r="L172" s="361"/>
      <c r="M172" s="374"/>
      <c r="N172" s="363"/>
    </row>
    <row r="173" spans="1:14" s="331" customFormat="1" ht="12" customHeight="1" x14ac:dyDescent="0.25">
      <c r="A173" s="384"/>
      <c r="B173" s="463"/>
      <c r="C173" s="464"/>
      <c r="D173" s="462"/>
      <c r="E173" s="393"/>
      <c r="F173" s="394"/>
      <c r="G173" s="456"/>
      <c r="H173" s="381"/>
      <c r="I173" s="381"/>
      <c r="J173" s="382"/>
      <c r="K173" s="383"/>
      <c r="L173" s="361"/>
      <c r="M173" s="374"/>
      <c r="N173" s="363"/>
    </row>
    <row r="174" spans="1:14" s="331" customFormat="1" ht="12" customHeight="1" x14ac:dyDescent="0.25">
      <c r="A174" s="375"/>
      <c r="B174" s="463"/>
      <c r="C174" s="464"/>
      <c r="D174" s="462"/>
      <c r="E174" s="393"/>
      <c r="F174" s="392"/>
      <c r="G174" s="456"/>
      <c r="H174" s="381"/>
      <c r="I174" s="381"/>
      <c r="J174" s="382"/>
      <c r="K174" s="383"/>
      <c r="L174" s="361"/>
      <c r="M174" s="374"/>
      <c r="N174" s="363"/>
    </row>
    <row r="175" spans="1:14" s="331" customFormat="1" ht="11.4" x14ac:dyDescent="0.2">
      <c r="A175" s="384"/>
      <c r="B175" s="463"/>
      <c r="C175" s="464"/>
      <c r="D175" s="462"/>
      <c r="E175" s="393"/>
      <c r="F175" s="392"/>
      <c r="G175" s="456"/>
      <c r="H175" s="466"/>
      <c r="I175" s="467"/>
      <c r="J175" s="468"/>
      <c r="K175" s="469"/>
      <c r="L175" s="310"/>
      <c r="M175" s="432"/>
      <c r="N175" s="470"/>
    </row>
    <row r="176" spans="1:14" s="331" customFormat="1" ht="13.2" x14ac:dyDescent="0.2">
      <c r="A176" s="375"/>
      <c r="B176" s="463"/>
      <c r="C176" s="464"/>
      <c r="D176" s="462"/>
      <c r="E176" s="393"/>
      <c r="F176" s="392"/>
      <c r="G176" s="456"/>
      <c r="H176" s="466"/>
      <c r="I176" s="467"/>
      <c r="J176" s="468"/>
      <c r="K176" s="469"/>
      <c r="L176" s="310"/>
      <c r="M176" s="432"/>
      <c r="N176" s="470"/>
    </row>
    <row r="177" spans="1:14" s="331" customFormat="1" ht="12" customHeight="1" x14ac:dyDescent="0.25">
      <c r="A177" s="384"/>
      <c r="B177" s="463"/>
      <c r="C177" s="464"/>
      <c r="D177" s="462"/>
      <c r="E177" s="393"/>
      <c r="F177" s="394"/>
      <c r="G177" s="456"/>
      <c r="H177" s="210"/>
      <c r="I177" s="210"/>
      <c r="J177" s="210"/>
      <c r="K177" s="210"/>
      <c r="L177" s="361"/>
      <c r="M177" s="374"/>
      <c r="N177" s="210"/>
    </row>
    <row r="178" spans="1:14" s="331" customFormat="1" ht="12" customHeight="1" x14ac:dyDescent="0.25">
      <c r="A178" s="375"/>
      <c r="B178" s="463"/>
      <c r="C178" s="464"/>
      <c r="D178" s="462"/>
      <c r="E178" s="393"/>
      <c r="F178" s="392"/>
      <c r="G178" s="456"/>
      <c r="H178" s="381"/>
      <c r="I178" s="381"/>
      <c r="J178" s="382"/>
      <c r="K178" s="383"/>
      <c r="L178" s="361"/>
      <c r="M178" s="374"/>
      <c r="N178" s="363"/>
    </row>
    <row r="179" spans="1:14" s="331" customFormat="1" ht="11.4" x14ac:dyDescent="0.2">
      <c r="A179" s="384"/>
      <c r="B179" s="417"/>
      <c r="C179" s="386"/>
      <c r="D179" s="417"/>
      <c r="E179" s="394"/>
      <c r="F179" s="392"/>
      <c r="G179" s="456"/>
      <c r="H179" s="466"/>
      <c r="I179" s="467"/>
      <c r="J179" s="468"/>
      <c r="K179" s="469"/>
      <c r="L179" s="310"/>
      <c r="M179" s="432"/>
      <c r="N179" s="470"/>
    </row>
    <row r="180" spans="1:14" s="331" customFormat="1" ht="13.2" x14ac:dyDescent="0.2">
      <c r="A180" s="375"/>
      <c r="B180" s="417"/>
      <c r="C180" s="386"/>
      <c r="D180" s="417"/>
      <c r="E180" s="394"/>
      <c r="F180" s="392"/>
      <c r="G180" s="456"/>
      <c r="H180" s="466"/>
      <c r="I180" s="467"/>
      <c r="J180" s="468"/>
      <c r="K180" s="469"/>
      <c r="L180" s="310"/>
      <c r="M180" s="432"/>
      <c r="N180" s="470"/>
    </row>
    <row r="181" spans="1:14" s="331" customFormat="1" ht="11.4" x14ac:dyDescent="0.2">
      <c r="A181" s="384"/>
      <c r="B181" s="417"/>
      <c r="C181" s="386"/>
      <c r="D181" s="417"/>
      <c r="E181" s="394"/>
      <c r="F181" s="394"/>
      <c r="G181" s="456"/>
      <c r="H181" s="466"/>
      <c r="I181" s="467"/>
      <c r="J181" s="468"/>
      <c r="K181" s="469"/>
      <c r="L181" s="310"/>
      <c r="M181" s="432"/>
      <c r="N181" s="470"/>
    </row>
    <row r="182" spans="1:14" s="331" customFormat="1" ht="13.2" x14ac:dyDescent="0.2">
      <c r="A182" s="375"/>
      <c r="B182" s="417"/>
      <c r="C182" s="386"/>
      <c r="D182" s="417"/>
      <c r="E182" s="394"/>
      <c r="F182" s="392"/>
      <c r="G182" s="456"/>
      <c r="H182" s="466"/>
      <c r="I182" s="467"/>
      <c r="J182" s="468"/>
      <c r="K182" s="469"/>
      <c r="L182" s="310"/>
      <c r="M182" s="432"/>
      <c r="N182" s="470"/>
    </row>
    <row r="183" spans="1:14" s="331" customFormat="1" ht="12" customHeight="1" x14ac:dyDescent="0.25">
      <c r="A183" s="384"/>
      <c r="B183" s="463"/>
      <c r="C183" s="464"/>
      <c r="D183" s="462"/>
      <c r="E183" s="393"/>
      <c r="F183" s="392"/>
      <c r="G183" s="456"/>
      <c r="H183" s="381"/>
      <c r="I183" s="381"/>
      <c r="J183" s="382"/>
      <c r="K183" s="383"/>
      <c r="L183" s="361"/>
      <c r="M183" s="374"/>
      <c r="N183" s="363"/>
    </row>
    <row r="184" spans="1:14" s="331" customFormat="1" ht="12" customHeight="1" x14ac:dyDescent="0.25">
      <c r="A184" s="375"/>
      <c r="B184" s="463"/>
      <c r="C184" s="464"/>
      <c r="D184" s="462"/>
      <c r="E184" s="393"/>
      <c r="F184" s="392"/>
      <c r="G184" s="456"/>
      <c r="H184" s="381"/>
      <c r="I184" s="381"/>
      <c r="J184" s="382"/>
      <c r="K184" s="383"/>
      <c r="L184" s="361"/>
      <c r="M184" s="374"/>
      <c r="N184" s="363"/>
    </row>
    <row r="185" spans="1:14" s="331" customFormat="1" ht="11.4" x14ac:dyDescent="0.2">
      <c r="A185" s="384"/>
      <c r="B185" s="471"/>
      <c r="C185" s="454"/>
      <c r="D185" s="459"/>
      <c r="E185" s="393"/>
      <c r="F185" s="394"/>
      <c r="G185" s="456"/>
      <c r="H185" s="466"/>
      <c r="I185" s="467"/>
      <c r="J185" s="468"/>
      <c r="K185" s="469"/>
      <c r="L185" s="310"/>
      <c r="M185" s="432"/>
      <c r="N185" s="470"/>
    </row>
    <row r="186" spans="1:14" s="331" customFormat="1" ht="13.2" x14ac:dyDescent="0.2">
      <c r="A186" s="375"/>
      <c r="B186" s="471"/>
      <c r="C186" s="472"/>
      <c r="D186" s="471"/>
      <c r="E186" s="473"/>
      <c r="F186" s="392"/>
      <c r="G186" s="474"/>
      <c r="H186" s="466"/>
      <c r="I186" s="467"/>
      <c r="J186" s="468"/>
      <c r="K186" s="469"/>
      <c r="L186" s="310"/>
      <c r="M186" s="432"/>
      <c r="N186" s="470"/>
    </row>
    <row r="187" spans="1:14" s="331" customFormat="1" ht="11.4" x14ac:dyDescent="0.2">
      <c r="A187" s="384"/>
      <c r="B187" s="471"/>
      <c r="C187" s="454"/>
      <c r="D187" s="459"/>
      <c r="E187" s="393"/>
      <c r="F187" s="392"/>
      <c r="G187" s="456"/>
      <c r="H187" s="466"/>
      <c r="I187" s="467"/>
      <c r="J187" s="468"/>
      <c r="K187" s="469"/>
      <c r="L187" s="310"/>
      <c r="M187" s="432"/>
      <c r="N187" s="470"/>
    </row>
    <row r="188" spans="1:14" s="331" customFormat="1" ht="13.2" x14ac:dyDescent="0.2">
      <c r="A188" s="375"/>
      <c r="B188" s="471"/>
      <c r="C188" s="472"/>
      <c r="D188" s="471"/>
      <c r="E188" s="473"/>
      <c r="F188" s="392"/>
      <c r="G188" s="474"/>
      <c r="H188" s="466"/>
      <c r="I188" s="467"/>
      <c r="J188" s="468"/>
      <c r="K188" s="469"/>
      <c r="L188" s="310"/>
      <c r="M188" s="432"/>
      <c r="N188" s="470"/>
    </row>
    <row r="189" spans="1:14" s="331" customFormat="1" ht="11.4" x14ac:dyDescent="0.2">
      <c r="A189" s="384"/>
      <c r="B189" s="471"/>
      <c r="C189" s="454"/>
      <c r="D189" s="459"/>
      <c r="E189" s="393"/>
      <c r="F189" s="394"/>
      <c r="G189" s="456"/>
      <c r="H189" s="466"/>
      <c r="I189" s="467"/>
      <c r="J189" s="468"/>
      <c r="K189" s="469"/>
      <c r="L189" s="310"/>
      <c r="M189" s="432"/>
      <c r="N189" s="470"/>
    </row>
    <row r="190" spans="1:14" s="331" customFormat="1" ht="12" customHeight="1" x14ac:dyDescent="0.25">
      <c r="A190" s="375"/>
      <c r="B190" s="463"/>
      <c r="C190" s="464"/>
      <c r="D190" s="462"/>
      <c r="E190" s="393"/>
      <c r="F190" s="394"/>
      <c r="G190" s="456"/>
      <c r="H190" s="381"/>
      <c r="I190" s="381"/>
      <c r="J190" s="382"/>
      <c r="K190" s="383"/>
      <c r="L190" s="361"/>
      <c r="M190" s="374"/>
      <c r="N190" s="363"/>
    </row>
    <row r="191" spans="1:14" s="331" customFormat="1" ht="12" customHeight="1" x14ac:dyDescent="0.25">
      <c r="A191" s="384"/>
      <c r="B191" s="385"/>
      <c r="C191" s="386"/>
      <c r="D191" s="387"/>
      <c r="E191" s="394"/>
      <c r="F191" s="394"/>
      <c r="G191" s="400"/>
      <c r="H191" s="381"/>
      <c r="I191" s="381"/>
      <c r="J191" s="382"/>
      <c r="K191" s="383"/>
      <c r="L191" s="361"/>
      <c r="M191" s="374"/>
      <c r="N191" s="363"/>
    </row>
    <row r="192" spans="1:14" s="331" customFormat="1" ht="12" customHeight="1" x14ac:dyDescent="0.25">
      <c r="A192" s="471"/>
      <c r="B192" s="475"/>
      <c r="C192" s="386"/>
      <c r="D192" s="387"/>
      <c r="E192" s="394"/>
      <c r="F192" s="394"/>
      <c r="G192" s="400"/>
      <c r="H192" s="381"/>
      <c r="I192" s="381"/>
      <c r="J192" s="382"/>
      <c r="K192" s="383"/>
      <c r="L192" s="361"/>
      <c r="M192" s="374"/>
      <c r="N192" s="363"/>
    </row>
    <row r="193" spans="1:14" s="331" customFormat="1" ht="12" customHeight="1" x14ac:dyDescent="0.25">
      <c r="A193" s="476"/>
      <c r="B193" s="403"/>
      <c r="C193" s="404"/>
      <c r="D193" s="405"/>
      <c r="E193" s="477"/>
      <c r="F193" s="407"/>
      <c r="G193" s="408"/>
      <c r="H193" s="381"/>
      <c r="I193" s="381"/>
      <c r="J193" s="382"/>
      <c r="K193" s="383"/>
      <c r="L193" s="361"/>
      <c r="M193" s="374"/>
      <c r="N193" s="363"/>
    </row>
    <row r="194" spans="1:14" s="331" customFormat="1" ht="12" customHeight="1" x14ac:dyDescent="0.25">
      <c r="A194" s="478"/>
      <c r="B194" s="419"/>
      <c r="D194" s="423"/>
      <c r="E194" s="423"/>
      <c r="F194" s="424"/>
      <c r="G194" s="363"/>
      <c r="H194" s="381"/>
      <c r="I194" s="381"/>
      <c r="J194" s="382"/>
      <c r="K194" s="383"/>
      <c r="L194" s="361"/>
      <c r="M194" s="374"/>
      <c r="N194" s="363"/>
    </row>
    <row r="195" spans="1:14" s="331" customFormat="1" ht="11.4" x14ac:dyDescent="0.2">
      <c r="A195" s="430"/>
      <c r="B195" s="425"/>
      <c r="D195" s="428"/>
      <c r="E195" s="428"/>
      <c r="F195" s="429"/>
      <c r="G195" s="428"/>
      <c r="H195" s="466"/>
      <c r="I195" s="467"/>
      <c r="J195" s="468"/>
      <c r="K195" s="469"/>
      <c r="L195" s="310"/>
      <c r="M195" s="432"/>
      <c r="N195" s="470"/>
    </row>
    <row r="196" spans="1:14" s="331" customFormat="1" ht="11.4" x14ac:dyDescent="0.2">
      <c r="A196" s="431"/>
      <c r="B196" s="431"/>
      <c r="C196" s="426"/>
      <c r="D196" s="441"/>
      <c r="E196" s="432"/>
      <c r="F196" s="429"/>
      <c r="G196" s="433"/>
      <c r="H196" s="466"/>
      <c r="I196" s="467"/>
      <c r="J196" s="468"/>
      <c r="K196" s="469"/>
      <c r="L196" s="310"/>
      <c r="M196" s="432"/>
      <c r="N196" s="470"/>
    </row>
    <row r="197" spans="1:14" s="331" customFormat="1" ht="11.4" x14ac:dyDescent="0.2">
      <c r="A197" s="430"/>
      <c r="B197" s="431"/>
      <c r="C197" s="434"/>
      <c r="D197" s="441"/>
      <c r="E197" s="432"/>
      <c r="F197" s="429"/>
      <c r="G197" s="428"/>
      <c r="H197" s="466"/>
      <c r="I197" s="467"/>
      <c r="J197" s="468"/>
      <c r="K197" s="469"/>
      <c r="L197" s="310"/>
      <c r="M197" s="432"/>
      <c r="N197" s="470"/>
    </row>
    <row r="198" spans="1:14" s="331" customFormat="1" ht="11.4" x14ac:dyDescent="0.2">
      <c r="A198" s="431"/>
      <c r="B198" s="431"/>
      <c r="C198" s="437"/>
      <c r="D198" s="441"/>
      <c r="E198" s="432"/>
      <c r="F198" s="429"/>
      <c r="G198" s="433"/>
      <c r="H198" s="466"/>
      <c r="I198" s="467"/>
      <c r="J198" s="468"/>
      <c r="K198" s="469"/>
      <c r="L198" s="310"/>
      <c r="M198" s="432"/>
      <c r="N198" s="470"/>
    </row>
    <row r="199" spans="1:14" s="331" customFormat="1" ht="11.4" x14ac:dyDescent="0.2">
      <c r="A199" s="430"/>
      <c r="B199" s="431"/>
      <c r="C199" s="434"/>
      <c r="D199" s="441"/>
      <c r="E199" s="432"/>
      <c r="F199" s="429"/>
      <c r="G199" s="428"/>
      <c r="H199" s="466"/>
      <c r="I199" s="467"/>
      <c r="J199" s="468"/>
      <c r="K199" s="469"/>
      <c r="L199" s="310"/>
      <c r="M199" s="432"/>
      <c r="N199" s="470"/>
    </row>
    <row r="200" spans="1:14" s="331" customFormat="1" ht="11.4" x14ac:dyDescent="0.2">
      <c r="A200" s="431"/>
      <c r="B200" s="431"/>
      <c r="C200" s="437"/>
      <c r="D200" s="441"/>
      <c r="E200" s="432"/>
      <c r="F200" s="429"/>
      <c r="G200" s="433"/>
      <c r="H200" s="466"/>
      <c r="I200" s="467"/>
      <c r="J200" s="468"/>
      <c r="K200" s="469"/>
      <c r="L200" s="310"/>
      <c r="M200" s="432"/>
      <c r="N200" s="470"/>
    </row>
    <row r="201" spans="1:14" s="331" customFormat="1" ht="11.4" x14ac:dyDescent="0.2">
      <c r="A201" s="430"/>
      <c r="B201" s="431"/>
      <c r="C201" s="434"/>
      <c r="D201" s="441"/>
      <c r="E201" s="432"/>
      <c r="F201" s="429"/>
      <c r="G201" s="428"/>
      <c r="H201" s="466"/>
      <c r="I201" s="467"/>
      <c r="J201" s="468"/>
      <c r="K201" s="469"/>
      <c r="L201" s="310"/>
      <c r="M201" s="432"/>
      <c r="N201" s="470"/>
    </row>
    <row r="202" spans="1:14" s="331" customFormat="1" ht="11.4" x14ac:dyDescent="0.2">
      <c r="A202" s="431"/>
      <c r="B202" s="431"/>
      <c r="C202" s="437"/>
      <c r="D202" s="441"/>
      <c r="E202" s="432"/>
      <c r="F202" s="429"/>
      <c r="G202" s="433"/>
      <c r="H202" s="466"/>
      <c r="I202" s="467"/>
      <c r="J202" s="468"/>
      <c r="K202" s="469"/>
      <c r="L202" s="310"/>
      <c r="M202" s="432"/>
      <c r="N202" s="470"/>
    </row>
    <row r="203" spans="1:14" s="331" customFormat="1" ht="11.4" x14ac:dyDescent="0.2">
      <c r="A203" s="430"/>
      <c r="B203" s="431"/>
      <c r="C203" s="437"/>
      <c r="D203" s="441"/>
      <c r="E203" s="432"/>
      <c r="F203" s="429"/>
      <c r="G203" s="433"/>
      <c r="H203" s="466"/>
      <c r="I203" s="467"/>
      <c r="J203" s="468"/>
      <c r="K203" s="469"/>
      <c r="L203" s="310"/>
      <c r="M203" s="432"/>
      <c r="N203" s="470"/>
    </row>
    <row r="204" spans="1:14" s="331" customFormat="1" ht="11.4" x14ac:dyDescent="0.2">
      <c r="A204" s="431"/>
      <c r="B204" s="431"/>
      <c r="C204" s="437"/>
      <c r="D204" s="441"/>
      <c r="E204" s="432"/>
      <c r="F204" s="429"/>
      <c r="G204" s="433"/>
      <c r="H204" s="466"/>
      <c r="I204" s="467"/>
      <c r="J204" s="468"/>
      <c r="K204" s="469"/>
      <c r="L204" s="310"/>
      <c r="M204" s="432"/>
      <c r="N204" s="470"/>
    </row>
    <row r="205" spans="1:14" s="331" customFormat="1" ht="11.4" x14ac:dyDescent="0.2">
      <c r="A205" s="430"/>
      <c r="B205" s="431"/>
      <c r="C205" s="434"/>
      <c r="D205" s="441"/>
      <c r="E205" s="432"/>
      <c r="F205" s="429"/>
      <c r="G205" s="433"/>
      <c r="H205" s="466"/>
      <c r="I205" s="467"/>
      <c r="J205" s="468"/>
      <c r="K205" s="469"/>
      <c r="L205" s="310"/>
      <c r="M205" s="432"/>
      <c r="N205" s="470"/>
    </row>
    <row r="206" spans="1:14" s="331" customFormat="1" ht="11.4" x14ac:dyDescent="0.2">
      <c r="A206" s="431"/>
      <c r="B206" s="431"/>
      <c r="C206" s="437"/>
      <c r="D206" s="441"/>
      <c r="E206" s="432"/>
      <c r="F206" s="429"/>
      <c r="G206" s="442"/>
      <c r="H206" s="466"/>
      <c r="I206" s="467"/>
      <c r="J206" s="468"/>
      <c r="K206" s="469"/>
      <c r="L206" s="310"/>
      <c r="M206" s="432"/>
      <c r="N206" s="470"/>
    </row>
    <row r="207" spans="1:14" s="331" customFormat="1" ht="11.4" x14ac:dyDescent="0.2">
      <c r="A207" s="430"/>
      <c r="B207" s="431"/>
      <c r="C207" s="437"/>
      <c r="D207" s="441"/>
      <c r="E207" s="432"/>
      <c r="F207" s="429"/>
      <c r="G207" s="442"/>
      <c r="H207" s="466"/>
      <c r="I207" s="467"/>
      <c r="J207" s="468"/>
      <c r="K207" s="469"/>
      <c r="L207" s="310"/>
      <c r="M207" s="432"/>
      <c r="N207" s="470"/>
    </row>
    <row r="208" spans="1:14" s="331" customFormat="1" ht="11.4" x14ac:dyDescent="0.2">
      <c r="A208" s="431"/>
      <c r="B208" s="431"/>
      <c r="C208" s="437"/>
      <c r="D208" s="441"/>
      <c r="E208" s="432"/>
      <c r="F208" s="429"/>
      <c r="G208" s="442"/>
      <c r="H208" s="466"/>
      <c r="I208" s="467"/>
      <c r="J208" s="468"/>
      <c r="K208" s="469"/>
      <c r="L208" s="310"/>
      <c r="M208" s="432"/>
      <c r="N208" s="470"/>
    </row>
    <row r="209" spans="1:14" s="331" customFormat="1" ht="11.4" x14ac:dyDescent="0.2">
      <c r="A209" s="430"/>
      <c r="B209" s="431"/>
      <c r="C209" s="437"/>
      <c r="D209" s="441"/>
      <c r="E209" s="432"/>
      <c r="F209" s="429"/>
      <c r="G209" s="433"/>
      <c r="H209" s="466"/>
      <c r="I209" s="467"/>
      <c r="J209" s="468"/>
      <c r="K209" s="469"/>
      <c r="L209" s="310"/>
      <c r="M209" s="432"/>
      <c r="N209" s="470"/>
    </row>
    <row r="210" spans="1:14" s="331" customFormat="1" ht="15.6" x14ac:dyDescent="0.25">
      <c r="A210" s="431"/>
      <c r="B210" s="431"/>
      <c r="C210" s="437"/>
      <c r="D210" s="427"/>
      <c r="E210" s="432"/>
      <c r="F210" s="429"/>
      <c r="G210" s="442"/>
      <c r="H210" s="381"/>
      <c r="I210" s="381"/>
      <c r="J210" s="382"/>
      <c r="K210" s="383"/>
      <c r="L210" s="361"/>
      <c r="M210" s="374"/>
      <c r="N210" s="363"/>
    </row>
    <row r="211" spans="1:14" s="331" customFormat="1" ht="12" customHeight="1" x14ac:dyDescent="0.25">
      <c r="A211" s="430"/>
      <c r="B211" s="451"/>
      <c r="C211" s="437"/>
      <c r="D211" s="427"/>
      <c r="E211" s="432"/>
      <c r="F211" s="429"/>
      <c r="G211" s="433"/>
      <c r="H211" s="381"/>
      <c r="I211" s="381"/>
      <c r="J211" s="382"/>
      <c r="K211" s="383"/>
      <c r="L211" s="361"/>
      <c r="M211" s="374"/>
      <c r="N211" s="363"/>
    </row>
    <row r="212" spans="1:14" s="331" customFormat="1" ht="15.6" x14ac:dyDescent="0.25">
      <c r="A212" s="431"/>
      <c r="B212" s="431"/>
      <c r="C212" s="437"/>
      <c r="D212" s="427"/>
      <c r="E212" s="432"/>
      <c r="F212" s="429"/>
      <c r="G212" s="442"/>
      <c r="H212" s="381"/>
      <c r="I212" s="381"/>
      <c r="J212" s="382"/>
      <c r="K212" s="383"/>
      <c r="L212" s="361"/>
      <c r="M212" s="374"/>
      <c r="N212" s="363"/>
    </row>
    <row r="213" spans="1:14" s="331" customFormat="1" ht="12" customHeight="1" x14ac:dyDescent="0.25">
      <c r="A213" s="430"/>
      <c r="B213" s="458"/>
      <c r="C213" s="437"/>
      <c r="D213" s="427"/>
      <c r="E213" s="432"/>
      <c r="F213" s="429"/>
      <c r="G213" s="433"/>
      <c r="H213" s="381"/>
      <c r="I213" s="381"/>
      <c r="J213" s="382"/>
      <c r="K213" s="383"/>
      <c r="L213" s="361"/>
      <c r="M213" s="374"/>
      <c r="N213" s="363"/>
    </row>
    <row r="214" spans="1:14" s="331" customFormat="1" ht="11.4" x14ac:dyDescent="0.2">
      <c r="A214" s="431"/>
      <c r="B214" s="431"/>
      <c r="C214" s="437"/>
      <c r="D214" s="441"/>
      <c r="E214" s="432"/>
      <c r="F214" s="429"/>
      <c r="G214" s="442"/>
      <c r="H214" s="466"/>
      <c r="I214" s="467"/>
      <c r="J214" s="468"/>
      <c r="K214" s="469"/>
      <c r="L214" s="310"/>
      <c r="M214" s="432"/>
      <c r="N214" s="470"/>
    </row>
    <row r="215" spans="1:14" s="331" customFormat="1" ht="11.4" x14ac:dyDescent="0.2">
      <c r="A215" s="430"/>
      <c r="B215" s="431"/>
      <c r="C215" s="437"/>
      <c r="D215" s="441"/>
      <c r="E215" s="432"/>
      <c r="F215" s="429"/>
      <c r="G215" s="433"/>
      <c r="H215" s="466"/>
      <c r="I215" s="467"/>
      <c r="J215" s="468"/>
      <c r="K215" s="469"/>
      <c r="L215" s="310"/>
      <c r="M215" s="432"/>
      <c r="N215" s="470"/>
    </row>
    <row r="216" spans="1:14" s="331" customFormat="1" ht="11.4" x14ac:dyDescent="0.2">
      <c r="A216" s="431"/>
      <c r="B216" s="431"/>
      <c r="C216" s="437"/>
      <c r="D216" s="441"/>
      <c r="E216" s="432"/>
      <c r="F216" s="429"/>
      <c r="G216" s="442"/>
      <c r="H216" s="466"/>
      <c r="I216" s="467"/>
      <c r="J216" s="468"/>
      <c r="K216" s="469"/>
      <c r="L216" s="310"/>
      <c r="M216" s="432"/>
      <c r="N216" s="470"/>
    </row>
    <row r="217" spans="1:14" s="331" customFormat="1" ht="11.4" x14ac:dyDescent="0.2">
      <c r="A217" s="430"/>
      <c r="B217" s="431"/>
      <c r="C217" s="437"/>
      <c r="D217" s="441"/>
      <c r="E217" s="432"/>
      <c r="F217" s="429"/>
      <c r="G217" s="442"/>
      <c r="H217" s="466"/>
      <c r="I217" s="467"/>
      <c r="J217" s="468"/>
      <c r="K217" s="469"/>
      <c r="L217" s="310"/>
      <c r="M217" s="432"/>
      <c r="N217" s="470"/>
    </row>
    <row r="218" spans="1:14" s="331" customFormat="1" ht="11.4" x14ac:dyDescent="0.2">
      <c r="A218" s="431"/>
      <c r="B218" s="431"/>
      <c r="C218" s="437"/>
      <c r="D218" s="441"/>
      <c r="E218" s="432"/>
      <c r="F218" s="429"/>
      <c r="G218" s="442"/>
      <c r="H218" s="466"/>
      <c r="I218" s="467"/>
      <c r="J218" s="468"/>
      <c r="K218" s="469"/>
      <c r="L218" s="310"/>
      <c r="M218" s="432"/>
      <c r="N218" s="470"/>
    </row>
    <row r="219" spans="1:14" s="331" customFormat="1" ht="11.4" x14ac:dyDescent="0.2">
      <c r="A219" s="430"/>
      <c r="B219" s="431"/>
      <c r="C219" s="437"/>
      <c r="D219" s="441"/>
      <c r="E219" s="432"/>
      <c r="F219" s="429"/>
      <c r="G219" s="433"/>
      <c r="H219" s="466"/>
      <c r="I219" s="467"/>
      <c r="J219" s="468"/>
      <c r="K219" s="469"/>
      <c r="L219" s="310"/>
      <c r="M219" s="432"/>
      <c r="N219" s="470"/>
    </row>
    <row r="220" spans="1:14" s="331" customFormat="1" ht="11.4" x14ac:dyDescent="0.2">
      <c r="A220" s="431"/>
      <c r="B220" s="431"/>
      <c r="C220" s="437"/>
      <c r="D220" s="441"/>
      <c r="E220" s="432"/>
      <c r="F220" s="429"/>
      <c r="G220" s="442"/>
      <c r="H220" s="466"/>
      <c r="I220" s="467"/>
      <c r="J220" s="468"/>
      <c r="K220" s="469"/>
      <c r="L220" s="310"/>
      <c r="M220" s="432"/>
      <c r="N220" s="470"/>
    </row>
    <row r="221" spans="1:14" s="331" customFormat="1" ht="11.4" x14ac:dyDescent="0.2">
      <c r="A221" s="430"/>
      <c r="B221" s="431"/>
      <c r="C221" s="437"/>
      <c r="D221" s="441"/>
      <c r="E221" s="432"/>
      <c r="F221" s="429"/>
      <c r="G221" s="442"/>
      <c r="H221" s="466"/>
      <c r="I221" s="467"/>
      <c r="J221" s="468"/>
      <c r="K221" s="469"/>
      <c r="L221" s="310"/>
      <c r="M221" s="432"/>
      <c r="N221" s="470"/>
    </row>
    <row r="222" spans="1:14" s="331" customFormat="1" ht="11.4" x14ac:dyDescent="0.2">
      <c r="A222" s="431"/>
      <c r="B222" s="431"/>
      <c r="C222" s="437"/>
      <c r="D222" s="441"/>
      <c r="E222" s="432"/>
      <c r="F222" s="429"/>
      <c r="G222" s="442"/>
      <c r="H222" s="466"/>
      <c r="I222" s="467"/>
      <c r="J222" s="468"/>
      <c r="K222" s="469"/>
      <c r="L222" s="310"/>
      <c r="M222" s="432"/>
      <c r="N222" s="470"/>
    </row>
    <row r="223" spans="1:14" s="331" customFormat="1" ht="11.4" x14ac:dyDescent="0.2">
      <c r="A223" s="430"/>
      <c r="B223" s="431"/>
      <c r="C223" s="437"/>
      <c r="D223" s="441"/>
      <c r="E223" s="432"/>
      <c r="F223" s="429"/>
      <c r="G223" s="442"/>
      <c r="H223" s="466"/>
      <c r="I223" s="467"/>
      <c r="J223" s="468"/>
      <c r="K223" s="469"/>
      <c r="L223" s="310"/>
      <c r="M223" s="432"/>
      <c r="N223" s="470"/>
    </row>
    <row r="224" spans="1:14" s="331" customFormat="1" ht="11.4" x14ac:dyDescent="0.2">
      <c r="A224" s="431"/>
      <c r="B224" s="463"/>
      <c r="C224" s="479"/>
      <c r="D224" s="427"/>
      <c r="E224" s="432"/>
      <c r="F224" s="429"/>
      <c r="G224" s="442"/>
      <c r="H224" s="466"/>
      <c r="I224" s="467"/>
      <c r="J224" s="468"/>
      <c r="K224" s="469"/>
      <c r="L224" s="310"/>
      <c r="M224" s="432"/>
      <c r="N224" s="470"/>
    </row>
    <row r="225" spans="1:14" s="331" customFormat="1" ht="11.4" x14ac:dyDescent="0.2">
      <c r="A225" s="430"/>
      <c r="B225" s="463"/>
      <c r="C225" s="479"/>
      <c r="D225" s="427"/>
      <c r="E225" s="432"/>
      <c r="F225" s="429"/>
      <c r="G225" s="442"/>
      <c r="H225" s="466"/>
      <c r="I225" s="467"/>
      <c r="J225" s="468"/>
      <c r="K225" s="469"/>
      <c r="L225" s="310"/>
      <c r="M225" s="432"/>
      <c r="N225" s="470"/>
    </row>
    <row r="226" spans="1:14" s="331" customFormat="1" ht="11.4" x14ac:dyDescent="0.2">
      <c r="A226" s="431"/>
      <c r="B226" s="431"/>
      <c r="C226" s="437"/>
      <c r="D226" s="441"/>
      <c r="E226" s="432"/>
      <c r="F226" s="432"/>
      <c r="G226" s="442"/>
      <c r="H226" s="466"/>
      <c r="I226" s="467"/>
      <c r="J226" s="468"/>
      <c r="K226" s="469"/>
      <c r="L226" s="310"/>
      <c r="M226" s="432"/>
      <c r="N226" s="470"/>
    </row>
    <row r="227" spans="1:14" s="331" customFormat="1" ht="11.4" x14ac:dyDescent="0.2">
      <c r="A227" s="430"/>
      <c r="B227" s="431"/>
      <c r="C227" s="480"/>
      <c r="D227" s="431"/>
      <c r="E227" s="481"/>
      <c r="F227" s="432"/>
      <c r="G227" s="482"/>
      <c r="H227" s="466"/>
      <c r="I227" s="467"/>
      <c r="J227" s="468"/>
      <c r="K227" s="469"/>
      <c r="L227" s="310"/>
      <c r="M227" s="432"/>
      <c r="N227" s="470"/>
    </row>
    <row r="228" spans="1:14" s="331" customFormat="1" ht="11.4" x14ac:dyDescent="0.2">
      <c r="A228" s="431"/>
      <c r="B228" s="431"/>
      <c r="C228" s="437"/>
      <c r="D228" s="441"/>
      <c r="E228" s="432"/>
      <c r="F228" s="432"/>
      <c r="G228" s="442"/>
      <c r="H228" s="466"/>
      <c r="I228" s="467"/>
      <c r="J228" s="468"/>
      <c r="K228" s="469"/>
      <c r="L228" s="310"/>
      <c r="M228" s="432"/>
      <c r="N228" s="470"/>
    </row>
    <row r="229" spans="1:14" s="331" customFormat="1" ht="11.4" x14ac:dyDescent="0.2">
      <c r="A229" s="430"/>
      <c r="B229" s="431"/>
      <c r="C229" s="480"/>
      <c r="D229" s="431"/>
      <c r="E229" s="481"/>
      <c r="F229" s="432"/>
      <c r="G229" s="482"/>
      <c r="H229" s="466"/>
      <c r="I229" s="467"/>
      <c r="J229" s="468"/>
      <c r="K229" s="469"/>
      <c r="L229" s="310"/>
      <c r="M229" s="432"/>
      <c r="N229" s="470"/>
    </row>
    <row r="230" spans="1:14" s="331" customFormat="1" ht="11.4" x14ac:dyDescent="0.2">
      <c r="A230" s="431"/>
      <c r="B230" s="431"/>
      <c r="C230" s="437"/>
      <c r="D230" s="441"/>
      <c r="E230" s="432"/>
      <c r="F230" s="432"/>
      <c r="G230" s="442"/>
      <c r="H230" s="466"/>
      <c r="I230" s="467"/>
      <c r="J230" s="468"/>
      <c r="K230" s="469"/>
      <c r="L230" s="310"/>
      <c r="M230" s="432"/>
      <c r="N230" s="470"/>
    </row>
    <row r="231" spans="1:14" s="331" customFormat="1" ht="11.4" x14ac:dyDescent="0.2">
      <c r="A231" s="430"/>
      <c r="B231" s="431"/>
      <c r="C231" s="480"/>
      <c r="D231" s="431"/>
      <c r="E231" s="481"/>
      <c r="F231" s="432"/>
      <c r="G231" s="482"/>
      <c r="H231" s="466"/>
      <c r="I231" s="467"/>
      <c r="J231" s="468"/>
      <c r="K231" s="469"/>
      <c r="L231" s="310"/>
      <c r="M231" s="432"/>
      <c r="N231" s="470"/>
    </row>
    <row r="232" spans="1:14" s="331" customFormat="1" ht="11.4" x14ac:dyDescent="0.2">
      <c r="A232" s="431"/>
      <c r="B232" s="420"/>
      <c r="C232" s="426"/>
      <c r="D232" s="441"/>
      <c r="E232" s="429"/>
      <c r="F232" s="429"/>
      <c r="G232" s="483"/>
      <c r="H232" s="466"/>
      <c r="I232" s="467"/>
      <c r="J232" s="468"/>
      <c r="K232" s="469"/>
      <c r="L232" s="310"/>
      <c r="M232" s="432"/>
      <c r="N232" s="470"/>
    </row>
    <row r="233" spans="1:14" s="331" customFormat="1" ht="11.4" x14ac:dyDescent="0.2">
      <c r="A233" s="430"/>
      <c r="B233" s="484"/>
      <c r="C233" s="426"/>
      <c r="D233" s="441"/>
      <c r="E233" s="429"/>
      <c r="F233" s="429"/>
      <c r="G233" s="483"/>
      <c r="H233" s="466"/>
      <c r="I233" s="467"/>
      <c r="J233" s="468"/>
      <c r="K233" s="469"/>
      <c r="L233" s="310"/>
      <c r="M233" s="432"/>
      <c r="N233" s="470"/>
    </row>
    <row r="234" spans="1:14" s="331" customFormat="1" ht="13.2" x14ac:dyDescent="0.25">
      <c r="A234" s="430"/>
      <c r="B234" s="485"/>
      <c r="C234" s="486"/>
      <c r="D234" s="441"/>
      <c r="E234" s="432"/>
      <c r="F234" s="429"/>
      <c r="G234" s="487"/>
      <c r="H234" s="466"/>
      <c r="I234" s="467"/>
      <c r="J234" s="468"/>
      <c r="K234" s="469"/>
      <c r="L234" s="310"/>
      <c r="M234" s="432"/>
      <c r="N234" s="470"/>
    </row>
    <row r="235" spans="1:14" s="331" customFormat="1" ht="11.4" x14ac:dyDescent="0.2">
      <c r="A235" s="488"/>
      <c r="B235" s="489"/>
      <c r="C235" s="490"/>
      <c r="D235" s="445"/>
      <c r="E235" s="436"/>
      <c r="F235" s="436"/>
      <c r="G235" s="491"/>
      <c r="H235" s="466"/>
      <c r="I235" s="467"/>
      <c r="J235" s="468"/>
      <c r="K235" s="469"/>
      <c r="L235" s="310"/>
      <c r="M235" s="432"/>
      <c r="N235" s="470"/>
    </row>
    <row r="236" spans="1:14" s="331" customFormat="1" ht="11.4" x14ac:dyDescent="0.2">
      <c r="A236" s="488"/>
      <c r="B236" s="492"/>
      <c r="C236" s="493"/>
      <c r="D236" s="494"/>
      <c r="E236" s="428"/>
      <c r="F236" s="436"/>
      <c r="G236" s="494"/>
      <c r="H236" s="466"/>
      <c r="I236" s="467"/>
      <c r="J236" s="468"/>
      <c r="K236" s="469"/>
      <c r="L236" s="310"/>
      <c r="M236" s="432"/>
      <c r="N236" s="470"/>
    </row>
    <row r="237" spans="1:14" s="331" customFormat="1" ht="11.4" x14ac:dyDescent="0.2">
      <c r="A237" s="488"/>
      <c r="B237" s="420"/>
      <c r="C237" s="490"/>
      <c r="D237" s="495"/>
      <c r="E237" s="429"/>
      <c r="F237" s="436"/>
      <c r="G237" s="446"/>
      <c r="H237" s="466"/>
      <c r="I237" s="467"/>
      <c r="J237" s="468"/>
      <c r="K237" s="469"/>
      <c r="L237" s="310"/>
      <c r="M237" s="432"/>
      <c r="N237" s="470"/>
    </row>
    <row r="238" spans="1:14" s="331" customFormat="1" ht="11.4" x14ac:dyDescent="0.2">
      <c r="A238" s="488"/>
      <c r="B238" s="420"/>
      <c r="C238" s="490"/>
      <c r="D238" s="495"/>
      <c r="E238" s="429"/>
      <c r="F238" s="436"/>
      <c r="G238" s="446"/>
      <c r="H238" s="466"/>
      <c r="I238" s="467"/>
      <c r="J238" s="468"/>
      <c r="K238" s="469"/>
      <c r="L238" s="310"/>
      <c r="M238" s="432"/>
      <c r="N238" s="470"/>
    </row>
    <row r="239" spans="1:14" s="331" customFormat="1" ht="11.4" x14ac:dyDescent="0.2">
      <c r="A239" s="488"/>
      <c r="B239" s="420"/>
      <c r="C239" s="490"/>
      <c r="D239" s="495"/>
      <c r="E239" s="429"/>
      <c r="F239" s="436"/>
      <c r="G239" s="446"/>
      <c r="H239" s="466"/>
      <c r="I239" s="467"/>
      <c r="J239" s="468"/>
      <c r="K239" s="469"/>
      <c r="L239" s="310"/>
      <c r="M239" s="432"/>
      <c r="N239" s="470"/>
    </row>
    <row r="240" spans="1:14" s="331" customFormat="1" ht="11.4" x14ac:dyDescent="0.2">
      <c r="A240" s="488"/>
      <c r="B240" s="420"/>
      <c r="C240" s="490"/>
      <c r="D240" s="495"/>
      <c r="E240" s="429"/>
      <c r="F240" s="436"/>
      <c r="G240" s="446"/>
      <c r="H240" s="466"/>
      <c r="I240" s="467"/>
      <c r="J240" s="468"/>
      <c r="K240" s="469"/>
      <c r="L240" s="310"/>
      <c r="M240" s="432"/>
      <c r="N240" s="470"/>
    </row>
    <row r="241" spans="1:14" s="331" customFormat="1" ht="11.4" x14ac:dyDescent="0.2">
      <c r="A241" s="488"/>
      <c r="B241" s="420"/>
      <c r="C241" s="490"/>
      <c r="D241" s="495"/>
      <c r="E241" s="429"/>
      <c r="F241" s="436"/>
      <c r="G241" s="446"/>
      <c r="H241" s="466"/>
      <c r="I241" s="467"/>
      <c r="J241" s="468"/>
      <c r="K241" s="469"/>
      <c r="L241" s="310"/>
      <c r="M241" s="432"/>
      <c r="N241" s="470"/>
    </row>
    <row r="242" spans="1:14" s="331" customFormat="1" ht="11.4" x14ac:dyDescent="0.2">
      <c r="A242" s="488"/>
      <c r="B242" s="420"/>
      <c r="C242" s="490"/>
      <c r="D242" s="495"/>
      <c r="E242" s="429"/>
      <c r="F242" s="436"/>
      <c r="G242" s="446"/>
      <c r="H242" s="466"/>
      <c r="I242" s="467"/>
      <c r="J242" s="468"/>
      <c r="K242" s="469"/>
      <c r="L242" s="310"/>
      <c r="M242" s="432"/>
      <c r="N242" s="470"/>
    </row>
    <row r="243" spans="1:14" s="331" customFormat="1" ht="11.4" x14ac:dyDescent="0.2">
      <c r="A243" s="488"/>
      <c r="B243" s="420"/>
      <c r="C243" s="490"/>
      <c r="D243" s="495"/>
      <c r="E243" s="429"/>
      <c r="F243" s="436"/>
      <c r="G243" s="446"/>
      <c r="H243" s="466"/>
      <c r="I243" s="467"/>
      <c r="J243" s="468"/>
      <c r="K243" s="469"/>
      <c r="L243" s="310"/>
      <c r="M243" s="432"/>
      <c r="N243" s="470"/>
    </row>
    <row r="244" spans="1:14" s="331" customFormat="1" ht="11.4" x14ac:dyDescent="0.2">
      <c r="A244" s="488"/>
      <c r="B244" s="420"/>
      <c r="C244" s="490"/>
      <c r="D244" s="495"/>
      <c r="E244" s="429"/>
      <c r="F244" s="436"/>
      <c r="G244" s="446"/>
      <c r="H244" s="466"/>
      <c r="I244" s="467"/>
      <c r="J244" s="468"/>
      <c r="K244" s="469"/>
      <c r="L244" s="310"/>
      <c r="M244" s="432"/>
      <c r="N244" s="470"/>
    </row>
    <row r="245" spans="1:14" s="331" customFormat="1" ht="11.4" x14ac:dyDescent="0.2">
      <c r="A245" s="488"/>
      <c r="B245" s="420"/>
      <c r="C245" s="490"/>
      <c r="D245" s="495"/>
      <c r="E245" s="429"/>
      <c r="F245" s="436"/>
      <c r="G245" s="446"/>
      <c r="H245" s="466"/>
      <c r="I245" s="467"/>
      <c r="J245" s="468"/>
      <c r="K245" s="469"/>
      <c r="L245" s="310"/>
      <c r="M245" s="432"/>
      <c r="N245" s="470"/>
    </row>
    <row r="246" spans="1:14" s="331" customFormat="1" ht="11.4" x14ac:dyDescent="0.2">
      <c r="A246" s="488"/>
      <c r="B246" s="420"/>
      <c r="C246" s="490"/>
      <c r="D246" s="495"/>
      <c r="E246" s="429"/>
      <c r="F246" s="436"/>
      <c r="G246" s="446"/>
      <c r="H246" s="466"/>
      <c r="I246" s="467"/>
      <c r="J246" s="468"/>
      <c r="K246" s="469"/>
      <c r="L246" s="310"/>
      <c r="M246" s="432"/>
      <c r="N246" s="470"/>
    </row>
    <row r="247" spans="1:14" s="331" customFormat="1" ht="11.4" x14ac:dyDescent="0.2">
      <c r="A247" s="488"/>
      <c r="B247" s="420"/>
      <c r="C247" s="490"/>
      <c r="D247" s="495"/>
      <c r="E247" s="429"/>
      <c r="F247" s="436"/>
      <c r="G247" s="446"/>
      <c r="H247" s="466"/>
      <c r="I247" s="467"/>
      <c r="J247" s="468"/>
      <c r="K247" s="469"/>
      <c r="L247" s="310"/>
      <c r="M247" s="432"/>
      <c r="N247" s="470"/>
    </row>
    <row r="248" spans="1:14" s="331" customFormat="1" ht="11.4" x14ac:dyDescent="0.2">
      <c r="A248" s="488"/>
      <c r="B248" s="420"/>
      <c r="C248" s="490"/>
      <c r="D248" s="495"/>
      <c r="E248" s="429"/>
      <c r="F248" s="436"/>
      <c r="G248" s="446"/>
      <c r="H248" s="466"/>
      <c r="I248" s="467"/>
      <c r="J248" s="468"/>
      <c r="K248" s="469"/>
      <c r="L248" s="310"/>
      <c r="M248" s="432"/>
      <c r="N248" s="470"/>
    </row>
    <row r="249" spans="1:14" s="331" customFormat="1" ht="11.4" x14ac:dyDescent="0.2">
      <c r="A249" s="488"/>
      <c r="B249" s="420"/>
      <c r="C249" s="490"/>
      <c r="D249" s="496"/>
      <c r="E249" s="429"/>
      <c r="F249" s="436"/>
      <c r="G249" s="446"/>
      <c r="H249" s="466"/>
      <c r="I249" s="467"/>
      <c r="J249" s="468"/>
      <c r="K249" s="469"/>
      <c r="L249" s="310"/>
      <c r="M249" s="432"/>
      <c r="N249" s="470"/>
    </row>
    <row r="250" spans="1:14" s="331" customFormat="1" ht="11.4" x14ac:dyDescent="0.2">
      <c r="A250" s="488"/>
      <c r="B250" s="420"/>
      <c r="C250" s="490"/>
      <c r="D250" s="495"/>
      <c r="E250" s="429"/>
      <c r="F250" s="436"/>
      <c r="G250" s="446"/>
      <c r="H250" s="466"/>
      <c r="I250" s="467"/>
      <c r="J250" s="468"/>
      <c r="K250" s="469"/>
      <c r="L250" s="310"/>
      <c r="M250" s="432"/>
      <c r="N250" s="470"/>
    </row>
    <row r="251" spans="1:14" s="331" customFormat="1" ht="11.4" x14ac:dyDescent="0.2">
      <c r="A251" s="488"/>
      <c r="B251" s="420"/>
      <c r="C251" s="490"/>
      <c r="D251" s="495"/>
      <c r="E251" s="429"/>
      <c r="F251" s="436"/>
      <c r="G251" s="446"/>
      <c r="H251" s="466"/>
      <c r="I251" s="467"/>
      <c r="J251" s="468"/>
      <c r="K251" s="469"/>
      <c r="L251" s="310"/>
      <c r="M251" s="432"/>
      <c r="N251" s="470"/>
    </row>
    <row r="252" spans="1:14" s="331" customFormat="1" ht="11.4" x14ac:dyDescent="0.2">
      <c r="A252" s="488"/>
      <c r="B252" s="420"/>
      <c r="C252" s="490"/>
      <c r="D252" s="495"/>
      <c r="E252" s="429"/>
      <c r="F252" s="436"/>
      <c r="G252" s="446"/>
      <c r="H252" s="466"/>
      <c r="I252" s="467"/>
      <c r="J252" s="468"/>
      <c r="K252" s="469"/>
      <c r="L252" s="310"/>
      <c r="M252" s="432"/>
      <c r="N252" s="470"/>
    </row>
    <row r="253" spans="1:14" s="331" customFormat="1" ht="11.4" x14ac:dyDescent="0.2">
      <c r="A253" s="488"/>
      <c r="B253" s="420"/>
      <c r="C253" s="490"/>
      <c r="D253" s="495"/>
      <c r="E253" s="429"/>
      <c r="F253" s="436"/>
      <c r="G253" s="446"/>
      <c r="H253" s="466"/>
      <c r="I253" s="467"/>
      <c r="J253" s="468"/>
      <c r="K253" s="469"/>
      <c r="L253" s="310"/>
      <c r="M253" s="432"/>
      <c r="N253" s="470"/>
    </row>
    <row r="254" spans="1:14" s="331" customFormat="1" ht="11.4" x14ac:dyDescent="0.2">
      <c r="A254" s="488"/>
      <c r="B254" s="420"/>
      <c r="C254" s="490"/>
      <c r="D254" s="495"/>
      <c r="E254" s="429"/>
      <c r="F254" s="436"/>
      <c r="G254" s="446"/>
      <c r="H254" s="466"/>
      <c r="I254" s="467"/>
      <c r="J254" s="468"/>
      <c r="K254" s="469"/>
      <c r="L254" s="310"/>
      <c r="M254" s="432"/>
      <c r="N254" s="470"/>
    </row>
    <row r="255" spans="1:14" s="331" customFormat="1" ht="11.4" x14ac:dyDescent="0.2">
      <c r="A255" s="488"/>
      <c r="B255" s="420"/>
      <c r="C255" s="490"/>
      <c r="D255" s="495"/>
      <c r="E255" s="429"/>
      <c r="F255" s="436"/>
      <c r="G255" s="446"/>
      <c r="H255" s="466"/>
      <c r="I255" s="467"/>
      <c r="J255" s="468"/>
      <c r="K255" s="469"/>
      <c r="L255" s="310"/>
      <c r="M255" s="432"/>
      <c r="N255" s="470"/>
    </row>
    <row r="256" spans="1:14" s="331" customFormat="1" ht="11.4" x14ac:dyDescent="0.2">
      <c r="A256" s="488"/>
      <c r="B256" s="420"/>
      <c r="C256" s="490"/>
      <c r="D256" s="495"/>
      <c r="E256" s="429"/>
      <c r="F256" s="436"/>
      <c r="G256" s="446"/>
      <c r="H256" s="466"/>
      <c r="I256" s="467"/>
      <c r="J256" s="468"/>
      <c r="K256" s="469"/>
      <c r="L256" s="310"/>
      <c r="M256" s="432"/>
      <c r="N256" s="470"/>
    </row>
    <row r="257" spans="1:14" s="331" customFormat="1" ht="11.4" x14ac:dyDescent="0.2">
      <c r="A257" s="488"/>
      <c r="B257" s="420"/>
      <c r="C257" s="497"/>
      <c r="D257" s="498"/>
      <c r="E257" s="429"/>
      <c r="F257" s="436"/>
      <c r="G257" s="498"/>
      <c r="H257" s="466"/>
      <c r="I257" s="467"/>
      <c r="J257" s="468"/>
      <c r="K257" s="469"/>
      <c r="L257" s="310"/>
      <c r="M257" s="432"/>
      <c r="N257" s="470"/>
    </row>
    <row r="258" spans="1:14" s="331" customFormat="1" ht="13.2" x14ac:dyDescent="0.25">
      <c r="A258" s="488"/>
      <c r="B258" s="420"/>
      <c r="C258" s="490"/>
      <c r="D258" s="495"/>
      <c r="E258" s="429"/>
      <c r="F258" s="436"/>
      <c r="G258" s="213"/>
      <c r="H258" s="466"/>
      <c r="I258" s="467"/>
      <c r="J258" s="468"/>
      <c r="K258" s="469"/>
      <c r="L258" s="310"/>
      <c r="M258" s="432"/>
      <c r="N258" s="470"/>
    </row>
    <row r="259" spans="1:14" s="331" customFormat="1" ht="11.4" x14ac:dyDescent="0.2">
      <c r="A259" s="488"/>
      <c r="B259" s="420"/>
      <c r="C259" s="490"/>
      <c r="D259" s="495"/>
      <c r="E259" s="429"/>
      <c r="F259" s="436"/>
      <c r="G259" s="446"/>
      <c r="H259" s="466"/>
      <c r="I259" s="467"/>
      <c r="J259" s="468"/>
      <c r="K259" s="469"/>
      <c r="L259" s="310"/>
      <c r="M259" s="432"/>
      <c r="N259" s="470"/>
    </row>
    <row r="260" spans="1:14" s="331" customFormat="1" ht="11.4" x14ac:dyDescent="0.2">
      <c r="A260" s="488"/>
      <c r="B260" s="420"/>
      <c r="C260" s="490"/>
      <c r="D260" s="495"/>
      <c r="E260" s="429"/>
      <c r="F260" s="436"/>
      <c r="G260" s="446"/>
      <c r="H260" s="466"/>
      <c r="I260" s="467"/>
      <c r="J260" s="468"/>
      <c r="K260" s="469"/>
      <c r="L260" s="310"/>
      <c r="M260" s="432"/>
      <c r="N260" s="470"/>
    </row>
    <row r="261" spans="1:14" s="331" customFormat="1" ht="11.4" x14ac:dyDescent="0.2">
      <c r="A261" s="488"/>
      <c r="B261" s="420"/>
      <c r="C261" s="490"/>
      <c r="D261" s="495"/>
      <c r="E261" s="429"/>
      <c r="F261" s="436"/>
      <c r="G261" s="446"/>
      <c r="H261" s="466"/>
      <c r="I261" s="467"/>
      <c r="J261" s="468"/>
      <c r="K261" s="469"/>
      <c r="L261" s="310"/>
      <c r="M261" s="432"/>
      <c r="N261" s="470"/>
    </row>
    <row r="262" spans="1:14" s="331" customFormat="1" ht="11.4" x14ac:dyDescent="0.2">
      <c r="A262" s="488"/>
      <c r="B262" s="420"/>
      <c r="C262" s="490"/>
      <c r="D262" s="495"/>
      <c r="E262" s="429"/>
      <c r="F262" s="436"/>
      <c r="G262" s="446"/>
      <c r="H262" s="466"/>
      <c r="I262" s="467"/>
      <c r="J262" s="468"/>
      <c r="K262" s="469"/>
      <c r="L262" s="310"/>
      <c r="M262" s="432"/>
      <c r="N262" s="470"/>
    </row>
    <row r="263" spans="1:14" s="331" customFormat="1" ht="11.4" x14ac:dyDescent="0.2">
      <c r="A263" s="488"/>
      <c r="B263" s="420"/>
      <c r="C263" s="490"/>
      <c r="D263" s="495"/>
      <c r="E263" s="429"/>
      <c r="F263" s="436"/>
      <c r="G263" s="446"/>
      <c r="H263" s="466"/>
      <c r="I263" s="467"/>
      <c r="J263" s="468"/>
      <c r="K263" s="469"/>
      <c r="L263" s="310"/>
      <c r="M263" s="432"/>
      <c r="N263" s="470"/>
    </row>
    <row r="264" spans="1:14" s="331" customFormat="1" ht="11.4" x14ac:dyDescent="0.2">
      <c r="A264" s="488"/>
      <c r="B264" s="420"/>
      <c r="C264" s="490"/>
      <c r="D264" s="495"/>
      <c r="E264" s="429"/>
      <c r="F264" s="436"/>
      <c r="G264" s="446"/>
      <c r="H264" s="466"/>
      <c r="I264" s="467"/>
      <c r="J264" s="468"/>
      <c r="K264" s="469"/>
      <c r="L264" s="310"/>
      <c r="M264" s="432"/>
      <c r="N264" s="470"/>
    </row>
    <row r="265" spans="1:14" s="331" customFormat="1" ht="11.4" x14ac:dyDescent="0.2">
      <c r="A265" s="488"/>
      <c r="B265" s="420"/>
      <c r="C265" s="426"/>
      <c r="D265" s="420"/>
      <c r="E265" s="429"/>
      <c r="F265" s="436"/>
      <c r="G265" s="433"/>
      <c r="H265" s="466"/>
      <c r="I265" s="467"/>
      <c r="J265" s="468"/>
      <c r="K265" s="469"/>
      <c r="L265" s="310"/>
      <c r="M265" s="432"/>
      <c r="N265" s="470"/>
    </row>
    <row r="266" spans="1:14" s="331" customFormat="1" ht="11.4" x14ac:dyDescent="0.2">
      <c r="A266" s="488"/>
      <c r="B266" s="420"/>
      <c r="C266" s="490"/>
      <c r="D266" s="495"/>
      <c r="E266" s="429"/>
      <c r="F266" s="436"/>
      <c r="G266" s="446"/>
      <c r="H266" s="466"/>
      <c r="I266" s="467"/>
      <c r="J266" s="468"/>
      <c r="K266" s="469"/>
      <c r="L266" s="310"/>
      <c r="M266" s="432"/>
      <c r="N266" s="470"/>
    </row>
    <row r="267" spans="1:14" s="331" customFormat="1" ht="11.4" x14ac:dyDescent="0.2">
      <c r="A267" s="488"/>
      <c r="B267" s="499"/>
      <c r="C267" s="490"/>
      <c r="D267" s="445"/>
      <c r="E267" s="429"/>
      <c r="F267" s="436"/>
      <c r="G267" s="491"/>
      <c r="H267" s="466"/>
      <c r="I267" s="467"/>
      <c r="J267" s="468"/>
      <c r="K267" s="469"/>
      <c r="L267" s="310"/>
      <c r="M267" s="432"/>
      <c r="N267" s="470"/>
    </row>
    <row r="268" spans="1:14" s="331" customFormat="1" ht="11.4" x14ac:dyDescent="0.2">
      <c r="A268" s="488"/>
      <c r="B268" s="499"/>
      <c r="C268" s="490"/>
      <c r="D268" s="445"/>
      <c r="E268" s="429"/>
      <c r="F268" s="436"/>
      <c r="G268" s="491"/>
      <c r="H268" s="466"/>
      <c r="I268" s="467"/>
      <c r="J268" s="468"/>
      <c r="K268" s="469"/>
      <c r="L268" s="310"/>
      <c r="M268" s="432"/>
      <c r="N268" s="470"/>
    </row>
    <row r="269" spans="1:14" s="331" customFormat="1" ht="11.4" x14ac:dyDescent="0.2">
      <c r="A269" s="488"/>
      <c r="B269" s="420"/>
      <c r="C269" s="490"/>
      <c r="D269" s="445"/>
      <c r="E269" s="436"/>
      <c r="F269" s="436"/>
      <c r="G269" s="491"/>
      <c r="H269" s="466"/>
      <c r="I269" s="467"/>
      <c r="J269" s="468"/>
      <c r="K269" s="469"/>
      <c r="L269" s="310"/>
      <c r="M269" s="432"/>
      <c r="N269" s="470"/>
    </row>
    <row r="270" spans="1:14" s="331" customFormat="1" ht="11.4" x14ac:dyDescent="0.2">
      <c r="A270" s="488"/>
      <c r="B270" s="489"/>
      <c r="C270" s="490"/>
      <c r="D270" s="445"/>
      <c r="E270" s="429"/>
      <c r="F270" s="500"/>
      <c r="G270" s="491"/>
      <c r="H270" s="466"/>
      <c r="I270" s="467"/>
      <c r="J270" s="468"/>
      <c r="K270" s="469"/>
      <c r="L270" s="310"/>
      <c r="M270" s="432"/>
      <c r="N270" s="470"/>
    </row>
    <row r="271" spans="1:14" s="331" customFormat="1" ht="13.2" x14ac:dyDescent="0.25">
      <c r="A271" s="430"/>
      <c r="B271" s="501"/>
      <c r="C271" s="502"/>
      <c r="D271" s="445"/>
      <c r="E271" s="446"/>
      <c r="F271" s="436"/>
      <c r="G271" s="503"/>
      <c r="H271" s="466"/>
      <c r="I271" s="467"/>
      <c r="J271" s="468"/>
      <c r="K271" s="469"/>
      <c r="L271" s="310"/>
      <c r="M271" s="432"/>
      <c r="N271" s="470"/>
    </row>
    <row r="272" spans="1:14" s="331" customFormat="1" ht="13.2" x14ac:dyDescent="0.25">
      <c r="A272" s="430"/>
      <c r="B272" s="501"/>
      <c r="C272" s="502"/>
      <c r="D272" s="445"/>
      <c r="E272" s="446"/>
      <c r="F272" s="436"/>
      <c r="G272" s="503"/>
      <c r="H272" s="466"/>
      <c r="I272" s="467"/>
      <c r="J272" s="468"/>
      <c r="K272" s="469"/>
      <c r="L272" s="310"/>
      <c r="M272" s="432"/>
      <c r="N272" s="470"/>
    </row>
    <row r="273" spans="1:14" s="331" customFormat="1" ht="11.4" x14ac:dyDescent="0.2">
      <c r="A273" s="430"/>
      <c r="B273" s="420"/>
      <c r="C273" s="426"/>
      <c r="D273" s="420"/>
      <c r="E273" s="429"/>
      <c r="F273" s="429"/>
      <c r="G273" s="433"/>
      <c r="H273" s="466"/>
      <c r="I273" s="467"/>
      <c r="J273" s="468"/>
      <c r="K273" s="469"/>
      <c r="L273" s="310"/>
      <c r="M273" s="432"/>
      <c r="N273" s="470"/>
    </row>
    <row r="274" spans="1:14" s="331" customFormat="1" ht="11.4" x14ac:dyDescent="0.2">
      <c r="A274" s="430"/>
      <c r="B274" s="420"/>
      <c r="C274" s="310"/>
      <c r="D274" s="420"/>
      <c r="E274" s="429"/>
      <c r="F274" s="429"/>
      <c r="G274" s="433"/>
      <c r="H274" s="466"/>
      <c r="I274" s="467"/>
      <c r="J274" s="468"/>
      <c r="K274" s="469"/>
      <c r="L274" s="310"/>
      <c r="M274" s="432"/>
      <c r="N274" s="470"/>
    </row>
    <row r="275" spans="1:14" s="331" customFormat="1" ht="11.4" x14ac:dyDescent="0.2">
      <c r="A275" s="430"/>
      <c r="B275" s="420"/>
      <c r="C275" s="310"/>
      <c r="D275" s="420"/>
      <c r="E275" s="429"/>
      <c r="F275" s="429"/>
      <c r="G275" s="433"/>
      <c r="H275" s="466"/>
      <c r="I275" s="467"/>
      <c r="J275" s="468"/>
      <c r="K275" s="469"/>
      <c r="L275" s="310"/>
      <c r="M275" s="432"/>
      <c r="N275" s="470"/>
    </row>
    <row r="276" spans="1:14" s="331" customFormat="1" ht="11.4" x14ac:dyDescent="0.2">
      <c r="A276" s="430"/>
      <c r="B276" s="420"/>
      <c r="C276" s="310"/>
      <c r="D276" s="420"/>
      <c r="E276" s="429"/>
      <c r="F276" s="429"/>
      <c r="G276" s="433"/>
      <c r="H276" s="466"/>
      <c r="I276" s="467"/>
      <c r="J276" s="468"/>
      <c r="K276" s="469"/>
      <c r="L276" s="310"/>
      <c r="M276" s="432"/>
      <c r="N276" s="470"/>
    </row>
    <row r="277" spans="1:14" s="331" customFormat="1" ht="11.4" x14ac:dyDescent="0.2">
      <c r="A277" s="430"/>
      <c r="B277" s="420"/>
      <c r="C277" s="426"/>
      <c r="D277" s="420"/>
      <c r="E277" s="429"/>
      <c r="F277" s="429"/>
      <c r="G277" s="433"/>
      <c r="H277" s="466"/>
      <c r="I277" s="467"/>
      <c r="J277" s="468"/>
      <c r="K277" s="469"/>
      <c r="L277" s="310"/>
      <c r="M277" s="432"/>
      <c r="N277" s="470"/>
    </row>
    <row r="278" spans="1:14" s="331" customFormat="1" ht="11.4" x14ac:dyDescent="0.2">
      <c r="A278" s="430"/>
      <c r="B278" s="420"/>
      <c r="C278" s="426"/>
      <c r="D278" s="420"/>
      <c r="E278" s="429"/>
      <c r="F278" s="429"/>
      <c r="G278" s="433"/>
      <c r="H278" s="466"/>
      <c r="I278" s="467"/>
      <c r="J278" s="468"/>
      <c r="K278" s="469"/>
      <c r="L278" s="310"/>
      <c r="M278" s="432"/>
      <c r="N278" s="470"/>
    </row>
    <row r="279" spans="1:14" s="331" customFormat="1" ht="11.4" x14ac:dyDescent="0.2">
      <c r="A279" s="430"/>
      <c r="B279" s="420"/>
      <c r="C279" s="426"/>
      <c r="D279" s="420"/>
      <c r="E279" s="429"/>
      <c r="F279" s="429"/>
      <c r="G279" s="433"/>
      <c r="H279" s="466"/>
      <c r="I279" s="467"/>
      <c r="J279" s="468"/>
      <c r="K279" s="469"/>
      <c r="L279" s="310"/>
      <c r="M279" s="432"/>
      <c r="N279" s="470"/>
    </row>
    <row r="280" spans="1:14" s="331" customFormat="1" ht="11.4" x14ac:dyDescent="0.2">
      <c r="A280" s="430"/>
      <c r="B280" s="420"/>
      <c r="C280" s="426"/>
      <c r="D280" s="420"/>
      <c r="E280" s="429"/>
      <c r="F280" s="429"/>
      <c r="G280" s="433"/>
      <c r="H280" s="466"/>
      <c r="I280" s="467"/>
      <c r="J280" s="468"/>
      <c r="K280" s="469"/>
      <c r="L280" s="310"/>
      <c r="M280" s="432"/>
      <c r="N280" s="470"/>
    </row>
    <row r="281" spans="1:14" s="331" customFormat="1" ht="11.4" x14ac:dyDescent="0.2">
      <c r="A281" s="430"/>
      <c r="B281" s="420"/>
      <c r="C281" s="426"/>
      <c r="D281" s="420"/>
      <c r="E281" s="429"/>
      <c r="F281" s="429"/>
      <c r="G281" s="433"/>
      <c r="H281" s="466"/>
      <c r="I281" s="467"/>
      <c r="J281" s="468"/>
      <c r="K281" s="469"/>
      <c r="L281" s="310"/>
      <c r="M281" s="432"/>
      <c r="N281" s="470"/>
    </row>
    <row r="282" spans="1:14" s="331" customFormat="1" ht="11.4" x14ac:dyDescent="0.2">
      <c r="A282" s="430"/>
      <c r="B282" s="420"/>
      <c r="C282" s="426"/>
      <c r="D282" s="420"/>
      <c r="E282" s="429"/>
      <c r="F282" s="429"/>
      <c r="G282" s="433"/>
      <c r="H282" s="466"/>
      <c r="I282" s="467"/>
      <c r="J282" s="468"/>
      <c r="K282" s="469"/>
      <c r="L282" s="310"/>
      <c r="M282" s="432"/>
      <c r="N282" s="470"/>
    </row>
    <row r="283" spans="1:14" s="331" customFormat="1" ht="11.4" x14ac:dyDescent="0.2">
      <c r="A283" s="430"/>
      <c r="B283" s="420"/>
      <c r="C283" s="426"/>
      <c r="D283" s="420"/>
      <c r="E283" s="429"/>
      <c r="F283" s="429"/>
      <c r="G283" s="433"/>
      <c r="H283" s="466"/>
      <c r="I283" s="467"/>
      <c r="J283" s="468"/>
      <c r="K283" s="469"/>
      <c r="L283" s="310"/>
      <c r="M283" s="432"/>
      <c r="N283" s="470"/>
    </row>
    <row r="284" spans="1:14" s="331" customFormat="1" ht="11.4" x14ac:dyDescent="0.2">
      <c r="A284" s="430"/>
      <c r="B284" s="420"/>
      <c r="C284" s="426"/>
      <c r="D284" s="420"/>
      <c r="E284" s="429"/>
      <c r="F284" s="429"/>
      <c r="G284" s="433"/>
      <c r="H284" s="466"/>
      <c r="I284" s="467"/>
      <c r="J284" s="468"/>
      <c r="K284" s="469"/>
      <c r="L284" s="310"/>
      <c r="M284" s="432"/>
      <c r="N284" s="470"/>
    </row>
    <row r="285" spans="1:14" s="331" customFormat="1" ht="11.4" x14ac:dyDescent="0.2">
      <c r="A285" s="430"/>
      <c r="B285" s="420"/>
      <c r="C285" s="426"/>
      <c r="D285" s="420"/>
      <c r="E285" s="429"/>
      <c r="F285" s="429"/>
      <c r="G285" s="433"/>
      <c r="H285" s="466"/>
      <c r="I285" s="467"/>
      <c r="J285" s="468"/>
      <c r="K285" s="469"/>
      <c r="L285" s="310"/>
      <c r="M285" s="432"/>
      <c r="N285" s="470"/>
    </row>
    <row r="286" spans="1:14" s="331" customFormat="1" ht="11.4" x14ac:dyDescent="0.2">
      <c r="A286" s="430"/>
      <c r="B286" s="420"/>
      <c r="C286" s="426"/>
      <c r="D286" s="420"/>
      <c r="E286" s="429"/>
      <c r="F286" s="429"/>
      <c r="G286" s="433"/>
      <c r="H286" s="466"/>
      <c r="I286" s="467"/>
      <c r="J286" s="468"/>
      <c r="K286" s="469"/>
      <c r="L286" s="310"/>
      <c r="M286" s="432"/>
      <c r="N286" s="470"/>
    </row>
    <row r="287" spans="1:14" s="331" customFormat="1" ht="11.4" x14ac:dyDescent="0.2">
      <c r="A287" s="430"/>
      <c r="B287" s="420"/>
      <c r="C287" s="426"/>
      <c r="D287" s="420"/>
      <c r="E287" s="429"/>
      <c r="F287" s="429"/>
      <c r="G287" s="433"/>
      <c r="H287" s="466"/>
      <c r="I287" s="467"/>
      <c r="J287" s="468"/>
      <c r="K287" s="469"/>
      <c r="L287" s="310"/>
      <c r="M287" s="432"/>
      <c r="N287" s="470"/>
    </row>
    <row r="288" spans="1:14" s="331" customFormat="1" ht="11.4" x14ac:dyDescent="0.2">
      <c r="A288" s="430"/>
      <c r="B288" s="420"/>
      <c r="C288" s="426"/>
      <c r="D288" s="420"/>
      <c r="E288" s="429"/>
      <c r="F288" s="429"/>
      <c r="G288" s="433"/>
      <c r="H288" s="466"/>
      <c r="I288" s="467"/>
      <c r="J288" s="468"/>
      <c r="K288" s="469"/>
      <c r="L288" s="310"/>
      <c r="M288" s="432"/>
      <c r="N288" s="470"/>
    </row>
    <row r="289" spans="1:14" s="331" customFormat="1" ht="11.4" x14ac:dyDescent="0.2">
      <c r="A289" s="430"/>
      <c r="B289" s="420"/>
      <c r="C289" s="426"/>
      <c r="D289" s="420"/>
      <c r="E289" s="429"/>
      <c r="F289" s="429"/>
      <c r="G289" s="433"/>
      <c r="H289" s="466"/>
      <c r="I289" s="467"/>
      <c r="J289" s="468"/>
      <c r="K289" s="469"/>
      <c r="L289" s="310"/>
      <c r="M289" s="432"/>
      <c r="N289" s="470"/>
    </row>
    <row r="290" spans="1:14" s="331" customFormat="1" ht="11.4" x14ac:dyDescent="0.2">
      <c r="A290" s="430"/>
      <c r="B290" s="420"/>
      <c r="C290" s="426"/>
      <c r="D290" s="420"/>
      <c r="E290" s="429"/>
      <c r="F290" s="429"/>
      <c r="G290" s="433"/>
      <c r="H290" s="466"/>
      <c r="I290" s="467"/>
      <c r="J290" s="468"/>
      <c r="K290" s="469"/>
      <c r="L290" s="310"/>
      <c r="M290" s="432"/>
      <c r="N290" s="470"/>
    </row>
    <row r="291" spans="1:14" s="331" customFormat="1" ht="11.4" x14ac:dyDescent="0.2">
      <c r="A291" s="430"/>
      <c r="B291" s="420"/>
      <c r="C291" s="426"/>
      <c r="D291" s="420"/>
      <c r="E291" s="429"/>
      <c r="F291" s="429"/>
      <c r="G291" s="433"/>
      <c r="H291" s="466"/>
      <c r="I291" s="467"/>
      <c r="J291" s="468"/>
      <c r="K291" s="469"/>
      <c r="L291" s="310"/>
      <c r="M291" s="432"/>
      <c r="N291" s="470"/>
    </row>
    <row r="292" spans="1:14" s="331" customFormat="1" ht="11.4" x14ac:dyDescent="0.2">
      <c r="A292" s="430"/>
      <c r="B292" s="420"/>
      <c r="C292" s="426"/>
      <c r="D292" s="420"/>
      <c r="E292" s="429"/>
      <c r="F292" s="429"/>
      <c r="G292" s="433"/>
      <c r="H292" s="466"/>
      <c r="I292" s="467"/>
      <c r="J292" s="468"/>
      <c r="K292" s="469"/>
      <c r="L292" s="310"/>
      <c r="M292" s="432"/>
      <c r="N292" s="470"/>
    </row>
    <row r="293" spans="1:14" s="331" customFormat="1" ht="11.4" x14ac:dyDescent="0.2">
      <c r="A293" s="430"/>
      <c r="B293" s="420"/>
      <c r="C293" s="426"/>
      <c r="D293" s="420"/>
      <c r="E293" s="429"/>
      <c r="F293" s="429"/>
      <c r="G293" s="433"/>
      <c r="H293" s="466"/>
      <c r="I293" s="467"/>
      <c r="J293" s="468"/>
      <c r="K293" s="469"/>
      <c r="L293" s="310"/>
      <c r="M293" s="432"/>
      <c r="N293" s="470"/>
    </row>
    <row r="294" spans="1:14" s="331" customFormat="1" ht="11.4" x14ac:dyDescent="0.2">
      <c r="A294" s="430"/>
      <c r="B294" s="420"/>
      <c r="C294" s="426"/>
      <c r="D294" s="420"/>
      <c r="E294" s="429"/>
      <c r="F294" s="429"/>
      <c r="G294" s="433"/>
      <c r="H294" s="466"/>
      <c r="I294" s="467"/>
      <c r="J294" s="468"/>
      <c r="K294" s="469"/>
      <c r="L294" s="310"/>
      <c r="M294" s="432"/>
      <c r="N294" s="470"/>
    </row>
    <row r="295" spans="1:14" s="331" customFormat="1" ht="11.4" x14ac:dyDescent="0.2">
      <c r="A295" s="430"/>
      <c r="B295" s="420"/>
      <c r="C295" s="426"/>
      <c r="D295" s="420"/>
      <c r="E295" s="429"/>
      <c r="F295" s="429"/>
      <c r="G295" s="433"/>
      <c r="H295" s="466"/>
      <c r="I295" s="467"/>
      <c r="J295" s="468"/>
      <c r="K295" s="469"/>
      <c r="L295" s="310"/>
      <c r="M295" s="432"/>
      <c r="N295" s="470"/>
    </row>
    <row r="296" spans="1:14" s="331" customFormat="1" ht="11.4" x14ac:dyDescent="0.2">
      <c r="A296" s="430"/>
      <c r="B296" s="420"/>
      <c r="C296" s="426"/>
      <c r="D296" s="420"/>
      <c r="E296" s="429"/>
      <c r="F296" s="429"/>
      <c r="G296" s="433"/>
      <c r="H296" s="466"/>
      <c r="I296" s="467"/>
      <c r="J296" s="468"/>
      <c r="K296" s="469"/>
      <c r="L296" s="310"/>
      <c r="M296" s="432"/>
      <c r="N296" s="470"/>
    </row>
    <row r="297" spans="1:14" s="331" customFormat="1" ht="11.4" x14ac:dyDescent="0.2">
      <c r="A297" s="430"/>
      <c r="B297" s="420"/>
      <c r="C297" s="426"/>
      <c r="D297" s="420"/>
      <c r="E297" s="429"/>
      <c r="F297" s="429"/>
      <c r="G297" s="433"/>
      <c r="H297" s="466"/>
      <c r="I297" s="467"/>
      <c r="J297" s="468"/>
      <c r="K297" s="469"/>
      <c r="L297" s="310"/>
      <c r="M297" s="432"/>
      <c r="N297" s="470"/>
    </row>
    <row r="298" spans="1:14" s="331" customFormat="1" ht="11.4" x14ac:dyDescent="0.2">
      <c r="A298" s="430"/>
      <c r="B298" s="420"/>
      <c r="C298" s="426"/>
      <c r="D298" s="420"/>
      <c r="E298" s="429"/>
      <c r="F298" s="429"/>
      <c r="G298" s="433"/>
      <c r="H298" s="466"/>
      <c r="I298" s="467"/>
      <c r="J298" s="468"/>
      <c r="K298" s="469"/>
      <c r="L298" s="310"/>
      <c r="M298" s="432"/>
      <c r="N298" s="470"/>
    </row>
    <row r="299" spans="1:14" s="331" customFormat="1" ht="11.4" x14ac:dyDescent="0.2">
      <c r="A299" s="430"/>
      <c r="B299" s="420"/>
      <c r="C299" s="426"/>
      <c r="D299" s="420"/>
      <c r="E299" s="429"/>
      <c r="F299" s="429"/>
      <c r="G299" s="433"/>
      <c r="H299" s="466"/>
      <c r="I299" s="467"/>
      <c r="J299" s="468"/>
      <c r="K299" s="469"/>
      <c r="L299" s="310"/>
      <c r="M299" s="432"/>
      <c r="N299" s="470"/>
    </row>
    <row r="300" spans="1:14" s="331" customFormat="1" ht="11.4" x14ac:dyDescent="0.2">
      <c r="A300" s="430"/>
      <c r="B300" s="420"/>
      <c r="C300" s="426"/>
      <c r="D300" s="420"/>
      <c r="E300" s="429"/>
      <c r="F300" s="429"/>
      <c r="G300" s="433"/>
      <c r="H300" s="466"/>
      <c r="I300" s="467"/>
      <c r="J300" s="468"/>
      <c r="K300" s="469"/>
      <c r="L300" s="310"/>
      <c r="M300" s="432"/>
      <c r="N300" s="470"/>
    </row>
    <row r="301" spans="1:14" s="331" customFormat="1" ht="11.4" x14ac:dyDescent="0.2">
      <c r="A301" s="430"/>
      <c r="B301" s="420"/>
      <c r="C301" s="426"/>
      <c r="D301" s="420"/>
      <c r="E301" s="429"/>
      <c r="F301" s="429"/>
      <c r="G301" s="433"/>
      <c r="H301" s="466"/>
      <c r="I301" s="467"/>
      <c r="J301" s="468"/>
      <c r="K301" s="469"/>
      <c r="L301" s="310"/>
      <c r="M301" s="432"/>
      <c r="N301" s="470"/>
    </row>
    <row r="302" spans="1:14" s="331" customFormat="1" ht="11.4" x14ac:dyDescent="0.2">
      <c r="A302" s="430"/>
      <c r="B302" s="420"/>
      <c r="C302" s="426"/>
      <c r="D302" s="420"/>
      <c r="E302" s="429"/>
      <c r="F302" s="429"/>
      <c r="G302" s="433"/>
      <c r="H302" s="466"/>
      <c r="I302" s="467"/>
      <c r="J302" s="468"/>
      <c r="K302" s="469"/>
      <c r="L302" s="310"/>
      <c r="M302" s="432"/>
      <c r="N302" s="470"/>
    </row>
    <row r="303" spans="1:14" s="331" customFormat="1" ht="11.4" x14ac:dyDescent="0.2">
      <c r="A303" s="430"/>
      <c r="B303" s="420"/>
      <c r="C303" s="426"/>
      <c r="D303" s="420"/>
      <c r="E303" s="429"/>
      <c r="F303" s="429"/>
      <c r="G303" s="433"/>
      <c r="H303" s="466"/>
      <c r="I303" s="467"/>
      <c r="J303" s="468"/>
      <c r="K303" s="469"/>
      <c r="L303" s="310"/>
      <c r="M303" s="432"/>
      <c r="N303" s="470"/>
    </row>
    <row r="304" spans="1:14" s="331" customFormat="1" ht="11.4" x14ac:dyDescent="0.2">
      <c r="A304" s="430"/>
      <c r="B304" s="420"/>
      <c r="C304" s="426"/>
      <c r="D304" s="420"/>
      <c r="E304" s="429"/>
      <c r="F304" s="429"/>
      <c r="G304" s="433"/>
      <c r="H304" s="466"/>
      <c r="I304" s="467"/>
      <c r="J304" s="468"/>
      <c r="K304" s="469"/>
      <c r="L304" s="310"/>
      <c r="M304" s="432"/>
      <c r="N304" s="470"/>
    </row>
    <row r="305" spans="1:14" s="331" customFormat="1" ht="11.4" x14ac:dyDescent="0.2">
      <c r="A305" s="430"/>
      <c r="B305" s="420"/>
      <c r="C305" s="426"/>
      <c r="D305" s="420"/>
      <c r="E305" s="429"/>
      <c r="F305" s="429"/>
      <c r="G305" s="433"/>
      <c r="H305" s="466"/>
      <c r="I305" s="467"/>
      <c r="J305" s="468"/>
      <c r="K305" s="469"/>
      <c r="L305" s="310"/>
      <c r="M305" s="432"/>
      <c r="N305" s="470"/>
    </row>
    <row r="306" spans="1:14" s="331" customFormat="1" ht="11.4" x14ac:dyDescent="0.2">
      <c r="A306" s="430"/>
      <c r="B306" s="420"/>
      <c r="C306" s="426"/>
      <c r="D306" s="420"/>
      <c r="E306" s="429"/>
      <c r="F306" s="429"/>
      <c r="G306" s="433"/>
      <c r="H306" s="466"/>
      <c r="I306" s="467"/>
      <c r="J306" s="468"/>
      <c r="K306" s="469"/>
      <c r="L306" s="310"/>
      <c r="M306" s="432"/>
      <c r="N306" s="470"/>
    </row>
    <row r="307" spans="1:14" s="331" customFormat="1" ht="11.4" x14ac:dyDescent="0.2">
      <c r="A307" s="430"/>
      <c r="B307" s="420"/>
      <c r="C307" s="426"/>
      <c r="D307" s="420"/>
      <c r="E307" s="429"/>
      <c r="F307" s="429"/>
      <c r="G307" s="433"/>
      <c r="H307" s="466"/>
      <c r="I307" s="467"/>
      <c r="J307" s="468"/>
      <c r="K307" s="469"/>
      <c r="L307" s="310"/>
      <c r="M307" s="432"/>
      <c r="N307" s="470"/>
    </row>
    <row r="308" spans="1:14" s="331" customFormat="1" ht="11.4" x14ac:dyDescent="0.2">
      <c r="A308" s="430"/>
      <c r="B308" s="420"/>
      <c r="C308" s="426"/>
      <c r="D308" s="420"/>
      <c r="E308" s="429"/>
      <c r="F308" s="429"/>
      <c r="G308" s="433"/>
      <c r="H308" s="466"/>
      <c r="I308" s="467"/>
      <c r="J308" s="468"/>
      <c r="K308" s="469"/>
      <c r="L308" s="310"/>
      <c r="M308" s="432"/>
      <c r="N308" s="470"/>
    </row>
    <row r="309" spans="1:14" s="331" customFormat="1" ht="11.4" x14ac:dyDescent="0.2">
      <c r="A309" s="430"/>
      <c r="B309" s="420"/>
      <c r="C309" s="426"/>
      <c r="D309" s="420"/>
      <c r="E309" s="429"/>
      <c r="F309" s="429"/>
      <c r="G309" s="433"/>
      <c r="H309" s="466"/>
      <c r="I309" s="467"/>
      <c r="J309" s="468"/>
      <c r="K309" s="469"/>
      <c r="L309" s="310"/>
      <c r="M309" s="432"/>
      <c r="N309" s="470"/>
    </row>
    <row r="310" spans="1:14" s="331" customFormat="1" ht="11.4" x14ac:dyDescent="0.2">
      <c r="A310" s="430"/>
      <c r="B310" s="420"/>
      <c r="C310" s="426"/>
      <c r="D310" s="420"/>
      <c r="E310" s="429"/>
      <c r="F310" s="429"/>
      <c r="G310" s="433"/>
      <c r="H310" s="466"/>
      <c r="I310" s="467"/>
      <c r="J310" s="468"/>
      <c r="K310" s="469"/>
      <c r="L310" s="310"/>
      <c r="M310" s="432"/>
      <c r="N310" s="470"/>
    </row>
    <row r="311" spans="1:14" s="331" customFormat="1" ht="11.4" x14ac:dyDescent="0.2">
      <c r="A311" s="430"/>
      <c r="B311" s="420"/>
      <c r="C311" s="426"/>
      <c r="D311" s="420"/>
      <c r="E311" s="429"/>
      <c r="F311" s="429"/>
      <c r="G311" s="433"/>
      <c r="H311" s="466"/>
      <c r="I311" s="467"/>
      <c r="J311" s="468"/>
      <c r="K311" s="469"/>
      <c r="L311" s="310"/>
      <c r="M311" s="432"/>
      <c r="N311" s="470"/>
    </row>
    <row r="312" spans="1:14" s="331" customFormat="1" ht="11.4" x14ac:dyDescent="0.2">
      <c r="A312" s="430"/>
      <c r="B312" s="420"/>
      <c r="C312" s="426"/>
      <c r="D312" s="420"/>
      <c r="E312" s="429"/>
      <c r="F312" s="429"/>
      <c r="G312" s="433"/>
      <c r="H312" s="466"/>
      <c r="I312" s="467"/>
      <c r="J312" s="468"/>
      <c r="K312" s="469"/>
      <c r="L312" s="310"/>
      <c r="M312" s="432"/>
      <c r="N312" s="470"/>
    </row>
    <row r="313" spans="1:14" s="331" customFormat="1" ht="11.4" x14ac:dyDescent="0.2">
      <c r="A313" s="430"/>
      <c r="B313" s="420"/>
      <c r="C313" s="426"/>
      <c r="D313" s="420"/>
      <c r="E313" s="429"/>
      <c r="F313" s="429"/>
      <c r="G313" s="433"/>
      <c r="H313" s="466"/>
      <c r="I313" s="467"/>
      <c r="J313" s="468"/>
      <c r="K313" s="469"/>
      <c r="L313" s="310"/>
      <c r="M313" s="432"/>
      <c r="N313" s="470"/>
    </row>
    <row r="314" spans="1:14" s="331" customFormat="1" ht="11.4" x14ac:dyDescent="0.2">
      <c r="A314" s="430"/>
      <c r="B314" s="420"/>
      <c r="C314" s="426"/>
      <c r="D314" s="420"/>
      <c r="E314" s="429"/>
      <c r="F314" s="429"/>
      <c r="G314" s="433"/>
      <c r="H314" s="466"/>
      <c r="I314" s="467"/>
      <c r="J314" s="468"/>
      <c r="K314" s="469"/>
      <c r="L314" s="310"/>
      <c r="M314" s="432"/>
      <c r="N314" s="470"/>
    </row>
    <row r="315" spans="1:14" s="331" customFormat="1" ht="11.4" x14ac:dyDescent="0.2">
      <c r="A315" s="430"/>
      <c r="B315" s="420"/>
      <c r="C315" s="426"/>
      <c r="D315" s="420"/>
      <c r="E315" s="429"/>
      <c r="F315" s="429"/>
      <c r="G315" s="433"/>
      <c r="H315" s="466"/>
      <c r="I315" s="467"/>
      <c r="J315" s="468"/>
      <c r="K315" s="469"/>
      <c r="L315" s="310"/>
      <c r="M315" s="432"/>
      <c r="N315" s="470"/>
    </row>
    <row r="316" spans="1:14" s="331" customFormat="1" ht="11.4" x14ac:dyDescent="0.2">
      <c r="A316" s="430"/>
      <c r="B316" s="420"/>
      <c r="C316" s="426"/>
      <c r="D316" s="420"/>
      <c r="E316" s="429"/>
      <c r="F316" s="429"/>
      <c r="G316" s="433"/>
      <c r="H316" s="466"/>
      <c r="I316" s="467"/>
      <c r="J316" s="468"/>
      <c r="K316" s="469"/>
      <c r="L316" s="310"/>
      <c r="M316" s="432"/>
      <c r="N316" s="470"/>
    </row>
    <row r="317" spans="1:14" s="331" customFormat="1" ht="11.4" x14ac:dyDescent="0.2">
      <c r="A317" s="430"/>
      <c r="B317" s="420"/>
      <c r="C317" s="426"/>
      <c r="D317" s="420"/>
      <c r="E317" s="429"/>
      <c r="F317" s="429"/>
      <c r="G317" s="433"/>
      <c r="H317" s="466"/>
      <c r="I317" s="467"/>
      <c r="J317" s="468"/>
      <c r="K317" s="469"/>
      <c r="L317" s="310"/>
      <c r="M317" s="432"/>
      <c r="N317" s="470"/>
    </row>
    <row r="318" spans="1:14" s="331" customFormat="1" ht="11.4" x14ac:dyDescent="0.2">
      <c r="A318" s="430"/>
      <c r="B318" s="420"/>
      <c r="C318" s="426"/>
      <c r="D318" s="420"/>
      <c r="E318" s="429"/>
      <c r="F318" s="429"/>
      <c r="G318" s="433"/>
      <c r="H318" s="466"/>
      <c r="I318" s="467"/>
      <c r="J318" s="468"/>
      <c r="K318" s="469"/>
      <c r="L318" s="310"/>
      <c r="M318" s="432"/>
      <c r="N318" s="470"/>
    </row>
    <row r="319" spans="1:14" s="331" customFormat="1" ht="11.4" x14ac:dyDescent="0.2">
      <c r="A319" s="430"/>
      <c r="B319" s="420"/>
      <c r="C319" s="426"/>
      <c r="D319" s="420"/>
      <c r="E319" s="429"/>
      <c r="F319" s="429"/>
      <c r="G319" s="433"/>
      <c r="H319" s="466"/>
      <c r="I319" s="467"/>
      <c r="J319" s="468"/>
      <c r="K319" s="469"/>
      <c r="L319" s="310"/>
      <c r="M319" s="432"/>
      <c r="N319" s="470"/>
    </row>
    <row r="320" spans="1:14" s="331" customFormat="1" ht="11.4" x14ac:dyDescent="0.2">
      <c r="A320" s="430"/>
      <c r="B320" s="420"/>
      <c r="C320" s="426"/>
      <c r="D320" s="420"/>
      <c r="E320" s="429"/>
      <c r="F320" s="429"/>
      <c r="G320" s="433"/>
      <c r="H320" s="466"/>
      <c r="I320" s="467"/>
      <c r="J320" s="468"/>
      <c r="K320" s="469"/>
      <c r="L320" s="310"/>
      <c r="M320" s="432"/>
      <c r="N320" s="470"/>
    </row>
    <row r="321" spans="1:14" s="331" customFormat="1" ht="11.4" x14ac:dyDescent="0.2">
      <c r="A321" s="430"/>
      <c r="B321" s="420"/>
      <c r="C321" s="426"/>
      <c r="D321" s="420"/>
      <c r="E321" s="429"/>
      <c r="F321" s="429"/>
      <c r="G321" s="433"/>
      <c r="H321" s="466"/>
      <c r="I321" s="467"/>
      <c r="J321" s="468"/>
      <c r="K321" s="469"/>
      <c r="L321" s="310"/>
      <c r="M321" s="432"/>
      <c r="N321" s="470"/>
    </row>
    <row r="322" spans="1:14" s="331" customFormat="1" ht="11.4" x14ac:dyDescent="0.2">
      <c r="A322" s="430"/>
      <c r="B322" s="420"/>
      <c r="C322" s="426"/>
      <c r="D322" s="420"/>
      <c r="E322" s="429"/>
      <c r="F322" s="436"/>
      <c r="G322" s="433"/>
      <c r="H322" s="466"/>
      <c r="I322" s="467"/>
      <c r="J322" s="468"/>
      <c r="K322" s="469"/>
      <c r="L322" s="310"/>
      <c r="M322" s="432"/>
      <c r="N322" s="470"/>
    </row>
    <row r="323" spans="1:14" s="331" customFormat="1" ht="11.4" x14ac:dyDescent="0.2">
      <c r="A323" s="430"/>
      <c r="B323" s="420"/>
      <c r="C323" s="426"/>
      <c r="D323" s="420"/>
      <c r="E323" s="429"/>
      <c r="F323" s="436"/>
      <c r="G323" s="433"/>
      <c r="H323" s="466"/>
      <c r="I323" s="467"/>
      <c r="J323" s="468"/>
      <c r="K323" s="469"/>
      <c r="L323" s="310"/>
      <c r="M323" s="432"/>
      <c r="N323" s="470"/>
    </row>
    <row r="324" spans="1:14" s="331" customFormat="1" ht="11.4" x14ac:dyDescent="0.2">
      <c r="A324" s="430"/>
      <c r="B324" s="420"/>
      <c r="C324" s="426"/>
      <c r="D324" s="420"/>
      <c r="E324" s="429"/>
      <c r="F324" s="436"/>
      <c r="G324" s="433"/>
      <c r="H324" s="466"/>
      <c r="I324" s="467"/>
      <c r="J324" s="468"/>
      <c r="K324" s="469"/>
      <c r="L324" s="310"/>
      <c r="M324" s="432"/>
      <c r="N324" s="470"/>
    </row>
    <row r="325" spans="1:14" s="331" customFormat="1" ht="11.4" x14ac:dyDescent="0.2">
      <c r="A325" s="430"/>
      <c r="B325" s="420"/>
      <c r="C325" s="426"/>
      <c r="D325" s="420"/>
      <c r="E325" s="429"/>
      <c r="F325" s="436"/>
      <c r="G325" s="433"/>
      <c r="H325" s="466"/>
      <c r="I325" s="467"/>
      <c r="J325" s="468"/>
      <c r="K325" s="469"/>
      <c r="L325" s="310"/>
      <c r="M325" s="432"/>
      <c r="N325" s="470"/>
    </row>
    <row r="326" spans="1:14" s="331" customFormat="1" ht="11.4" x14ac:dyDescent="0.2">
      <c r="A326" s="430"/>
      <c r="B326" s="420"/>
      <c r="C326" s="426"/>
      <c r="D326" s="420"/>
      <c r="E326" s="429"/>
      <c r="F326" s="436"/>
      <c r="G326" s="433"/>
      <c r="H326" s="466"/>
      <c r="I326" s="467"/>
      <c r="J326" s="468"/>
      <c r="K326" s="469"/>
      <c r="L326" s="310"/>
      <c r="M326" s="432"/>
      <c r="N326" s="470"/>
    </row>
    <row r="327" spans="1:14" s="331" customFormat="1" ht="11.4" x14ac:dyDescent="0.2">
      <c r="A327" s="430"/>
      <c r="B327" s="420"/>
      <c r="C327" s="426"/>
      <c r="D327" s="420"/>
      <c r="E327" s="429"/>
      <c r="F327" s="436"/>
      <c r="G327" s="433"/>
      <c r="H327" s="466"/>
      <c r="I327" s="467"/>
      <c r="J327" s="468"/>
      <c r="K327" s="469"/>
      <c r="L327" s="310"/>
      <c r="M327" s="432"/>
      <c r="N327" s="470"/>
    </row>
    <row r="328" spans="1:14" s="331" customFormat="1" ht="11.4" x14ac:dyDescent="0.2">
      <c r="A328" s="430"/>
      <c r="B328" s="420"/>
      <c r="C328" s="426"/>
      <c r="D328" s="420"/>
      <c r="E328" s="429"/>
      <c r="F328" s="436"/>
      <c r="G328" s="433"/>
      <c r="H328" s="466"/>
      <c r="I328" s="467"/>
      <c r="J328" s="468"/>
      <c r="K328" s="469"/>
      <c r="L328" s="310"/>
      <c r="M328" s="432"/>
      <c r="N328" s="470"/>
    </row>
    <row r="329" spans="1:14" s="331" customFormat="1" ht="11.4" x14ac:dyDescent="0.2">
      <c r="A329" s="430"/>
      <c r="B329" s="420"/>
      <c r="C329" s="426"/>
      <c r="D329" s="420"/>
      <c r="E329" s="429"/>
      <c r="F329" s="436"/>
      <c r="G329" s="433"/>
      <c r="H329" s="466"/>
      <c r="I329" s="467"/>
      <c r="J329" s="468"/>
      <c r="K329" s="469"/>
      <c r="L329" s="310"/>
      <c r="M329" s="432"/>
      <c r="N329" s="470"/>
    </row>
    <row r="330" spans="1:14" s="331" customFormat="1" ht="11.4" x14ac:dyDescent="0.2">
      <c r="A330" s="430"/>
      <c r="B330" s="420"/>
      <c r="C330" s="426"/>
      <c r="D330" s="420"/>
      <c r="E330" s="429"/>
      <c r="F330" s="436"/>
      <c r="G330" s="433"/>
      <c r="H330" s="466"/>
      <c r="I330" s="467"/>
      <c r="J330" s="468"/>
      <c r="K330" s="469"/>
      <c r="L330" s="310"/>
      <c r="M330" s="432"/>
      <c r="N330" s="470"/>
    </row>
    <row r="331" spans="1:14" s="331" customFormat="1" ht="11.4" x14ac:dyDescent="0.2">
      <c r="A331" s="430"/>
      <c r="B331" s="420"/>
      <c r="C331" s="426"/>
      <c r="D331" s="420"/>
      <c r="E331" s="429"/>
      <c r="F331" s="436"/>
      <c r="G331" s="433"/>
      <c r="H331" s="466"/>
      <c r="I331" s="467"/>
      <c r="J331" s="468"/>
      <c r="K331" s="469"/>
      <c r="L331" s="310"/>
      <c r="M331" s="432"/>
      <c r="N331" s="470"/>
    </row>
    <row r="332" spans="1:14" s="331" customFormat="1" ht="11.4" x14ac:dyDescent="0.2">
      <c r="A332" s="430"/>
      <c r="B332" s="420"/>
      <c r="C332" s="426"/>
      <c r="D332" s="420"/>
      <c r="E332" s="429"/>
      <c r="F332" s="436"/>
      <c r="G332" s="433"/>
      <c r="H332" s="466"/>
      <c r="I332" s="467"/>
      <c r="J332" s="468"/>
      <c r="K332" s="469"/>
      <c r="L332" s="310"/>
      <c r="M332" s="432"/>
      <c r="N332" s="470"/>
    </row>
    <row r="333" spans="1:14" s="331" customFormat="1" ht="11.4" x14ac:dyDescent="0.2">
      <c r="A333" s="430"/>
      <c r="B333" s="420"/>
      <c r="C333" s="426"/>
      <c r="D333" s="420"/>
      <c r="E333" s="429"/>
      <c r="F333" s="436"/>
      <c r="G333" s="433"/>
      <c r="H333" s="466"/>
      <c r="I333" s="467"/>
      <c r="J333" s="468"/>
      <c r="K333" s="469"/>
      <c r="L333" s="310"/>
      <c r="M333" s="432"/>
      <c r="N333" s="470"/>
    </row>
    <row r="334" spans="1:14" s="331" customFormat="1" ht="11.4" x14ac:dyDescent="0.2">
      <c r="A334" s="430"/>
      <c r="B334" s="420"/>
      <c r="C334" s="426"/>
      <c r="D334" s="420"/>
      <c r="E334" s="429"/>
      <c r="F334" s="436"/>
      <c r="G334" s="433"/>
      <c r="H334" s="466"/>
      <c r="I334" s="467"/>
      <c r="J334" s="468"/>
      <c r="K334" s="469"/>
      <c r="L334" s="310"/>
      <c r="M334" s="432"/>
      <c r="N334" s="470"/>
    </row>
    <row r="335" spans="1:14" s="331" customFormat="1" ht="11.4" x14ac:dyDescent="0.2">
      <c r="A335" s="430"/>
      <c r="B335" s="420"/>
      <c r="C335" s="426"/>
      <c r="D335" s="420"/>
      <c r="E335" s="429"/>
      <c r="F335" s="436"/>
      <c r="G335" s="433"/>
      <c r="H335" s="466"/>
      <c r="I335" s="467"/>
      <c r="J335" s="468"/>
      <c r="K335" s="469"/>
      <c r="L335" s="310"/>
      <c r="M335" s="432"/>
      <c r="N335" s="470"/>
    </row>
    <row r="336" spans="1:14" s="331" customFormat="1" ht="11.4" x14ac:dyDescent="0.2">
      <c r="A336" s="430"/>
      <c r="B336" s="420"/>
      <c r="C336" s="426"/>
      <c r="D336" s="420"/>
      <c r="E336" s="429"/>
      <c r="F336" s="436"/>
      <c r="G336" s="433"/>
      <c r="H336" s="466"/>
      <c r="I336" s="467"/>
      <c r="J336" s="468"/>
      <c r="K336" s="469"/>
      <c r="L336" s="310"/>
      <c r="M336" s="432"/>
      <c r="N336" s="470"/>
    </row>
    <row r="337" spans="1:14" s="331" customFormat="1" ht="11.4" x14ac:dyDescent="0.2">
      <c r="A337" s="430"/>
      <c r="B337" s="420"/>
      <c r="C337" s="426"/>
      <c r="D337" s="420"/>
      <c r="E337" s="429"/>
      <c r="F337" s="436"/>
      <c r="G337" s="433"/>
      <c r="H337" s="466"/>
      <c r="I337" s="467"/>
      <c r="J337" s="468"/>
      <c r="K337" s="469"/>
      <c r="L337" s="310"/>
      <c r="M337" s="432"/>
      <c r="N337" s="470"/>
    </row>
    <row r="338" spans="1:14" s="331" customFormat="1" ht="11.4" x14ac:dyDescent="0.2">
      <c r="A338" s="430"/>
      <c r="B338" s="420"/>
      <c r="C338" s="426"/>
      <c r="D338" s="420"/>
      <c r="E338" s="429"/>
      <c r="F338" s="436"/>
      <c r="G338" s="433"/>
      <c r="H338" s="466"/>
      <c r="I338" s="467"/>
      <c r="J338" s="468"/>
      <c r="K338" s="469"/>
      <c r="L338" s="310"/>
      <c r="M338" s="432"/>
      <c r="N338" s="470"/>
    </row>
    <row r="339" spans="1:14" s="331" customFormat="1" ht="11.4" x14ac:dyDescent="0.2">
      <c r="A339" s="430"/>
      <c r="B339" s="420"/>
      <c r="C339" s="426"/>
      <c r="D339" s="420"/>
      <c r="E339" s="429"/>
      <c r="F339" s="436"/>
      <c r="G339" s="433"/>
      <c r="H339" s="466"/>
      <c r="I339" s="467"/>
      <c r="J339" s="468"/>
      <c r="K339" s="469"/>
      <c r="L339" s="310"/>
      <c r="M339" s="432"/>
      <c r="N339" s="470"/>
    </row>
    <row r="340" spans="1:14" s="331" customFormat="1" ht="11.4" x14ac:dyDescent="0.2">
      <c r="A340" s="430"/>
      <c r="B340" s="420"/>
      <c r="C340" s="426"/>
      <c r="D340" s="420"/>
      <c r="E340" s="429"/>
      <c r="F340" s="436"/>
      <c r="G340" s="433"/>
      <c r="H340" s="466"/>
      <c r="I340" s="467"/>
      <c r="J340" s="468"/>
      <c r="K340" s="469"/>
      <c r="L340" s="310"/>
      <c r="M340" s="432"/>
      <c r="N340" s="470"/>
    </row>
    <row r="341" spans="1:14" s="331" customFormat="1" ht="11.4" x14ac:dyDescent="0.2">
      <c r="A341" s="430"/>
      <c r="B341" s="420"/>
      <c r="C341" s="426"/>
      <c r="D341" s="420"/>
      <c r="E341" s="429"/>
      <c r="F341" s="436"/>
      <c r="G341" s="433"/>
      <c r="H341" s="466"/>
      <c r="I341" s="467"/>
      <c r="J341" s="468"/>
      <c r="K341" s="469"/>
      <c r="L341" s="310"/>
      <c r="M341" s="432"/>
      <c r="N341" s="470"/>
    </row>
    <row r="342" spans="1:14" s="331" customFormat="1" ht="11.4" x14ac:dyDescent="0.2">
      <c r="A342" s="430"/>
      <c r="B342" s="420"/>
      <c r="C342" s="426"/>
      <c r="D342" s="420"/>
      <c r="E342" s="429"/>
      <c r="F342" s="436"/>
      <c r="G342" s="433"/>
      <c r="H342" s="466"/>
      <c r="I342" s="467"/>
      <c r="J342" s="468"/>
      <c r="K342" s="469"/>
      <c r="L342" s="310"/>
      <c r="M342" s="432"/>
      <c r="N342" s="470"/>
    </row>
    <row r="343" spans="1:14" s="331" customFormat="1" ht="11.4" x14ac:dyDescent="0.2">
      <c r="A343" s="430"/>
      <c r="B343" s="420"/>
      <c r="C343" s="426"/>
      <c r="D343" s="420"/>
      <c r="E343" s="429"/>
      <c r="F343" s="436"/>
      <c r="G343" s="433"/>
      <c r="H343" s="466"/>
      <c r="I343" s="467"/>
      <c r="J343" s="468"/>
      <c r="K343" s="469"/>
      <c r="L343" s="310"/>
      <c r="M343" s="432"/>
      <c r="N343" s="470"/>
    </row>
    <row r="344" spans="1:14" s="331" customFormat="1" ht="11.4" x14ac:dyDescent="0.2">
      <c r="A344" s="430"/>
      <c r="B344" s="420"/>
      <c r="C344" s="426"/>
      <c r="D344" s="420"/>
      <c r="E344" s="429"/>
      <c r="F344" s="436"/>
      <c r="G344" s="433"/>
      <c r="H344" s="466"/>
      <c r="I344" s="467"/>
      <c r="J344" s="468"/>
      <c r="K344" s="469"/>
      <c r="L344" s="310"/>
      <c r="M344" s="432"/>
      <c r="N344" s="470"/>
    </row>
    <row r="345" spans="1:14" s="331" customFormat="1" ht="11.4" x14ac:dyDescent="0.2">
      <c r="A345" s="430"/>
      <c r="B345" s="420"/>
      <c r="C345" s="426"/>
      <c r="D345" s="420"/>
      <c r="E345" s="429"/>
      <c r="F345" s="436"/>
      <c r="G345" s="433"/>
      <c r="H345" s="466"/>
      <c r="I345" s="467"/>
      <c r="J345" s="468"/>
      <c r="K345" s="469"/>
      <c r="L345" s="310"/>
      <c r="M345" s="432"/>
      <c r="N345" s="470"/>
    </row>
    <row r="346" spans="1:14" s="331" customFormat="1" ht="11.4" x14ac:dyDescent="0.2">
      <c r="A346" s="430"/>
      <c r="B346" s="420"/>
      <c r="C346" s="426"/>
      <c r="D346" s="420"/>
      <c r="E346" s="429"/>
      <c r="F346" s="436"/>
      <c r="G346" s="433"/>
      <c r="H346" s="466"/>
      <c r="I346" s="467"/>
      <c r="J346" s="468"/>
      <c r="K346" s="469"/>
      <c r="L346" s="310"/>
      <c r="M346" s="432"/>
      <c r="N346" s="470"/>
    </row>
    <row r="347" spans="1:14" s="331" customFormat="1" ht="11.4" x14ac:dyDescent="0.2">
      <c r="A347" s="430"/>
      <c r="B347" s="420"/>
      <c r="C347" s="426"/>
      <c r="D347" s="420"/>
      <c r="E347" s="429"/>
      <c r="F347" s="436"/>
      <c r="G347" s="433"/>
      <c r="H347" s="466"/>
      <c r="I347" s="467"/>
      <c r="J347" s="468"/>
      <c r="K347" s="469"/>
      <c r="L347" s="310"/>
      <c r="M347" s="432"/>
      <c r="N347" s="470"/>
    </row>
    <row r="348" spans="1:14" s="331" customFormat="1" ht="11.4" x14ac:dyDescent="0.2">
      <c r="A348" s="430"/>
      <c r="B348" s="420"/>
      <c r="C348" s="426"/>
      <c r="D348" s="420"/>
      <c r="E348" s="429"/>
      <c r="F348" s="436"/>
      <c r="G348" s="433"/>
      <c r="H348" s="466"/>
      <c r="I348" s="467"/>
      <c r="J348" s="468"/>
      <c r="K348" s="469"/>
      <c r="L348" s="310"/>
      <c r="M348" s="432"/>
      <c r="N348" s="470"/>
    </row>
    <row r="349" spans="1:14" s="331" customFormat="1" ht="11.4" x14ac:dyDescent="0.2">
      <c r="A349" s="430"/>
      <c r="B349" s="420"/>
      <c r="C349" s="426"/>
      <c r="D349" s="420"/>
      <c r="E349" s="429"/>
      <c r="F349" s="436"/>
      <c r="G349" s="433"/>
      <c r="H349" s="466"/>
      <c r="I349" s="467"/>
      <c r="J349" s="468"/>
      <c r="K349" s="469"/>
      <c r="L349" s="310"/>
      <c r="M349" s="432"/>
      <c r="N349" s="470"/>
    </row>
    <row r="350" spans="1:14" s="331" customFormat="1" ht="11.4" x14ac:dyDescent="0.2">
      <c r="A350" s="430"/>
      <c r="B350" s="420"/>
      <c r="C350" s="426"/>
      <c r="D350" s="420"/>
      <c r="E350" s="429"/>
      <c r="F350" s="436"/>
      <c r="G350" s="433"/>
      <c r="H350" s="466"/>
      <c r="I350" s="467"/>
      <c r="J350" s="468"/>
      <c r="K350" s="469"/>
      <c r="L350" s="310"/>
      <c r="M350" s="432"/>
      <c r="N350" s="470"/>
    </row>
    <row r="351" spans="1:14" s="331" customFormat="1" ht="11.4" x14ac:dyDescent="0.2">
      <c r="A351" s="430"/>
      <c r="B351" s="420"/>
      <c r="C351" s="426"/>
      <c r="D351" s="420"/>
      <c r="E351" s="429"/>
      <c r="F351" s="436"/>
      <c r="G351" s="433"/>
      <c r="H351" s="466"/>
      <c r="I351" s="467"/>
      <c r="J351" s="468"/>
      <c r="K351" s="469"/>
      <c r="L351" s="310"/>
      <c r="M351" s="432"/>
      <c r="N351" s="470"/>
    </row>
    <row r="352" spans="1:14" s="331" customFormat="1" ht="11.4" x14ac:dyDescent="0.2">
      <c r="A352" s="430"/>
      <c r="B352" s="420"/>
      <c r="C352" s="426"/>
      <c r="D352" s="420"/>
      <c r="E352" s="429"/>
      <c r="F352" s="436"/>
      <c r="G352" s="433"/>
      <c r="H352" s="466"/>
      <c r="I352" s="467"/>
      <c r="J352" s="468"/>
      <c r="K352" s="469"/>
      <c r="L352" s="310"/>
      <c r="M352" s="432"/>
      <c r="N352" s="470"/>
    </row>
    <row r="353" spans="1:14" s="331" customFormat="1" ht="11.4" x14ac:dyDescent="0.2">
      <c r="A353" s="430"/>
      <c r="B353" s="420"/>
      <c r="C353" s="426"/>
      <c r="D353" s="420"/>
      <c r="E353" s="429"/>
      <c r="F353" s="436"/>
      <c r="G353" s="433"/>
      <c r="H353" s="466"/>
      <c r="I353" s="467"/>
      <c r="J353" s="468"/>
      <c r="K353" s="469"/>
      <c r="L353" s="310"/>
      <c r="M353" s="432"/>
      <c r="N353" s="470"/>
    </row>
    <row r="354" spans="1:14" s="331" customFormat="1" ht="11.4" x14ac:dyDescent="0.2">
      <c r="A354" s="430"/>
      <c r="B354" s="420"/>
      <c r="C354" s="426"/>
      <c r="D354" s="420"/>
      <c r="E354" s="429"/>
      <c r="F354" s="436"/>
      <c r="G354" s="433"/>
      <c r="H354" s="466"/>
      <c r="I354" s="467"/>
      <c r="J354" s="468"/>
      <c r="K354" s="469"/>
      <c r="L354" s="310"/>
      <c r="M354" s="432"/>
      <c r="N354" s="470"/>
    </row>
    <row r="355" spans="1:14" s="331" customFormat="1" ht="11.4" x14ac:dyDescent="0.2">
      <c r="A355" s="430"/>
      <c r="B355" s="420"/>
      <c r="C355" s="426"/>
      <c r="D355" s="420"/>
      <c r="E355" s="429"/>
      <c r="F355" s="436"/>
      <c r="G355" s="433"/>
      <c r="H355" s="466"/>
      <c r="I355" s="467"/>
      <c r="J355" s="468"/>
      <c r="K355" s="469"/>
      <c r="L355" s="310"/>
      <c r="M355" s="432"/>
      <c r="N355" s="470"/>
    </row>
    <row r="356" spans="1:14" s="331" customFormat="1" ht="11.4" x14ac:dyDescent="0.2">
      <c r="A356" s="430"/>
      <c r="B356" s="420"/>
      <c r="C356" s="426"/>
      <c r="D356" s="420"/>
      <c r="E356" s="429"/>
      <c r="F356" s="436"/>
      <c r="G356" s="433"/>
      <c r="H356" s="466"/>
      <c r="I356" s="467"/>
      <c r="J356" s="468"/>
      <c r="K356" s="469"/>
      <c r="L356" s="310"/>
      <c r="M356" s="432"/>
      <c r="N356" s="470"/>
    </row>
    <row r="357" spans="1:14" s="331" customFormat="1" ht="11.4" x14ac:dyDescent="0.2">
      <c r="A357" s="430"/>
      <c r="B357" s="420"/>
      <c r="C357" s="426"/>
      <c r="D357" s="420"/>
      <c r="E357" s="429"/>
      <c r="F357" s="436"/>
      <c r="G357" s="433"/>
      <c r="H357" s="466"/>
      <c r="I357" s="467"/>
      <c r="J357" s="468"/>
      <c r="K357" s="469"/>
      <c r="L357" s="310"/>
      <c r="M357" s="432"/>
      <c r="N357" s="470"/>
    </row>
    <row r="358" spans="1:14" s="331" customFormat="1" ht="11.4" x14ac:dyDescent="0.2">
      <c r="A358" s="430"/>
      <c r="B358" s="420"/>
      <c r="C358" s="426"/>
      <c r="D358" s="420"/>
      <c r="E358" s="429"/>
      <c r="F358" s="436"/>
      <c r="G358" s="433"/>
      <c r="H358" s="466"/>
      <c r="I358" s="467"/>
      <c r="J358" s="468"/>
      <c r="K358" s="469"/>
      <c r="L358" s="310"/>
      <c r="M358" s="432"/>
      <c r="N358" s="470"/>
    </row>
    <row r="359" spans="1:14" s="331" customFormat="1" ht="11.4" x14ac:dyDescent="0.2">
      <c r="A359" s="430"/>
      <c r="B359" s="420"/>
      <c r="C359" s="426"/>
      <c r="D359" s="420"/>
      <c r="E359" s="429"/>
      <c r="F359" s="436"/>
      <c r="G359" s="433"/>
      <c r="H359" s="466"/>
      <c r="I359" s="467"/>
      <c r="J359" s="468"/>
      <c r="K359" s="469"/>
      <c r="L359" s="310"/>
      <c r="M359" s="432"/>
      <c r="N359" s="470"/>
    </row>
    <row r="360" spans="1:14" s="331" customFormat="1" ht="11.4" x14ac:dyDescent="0.2">
      <c r="A360" s="430"/>
      <c r="B360" s="420"/>
      <c r="C360" s="426"/>
      <c r="D360" s="420"/>
      <c r="E360" s="429"/>
      <c r="F360" s="436"/>
      <c r="G360" s="433"/>
      <c r="H360" s="466"/>
      <c r="I360" s="467"/>
      <c r="J360" s="468"/>
      <c r="K360" s="469"/>
      <c r="L360" s="310"/>
      <c r="M360" s="432"/>
      <c r="N360" s="470"/>
    </row>
    <row r="361" spans="1:14" s="331" customFormat="1" ht="13.2" x14ac:dyDescent="0.25">
      <c r="A361" s="430"/>
      <c r="B361" s="485"/>
      <c r="C361" s="486"/>
      <c r="D361" s="441"/>
      <c r="E361" s="432"/>
      <c r="F361" s="429"/>
      <c r="G361" s="487"/>
      <c r="H361" s="428"/>
      <c r="I361" s="438"/>
      <c r="J361" s="439"/>
      <c r="K361" s="440"/>
      <c r="L361" s="310"/>
      <c r="M361" s="432"/>
      <c r="N361" s="336"/>
    </row>
    <row r="362" spans="1:14" s="331" customFormat="1" ht="13.2" x14ac:dyDescent="0.25">
      <c r="A362" s="430"/>
      <c r="B362" s="485"/>
      <c r="C362" s="486"/>
      <c r="D362" s="441"/>
      <c r="E362" s="432"/>
      <c r="F362" s="429"/>
      <c r="G362" s="487"/>
      <c r="H362" s="428"/>
      <c r="I362" s="438"/>
      <c r="J362" s="439"/>
      <c r="K362" s="440"/>
      <c r="L362" s="310"/>
      <c r="M362" s="432"/>
      <c r="N362" s="336"/>
    </row>
    <row r="363" spans="1:14" s="331" customFormat="1" ht="13.2" x14ac:dyDescent="0.25">
      <c r="A363" s="430"/>
      <c r="B363" s="485"/>
      <c r="C363" s="486"/>
      <c r="D363" s="441"/>
      <c r="E363" s="432"/>
      <c r="F363" s="429"/>
      <c r="G363" s="487"/>
      <c r="H363" s="428"/>
      <c r="I363" s="438"/>
      <c r="J363" s="439"/>
      <c r="K363" s="440"/>
      <c r="L363" s="310"/>
      <c r="M363" s="432"/>
      <c r="N363" s="336"/>
    </row>
    <row r="364" spans="1:14" s="331" customFormat="1" ht="13.2" x14ac:dyDescent="0.25">
      <c r="A364" s="430"/>
      <c r="B364" s="485"/>
      <c r="C364" s="486"/>
      <c r="D364" s="441"/>
      <c r="E364" s="432"/>
      <c r="F364" s="429"/>
      <c r="G364" s="487"/>
      <c r="H364" s="428"/>
      <c r="I364" s="438"/>
      <c r="J364" s="439"/>
      <c r="K364" s="440"/>
      <c r="L364" s="310"/>
      <c r="M364" s="432"/>
      <c r="N364" s="336"/>
    </row>
    <row r="365" spans="1:14" s="331" customFormat="1" ht="13.2" x14ac:dyDescent="0.25">
      <c r="A365" s="430"/>
      <c r="B365" s="485"/>
      <c r="C365" s="486"/>
      <c r="D365" s="441"/>
      <c r="E365" s="432"/>
      <c r="F365" s="429"/>
      <c r="G365" s="487"/>
      <c r="H365" s="428"/>
      <c r="I365" s="438"/>
      <c r="J365" s="439"/>
      <c r="K365" s="440"/>
      <c r="L365" s="310"/>
      <c r="M365" s="432"/>
      <c r="N365" s="336"/>
    </row>
    <row r="366" spans="1:14" s="331" customFormat="1" ht="13.2" x14ac:dyDescent="0.25">
      <c r="A366" s="430"/>
      <c r="B366" s="485"/>
      <c r="C366" s="486"/>
      <c r="D366" s="441"/>
      <c r="E366" s="432"/>
      <c r="F366" s="429"/>
      <c r="G366" s="487"/>
      <c r="H366" s="428"/>
      <c r="I366" s="438"/>
      <c r="J366" s="439"/>
      <c r="K366" s="440"/>
      <c r="L366" s="310"/>
      <c r="M366" s="432"/>
      <c r="N366" s="336"/>
    </row>
    <row r="367" spans="1:14" s="331" customFormat="1" ht="13.2" x14ac:dyDescent="0.25">
      <c r="A367" s="430"/>
      <c r="B367" s="485"/>
      <c r="C367" s="486"/>
      <c r="D367" s="441"/>
      <c r="E367" s="432"/>
      <c r="F367" s="429"/>
      <c r="G367" s="487"/>
      <c r="H367" s="428"/>
      <c r="I367" s="438"/>
      <c r="J367" s="439"/>
      <c r="K367" s="440"/>
      <c r="L367" s="310"/>
      <c r="M367" s="432"/>
      <c r="N367" s="336"/>
    </row>
  </sheetData>
  <mergeCells count="4">
    <mergeCell ref="A1:G2"/>
    <mergeCell ref="A3:B3"/>
    <mergeCell ref="A4:B4"/>
    <mergeCell ref="E4:G4"/>
  </mergeCells>
  <printOptions horizontalCentered="1"/>
  <pageMargins left="0.25" right="0.25" top="0.75" bottom="0.75" header="0.3" footer="0.3"/>
  <pageSetup paperSize="9" scale="94" firstPageNumber="0" fitToHeight="0" orientation="portrait" r:id="rId1"/>
  <headerFooter alignWithMargins="0">
    <oddHeader>&amp;R&amp;F</oddHeader>
    <oddFooter>&amp;CStrana &amp;P</oddFooter>
  </headerFooter>
  <rowBreaks count="2" manualBreakCount="2">
    <brk id="215" max="7" man="1"/>
    <brk id="268" max="7" man="1"/>
  </rowBreaks>
  <colBreaks count="2" manualBreakCount="2">
    <brk id="7" max="1048575" man="1"/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view="pageLayout" topLeftCell="B1" zoomScaleNormal="100" zoomScaleSheetLayoutView="75" workbookViewId="0">
      <selection activeCell="G15" sqref="G15:H15"/>
    </sheetView>
  </sheetViews>
  <sheetFormatPr defaultColWidth="9" defaultRowHeight="13.2" x14ac:dyDescent="0.25"/>
  <cols>
    <col min="1" max="1" width="8.44140625" style="28" hidden="1" customWidth="1"/>
    <col min="2" max="2" width="13.44140625" style="28" customWidth="1"/>
    <col min="3" max="3" width="7.44140625" style="41" customWidth="1"/>
    <col min="4" max="4" width="13" style="41" customWidth="1"/>
    <col min="5" max="5" width="9.6640625" style="41" customWidth="1"/>
    <col min="6" max="6" width="11.6640625" style="28" customWidth="1"/>
    <col min="7" max="9" width="13" style="28" customWidth="1"/>
    <col min="10" max="10" width="5.5546875" style="28" customWidth="1"/>
    <col min="11" max="11" width="4.33203125" style="28" customWidth="1"/>
    <col min="12" max="15" width="10.6640625" style="28" customWidth="1"/>
    <col min="16" max="16384" width="9" style="28"/>
  </cols>
  <sheetData>
    <row r="1" spans="1:15" ht="33.75" customHeight="1" x14ac:dyDescent="0.25">
      <c r="A1" s="27" t="s">
        <v>13</v>
      </c>
      <c r="B1" s="580" t="s">
        <v>14</v>
      </c>
      <c r="C1" s="581"/>
      <c r="D1" s="581"/>
      <c r="E1" s="581"/>
      <c r="F1" s="581"/>
      <c r="G1" s="581"/>
      <c r="H1" s="581"/>
      <c r="I1" s="581"/>
      <c r="J1" s="582"/>
    </row>
    <row r="2" spans="1:15" ht="36" customHeight="1" x14ac:dyDescent="0.25">
      <c r="A2" s="29"/>
      <c r="B2" s="30" t="s">
        <v>15</v>
      </c>
      <c r="C2" s="31"/>
      <c r="D2" s="32" t="s">
        <v>924</v>
      </c>
      <c r="E2" s="583" t="s">
        <v>925</v>
      </c>
      <c r="F2" s="584"/>
      <c r="G2" s="584"/>
      <c r="H2" s="584"/>
      <c r="I2" s="584"/>
      <c r="J2" s="585"/>
      <c r="O2" s="33"/>
    </row>
    <row r="3" spans="1:15" ht="27" customHeight="1" x14ac:dyDescent="0.25">
      <c r="A3" s="29"/>
      <c r="B3" s="34" t="s">
        <v>18</v>
      </c>
      <c r="C3" s="31"/>
      <c r="D3" s="35" t="s">
        <v>19</v>
      </c>
      <c r="E3" s="586" t="s">
        <v>20</v>
      </c>
      <c r="F3" s="587"/>
      <c r="G3" s="587"/>
      <c r="H3" s="587"/>
      <c r="I3" s="587"/>
      <c r="J3" s="588"/>
    </row>
    <row r="4" spans="1:15" ht="23.25" customHeight="1" x14ac:dyDescent="0.25">
      <c r="A4" s="36">
        <v>11404</v>
      </c>
      <c r="B4" s="37" t="s">
        <v>21</v>
      </c>
      <c r="C4" s="38"/>
      <c r="D4" s="39" t="s">
        <v>19</v>
      </c>
      <c r="E4" s="589" t="s">
        <v>20</v>
      </c>
      <c r="F4" s="590"/>
      <c r="G4" s="590"/>
      <c r="H4" s="590"/>
      <c r="I4" s="590"/>
      <c r="J4" s="591"/>
    </row>
    <row r="5" spans="1:15" ht="24" customHeight="1" x14ac:dyDescent="0.25">
      <c r="A5" s="29"/>
      <c r="B5" s="40" t="s">
        <v>22</v>
      </c>
      <c r="D5" s="592"/>
      <c r="E5" s="593"/>
      <c r="F5" s="593"/>
      <c r="G5" s="593"/>
      <c r="H5" s="42" t="s">
        <v>23</v>
      </c>
      <c r="I5" s="43"/>
      <c r="J5" s="44"/>
    </row>
    <row r="6" spans="1:15" ht="15.75" customHeight="1" x14ac:dyDescent="0.25">
      <c r="A6" s="29"/>
      <c r="B6" s="45"/>
      <c r="C6" s="46"/>
      <c r="D6" s="578"/>
      <c r="E6" s="579"/>
      <c r="F6" s="579"/>
      <c r="G6" s="579"/>
      <c r="H6" s="42" t="s">
        <v>24</v>
      </c>
      <c r="I6" s="43"/>
      <c r="J6" s="44"/>
    </row>
    <row r="7" spans="1:15" ht="15.75" customHeight="1" x14ac:dyDescent="0.25">
      <c r="A7" s="29"/>
      <c r="B7" s="47"/>
      <c r="C7" s="48"/>
      <c r="D7" s="49"/>
      <c r="E7" s="594"/>
      <c r="F7" s="595"/>
      <c r="G7" s="595"/>
      <c r="H7" s="50"/>
      <c r="I7" s="51"/>
      <c r="J7" s="52"/>
    </row>
    <row r="8" spans="1:15" ht="24" hidden="1" customHeight="1" x14ac:dyDescent="0.25">
      <c r="A8" s="29"/>
      <c r="B8" s="40" t="s">
        <v>25</v>
      </c>
      <c r="D8" s="53"/>
      <c r="H8" s="42" t="s">
        <v>23</v>
      </c>
      <c r="I8" s="43"/>
      <c r="J8" s="44"/>
    </row>
    <row r="9" spans="1:15" ht="15.75" hidden="1" customHeight="1" x14ac:dyDescent="0.25">
      <c r="A9" s="29"/>
      <c r="B9" s="29"/>
      <c r="D9" s="53"/>
      <c r="H9" s="42" t="s">
        <v>24</v>
      </c>
      <c r="I9" s="43"/>
      <c r="J9" s="44"/>
    </row>
    <row r="10" spans="1:15" ht="15.75" hidden="1" customHeight="1" x14ac:dyDescent="0.25">
      <c r="A10" s="29"/>
      <c r="B10" s="54"/>
      <c r="C10" s="48"/>
      <c r="D10" s="49"/>
      <c r="E10" s="55"/>
      <c r="F10" s="50"/>
      <c r="G10" s="56"/>
      <c r="H10" s="56"/>
      <c r="I10" s="57"/>
      <c r="J10" s="52"/>
    </row>
    <row r="11" spans="1:15" ht="24" customHeight="1" x14ac:dyDescent="0.25">
      <c r="A11" s="29"/>
      <c r="B11" s="40" t="s">
        <v>26</v>
      </c>
      <c r="D11" s="596"/>
      <c r="E11" s="596"/>
      <c r="F11" s="596"/>
      <c r="G11" s="596"/>
      <c r="H11" s="42" t="s">
        <v>23</v>
      </c>
      <c r="I11" s="58"/>
      <c r="J11" s="44"/>
    </row>
    <row r="12" spans="1:15" ht="15.75" customHeight="1" x14ac:dyDescent="0.25">
      <c r="A12" s="29"/>
      <c r="B12" s="45"/>
      <c r="C12" s="46"/>
      <c r="D12" s="597"/>
      <c r="E12" s="597"/>
      <c r="F12" s="597"/>
      <c r="G12" s="597"/>
      <c r="H12" s="42" t="s">
        <v>24</v>
      </c>
      <c r="I12" s="58"/>
      <c r="J12" s="44"/>
    </row>
    <row r="13" spans="1:15" ht="15.75" customHeight="1" x14ac:dyDescent="0.25">
      <c r="A13" s="29"/>
      <c r="B13" s="47"/>
      <c r="C13" s="48"/>
      <c r="D13" s="59"/>
      <c r="E13" s="598"/>
      <c r="F13" s="599"/>
      <c r="G13" s="599"/>
      <c r="H13" s="60"/>
      <c r="I13" s="51"/>
      <c r="J13" s="52"/>
    </row>
    <row r="14" spans="1:15" ht="24" customHeight="1" x14ac:dyDescent="0.25">
      <c r="A14" s="29"/>
      <c r="B14" s="61" t="s">
        <v>27</v>
      </c>
      <c r="C14" s="62"/>
      <c r="D14" s="63"/>
      <c r="E14" s="64"/>
      <c r="F14" s="65"/>
      <c r="G14" s="65"/>
      <c r="H14" s="66"/>
      <c r="I14" s="65"/>
      <c r="J14" s="67"/>
    </row>
    <row r="15" spans="1:15" ht="32.25" customHeight="1" x14ac:dyDescent="0.25">
      <c r="A15" s="29"/>
      <c r="B15" s="54" t="s">
        <v>28</v>
      </c>
      <c r="C15" s="68"/>
      <c r="D15" s="69"/>
      <c r="E15" s="600"/>
      <c r="F15" s="600"/>
      <c r="G15" s="601"/>
      <c r="H15" s="601"/>
      <c r="I15" s="601" t="s">
        <v>29</v>
      </c>
      <c r="J15" s="602"/>
    </row>
    <row r="16" spans="1:15" ht="23.25" customHeight="1" x14ac:dyDescent="0.25">
      <c r="A16" s="70" t="s">
        <v>30</v>
      </c>
      <c r="B16" s="71" t="s">
        <v>30</v>
      </c>
      <c r="C16" s="72"/>
      <c r="D16" s="73"/>
      <c r="E16" s="603"/>
      <c r="F16" s="604"/>
      <c r="G16" s="603"/>
      <c r="H16" s="604"/>
      <c r="I16" s="603">
        <f>SUMIF(F49:F50,A16,I49:I50)+SUMIF(F49:F50,"PSU",I49:I50)</f>
        <v>0</v>
      </c>
      <c r="J16" s="605"/>
    </row>
    <row r="17" spans="1:10" ht="23.25" customHeight="1" x14ac:dyDescent="0.25">
      <c r="A17" s="70" t="s">
        <v>31</v>
      </c>
      <c r="B17" s="71" t="s">
        <v>31</v>
      </c>
      <c r="C17" s="72"/>
      <c r="D17" s="73"/>
      <c r="E17" s="603"/>
      <c r="F17" s="604"/>
      <c r="G17" s="603"/>
      <c r="H17" s="604"/>
      <c r="I17" s="603">
        <f>SUMIF(F49:F50,A17,I49:I50)</f>
        <v>0</v>
      </c>
      <c r="J17" s="605"/>
    </row>
    <row r="18" spans="1:10" ht="23.25" customHeight="1" x14ac:dyDescent="0.25">
      <c r="A18" s="70" t="s">
        <v>32</v>
      </c>
      <c r="B18" s="71" t="s">
        <v>32</v>
      </c>
      <c r="C18" s="72"/>
      <c r="D18" s="73"/>
      <c r="E18" s="603"/>
      <c r="F18" s="604"/>
      <c r="G18" s="603"/>
      <c r="H18" s="604"/>
      <c r="I18" s="603">
        <f>SUMIF(F49:F50,A18,I49:I50)</f>
        <v>0</v>
      </c>
      <c r="J18" s="605"/>
    </row>
    <row r="19" spans="1:10" ht="23.25" customHeight="1" x14ac:dyDescent="0.25">
      <c r="A19" s="70" t="s">
        <v>33</v>
      </c>
      <c r="B19" s="71" t="s">
        <v>34</v>
      </c>
      <c r="C19" s="72"/>
      <c r="D19" s="73"/>
      <c r="E19" s="603"/>
      <c r="F19" s="604"/>
      <c r="G19" s="603"/>
      <c r="H19" s="604"/>
      <c r="I19" s="603">
        <f>SUMIF(F49:F50,A19,I49:I50)</f>
        <v>0</v>
      </c>
      <c r="J19" s="605"/>
    </row>
    <row r="20" spans="1:10" ht="23.25" customHeight="1" x14ac:dyDescent="0.25">
      <c r="A20" s="70" t="s">
        <v>35</v>
      </c>
      <c r="B20" s="71" t="s">
        <v>36</v>
      </c>
      <c r="C20" s="72"/>
      <c r="D20" s="73"/>
      <c r="E20" s="603"/>
      <c r="F20" s="604"/>
      <c r="G20" s="603"/>
      <c r="H20" s="604"/>
      <c r="I20" s="603">
        <f>SUMIF(F49:F50,A20,I49:I50)</f>
        <v>0</v>
      </c>
      <c r="J20" s="605"/>
    </row>
    <row r="21" spans="1:10" ht="23.25" customHeight="1" x14ac:dyDescent="0.25">
      <c r="A21" s="29"/>
      <c r="B21" s="74" t="s">
        <v>29</v>
      </c>
      <c r="C21" s="75"/>
      <c r="D21" s="76"/>
      <c r="E21" s="607"/>
      <c r="F21" s="608"/>
      <c r="G21" s="607"/>
      <c r="H21" s="608"/>
      <c r="I21" s="607">
        <f>SUM(I16:J20)</f>
        <v>0</v>
      </c>
      <c r="J21" s="609"/>
    </row>
    <row r="22" spans="1:10" ht="33" customHeight="1" x14ac:dyDescent="0.25">
      <c r="A22" s="29"/>
      <c r="B22" s="77" t="s">
        <v>37</v>
      </c>
      <c r="C22" s="72"/>
      <c r="D22" s="73"/>
      <c r="E22" s="78"/>
      <c r="F22" s="79"/>
      <c r="G22" s="80"/>
      <c r="H22" s="80"/>
      <c r="I22" s="80"/>
      <c r="J22" s="81"/>
    </row>
    <row r="23" spans="1:10" ht="23.25" customHeight="1" x14ac:dyDescent="0.25">
      <c r="A23" s="29">
        <f>ZakladDPHSni*SazbaDPH1/100</f>
        <v>0</v>
      </c>
      <c r="B23" s="71" t="s">
        <v>38</v>
      </c>
      <c r="C23" s="72"/>
      <c r="D23" s="73"/>
      <c r="E23" s="82">
        <v>15</v>
      </c>
      <c r="F23" s="79" t="s">
        <v>39</v>
      </c>
      <c r="G23" s="610">
        <f>ZakladDPHSniVypocet</f>
        <v>0</v>
      </c>
      <c r="H23" s="611"/>
      <c r="I23" s="611"/>
      <c r="J23" s="81" t="str">
        <f t="shared" ref="J23:J28" si="0">Mena</f>
        <v>CZK</v>
      </c>
    </row>
    <row r="24" spans="1:10" ht="23.25" customHeight="1" x14ac:dyDescent="0.25">
      <c r="A24" s="29">
        <f>(A23-INT(A23))*100</f>
        <v>0</v>
      </c>
      <c r="B24" s="71" t="s">
        <v>40</v>
      </c>
      <c r="C24" s="72"/>
      <c r="D24" s="73"/>
      <c r="E24" s="82">
        <f>SazbaDPH1</f>
        <v>15</v>
      </c>
      <c r="F24" s="79" t="s">
        <v>39</v>
      </c>
      <c r="G24" s="612">
        <f>IF(A24&gt;50, ROUNDUP(A23, 0), ROUNDDOWN(A23, 0))</f>
        <v>0</v>
      </c>
      <c r="H24" s="613"/>
      <c r="I24" s="613"/>
      <c r="J24" s="81" t="str">
        <f t="shared" si="0"/>
        <v>CZK</v>
      </c>
    </row>
    <row r="25" spans="1:10" ht="23.25" customHeight="1" x14ac:dyDescent="0.25">
      <c r="A25" s="29">
        <f>ZakladDPHZakl*SazbaDPH2/100</f>
        <v>0</v>
      </c>
      <c r="B25" s="71" t="s">
        <v>41</v>
      </c>
      <c r="C25" s="72"/>
      <c r="D25" s="73"/>
      <c r="E25" s="82">
        <v>21</v>
      </c>
      <c r="F25" s="79" t="s">
        <v>39</v>
      </c>
      <c r="G25" s="610">
        <f>ZakladDPHZaklVypocet</f>
        <v>0</v>
      </c>
      <c r="H25" s="611"/>
      <c r="I25" s="611"/>
      <c r="J25" s="81" t="str">
        <f t="shared" si="0"/>
        <v>CZK</v>
      </c>
    </row>
    <row r="26" spans="1:10" ht="23.25" customHeight="1" x14ac:dyDescent="0.25">
      <c r="A26" s="29">
        <f>(A25-INT(A25))*100</f>
        <v>0</v>
      </c>
      <c r="B26" s="83" t="s">
        <v>42</v>
      </c>
      <c r="C26" s="84"/>
      <c r="D26" s="69"/>
      <c r="E26" s="85">
        <f>SazbaDPH2</f>
        <v>21</v>
      </c>
      <c r="F26" s="86" t="s">
        <v>39</v>
      </c>
      <c r="G26" s="614">
        <f>IF(A26&gt;50, ROUNDUP(A25, 0), ROUNDDOWN(A25, 0))</f>
        <v>0</v>
      </c>
      <c r="H26" s="615"/>
      <c r="I26" s="615"/>
      <c r="J26" s="87" t="str">
        <f t="shared" si="0"/>
        <v>CZK</v>
      </c>
    </row>
    <row r="27" spans="1:10" ht="23.25" customHeight="1" thickBot="1" x14ac:dyDescent="0.3">
      <c r="A27" s="29">
        <f>ZakladDPHSni+DPHSni+ZakladDPHZakl+DPHZakl</f>
        <v>0</v>
      </c>
      <c r="B27" s="40" t="s">
        <v>43</v>
      </c>
      <c r="C27" s="88"/>
      <c r="D27" s="89"/>
      <c r="E27" s="88"/>
      <c r="F27" s="90"/>
      <c r="G27" s="616">
        <f>CenaCelkem-(ZakladDPHSni+DPHSni+ZakladDPHZakl+DPHZakl)</f>
        <v>0</v>
      </c>
      <c r="H27" s="616"/>
      <c r="I27" s="616"/>
      <c r="J27" s="91" t="str">
        <f t="shared" si="0"/>
        <v>CZK</v>
      </c>
    </row>
    <row r="28" spans="1:10" ht="27.75" hidden="1" customHeight="1" thickBot="1" x14ac:dyDescent="0.3">
      <c r="A28" s="29"/>
      <c r="B28" s="92" t="s">
        <v>44</v>
      </c>
      <c r="C28" s="93"/>
      <c r="D28" s="93"/>
      <c r="E28" s="94"/>
      <c r="F28" s="95"/>
      <c r="G28" s="606">
        <f>ZakladDPHSniVypocet+ZakladDPHZaklVypocet</f>
        <v>0</v>
      </c>
      <c r="H28" s="606"/>
      <c r="I28" s="606"/>
      <c r="J28" s="96" t="str">
        <f t="shared" si="0"/>
        <v>CZK</v>
      </c>
    </row>
    <row r="29" spans="1:10" ht="27.75" customHeight="1" thickBot="1" x14ac:dyDescent="0.3">
      <c r="A29" s="29">
        <f>(A27-INT(A27))*100</f>
        <v>0</v>
      </c>
      <c r="B29" s="92" t="s">
        <v>45</v>
      </c>
      <c r="C29" s="97"/>
      <c r="D29" s="97"/>
      <c r="E29" s="97"/>
      <c r="F29" s="98"/>
      <c r="G29" s="623">
        <f>IF(A29&gt;50, ROUNDUP(A27, 0), ROUNDDOWN(A27, 0))</f>
        <v>0</v>
      </c>
      <c r="H29" s="623"/>
      <c r="I29" s="623"/>
      <c r="J29" s="99" t="s">
        <v>46</v>
      </c>
    </row>
    <row r="30" spans="1:10" ht="12.75" customHeight="1" x14ac:dyDescent="0.25">
      <c r="A30" s="29"/>
      <c r="B30" s="29"/>
      <c r="J30" s="100"/>
    </row>
    <row r="31" spans="1:10" ht="30" customHeight="1" x14ac:dyDescent="0.25">
      <c r="A31" s="29"/>
      <c r="B31" s="29"/>
      <c r="J31" s="100"/>
    </row>
    <row r="32" spans="1:10" ht="18.75" customHeight="1" x14ac:dyDescent="0.25">
      <c r="A32" s="29"/>
      <c r="B32" s="101"/>
      <c r="C32" s="102" t="s">
        <v>47</v>
      </c>
      <c r="D32" s="103"/>
      <c r="E32" s="103"/>
      <c r="F32" s="104" t="s">
        <v>48</v>
      </c>
      <c r="G32" s="105"/>
      <c r="H32" s="106"/>
      <c r="I32" s="105"/>
      <c r="J32" s="100"/>
    </row>
    <row r="33" spans="1:10" ht="47.25" customHeight="1" x14ac:dyDescent="0.25">
      <c r="A33" s="29"/>
      <c r="B33" s="29"/>
      <c r="J33" s="100"/>
    </row>
    <row r="34" spans="1:10" s="109" customFormat="1" ht="18.75" customHeight="1" x14ac:dyDescent="0.25">
      <c r="A34" s="107"/>
      <c r="B34" s="107"/>
      <c r="C34" s="108"/>
      <c r="D34" s="624"/>
      <c r="E34" s="625"/>
      <c r="G34" s="626"/>
      <c r="H34" s="627"/>
      <c r="I34" s="627"/>
      <c r="J34" s="110"/>
    </row>
    <row r="35" spans="1:10" ht="12.75" customHeight="1" x14ac:dyDescent="0.25">
      <c r="A35" s="29"/>
      <c r="B35" s="29"/>
      <c r="D35" s="628" t="s">
        <v>49</v>
      </c>
      <c r="E35" s="628"/>
      <c r="H35" s="111" t="s">
        <v>50</v>
      </c>
      <c r="J35" s="100"/>
    </row>
    <row r="36" spans="1:10" ht="13.5" customHeight="1" thickBot="1" x14ac:dyDescent="0.3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spans="1:10" ht="27" hidden="1" customHeight="1" x14ac:dyDescent="0.25">
      <c r="B37" s="116" t="s">
        <v>51</v>
      </c>
      <c r="C37" s="117"/>
      <c r="D37" s="117"/>
      <c r="E37" s="117"/>
      <c r="F37" s="118"/>
      <c r="G37" s="118"/>
      <c r="H37" s="118"/>
      <c r="I37" s="118"/>
      <c r="J37" s="119"/>
    </row>
    <row r="38" spans="1:10" ht="25.5" hidden="1" customHeight="1" x14ac:dyDescent="0.25">
      <c r="A38" s="120" t="s">
        <v>52</v>
      </c>
      <c r="B38" s="121" t="s">
        <v>53</v>
      </c>
      <c r="C38" s="122" t="s">
        <v>54</v>
      </c>
      <c r="D38" s="122"/>
      <c r="E38" s="122"/>
      <c r="F38" s="123" t="str">
        <f>B23</f>
        <v>Základ pro sníženou DPH</v>
      </c>
      <c r="G38" s="123" t="str">
        <f>B25</f>
        <v>Základ pro základní DPH</v>
      </c>
      <c r="H38" s="124" t="s">
        <v>7</v>
      </c>
      <c r="I38" s="124" t="s">
        <v>55</v>
      </c>
      <c r="J38" s="125" t="s">
        <v>39</v>
      </c>
    </row>
    <row r="39" spans="1:10" ht="25.5" hidden="1" customHeight="1" x14ac:dyDescent="0.25">
      <c r="A39" s="120">
        <v>1</v>
      </c>
      <c r="B39" s="126" t="s">
        <v>56</v>
      </c>
      <c r="C39" s="617"/>
      <c r="D39" s="617"/>
      <c r="E39" s="617"/>
      <c r="F39" s="127">
        <f>'Položky VRN - Voda'!AE53</f>
        <v>0</v>
      </c>
      <c r="G39" s="128">
        <f>'Položky VRN - Voda'!AF53</f>
        <v>0</v>
      </c>
      <c r="H39" s="129">
        <f>(F39*SazbaDPH1/100)+(G39*SazbaDPH2/100)</f>
        <v>0</v>
      </c>
      <c r="I39" s="129">
        <f>F39+G39+H39</f>
        <v>0</v>
      </c>
      <c r="J39" s="130" t="str">
        <f>IF(CenaCelkemVypocet=0,"",I39/CenaCelkemVypocet*100)</f>
        <v/>
      </c>
    </row>
    <row r="40" spans="1:10" ht="25.5" hidden="1" customHeight="1" x14ac:dyDescent="0.25">
      <c r="A40" s="120">
        <v>2</v>
      </c>
      <c r="B40" s="131"/>
      <c r="C40" s="629" t="s">
        <v>57</v>
      </c>
      <c r="D40" s="629"/>
      <c r="E40" s="629"/>
      <c r="F40" s="132">
        <f>'Položky VRN - Voda'!AE53</f>
        <v>0</v>
      </c>
      <c r="G40" s="133">
        <f>'Položky VRN - Voda'!AF53</f>
        <v>0</v>
      </c>
      <c r="H40" s="133">
        <f>(F40*SazbaDPH1/100)+(G40*SazbaDPH2/100)</f>
        <v>0</v>
      </c>
      <c r="I40" s="133">
        <f>F40+G40+H40</f>
        <v>0</v>
      </c>
      <c r="J40" s="134" t="str">
        <f>IF(CenaCelkemVypocet=0,"",I40/CenaCelkemVypocet*100)</f>
        <v/>
      </c>
    </row>
    <row r="41" spans="1:10" ht="25.5" hidden="1" customHeight="1" x14ac:dyDescent="0.25">
      <c r="A41" s="120">
        <v>3</v>
      </c>
      <c r="B41" s="135" t="s">
        <v>19</v>
      </c>
      <c r="C41" s="617" t="s">
        <v>20</v>
      </c>
      <c r="D41" s="617"/>
      <c r="E41" s="617"/>
      <c r="F41" s="136">
        <f>'Položky VRN - Voda'!AE53</f>
        <v>0</v>
      </c>
      <c r="G41" s="129">
        <f>'Položky VRN - Voda'!AF53</f>
        <v>0</v>
      </c>
      <c r="H41" s="129">
        <f>(F41*SazbaDPH1/100)+(G41*SazbaDPH2/100)</f>
        <v>0</v>
      </c>
      <c r="I41" s="129">
        <f>F41+G41+H41</f>
        <v>0</v>
      </c>
      <c r="J41" s="130" t="str">
        <f>IF(CenaCelkemVypocet=0,"",I41/CenaCelkemVypocet*100)</f>
        <v/>
      </c>
    </row>
    <row r="42" spans="1:10" ht="25.5" hidden="1" customHeight="1" x14ac:dyDescent="0.25">
      <c r="A42" s="120"/>
      <c r="B42" s="618" t="s">
        <v>58</v>
      </c>
      <c r="C42" s="619"/>
      <c r="D42" s="619"/>
      <c r="E42" s="620"/>
      <c r="F42" s="137">
        <f>SUMIF(A39:A41,"=1",F39:F41)</f>
        <v>0</v>
      </c>
      <c r="G42" s="138">
        <f>SUMIF(A39:A41,"=1",G39:G41)</f>
        <v>0</v>
      </c>
      <c r="H42" s="138">
        <f>SUMIF(A39:A41,"=1",H39:H41)</f>
        <v>0</v>
      </c>
      <c r="I42" s="138">
        <f>SUMIF(A39:A41,"=1",I39:I41)</f>
        <v>0</v>
      </c>
      <c r="J42" s="139">
        <f>SUMIF(A39:A41,"=1",J39:J41)</f>
        <v>0</v>
      </c>
    </row>
    <row r="46" spans="1:10" ht="15.6" x14ac:dyDescent="0.3">
      <c r="B46" s="140" t="s">
        <v>59</v>
      </c>
    </row>
    <row r="48" spans="1:10" ht="25.5" customHeight="1" x14ac:dyDescent="0.25">
      <c r="A48" s="141"/>
      <c r="B48" s="142" t="s">
        <v>53</v>
      </c>
      <c r="C48" s="142" t="s">
        <v>54</v>
      </c>
      <c r="D48" s="143"/>
      <c r="E48" s="143"/>
      <c r="F48" s="144" t="s">
        <v>60</v>
      </c>
      <c r="G48" s="144"/>
      <c r="H48" s="144"/>
      <c r="I48" s="144" t="s">
        <v>29</v>
      </c>
      <c r="J48" s="144" t="s">
        <v>39</v>
      </c>
    </row>
    <row r="49" spans="1:10" ht="36.75" customHeight="1" x14ac:dyDescent="0.25">
      <c r="A49" s="145"/>
      <c r="B49" s="146" t="s">
        <v>33</v>
      </c>
      <c r="C49" s="621" t="s">
        <v>34</v>
      </c>
      <c r="D49" s="622"/>
      <c r="E49" s="622"/>
      <c r="F49" s="147" t="s">
        <v>33</v>
      </c>
      <c r="G49" s="148"/>
      <c r="H49" s="148"/>
      <c r="I49" s="148">
        <f>'Položky VRN - Voda'!G8</f>
        <v>0</v>
      </c>
      <c r="J49" s="149" t="str">
        <f>IF(I51=0,"",I49/I51*100)</f>
        <v/>
      </c>
    </row>
    <row r="50" spans="1:10" ht="36.75" customHeight="1" x14ac:dyDescent="0.25">
      <c r="A50" s="145"/>
      <c r="B50" s="146" t="s">
        <v>35</v>
      </c>
      <c r="C50" s="621" t="s">
        <v>36</v>
      </c>
      <c r="D50" s="622"/>
      <c r="E50" s="622"/>
      <c r="F50" s="147" t="s">
        <v>35</v>
      </c>
      <c r="G50" s="148"/>
      <c r="H50" s="148"/>
      <c r="I50" s="148">
        <f>'Položky VRN - Voda'!G37</f>
        <v>0</v>
      </c>
      <c r="J50" s="149" t="str">
        <f>IF(I51=0,"",I50/I51*100)</f>
        <v/>
      </c>
    </row>
    <row r="51" spans="1:10" ht="25.5" customHeight="1" x14ac:dyDescent="0.25">
      <c r="A51" s="150"/>
      <c r="B51" s="151" t="s">
        <v>55</v>
      </c>
      <c r="C51" s="152"/>
      <c r="D51" s="153"/>
      <c r="E51" s="153"/>
      <c r="F51" s="154"/>
      <c r="G51" s="155"/>
      <c r="H51" s="155"/>
      <c r="I51" s="155">
        <f>SUM(I49:I50)</f>
        <v>0</v>
      </c>
      <c r="J51" s="156">
        <f>SUM(J49:J50)</f>
        <v>0</v>
      </c>
    </row>
    <row r="52" spans="1:10" x14ac:dyDescent="0.25">
      <c r="F52" s="157"/>
      <c r="G52" s="157"/>
      <c r="H52" s="157"/>
      <c r="I52" s="157"/>
      <c r="J52" s="158"/>
    </row>
    <row r="53" spans="1:10" x14ac:dyDescent="0.25">
      <c r="F53" s="157"/>
      <c r="G53" s="157"/>
      <c r="H53" s="157"/>
      <c r="I53" s="157"/>
      <c r="J53" s="158"/>
    </row>
    <row r="54" spans="1:10" x14ac:dyDescent="0.25">
      <c r="F54" s="157"/>
      <c r="G54" s="157"/>
      <c r="H54" s="157"/>
      <c r="I54" s="157"/>
      <c r="J54" s="158"/>
    </row>
  </sheetData>
  <sheetProtection password="ED0B" sheet="1"/>
  <mergeCells count="47">
    <mergeCell ref="C41:E41"/>
    <mergeCell ref="B42:E42"/>
    <mergeCell ref="C49:E49"/>
    <mergeCell ref="C50:E50"/>
    <mergeCell ref="G29:I29"/>
    <mergeCell ref="D34:E34"/>
    <mergeCell ref="G34:I34"/>
    <mergeCell ref="D35:E35"/>
    <mergeCell ref="C39:E39"/>
    <mergeCell ref="C40:E40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Header>&amp;R&amp;F</oddHead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outlinePr summaryBelow="0"/>
  </sheetPr>
  <dimension ref="A1:BH4998"/>
  <sheetViews>
    <sheetView view="pageLayout" zoomScaleNormal="100" workbookViewId="0">
      <selection activeCell="C5" sqref="C5"/>
    </sheetView>
  </sheetViews>
  <sheetFormatPr defaultRowHeight="13.2" outlineLevelRow="1" x14ac:dyDescent="0.25"/>
  <cols>
    <col min="1" max="1" width="3.44140625" style="28" customWidth="1"/>
    <col min="2" max="2" width="12.5546875" style="161" customWidth="1"/>
    <col min="3" max="3" width="63.33203125" style="161" customWidth="1"/>
    <col min="4" max="4" width="4.88671875" style="28" customWidth="1"/>
    <col min="5" max="5" width="10.5546875" style="28" customWidth="1"/>
    <col min="6" max="6" width="9.88671875" style="28" customWidth="1"/>
    <col min="7" max="7" width="12.6640625" style="28" customWidth="1"/>
    <col min="8" max="17" width="0" style="28" hidden="1" customWidth="1"/>
    <col min="18" max="18" width="6.88671875" style="28" customWidth="1"/>
    <col min="19" max="19" width="8.88671875" style="28"/>
    <col min="20" max="24" width="0" style="28" hidden="1" customWidth="1"/>
    <col min="25" max="28" width="8.88671875" style="28"/>
    <col min="29" max="29" width="0" style="28" hidden="1" customWidth="1"/>
    <col min="30" max="30" width="8.88671875" style="28"/>
    <col min="31" max="41" width="0" style="28" hidden="1" customWidth="1"/>
    <col min="42" max="52" width="8.88671875" style="28"/>
    <col min="53" max="53" width="98.6640625" style="28" customWidth="1"/>
    <col min="54" max="16384" width="8.88671875" style="28"/>
  </cols>
  <sheetData>
    <row r="1" spans="1:60" ht="15.75" customHeight="1" x14ac:dyDescent="0.3">
      <c r="A1" s="632" t="s">
        <v>61</v>
      </c>
      <c r="B1" s="632"/>
      <c r="C1" s="632"/>
      <c r="D1" s="632"/>
      <c r="E1" s="632"/>
      <c r="F1" s="632"/>
      <c r="G1" s="632"/>
      <c r="AG1" s="28" t="s">
        <v>62</v>
      </c>
    </row>
    <row r="2" spans="1:60" ht="24.9" customHeight="1" x14ac:dyDescent="0.25">
      <c r="A2" s="159" t="s">
        <v>63</v>
      </c>
      <c r="B2" s="160" t="s">
        <v>924</v>
      </c>
      <c r="C2" s="633" t="s">
        <v>925</v>
      </c>
      <c r="D2" s="634"/>
      <c r="E2" s="634"/>
      <c r="F2" s="634"/>
      <c r="G2" s="635"/>
      <c r="AG2" s="28" t="s">
        <v>64</v>
      </c>
    </row>
    <row r="3" spans="1:60" ht="24.9" customHeight="1" x14ac:dyDescent="0.25">
      <c r="A3" s="159" t="s">
        <v>65</v>
      </c>
      <c r="B3" s="160" t="s">
        <v>19</v>
      </c>
      <c r="C3" s="633" t="s">
        <v>20</v>
      </c>
      <c r="D3" s="634"/>
      <c r="E3" s="634"/>
      <c r="F3" s="634"/>
      <c r="G3" s="635"/>
      <c r="AC3" s="161" t="s">
        <v>66</v>
      </c>
      <c r="AG3" s="28" t="s">
        <v>67</v>
      </c>
    </row>
    <row r="4" spans="1:60" ht="24.9" customHeight="1" x14ac:dyDescent="0.25">
      <c r="A4" s="162" t="s">
        <v>68</v>
      </c>
      <c r="B4" s="163" t="s">
        <v>19</v>
      </c>
      <c r="C4" s="636" t="s">
        <v>20</v>
      </c>
      <c r="D4" s="637"/>
      <c r="E4" s="637"/>
      <c r="F4" s="637"/>
      <c r="G4" s="638"/>
      <c r="AG4" s="28" t="s">
        <v>69</v>
      </c>
    </row>
    <row r="5" spans="1:60" x14ac:dyDescent="0.25">
      <c r="D5" s="111"/>
    </row>
    <row r="6" spans="1:60" ht="39.6" x14ac:dyDescent="0.25">
      <c r="A6" s="164" t="s">
        <v>70</v>
      </c>
      <c r="B6" s="165" t="s">
        <v>71</v>
      </c>
      <c r="C6" s="165" t="s">
        <v>72</v>
      </c>
      <c r="D6" s="166" t="s">
        <v>73</v>
      </c>
      <c r="E6" s="164" t="s">
        <v>74</v>
      </c>
      <c r="F6" s="167" t="s">
        <v>75</v>
      </c>
      <c r="G6" s="164" t="s">
        <v>29</v>
      </c>
      <c r="H6" s="168" t="s">
        <v>76</v>
      </c>
      <c r="I6" s="168" t="s">
        <v>77</v>
      </c>
      <c r="J6" s="168" t="s">
        <v>78</v>
      </c>
      <c r="K6" s="168" t="s">
        <v>79</v>
      </c>
      <c r="L6" s="168" t="s">
        <v>1</v>
      </c>
      <c r="M6" s="168" t="s">
        <v>80</v>
      </c>
      <c r="N6" s="168" t="s">
        <v>81</v>
      </c>
      <c r="O6" s="168" t="s">
        <v>82</v>
      </c>
      <c r="P6" s="168" t="s">
        <v>83</v>
      </c>
      <c r="Q6" s="168" t="s">
        <v>84</v>
      </c>
      <c r="R6" s="168" t="s">
        <v>85</v>
      </c>
      <c r="S6" s="168" t="s">
        <v>86</v>
      </c>
      <c r="T6" s="168" t="s">
        <v>87</v>
      </c>
      <c r="U6" s="168" t="s">
        <v>88</v>
      </c>
      <c r="V6" s="168" t="s">
        <v>89</v>
      </c>
      <c r="W6" s="168" t="s">
        <v>90</v>
      </c>
      <c r="X6" s="168" t="s">
        <v>91</v>
      </c>
    </row>
    <row r="7" spans="1:60" hidden="1" x14ac:dyDescent="0.25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60" x14ac:dyDescent="0.25">
      <c r="A8" s="174" t="s">
        <v>92</v>
      </c>
      <c r="B8" s="175" t="s">
        <v>33</v>
      </c>
      <c r="C8" s="176" t="s">
        <v>34</v>
      </c>
      <c r="D8" s="177"/>
      <c r="E8" s="178"/>
      <c r="F8" s="179"/>
      <c r="G8" s="179">
        <f>SUMIF(AG9:AG36,"&lt;&gt;NOR",G9:G36)</f>
        <v>0</v>
      </c>
      <c r="H8" s="179"/>
      <c r="I8" s="179">
        <f>SUM(I9:I36)</f>
        <v>0</v>
      </c>
      <c r="J8" s="179"/>
      <c r="K8" s="179">
        <f>SUM(K9:K36)</f>
        <v>0</v>
      </c>
      <c r="L8" s="179"/>
      <c r="M8" s="179">
        <f>SUM(M9:M36)</f>
        <v>0</v>
      </c>
      <c r="N8" s="179"/>
      <c r="O8" s="179">
        <f>SUM(O9:O36)</f>
        <v>0</v>
      </c>
      <c r="P8" s="179"/>
      <c r="Q8" s="179">
        <f>SUM(Q9:Q36)</f>
        <v>0</v>
      </c>
      <c r="R8" s="179"/>
      <c r="S8" s="179"/>
      <c r="T8" s="180"/>
      <c r="U8" s="181"/>
      <c r="V8" s="181">
        <f>SUM(V9:V36)</f>
        <v>0</v>
      </c>
      <c r="W8" s="181"/>
      <c r="X8" s="181"/>
      <c r="AG8" s="28" t="s">
        <v>93</v>
      </c>
    </row>
    <row r="9" spans="1:60" outlineLevel="1" x14ac:dyDescent="0.25">
      <c r="A9" s="182">
        <v>1</v>
      </c>
      <c r="B9" s="183" t="s">
        <v>94</v>
      </c>
      <c r="C9" s="184" t="s">
        <v>95</v>
      </c>
      <c r="D9" s="185" t="s">
        <v>96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97</v>
      </c>
      <c r="T9" s="189" t="s">
        <v>98</v>
      </c>
      <c r="U9" s="190">
        <v>0</v>
      </c>
      <c r="V9" s="190">
        <f>ROUND(E9*U9,2)</f>
        <v>0</v>
      </c>
      <c r="W9" s="190"/>
      <c r="X9" s="190" t="s">
        <v>99</v>
      </c>
      <c r="Y9" s="191"/>
      <c r="Z9" s="191"/>
      <c r="AA9" s="191"/>
      <c r="AB9" s="191"/>
      <c r="AC9" s="191"/>
      <c r="AD9" s="191"/>
      <c r="AE9" s="191"/>
      <c r="AF9" s="191"/>
      <c r="AG9" s="191" t="s">
        <v>100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ht="31.2" outlineLevel="1" x14ac:dyDescent="0.25">
      <c r="A10" s="192"/>
      <c r="B10" s="193"/>
      <c r="C10" s="639" t="s">
        <v>101</v>
      </c>
      <c r="D10" s="640"/>
      <c r="E10" s="640"/>
      <c r="F10" s="640"/>
      <c r="G10" s="64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1"/>
      <c r="Z10" s="191"/>
      <c r="AA10" s="191"/>
      <c r="AB10" s="191"/>
      <c r="AC10" s="191"/>
      <c r="AD10" s="191"/>
      <c r="AE10" s="191"/>
      <c r="AF10" s="191"/>
      <c r="AG10" s="191" t="s">
        <v>102</v>
      </c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4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91"/>
      <c r="BC10" s="191"/>
      <c r="BD10" s="191"/>
      <c r="BE10" s="191"/>
      <c r="BF10" s="191"/>
      <c r="BG10" s="191"/>
      <c r="BH10" s="191"/>
    </row>
    <row r="11" spans="1:60" outlineLevel="1" x14ac:dyDescent="0.25">
      <c r="A11" s="192"/>
      <c r="B11" s="193"/>
      <c r="C11" s="641"/>
      <c r="D11" s="642"/>
      <c r="E11" s="642"/>
      <c r="F11" s="642"/>
      <c r="G11" s="642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1"/>
      <c r="Z11" s="191"/>
      <c r="AA11" s="191"/>
      <c r="AB11" s="191"/>
      <c r="AC11" s="191"/>
      <c r="AD11" s="191"/>
      <c r="AE11" s="191"/>
      <c r="AF11" s="191"/>
      <c r="AG11" s="191" t="s">
        <v>103</v>
      </c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outlineLevel="1" x14ac:dyDescent="0.25">
      <c r="A12" s="182">
        <v>2</v>
      </c>
      <c r="B12" s="183" t="s">
        <v>104</v>
      </c>
      <c r="C12" s="184" t="s">
        <v>105</v>
      </c>
      <c r="D12" s="185" t="s">
        <v>96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8">
        <v>0</v>
      </c>
      <c r="O12" s="188">
        <f>ROUND(E12*N12,2)</f>
        <v>0</v>
      </c>
      <c r="P12" s="188">
        <v>0</v>
      </c>
      <c r="Q12" s="188">
        <f>ROUND(E12*P12,2)</f>
        <v>0</v>
      </c>
      <c r="R12" s="188"/>
      <c r="S12" s="188" t="s">
        <v>97</v>
      </c>
      <c r="T12" s="189" t="s">
        <v>98</v>
      </c>
      <c r="U12" s="190">
        <v>0</v>
      </c>
      <c r="V12" s="190">
        <f>ROUND(E12*U12,2)</f>
        <v>0</v>
      </c>
      <c r="W12" s="190"/>
      <c r="X12" s="190" t="s">
        <v>99</v>
      </c>
      <c r="Y12" s="191"/>
      <c r="Z12" s="191"/>
      <c r="AA12" s="191"/>
      <c r="AB12" s="191"/>
      <c r="AC12" s="191"/>
      <c r="AD12" s="191"/>
      <c r="AE12" s="191"/>
      <c r="AF12" s="191"/>
      <c r="AG12" s="191" t="s">
        <v>100</v>
      </c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ht="31.2" outlineLevel="1" x14ac:dyDescent="0.25">
      <c r="A13" s="192"/>
      <c r="B13" s="193"/>
      <c r="C13" s="639" t="s">
        <v>106</v>
      </c>
      <c r="D13" s="640"/>
      <c r="E13" s="640"/>
      <c r="F13" s="640"/>
      <c r="G13" s="64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191"/>
      <c r="AA13" s="191"/>
      <c r="AB13" s="191"/>
      <c r="AC13" s="191"/>
      <c r="AD13" s="191"/>
      <c r="AE13" s="191"/>
      <c r="AF13" s="191"/>
      <c r="AG13" s="191" t="s">
        <v>102</v>
      </c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4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91"/>
      <c r="BC13" s="191"/>
      <c r="BD13" s="191"/>
      <c r="BE13" s="191"/>
      <c r="BF13" s="191"/>
      <c r="BG13" s="191"/>
      <c r="BH13" s="191"/>
    </row>
    <row r="14" spans="1:60" outlineLevel="1" x14ac:dyDescent="0.25">
      <c r="A14" s="192"/>
      <c r="B14" s="193"/>
      <c r="C14" s="641"/>
      <c r="D14" s="642"/>
      <c r="E14" s="642"/>
      <c r="F14" s="642"/>
      <c r="G14" s="642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1"/>
      <c r="Z14" s="191"/>
      <c r="AA14" s="191"/>
      <c r="AB14" s="191"/>
      <c r="AC14" s="191"/>
      <c r="AD14" s="191"/>
      <c r="AE14" s="191"/>
      <c r="AF14" s="191"/>
      <c r="AG14" s="191" t="s">
        <v>103</v>
      </c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outlineLevel="1" x14ac:dyDescent="0.25">
      <c r="A15" s="182">
        <v>3</v>
      </c>
      <c r="B15" s="183" t="s">
        <v>107</v>
      </c>
      <c r="C15" s="184" t="s">
        <v>108</v>
      </c>
      <c r="D15" s="185" t="s">
        <v>96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8">
        <v>0</v>
      </c>
      <c r="O15" s="188">
        <f>ROUND(E15*N15,2)</f>
        <v>0</v>
      </c>
      <c r="P15" s="188">
        <v>0</v>
      </c>
      <c r="Q15" s="188">
        <f>ROUND(E15*P15,2)</f>
        <v>0</v>
      </c>
      <c r="R15" s="188"/>
      <c r="S15" s="188" t="s">
        <v>97</v>
      </c>
      <c r="T15" s="189" t="s">
        <v>98</v>
      </c>
      <c r="U15" s="190">
        <v>0</v>
      </c>
      <c r="V15" s="190">
        <f>ROUND(E15*U15,2)</f>
        <v>0</v>
      </c>
      <c r="W15" s="190"/>
      <c r="X15" s="190" t="s">
        <v>99</v>
      </c>
      <c r="Y15" s="191"/>
      <c r="Z15" s="191"/>
      <c r="AA15" s="191"/>
      <c r="AB15" s="191"/>
      <c r="AC15" s="191"/>
      <c r="AD15" s="191"/>
      <c r="AE15" s="191"/>
      <c r="AF15" s="191"/>
      <c r="AG15" s="191" t="s">
        <v>100</v>
      </c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ht="21" outlineLevel="1" x14ac:dyDescent="0.25">
      <c r="A16" s="192"/>
      <c r="B16" s="193"/>
      <c r="C16" s="639" t="s">
        <v>109</v>
      </c>
      <c r="D16" s="640"/>
      <c r="E16" s="640"/>
      <c r="F16" s="640"/>
      <c r="G16" s="64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  <c r="Z16" s="191"/>
      <c r="AA16" s="191"/>
      <c r="AB16" s="191"/>
      <c r="AC16" s="191"/>
      <c r="AD16" s="191"/>
      <c r="AE16" s="191"/>
      <c r="AF16" s="191"/>
      <c r="AG16" s="191" t="s">
        <v>102</v>
      </c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4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91"/>
      <c r="BC16" s="191"/>
      <c r="BD16" s="191"/>
      <c r="BE16" s="191"/>
      <c r="BF16" s="191"/>
      <c r="BG16" s="191"/>
      <c r="BH16" s="191"/>
    </row>
    <row r="17" spans="1:60" outlineLevel="1" x14ac:dyDescent="0.25">
      <c r="A17" s="192"/>
      <c r="B17" s="193"/>
      <c r="C17" s="641"/>
      <c r="D17" s="642"/>
      <c r="E17" s="642"/>
      <c r="F17" s="642"/>
      <c r="G17" s="642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  <c r="Z17" s="191"/>
      <c r="AA17" s="191"/>
      <c r="AB17" s="191"/>
      <c r="AC17" s="191"/>
      <c r="AD17" s="191"/>
      <c r="AE17" s="191"/>
      <c r="AF17" s="191"/>
      <c r="AG17" s="191" t="s">
        <v>103</v>
      </c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outlineLevel="1" x14ac:dyDescent="0.25">
      <c r="A18" s="182">
        <v>4</v>
      </c>
      <c r="B18" s="183" t="s">
        <v>110</v>
      </c>
      <c r="C18" s="184" t="s">
        <v>111</v>
      </c>
      <c r="D18" s="185" t="s">
        <v>112</v>
      </c>
      <c r="E18" s="186">
        <v>10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8">
        <v>0</v>
      </c>
      <c r="O18" s="188">
        <f>ROUND(E18*N18,2)</f>
        <v>0</v>
      </c>
      <c r="P18" s="188">
        <v>0</v>
      </c>
      <c r="Q18" s="188">
        <f>ROUND(E18*P18,2)</f>
        <v>0</v>
      </c>
      <c r="R18" s="188"/>
      <c r="S18" s="188" t="s">
        <v>97</v>
      </c>
      <c r="T18" s="189" t="s">
        <v>98</v>
      </c>
      <c r="U18" s="190">
        <v>0</v>
      </c>
      <c r="V18" s="190">
        <f>ROUND(E18*U18,2)</f>
        <v>0</v>
      </c>
      <c r="W18" s="190"/>
      <c r="X18" s="190" t="s">
        <v>99</v>
      </c>
      <c r="Y18" s="191"/>
      <c r="Z18" s="191"/>
      <c r="AA18" s="191"/>
      <c r="AB18" s="191"/>
      <c r="AC18" s="191"/>
      <c r="AD18" s="191"/>
      <c r="AE18" s="191"/>
      <c r="AF18" s="191"/>
      <c r="AG18" s="191" t="s">
        <v>100</v>
      </c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ht="21" outlineLevel="1" x14ac:dyDescent="0.25">
      <c r="A19" s="192"/>
      <c r="B19" s="193"/>
      <c r="C19" s="630" t="s">
        <v>113</v>
      </c>
      <c r="D19" s="631"/>
      <c r="E19" s="631"/>
      <c r="F19" s="631"/>
      <c r="G19" s="631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91"/>
      <c r="AA19" s="191"/>
      <c r="AB19" s="191"/>
      <c r="AC19" s="191"/>
      <c r="AD19" s="191"/>
      <c r="AE19" s="191"/>
      <c r="AF19" s="191"/>
      <c r="AG19" s="191" t="s">
        <v>102</v>
      </c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4" t="str">
        <f>C19</f>
        <v>Součinnost se všemi zúčastněnými stranami - investorem, budoucím uživatelem, projektantem, zástupci,, organizací státní správy, koordinátorem BOZP apod.</v>
      </c>
      <c r="BB19" s="191"/>
      <c r="BC19" s="191"/>
      <c r="BD19" s="191"/>
      <c r="BE19" s="191"/>
      <c r="BF19" s="191"/>
      <c r="BG19" s="191"/>
      <c r="BH19" s="191"/>
    </row>
    <row r="20" spans="1:60" outlineLevel="1" x14ac:dyDescent="0.25">
      <c r="A20" s="192"/>
      <c r="B20" s="193"/>
      <c r="C20" s="630" t="s">
        <v>114</v>
      </c>
      <c r="D20" s="631"/>
      <c r="E20" s="631"/>
      <c r="F20" s="631"/>
      <c r="G20" s="631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  <c r="Z20" s="191"/>
      <c r="AA20" s="191"/>
      <c r="AB20" s="191"/>
      <c r="AC20" s="191"/>
      <c r="AD20" s="191"/>
      <c r="AE20" s="191"/>
      <c r="AF20" s="191"/>
      <c r="AG20" s="191" t="s">
        <v>102</v>
      </c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outlineLevel="1" x14ac:dyDescent="0.25">
      <c r="A21" s="192"/>
      <c r="B21" s="193"/>
      <c r="C21" s="641"/>
      <c r="D21" s="642"/>
      <c r="E21" s="642"/>
      <c r="F21" s="642"/>
      <c r="G21" s="642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1"/>
      <c r="Z21" s="191"/>
      <c r="AA21" s="191"/>
      <c r="AB21" s="191"/>
      <c r="AC21" s="191"/>
      <c r="AD21" s="191"/>
      <c r="AE21" s="191"/>
      <c r="AF21" s="191"/>
      <c r="AG21" s="191" t="s">
        <v>103</v>
      </c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outlineLevel="1" x14ac:dyDescent="0.25">
      <c r="A22" s="182">
        <v>5</v>
      </c>
      <c r="B22" s="183" t="s">
        <v>115</v>
      </c>
      <c r="C22" s="184" t="s">
        <v>116</v>
      </c>
      <c r="D22" s="185" t="s">
        <v>112</v>
      </c>
      <c r="E22" s="186">
        <v>10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8">
        <v>0</v>
      </c>
      <c r="O22" s="188">
        <f>ROUND(E22*N22,2)</f>
        <v>0</v>
      </c>
      <c r="P22" s="188">
        <v>0</v>
      </c>
      <c r="Q22" s="188">
        <f>ROUND(E22*P22,2)</f>
        <v>0</v>
      </c>
      <c r="R22" s="188"/>
      <c r="S22" s="188" t="s">
        <v>117</v>
      </c>
      <c r="T22" s="189" t="s">
        <v>98</v>
      </c>
      <c r="U22" s="190">
        <v>0</v>
      </c>
      <c r="V22" s="190">
        <f>ROUND(E22*U22,2)</f>
        <v>0</v>
      </c>
      <c r="W22" s="190"/>
      <c r="X22" s="190" t="s">
        <v>99</v>
      </c>
      <c r="Y22" s="191"/>
      <c r="Z22" s="191"/>
      <c r="AA22" s="191"/>
      <c r="AB22" s="191"/>
      <c r="AC22" s="191"/>
      <c r="AD22" s="191"/>
      <c r="AE22" s="191"/>
      <c r="AF22" s="191"/>
      <c r="AG22" s="191" t="s">
        <v>100</v>
      </c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outlineLevel="1" x14ac:dyDescent="0.25">
      <c r="A23" s="192"/>
      <c r="B23" s="193"/>
      <c r="C23" s="639" t="s">
        <v>118</v>
      </c>
      <c r="D23" s="640"/>
      <c r="E23" s="640"/>
      <c r="F23" s="640"/>
      <c r="G23" s="64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1"/>
      <c r="Z23" s="191"/>
      <c r="AA23" s="191"/>
      <c r="AB23" s="191"/>
      <c r="AC23" s="191"/>
      <c r="AD23" s="191"/>
      <c r="AE23" s="191"/>
      <c r="AF23" s="191"/>
      <c r="AG23" s="191" t="s">
        <v>102</v>
      </c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4" t="str">
        <f>C23</f>
        <v>Zpracování harmonogramu stavby včetně průběžné aktualizace, projednání s investorem dle požadavků na provoz areálu</v>
      </c>
      <c r="BB23" s="191"/>
      <c r="BC23" s="191"/>
      <c r="BD23" s="191"/>
      <c r="BE23" s="191"/>
      <c r="BF23" s="191"/>
      <c r="BG23" s="191"/>
      <c r="BH23" s="191"/>
    </row>
    <row r="24" spans="1:60" outlineLevel="1" x14ac:dyDescent="0.25">
      <c r="A24" s="192"/>
      <c r="B24" s="193"/>
      <c r="C24" s="630" t="s">
        <v>119</v>
      </c>
      <c r="D24" s="631"/>
      <c r="E24" s="631"/>
      <c r="F24" s="631"/>
      <c r="G24" s="631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1"/>
      <c r="Z24" s="191"/>
      <c r="AA24" s="191"/>
      <c r="AB24" s="191"/>
      <c r="AC24" s="191"/>
      <c r="AD24" s="191"/>
      <c r="AE24" s="191"/>
      <c r="AF24" s="191"/>
      <c r="AG24" s="191" t="s">
        <v>102</v>
      </c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ht="21" outlineLevel="1" x14ac:dyDescent="0.25">
      <c r="A25" s="192"/>
      <c r="B25" s="193"/>
      <c r="C25" s="630" t="s">
        <v>120</v>
      </c>
      <c r="D25" s="631"/>
      <c r="E25" s="631"/>
      <c r="F25" s="631"/>
      <c r="G25" s="631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1"/>
      <c r="Z25" s="191"/>
      <c r="AA25" s="191"/>
      <c r="AB25" s="191"/>
      <c r="AC25" s="191"/>
      <c r="AD25" s="191"/>
      <c r="AE25" s="191"/>
      <c r="AF25" s="191"/>
      <c r="AG25" s="191" t="s">
        <v>102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4" t="str">
        <f>C25</f>
        <v>Pasportizace území stavby a jejího okolí, zejména stavu příjezdových komunikací staveništní dopravy,, předpokládaných dotčených ploch zasažených realizací stavby, požadavků vlastníků a uživatelů</v>
      </c>
      <c r="BB25" s="191"/>
      <c r="BC25" s="191"/>
      <c r="BD25" s="191"/>
      <c r="BE25" s="191"/>
      <c r="BF25" s="191"/>
      <c r="BG25" s="191"/>
      <c r="BH25" s="191"/>
    </row>
    <row r="26" spans="1:60" outlineLevel="1" x14ac:dyDescent="0.25">
      <c r="A26" s="192"/>
      <c r="B26" s="193"/>
      <c r="C26" s="630" t="s">
        <v>121</v>
      </c>
      <c r="D26" s="631"/>
      <c r="E26" s="631"/>
      <c r="F26" s="631"/>
      <c r="G26" s="631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  <c r="Z26" s="191"/>
      <c r="AA26" s="191"/>
      <c r="AB26" s="191"/>
      <c r="AC26" s="191"/>
      <c r="AD26" s="191"/>
      <c r="AE26" s="191"/>
      <c r="AF26" s="191"/>
      <c r="AG26" s="191" t="s">
        <v>102</v>
      </c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</row>
    <row r="27" spans="1:60" outlineLevel="1" x14ac:dyDescent="0.25">
      <c r="A27" s="192"/>
      <c r="B27" s="193"/>
      <c r="C27" s="630" t="s">
        <v>122</v>
      </c>
      <c r="D27" s="631"/>
      <c r="E27" s="631"/>
      <c r="F27" s="631"/>
      <c r="G27" s="63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1"/>
      <c r="Z27" s="191"/>
      <c r="AA27" s="191"/>
      <c r="AB27" s="191"/>
      <c r="AC27" s="191"/>
      <c r="AD27" s="191"/>
      <c r="AE27" s="191"/>
      <c r="AF27" s="191"/>
      <c r="AG27" s="191" t="s">
        <v>102</v>
      </c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</row>
    <row r="28" spans="1:60" ht="21" outlineLevel="1" x14ac:dyDescent="0.25">
      <c r="A28" s="192"/>
      <c r="B28" s="193"/>
      <c r="C28" s="630" t="s">
        <v>123</v>
      </c>
      <c r="D28" s="631"/>
      <c r="E28" s="631"/>
      <c r="F28" s="631"/>
      <c r="G28" s="631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  <c r="Z28" s="191"/>
      <c r="AA28" s="191"/>
      <c r="AB28" s="191"/>
      <c r="AC28" s="191"/>
      <c r="AD28" s="191"/>
      <c r="AE28" s="191"/>
      <c r="AF28" s="191"/>
      <c r="AG28" s="191" t="s">
        <v>102</v>
      </c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4" t="str">
        <f>C28</f>
        <v>Zaškolení obsluhy a investorem pověřených osob, vypracování a odsouhlasení provozních a,, manipulačních řádů, proškolení provozovatele s provozováním a užíváním realizovaného díla dle SoD</v>
      </c>
      <c r="BB28" s="191"/>
      <c r="BC28" s="191"/>
      <c r="BD28" s="191"/>
      <c r="BE28" s="191"/>
      <c r="BF28" s="191"/>
      <c r="BG28" s="191"/>
      <c r="BH28" s="191"/>
    </row>
    <row r="29" spans="1:60" ht="21" outlineLevel="1" x14ac:dyDescent="0.25">
      <c r="A29" s="192"/>
      <c r="B29" s="193"/>
      <c r="C29" s="630" t="s">
        <v>124</v>
      </c>
      <c r="D29" s="631"/>
      <c r="E29" s="631"/>
      <c r="F29" s="631"/>
      <c r="G29" s="631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191"/>
      <c r="AA29" s="191"/>
      <c r="AB29" s="191"/>
      <c r="AC29" s="191"/>
      <c r="AD29" s="191"/>
      <c r="AE29" s="191"/>
      <c r="AF29" s="191"/>
      <c r="AG29" s="191" t="s">
        <v>102</v>
      </c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4" t="str">
        <f>C29</f>
        <v>Technická řešení rozdílů skutečně zjištěného stavu se stavem předpokládaným v PD, technická řešení,, kolizí se skrytými konstrukcemi, které nemohl projektant předvídat</v>
      </c>
      <c r="BB29" s="191"/>
      <c r="BC29" s="191"/>
      <c r="BD29" s="191"/>
      <c r="BE29" s="191"/>
      <c r="BF29" s="191"/>
      <c r="BG29" s="191"/>
      <c r="BH29" s="191"/>
    </row>
    <row r="30" spans="1:60" ht="12.75" customHeight="1" outlineLevel="1" x14ac:dyDescent="0.25">
      <c r="A30" s="192"/>
      <c r="B30" s="193"/>
      <c r="C30" s="630" t="s">
        <v>125</v>
      </c>
      <c r="D30" s="631"/>
      <c r="E30" s="631"/>
      <c r="F30" s="631"/>
      <c r="G30" s="631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1"/>
      <c r="Z30" s="191"/>
      <c r="AA30" s="191"/>
      <c r="AB30" s="191"/>
      <c r="AC30" s="191"/>
      <c r="AD30" s="191"/>
      <c r="AE30" s="191"/>
      <c r="AF30" s="191"/>
      <c r="AG30" s="191" t="s">
        <v>102</v>
      </c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4" t="str">
        <f>C30</f>
        <v>Zajištění průzkumů, zkoušek, atestů, sond, revizí apod. nezbytně nutných k provedení díla</v>
      </c>
      <c r="BB30" s="191"/>
      <c r="BC30" s="191"/>
      <c r="BD30" s="191"/>
      <c r="BE30" s="191"/>
      <c r="BF30" s="191"/>
      <c r="BG30" s="191"/>
      <c r="BH30" s="191"/>
    </row>
    <row r="31" spans="1:60" ht="21" outlineLevel="1" x14ac:dyDescent="0.25">
      <c r="A31" s="192"/>
      <c r="B31" s="193"/>
      <c r="C31" s="630" t="s">
        <v>126</v>
      </c>
      <c r="D31" s="631"/>
      <c r="E31" s="631"/>
      <c r="F31" s="631"/>
      <c r="G31" s="631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1"/>
      <c r="AA31" s="191"/>
      <c r="AB31" s="191"/>
      <c r="AC31" s="191"/>
      <c r="AD31" s="191"/>
      <c r="AE31" s="191"/>
      <c r="AF31" s="191"/>
      <c r="AG31" s="191" t="s">
        <v>102</v>
      </c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4" t="str">
        <f>C31</f>
        <v>Provedení veškerých měření a zkoušek, revizních zpráv apod. dle platné legislativy a dle SoD, např.,, na termovizní měření stavby, revize plynu, revize hromosvodu</v>
      </c>
      <c r="BB31" s="191"/>
      <c r="BC31" s="191"/>
      <c r="BD31" s="191"/>
      <c r="BE31" s="191"/>
      <c r="BF31" s="191"/>
      <c r="BG31" s="191"/>
      <c r="BH31" s="191"/>
    </row>
    <row r="32" spans="1:60" outlineLevel="1" x14ac:dyDescent="0.25">
      <c r="A32" s="192"/>
      <c r="B32" s="193"/>
      <c r="C32" s="630" t="s">
        <v>127</v>
      </c>
      <c r="D32" s="631"/>
      <c r="E32" s="631"/>
      <c r="F32" s="631"/>
      <c r="G32" s="631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191"/>
      <c r="AA32" s="191"/>
      <c r="AB32" s="191"/>
      <c r="AC32" s="191"/>
      <c r="AD32" s="191"/>
      <c r="AE32" s="191"/>
      <c r="AF32" s="191"/>
      <c r="AG32" s="191" t="s">
        <v>102</v>
      </c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outlineLevel="1" x14ac:dyDescent="0.25">
      <c r="A33" s="192"/>
      <c r="B33" s="193"/>
      <c r="C33" s="630" t="s">
        <v>128</v>
      </c>
      <c r="D33" s="631"/>
      <c r="E33" s="631"/>
      <c r="F33" s="631"/>
      <c r="G33" s="631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1"/>
      <c r="Z33" s="191"/>
      <c r="AA33" s="191"/>
      <c r="AB33" s="191"/>
      <c r="AC33" s="191"/>
      <c r="AD33" s="191"/>
      <c r="AE33" s="191"/>
      <c r="AF33" s="191"/>
      <c r="AG33" s="191" t="s">
        <v>102</v>
      </c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5">
      <c r="A34" s="192"/>
      <c r="B34" s="193"/>
      <c r="C34" s="641"/>
      <c r="D34" s="642"/>
      <c r="E34" s="642"/>
      <c r="F34" s="642"/>
      <c r="G34" s="642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  <c r="Z34" s="191"/>
      <c r="AA34" s="191"/>
      <c r="AB34" s="191"/>
      <c r="AC34" s="191"/>
      <c r="AD34" s="191"/>
      <c r="AE34" s="191"/>
      <c r="AF34" s="191"/>
      <c r="AG34" s="191" t="s">
        <v>103</v>
      </c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outlineLevel="1" x14ac:dyDescent="0.25">
      <c r="A35" s="182">
        <v>6</v>
      </c>
      <c r="B35" s="183" t="s">
        <v>129</v>
      </c>
      <c r="C35" s="184" t="s">
        <v>130</v>
      </c>
      <c r="D35" s="185" t="s">
        <v>96</v>
      </c>
      <c r="E35" s="186">
        <v>1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0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 t="s">
        <v>117</v>
      </c>
      <c r="T35" s="189" t="s">
        <v>98</v>
      </c>
      <c r="U35" s="190">
        <v>0</v>
      </c>
      <c r="V35" s="190">
        <f>ROUND(E35*U35,2)</f>
        <v>0</v>
      </c>
      <c r="W35" s="190"/>
      <c r="X35" s="190" t="s">
        <v>99</v>
      </c>
      <c r="Y35" s="191"/>
      <c r="Z35" s="191"/>
      <c r="AA35" s="191"/>
      <c r="AB35" s="191"/>
      <c r="AC35" s="191"/>
      <c r="AD35" s="191"/>
      <c r="AE35" s="191"/>
      <c r="AF35" s="191"/>
      <c r="AG35" s="191" t="s">
        <v>100</v>
      </c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5">
      <c r="A36" s="192"/>
      <c r="B36" s="193"/>
      <c r="C36" s="643"/>
      <c r="D36" s="644"/>
      <c r="E36" s="644"/>
      <c r="F36" s="644"/>
      <c r="G36" s="644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1"/>
      <c r="Z36" s="191"/>
      <c r="AA36" s="191"/>
      <c r="AB36" s="191"/>
      <c r="AC36" s="191"/>
      <c r="AD36" s="191"/>
      <c r="AE36" s="191"/>
      <c r="AF36" s="191"/>
      <c r="AG36" s="191" t="s">
        <v>103</v>
      </c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x14ac:dyDescent="0.25">
      <c r="A37" s="174" t="s">
        <v>92</v>
      </c>
      <c r="B37" s="175" t="s">
        <v>35</v>
      </c>
      <c r="C37" s="176" t="s">
        <v>36</v>
      </c>
      <c r="D37" s="177"/>
      <c r="E37" s="178"/>
      <c r="F37" s="179"/>
      <c r="G37" s="179">
        <f>SUMIF(AG38:AG51,"&lt;&gt;NOR",G38:G51)</f>
        <v>0</v>
      </c>
      <c r="H37" s="179"/>
      <c r="I37" s="179">
        <f>SUM(I38:I51)</f>
        <v>0</v>
      </c>
      <c r="J37" s="179"/>
      <c r="K37" s="179">
        <f>SUM(K38:K51)</f>
        <v>0</v>
      </c>
      <c r="L37" s="179"/>
      <c r="M37" s="179">
        <f>SUM(M38:M51)</f>
        <v>0</v>
      </c>
      <c r="N37" s="179"/>
      <c r="O37" s="179">
        <f>SUM(O38:O51)</f>
        <v>0</v>
      </c>
      <c r="P37" s="179"/>
      <c r="Q37" s="179">
        <f>SUM(Q38:Q51)</f>
        <v>0</v>
      </c>
      <c r="R37" s="179"/>
      <c r="S37" s="179"/>
      <c r="T37" s="180"/>
      <c r="U37" s="181"/>
      <c r="V37" s="181">
        <f>SUM(V38:V51)</f>
        <v>0</v>
      </c>
      <c r="W37" s="181"/>
      <c r="X37" s="181"/>
      <c r="AG37" s="28" t="s">
        <v>93</v>
      </c>
    </row>
    <row r="38" spans="1:60" outlineLevel="1" x14ac:dyDescent="0.25">
      <c r="A38" s="182">
        <v>7</v>
      </c>
      <c r="B38" s="183" t="s">
        <v>131</v>
      </c>
      <c r="C38" s="184" t="s">
        <v>132</v>
      </c>
      <c r="D38" s="185" t="s">
        <v>133</v>
      </c>
      <c r="E38" s="186">
        <v>1</v>
      </c>
      <c r="F38" s="187"/>
      <c r="G38" s="188">
        <f>ROUND(E38*F38,2)</f>
        <v>0</v>
      </c>
      <c r="H38" s="187"/>
      <c r="I38" s="188">
        <f>ROUND(E38*H38,2)</f>
        <v>0</v>
      </c>
      <c r="J38" s="187"/>
      <c r="K38" s="188">
        <f>ROUND(E38*J38,2)</f>
        <v>0</v>
      </c>
      <c r="L38" s="188">
        <v>21</v>
      </c>
      <c r="M38" s="188">
        <f>G38*(1+L38/100)</f>
        <v>0</v>
      </c>
      <c r="N38" s="188">
        <v>0</v>
      </c>
      <c r="O38" s="188">
        <f>ROUND(E38*N38,2)</f>
        <v>0</v>
      </c>
      <c r="P38" s="188">
        <v>0</v>
      </c>
      <c r="Q38" s="188">
        <f>ROUND(E38*P38,2)</f>
        <v>0</v>
      </c>
      <c r="R38" s="188"/>
      <c r="S38" s="188" t="s">
        <v>117</v>
      </c>
      <c r="T38" s="189" t="s">
        <v>98</v>
      </c>
      <c r="U38" s="190">
        <v>0</v>
      </c>
      <c r="V38" s="190">
        <f>ROUND(E38*U38,2)</f>
        <v>0</v>
      </c>
      <c r="W38" s="190"/>
      <c r="X38" s="190" t="s">
        <v>134</v>
      </c>
      <c r="Y38" s="191"/>
      <c r="Z38" s="191"/>
      <c r="AA38" s="191"/>
      <c r="AB38" s="191"/>
      <c r="AC38" s="191"/>
      <c r="AD38" s="191"/>
      <c r="AE38" s="191"/>
      <c r="AF38" s="191"/>
      <c r="AG38" s="191" t="s">
        <v>135</v>
      </c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outlineLevel="1" x14ac:dyDescent="0.25">
      <c r="A39" s="192"/>
      <c r="B39" s="193"/>
      <c r="C39" s="643"/>
      <c r="D39" s="644"/>
      <c r="E39" s="644"/>
      <c r="F39" s="644"/>
      <c r="G39" s="644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1"/>
      <c r="Z39" s="191"/>
      <c r="AA39" s="191"/>
      <c r="AB39" s="191"/>
      <c r="AC39" s="191"/>
      <c r="AD39" s="191"/>
      <c r="AE39" s="191"/>
      <c r="AF39" s="191"/>
      <c r="AG39" s="191" t="s">
        <v>103</v>
      </c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outlineLevel="1" x14ac:dyDescent="0.25">
      <c r="A40" s="182">
        <v>8</v>
      </c>
      <c r="B40" s="183" t="s">
        <v>136</v>
      </c>
      <c r="C40" s="184" t="s">
        <v>137</v>
      </c>
      <c r="D40" s="185" t="s">
        <v>96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0</v>
      </c>
      <c r="O40" s="188">
        <f>ROUND(E40*N40,2)</f>
        <v>0</v>
      </c>
      <c r="P40" s="188">
        <v>0</v>
      </c>
      <c r="Q40" s="188">
        <f>ROUND(E40*P40,2)</f>
        <v>0</v>
      </c>
      <c r="R40" s="188"/>
      <c r="S40" s="188" t="s">
        <v>97</v>
      </c>
      <c r="T40" s="189" t="s">
        <v>98</v>
      </c>
      <c r="U40" s="190">
        <v>0</v>
      </c>
      <c r="V40" s="190">
        <f>ROUND(E40*U40,2)</f>
        <v>0</v>
      </c>
      <c r="W40" s="190"/>
      <c r="X40" s="190" t="s">
        <v>99</v>
      </c>
      <c r="Y40" s="191"/>
      <c r="Z40" s="191"/>
      <c r="AA40" s="191"/>
      <c r="AB40" s="191"/>
      <c r="AC40" s="191"/>
      <c r="AD40" s="191"/>
      <c r="AE40" s="191"/>
      <c r="AF40" s="191"/>
      <c r="AG40" s="191" t="s">
        <v>100</v>
      </c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ht="31.2" outlineLevel="1" x14ac:dyDescent="0.25">
      <c r="A41" s="192"/>
      <c r="B41" s="193"/>
      <c r="C41" s="639" t="s">
        <v>138</v>
      </c>
      <c r="D41" s="640"/>
      <c r="E41" s="640"/>
      <c r="F41" s="640"/>
      <c r="G41" s="64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1"/>
      <c r="Z41" s="191"/>
      <c r="AA41" s="191"/>
      <c r="AB41" s="191"/>
      <c r="AC41" s="191"/>
      <c r="AD41" s="191"/>
      <c r="AE41" s="191"/>
      <c r="AF41" s="191"/>
      <c r="AG41" s="191" t="s">
        <v>102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4" t="str">
        <f>C41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1" s="191"/>
      <c r="BC41" s="191"/>
      <c r="BD41" s="191"/>
      <c r="BE41" s="191"/>
      <c r="BF41" s="191"/>
      <c r="BG41" s="191"/>
      <c r="BH41" s="191"/>
    </row>
    <row r="42" spans="1:60" outlineLevel="1" x14ac:dyDescent="0.25">
      <c r="A42" s="192"/>
      <c r="B42" s="193"/>
      <c r="C42" s="641"/>
      <c r="D42" s="642"/>
      <c r="E42" s="642"/>
      <c r="F42" s="642"/>
      <c r="G42" s="642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  <c r="Z42" s="191"/>
      <c r="AA42" s="191"/>
      <c r="AB42" s="191"/>
      <c r="AC42" s="191"/>
      <c r="AD42" s="191"/>
      <c r="AE42" s="191"/>
      <c r="AF42" s="191"/>
      <c r="AG42" s="191" t="s">
        <v>103</v>
      </c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</row>
    <row r="43" spans="1:60" outlineLevel="1" x14ac:dyDescent="0.25">
      <c r="A43" s="182">
        <v>9</v>
      </c>
      <c r="B43" s="183" t="s">
        <v>139</v>
      </c>
      <c r="C43" s="184" t="s">
        <v>140</v>
      </c>
      <c r="D43" s="185" t="s">
        <v>96</v>
      </c>
      <c r="E43" s="186">
        <v>1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8">
        <v>0</v>
      </c>
      <c r="O43" s="188">
        <f>ROUND(E43*N43,2)</f>
        <v>0</v>
      </c>
      <c r="P43" s="188">
        <v>0</v>
      </c>
      <c r="Q43" s="188">
        <f>ROUND(E43*P43,2)</f>
        <v>0</v>
      </c>
      <c r="R43" s="188"/>
      <c r="S43" s="188" t="s">
        <v>97</v>
      </c>
      <c r="T43" s="189" t="s">
        <v>98</v>
      </c>
      <c r="U43" s="190">
        <v>0</v>
      </c>
      <c r="V43" s="190">
        <f>ROUND(E43*U43,2)</f>
        <v>0</v>
      </c>
      <c r="W43" s="190"/>
      <c r="X43" s="190" t="s">
        <v>99</v>
      </c>
      <c r="Y43" s="191"/>
      <c r="Z43" s="191"/>
      <c r="AA43" s="191"/>
      <c r="AB43" s="191"/>
      <c r="AC43" s="191"/>
      <c r="AD43" s="191"/>
      <c r="AE43" s="191"/>
      <c r="AF43" s="191"/>
      <c r="AG43" s="191" t="s">
        <v>100</v>
      </c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5">
      <c r="A44" s="192"/>
      <c r="B44" s="193"/>
      <c r="C44" s="639" t="s">
        <v>141</v>
      </c>
      <c r="D44" s="640"/>
      <c r="E44" s="640"/>
      <c r="F44" s="640"/>
      <c r="G44" s="64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1"/>
      <c r="Z44" s="191"/>
      <c r="AA44" s="191"/>
      <c r="AB44" s="191"/>
      <c r="AC44" s="191"/>
      <c r="AD44" s="191"/>
      <c r="AE44" s="191"/>
      <c r="AF44" s="191"/>
      <c r="AG44" s="191" t="s">
        <v>102</v>
      </c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4" t="str">
        <f>C44</f>
        <v>Náklady na vyhotovení dokumentace skutečného provedení stavby a její předání objednateli v požadované formě a požadovaném počtu.</v>
      </c>
      <c r="BB44" s="191"/>
      <c r="BC44" s="191"/>
      <c r="BD44" s="191"/>
      <c r="BE44" s="191"/>
      <c r="BF44" s="191"/>
      <c r="BG44" s="191"/>
      <c r="BH44" s="191"/>
    </row>
    <row r="45" spans="1:60" outlineLevel="1" x14ac:dyDescent="0.25">
      <c r="A45" s="192"/>
      <c r="B45" s="193"/>
      <c r="C45" s="195" t="s">
        <v>142</v>
      </c>
      <c r="D45" s="196"/>
      <c r="E45" s="197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1"/>
      <c r="Z45" s="191"/>
      <c r="AA45" s="191"/>
      <c r="AB45" s="191"/>
      <c r="AC45" s="191"/>
      <c r="AD45" s="191"/>
      <c r="AE45" s="191"/>
      <c r="AF45" s="191"/>
      <c r="AG45" s="191" t="s">
        <v>143</v>
      </c>
      <c r="AH45" s="191">
        <v>0</v>
      </c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outlineLevel="1" x14ac:dyDescent="0.25">
      <c r="A46" s="192"/>
      <c r="B46" s="193"/>
      <c r="C46" s="195" t="s">
        <v>144</v>
      </c>
      <c r="D46" s="196"/>
      <c r="E46" s="197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1"/>
      <c r="Z46" s="191"/>
      <c r="AA46" s="191"/>
      <c r="AB46" s="191"/>
      <c r="AC46" s="191"/>
      <c r="AD46" s="191"/>
      <c r="AE46" s="191"/>
      <c r="AF46" s="191"/>
      <c r="AG46" s="191" t="s">
        <v>143</v>
      </c>
      <c r="AH46" s="191">
        <v>0</v>
      </c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outlineLevel="1" x14ac:dyDescent="0.25">
      <c r="A47" s="192"/>
      <c r="B47" s="193"/>
      <c r="C47" s="195" t="s">
        <v>145</v>
      </c>
      <c r="D47" s="196"/>
      <c r="E47" s="197">
        <v>1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1"/>
      <c r="Z47" s="191"/>
      <c r="AA47" s="191"/>
      <c r="AB47" s="191"/>
      <c r="AC47" s="191"/>
      <c r="AD47" s="191"/>
      <c r="AE47" s="191"/>
      <c r="AF47" s="191"/>
      <c r="AG47" s="191" t="s">
        <v>143</v>
      </c>
      <c r="AH47" s="191">
        <v>0</v>
      </c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 x14ac:dyDescent="0.25">
      <c r="A48" s="192"/>
      <c r="B48" s="193"/>
      <c r="C48" s="641"/>
      <c r="D48" s="642"/>
      <c r="E48" s="642"/>
      <c r="F48" s="642"/>
      <c r="G48" s="642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1"/>
      <c r="Z48" s="191"/>
      <c r="AA48" s="191"/>
      <c r="AB48" s="191"/>
      <c r="AC48" s="191"/>
      <c r="AD48" s="191"/>
      <c r="AE48" s="191"/>
      <c r="AF48" s="191"/>
      <c r="AG48" s="191" t="s">
        <v>103</v>
      </c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5">
      <c r="A49" s="182">
        <v>10</v>
      </c>
      <c r="B49" s="183" t="s">
        <v>146</v>
      </c>
      <c r="C49" s="184" t="s">
        <v>147</v>
      </c>
      <c r="D49" s="185" t="s">
        <v>96</v>
      </c>
      <c r="E49" s="186">
        <v>1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8">
        <v>0</v>
      </c>
      <c r="O49" s="188">
        <f>ROUND(E49*N49,2)</f>
        <v>0</v>
      </c>
      <c r="P49" s="188">
        <v>0</v>
      </c>
      <c r="Q49" s="188">
        <f>ROUND(E49*P49,2)</f>
        <v>0</v>
      </c>
      <c r="R49" s="188"/>
      <c r="S49" s="188" t="s">
        <v>97</v>
      </c>
      <c r="T49" s="189" t="s">
        <v>98</v>
      </c>
      <c r="U49" s="190">
        <v>0</v>
      </c>
      <c r="V49" s="190">
        <f>ROUND(E49*U49,2)</f>
        <v>0</v>
      </c>
      <c r="W49" s="190"/>
      <c r="X49" s="190" t="s">
        <v>99</v>
      </c>
      <c r="Y49" s="191"/>
      <c r="Z49" s="191"/>
      <c r="AA49" s="191"/>
      <c r="AB49" s="191"/>
      <c r="AC49" s="191"/>
      <c r="AD49" s="191"/>
      <c r="AE49" s="191"/>
      <c r="AF49" s="191"/>
      <c r="AG49" s="191" t="s">
        <v>100</v>
      </c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5">
      <c r="A50" s="192"/>
      <c r="B50" s="193"/>
      <c r="C50" s="639" t="s">
        <v>148</v>
      </c>
      <c r="D50" s="640"/>
      <c r="E50" s="640"/>
      <c r="F50" s="640"/>
      <c r="G50" s="64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1"/>
      <c r="Z50" s="191"/>
      <c r="AA50" s="191"/>
      <c r="AB50" s="191"/>
      <c r="AC50" s="191"/>
      <c r="AD50" s="191"/>
      <c r="AE50" s="191"/>
      <c r="AF50" s="191"/>
      <c r="AG50" s="191" t="s">
        <v>102</v>
      </c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4" t="str">
        <f>C50</f>
        <v>Náklady spojené s povinným pojištěním dodavatele nebo stavebního díla či jeho části, v rozsahu obchodních podmínek.</v>
      </c>
      <c r="BB50" s="191"/>
      <c r="BC50" s="191"/>
      <c r="BD50" s="191"/>
      <c r="BE50" s="191"/>
      <c r="BF50" s="191"/>
      <c r="BG50" s="191"/>
      <c r="BH50" s="191"/>
    </row>
    <row r="51" spans="1:60" outlineLevel="1" x14ac:dyDescent="0.25">
      <c r="A51" s="192"/>
      <c r="B51" s="193"/>
      <c r="C51" s="641"/>
      <c r="D51" s="642"/>
      <c r="E51" s="642"/>
      <c r="F51" s="642"/>
      <c r="G51" s="642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1"/>
      <c r="Z51" s="191"/>
      <c r="AA51" s="191"/>
      <c r="AB51" s="191"/>
      <c r="AC51" s="191"/>
      <c r="AD51" s="191"/>
      <c r="AE51" s="191"/>
      <c r="AF51" s="191"/>
      <c r="AG51" s="191" t="s">
        <v>103</v>
      </c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x14ac:dyDescent="0.25">
      <c r="A52" s="169"/>
      <c r="B52" s="170"/>
      <c r="C52" s="198"/>
      <c r="D52" s="171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AE52" s="28">
        <v>15</v>
      </c>
      <c r="AF52" s="28">
        <v>21</v>
      </c>
      <c r="AG52" s="28" t="s">
        <v>1</v>
      </c>
    </row>
    <row r="53" spans="1:60" x14ac:dyDescent="0.25">
      <c r="A53" s="199"/>
      <c r="B53" s="200" t="s">
        <v>29</v>
      </c>
      <c r="C53" s="201"/>
      <c r="D53" s="202"/>
      <c r="E53" s="203"/>
      <c r="F53" s="203"/>
      <c r="G53" s="204">
        <f>G8+G37</f>
        <v>0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AE53" s="28">
        <f>SUMIF(L7:L51,AE52,G7:G51)</f>
        <v>0</v>
      </c>
      <c r="AF53" s="28">
        <f>SUMIF(L7:L51,AF52,G7:G51)</f>
        <v>0</v>
      </c>
      <c r="AG53" s="28" t="s">
        <v>149</v>
      </c>
    </row>
    <row r="54" spans="1:60" x14ac:dyDescent="0.25">
      <c r="C54" s="205"/>
      <c r="D54" s="111"/>
      <c r="AG54" s="28" t="s">
        <v>150</v>
      </c>
    </row>
    <row r="55" spans="1:60" x14ac:dyDescent="0.25">
      <c r="D55" s="111"/>
    </row>
    <row r="56" spans="1:60" x14ac:dyDescent="0.25">
      <c r="D56" s="111"/>
    </row>
    <row r="57" spans="1:60" x14ac:dyDescent="0.25">
      <c r="D57" s="111"/>
    </row>
    <row r="58" spans="1:60" x14ac:dyDescent="0.25">
      <c r="D58" s="111"/>
    </row>
    <row r="59" spans="1:60" x14ac:dyDescent="0.25">
      <c r="D59" s="111"/>
    </row>
    <row r="60" spans="1:60" x14ac:dyDescent="0.25">
      <c r="D60" s="111"/>
    </row>
    <row r="61" spans="1:60" x14ac:dyDescent="0.25">
      <c r="D61" s="111"/>
    </row>
    <row r="62" spans="1:60" x14ac:dyDescent="0.25">
      <c r="D62" s="111"/>
    </row>
    <row r="63" spans="1:60" x14ac:dyDescent="0.25">
      <c r="D63" s="111"/>
    </row>
    <row r="64" spans="1:60" x14ac:dyDescent="0.25">
      <c r="D64" s="111"/>
    </row>
    <row r="65" spans="4:4" x14ac:dyDescent="0.25">
      <c r="D65" s="111"/>
    </row>
    <row r="66" spans="4:4" x14ac:dyDescent="0.25">
      <c r="D66" s="111"/>
    </row>
    <row r="67" spans="4:4" x14ac:dyDescent="0.25">
      <c r="D67" s="111"/>
    </row>
    <row r="68" spans="4:4" x14ac:dyDescent="0.25">
      <c r="D68" s="111"/>
    </row>
    <row r="69" spans="4:4" x14ac:dyDescent="0.25">
      <c r="D69" s="111"/>
    </row>
    <row r="70" spans="4:4" x14ac:dyDescent="0.25">
      <c r="D70" s="111"/>
    </row>
    <row r="71" spans="4:4" x14ac:dyDescent="0.25">
      <c r="D71" s="111"/>
    </row>
    <row r="72" spans="4:4" x14ac:dyDescent="0.25">
      <c r="D72" s="111"/>
    </row>
    <row r="73" spans="4:4" x14ac:dyDescent="0.25">
      <c r="D73" s="111"/>
    </row>
    <row r="74" spans="4:4" x14ac:dyDescent="0.25">
      <c r="D74" s="111"/>
    </row>
    <row r="75" spans="4:4" x14ac:dyDescent="0.25">
      <c r="D75" s="111"/>
    </row>
    <row r="76" spans="4:4" x14ac:dyDescent="0.25">
      <c r="D76" s="111"/>
    </row>
    <row r="77" spans="4:4" x14ac:dyDescent="0.25">
      <c r="D77" s="111"/>
    </row>
    <row r="78" spans="4:4" x14ac:dyDescent="0.25">
      <c r="D78" s="111"/>
    </row>
    <row r="79" spans="4:4" x14ac:dyDescent="0.25">
      <c r="D79" s="111"/>
    </row>
    <row r="80" spans="4:4" x14ac:dyDescent="0.25">
      <c r="D80" s="111"/>
    </row>
    <row r="81" spans="4:4" x14ac:dyDescent="0.25">
      <c r="D81" s="111"/>
    </row>
    <row r="82" spans="4:4" x14ac:dyDescent="0.25">
      <c r="D82" s="111"/>
    </row>
    <row r="83" spans="4:4" x14ac:dyDescent="0.25">
      <c r="D83" s="111"/>
    </row>
    <row r="84" spans="4:4" x14ac:dyDescent="0.25">
      <c r="D84" s="111"/>
    </row>
    <row r="85" spans="4:4" x14ac:dyDescent="0.25">
      <c r="D85" s="111"/>
    </row>
    <row r="86" spans="4:4" x14ac:dyDescent="0.25">
      <c r="D86" s="111"/>
    </row>
    <row r="87" spans="4:4" x14ac:dyDescent="0.25">
      <c r="D87" s="111"/>
    </row>
    <row r="88" spans="4:4" x14ac:dyDescent="0.25">
      <c r="D88" s="111"/>
    </row>
    <row r="89" spans="4:4" x14ac:dyDescent="0.25">
      <c r="D89" s="111"/>
    </row>
    <row r="90" spans="4:4" x14ac:dyDescent="0.25">
      <c r="D90" s="111"/>
    </row>
    <row r="91" spans="4:4" x14ac:dyDescent="0.25">
      <c r="D91" s="111"/>
    </row>
    <row r="92" spans="4:4" x14ac:dyDescent="0.25">
      <c r="D92" s="111"/>
    </row>
    <row r="93" spans="4:4" x14ac:dyDescent="0.25">
      <c r="D93" s="111"/>
    </row>
    <row r="94" spans="4:4" x14ac:dyDescent="0.25">
      <c r="D94" s="111"/>
    </row>
    <row r="95" spans="4:4" x14ac:dyDescent="0.25">
      <c r="D95" s="111"/>
    </row>
    <row r="96" spans="4:4" x14ac:dyDescent="0.25">
      <c r="D96" s="111"/>
    </row>
    <row r="97" spans="4:4" x14ac:dyDescent="0.25">
      <c r="D97" s="111"/>
    </row>
    <row r="98" spans="4:4" x14ac:dyDescent="0.25">
      <c r="D98" s="111"/>
    </row>
    <row r="99" spans="4:4" x14ac:dyDescent="0.25">
      <c r="D99" s="111"/>
    </row>
    <row r="100" spans="4:4" x14ac:dyDescent="0.25">
      <c r="D100" s="111"/>
    </row>
    <row r="101" spans="4:4" x14ac:dyDescent="0.25">
      <c r="D101" s="111"/>
    </row>
    <row r="102" spans="4:4" x14ac:dyDescent="0.25">
      <c r="D102" s="111"/>
    </row>
    <row r="103" spans="4:4" x14ac:dyDescent="0.25">
      <c r="D103" s="111"/>
    </row>
    <row r="104" spans="4:4" x14ac:dyDescent="0.25">
      <c r="D104" s="111"/>
    </row>
    <row r="105" spans="4:4" x14ac:dyDescent="0.25">
      <c r="D105" s="111"/>
    </row>
    <row r="106" spans="4:4" x14ac:dyDescent="0.25">
      <c r="D106" s="111"/>
    </row>
    <row r="107" spans="4:4" x14ac:dyDescent="0.25">
      <c r="D107" s="111"/>
    </row>
    <row r="108" spans="4:4" x14ac:dyDescent="0.25">
      <c r="D108" s="111"/>
    </row>
    <row r="109" spans="4:4" x14ac:dyDescent="0.25">
      <c r="D109" s="111"/>
    </row>
    <row r="110" spans="4:4" x14ac:dyDescent="0.25">
      <c r="D110" s="111"/>
    </row>
    <row r="111" spans="4:4" x14ac:dyDescent="0.25">
      <c r="D111" s="111"/>
    </row>
    <row r="112" spans="4:4" x14ac:dyDescent="0.25">
      <c r="D112" s="111"/>
    </row>
    <row r="113" spans="4:4" x14ac:dyDescent="0.25">
      <c r="D113" s="111"/>
    </row>
    <row r="114" spans="4:4" x14ac:dyDescent="0.25">
      <c r="D114" s="111"/>
    </row>
    <row r="115" spans="4:4" x14ac:dyDescent="0.25">
      <c r="D115" s="111"/>
    </row>
    <row r="116" spans="4:4" x14ac:dyDescent="0.25">
      <c r="D116" s="111"/>
    </row>
    <row r="117" spans="4:4" x14ac:dyDescent="0.25">
      <c r="D117" s="111"/>
    </row>
    <row r="118" spans="4:4" x14ac:dyDescent="0.25">
      <c r="D118" s="111"/>
    </row>
    <row r="119" spans="4:4" x14ac:dyDescent="0.25">
      <c r="D119" s="111"/>
    </row>
    <row r="120" spans="4:4" x14ac:dyDescent="0.25">
      <c r="D120" s="111"/>
    </row>
    <row r="121" spans="4:4" x14ac:dyDescent="0.25">
      <c r="D121" s="111"/>
    </row>
    <row r="122" spans="4:4" x14ac:dyDescent="0.25">
      <c r="D122" s="111"/>
    </row>
    <row r="123" spans="4:4" x14ac:dyDescent="0.25">
      <c r="D123" s="111"/>
    </row>
    <row r="124" spans="4:4" x14ac:dyDescent="0.25">
      <c r="D124" s="111"/>
    </row>
    <row r="125" spans="4:4" x14ac:dyDescent="0.25">
      <c r="D125" s="111"/>
    </row>
    <row r="126" spans="4:4" x14ac:dyDescent="0.25">
      <c r="D126" s="111"/>
    </row>
    <row r="127" spans="4:4" x14ac:dyDescent="0.25">
      <c r="D127" s="111"/>
    </row>
    <row r="128" spans="4:4" x14ac:dyDescent="0.25">
      <c r="D128" s="111"/>
    </row>
    <row r="129" spans="4:4" x14ac:dyDescent="0.25">
      <c r="D129" s="111"/>
    </row>
    <row r="130" spans="4:4" x14ac:dyDescent="0.25">
      <c r="D130" s="111"/>
    </row>
    <row r="131" spans="4:4" x14ac:dyDescent="0.25">
      <c r="D131" s="111"/>
    </row>
    <row r="132" spans="4:4" x14ac:dyDescent="0.25">
      <c r="D132" s="111"/>
    </row>
    <row r="133" spans="4:4" x14ac:dyDescent="0.25">
      <c r="D133" s="111"/>
    </row>
    <row r="134" spans="4:4" x14ac:dyDescent="0.25">
      <c r="D134" s="111"/>
    </row>
    <row r="135" spans="4:4" x14ac:dyDescent="0.25">
      <c r="D135" s="111"/>
    </row>
    <row r="136" spans="4:4" x14ac:dyDescent="0.25">
      <c r="D136" s="111"/>
    </row>
    <row r="137" spans="4:4" x14ac:dyDescent="0.25">
      <c r="D137" s="111"/>
    </row>
    <row r="138" spans="4:4" x14ac:dyDescent="0.25">
      <c r="D138" s="111"/>
    </row>
    <row r="139" spans="4:4" x14ac:dyDescent="0.25">
      <c r="D139" s="111"/>
    </row>
    <row r="140" spans="4:4" x14ac:dyDescent="0.25">
      <c r="D140" s="111"/>
    </row>
    <row r="141" spans="4:4" x14ac:dyDescent="0.25">
      <c r="D141" s="111"/>
    </row>
    <row r="142" spans="4:4" x14ac:dyDescent="0.25">
      <c r="D142" s="111"/>
    </row>
    <row r="143" spans="4:4" x14ac:dyDescent="0.25">
      <c r="D143" s="111"/>
    </row>
    <row r="144" spans="4:4" x14ac:dyDescent="0.25">
      <c r="D144" s="111"/>
    </row>
    <row r="145" spans="4:4" x14ac:dyDescent="0.25">
      <c r="D145" s="111"/>
    </row>
    <row r="146" spans="4:4" x14ac:dyDescent="0.25">
      <c r="D146" s="111"/>
    </row>
    <row r="147" spans="4:4" x14ac:dyDescent="0.25">
      <c r="D147" s="111"/>
    </row>
    <row r="148" spans="4:4" x14ac:dyDescent="0.25">
      <c r="D148" s="111"/>
    </row>
    <row r="149" spans="4:4" x14ac:dyDescent="0.25">
      <c r="D149" s="111"/>
    </row>
    <row r="150" spans="4:4" x14ac:dyDescent="0.25">
      <c r="D150" s="111"/>
    </row>
    <row r="151" spans="4:4" x14ac:dyDescent="0.25">
      <c r="D151" s="111"/>
    </row>
    <row r="152" spans="4:4" x14ac:dyDescent="0.25">
      <c r="D152" s="111"/>
    </row>
    <row r="153" spans="4:4" x14ac:dyDescent="0.25">
      <c r="D153" s="111"/>
    </row>
    <row r="154" spans="4:4" x14ac:dyDescent="0.25">
      <c r="D154" s="111"/>
    </row>
    <row r="155" spans="4:4" x14ac:dyDescent="0.25">
      <c r="D155" s="111"/>
    </row>
    <row r="156" spans="4:4" x14ac:dyDescent="0.25">
      <c r="D156" s="111"/>
    </row>
    <row r="157" spans="4:4" x14ac:dyDescent="0.25">
      <c r="D157" s="111"/>
    </row>
    <row r="158" spans="4:4" x14ac:dyDescent="0.25">
      <c r="D158" s="111"/>
    </row>
    <row r="159" spans="4:4" x14ac:dyDescent="0.25">
      <c r="D159" s="111"/>
    </row>
    <row r="160" spans="4:4" x14ac:dyDescent="0.25">
      <c r="D160" s="111"/>
    </row>
    <row r="161" spans="4:4" x14ac:dyDescent="0.25">
      <c r="D161" s="111"/>
    </row>
    <row r="162" spans="4:4" x14ac:dyDescent="0.25">
      <c r="D162" s="111"/>
    </row>
    <row r="163" spans="4:4" x14ac:dyDescent="0.25">
      <c r="D163" s="111"/>
    </row>
    <row r="164" spans="4:4" x14ac:dyDescent="0.25">
      <c r="D164" s="111"/>
    </row>
    <row r="165" spans="4:4" x14ac:dyDescent="0.25">
      <c r="D165" s="111"/>
    </row>
    <row r="166" spans="4:4" x14ac:dyDescent="0.25">
      <c r="D166" s="111"/>
    </row>
    <row r="167" spans="4:4" x14ac:dyDescent="0.25">
      <c r="D167" s="111"/>
    </row>
    <row r="168" spans="4:4" x14ac:dyDescent="0.25">
      <c r="D168" s="111"/>
    </row>
    <row r="169" spans="4:4" x14ac:dyDescent="0.25">
      <c r="D169" s="111"/>
    </row>
    <row r="170" spans="4:4" x14ac:dyDescent="0.25">
      <c r="D170" s="111"/>
    </row>
    <row r="171" spans="4:4" x14ac:dyDescent="0.25">
      <c r="D171" s="111"/>
    </row>
    <row r="172" spans="4:4" x14ac:dyDescent="0.25">
      <c r="D172" s="111"/>
    </row>
    <row r="173" spans="4:4" x14ac:dyDescent="0.25">
      <c r="D173" s="111"/>
    </row>
    <row r="174" spans="4:4" x14ac:dyDescent="0.25">
      <c r="D174" s="111"/>
    </row>
    <row r="175" spans="4:4" x14ac:dyDescent="0.25">
      <c r="D175" s="111"/>
    </row>
    <row r="176" spans="4:4" x14ac:dyDescent="0.25">
      <c r="D176" s="111"/>
    </row>
    <row r="177" spans="4:4" x14ac:dyDescent="0.25">
      <c r="D177" s="111"/>
    </row>
    <row r="178" spans="4:4" x14ac:dyDescent="0.25">
      <c r="D178" s="111"/>
    </row>
    <row r="179" spans="4:4" x14ac:dyDescent="0.25">
      <c r="D179" s="111"/>
    </row>
    <row r="180" spans="4:4" x14ac:dyDescent="0.25">
      <c r="D180" s="111"/>
    </row>
    <row r="181" spans="4:4" x14ac:dyDescent="0.25">
      <c r="D181" s="111"/>
    </row>
    <row r="182" spans="4:4" x14ac:dyDescent="0.25">
      <c r="D182" s="111"/>
    </row>
    <row r="183" spans="4:4" x14ac:dyDescent="0.25">
      <c r="D183" s="111"/>
    </row>
    <row r="184" spans="4:4" x14ac:dyDescent="0.25">
      <c r="D184" s="111"/>
    </row>
    <row r="185" spans="4:4" x14ac:dyDescent="0.25">
      <c r="D185" s="111"/>
    </row>
    <row r="186" spans="4:4" x14ac:dyDescent="0.25">
      <c r="D186" s="111"/>
    </row>
    <row r="187" spans="4:4" x14ac:dyDescent="0.25">
      <c r="D187" s="111"/>
    </row>
    <row r="188" spans="4:4" x14ac:dyDescent="0.25">
      <c r="D188" s="111"/>
    </row>
    <row r="189" spans="4:4" x14ac:dyDescent="0.25">
      <c r="D189" s="111"/>
    </row>
    <row r="190" spans="4:4" x14ac:dyDescent="0.25">
      <c r="D190" s="111"/>
    </row>
    <row r="191" spans="4:4" x14ac:dyDescent="0.25">
      <c r="D191" s="111"/>
    </row>
    <row r="192" spans="4:4" x14ac:dyDescent="0.25">
      <c r="D192" s="111"/>
    </row>
    <row r="193" spans="4:4" x14ac:dyDescent="0.25">
      <c r="D193" s="111"/>
    </row>
    <row r="194" spans="4:4" x14ac:dyDescent="0.25">
      <c r="D194" s="111"/>
    </row>
    <row r="195" spans="4:4" x14ac:dyDescent="0.25">
      <c r="D195" s="111"/>
    </row>
    <row r="196" spans="4:4" x14ac:dyDescent="0.25">
      <c r="D196" s="111"/>
    </row>
    <row r="197" spans="4:4" x14ac:dyDescent="0.25">
      <c r="D197" s="111"/>
    </row>
    <row r="198" spans="4:4" x14ac:dyDescent="0.25">
      <c r="D198" s="111"/>
    </row>
    <row r="199" spans="4:4" x14ac:dyDescent="0.25">
      <c r="D199" s="111"/>
    </row>
    <row r="200" spans="4:4" x14ac:dyDescent="0.25">
      <c r="D200" s="111"/>
    </row>
    <row r="201" spans="4:4" x14ac:dyDescent="0.25">
      <c r="D201" s="111"/>
    </row>
    <row r="202" spans="4:4" x14ac:dyDescent="0.25">
      <c r="D202" s="111"/>
    </row>
    <row r="203" spans="4:4" x14ac:dyDescent="0.25">
      <c r="D203" s="111"/>
    </row>
    <row r="204" spans="4:4" x14ac:dyDescent="0.25">
      <c r="D204" s="111"/>
    </row>
    <row r="205" spans="4:4" x14ac:dyDescent="0.25">
      <c r="D205" s="111"/>
    </row>
    <row r="206" spans="4:4" x14ac:dyDescent="0.25">
      <c r="D206" s="111"/>
    </row>
    <row r="207" spans="4:4" x14ac:dyDescent="0.25">
      <c r="D207" s="111"/>
    </row>
    <row r="208" spans="4:4" x14ac:dyDescent="0.25">
      <c r="D208" s="111"/>
    </row>
    <row r="209" spans="4:4" x14ac:dyDescent="0.25">
      <c r="D209" s="111"/>
    </row>
    <row r="210" spans="4:4" x14ac:dyDescent="0.25">
      <c r="D210" s="111"/>
    </row>
    <row r="211" spans="4:4" x14ac:dyDescent="0.25">
      <c r="D211" s="111"/>
    </row>
    <row r="212" spans="4:4" x14ac:dyDescent="0.25">
      <c r="D212" s="111"/>
    </row>
    <row r="213" spans="4:4" x14ac:dyDescent="0.25">
      <c r="D213" s="111"/>
    </row>
    <row r="214" spans="4:4" x14ac:dyDescent="0.25">
      <c r="D214" s="111"/>
    </row>
    <row r="215" spans="4:4" x14ac:dyDescent="0.25">
      <c r="D215" s="111"/>
    </row>
    <row r="216" spans="4:4" x14ac:dyDescent="0.25">
      <c r="D216" s="111"/>
    </row>
    <row r="217" spans="4:4" x14ac:dyDescent="0.25">
      <c r="D217" s="111"/>
    </row>
    <row r="218" spans="4:4" x14ac:dyDescent="0.25">
      <c r="D218" s="111"/>
    </row>
    <row r="219" spans="4:4" x14ac:dyDescent="0.25">
      <c r="D219" s="111"/>
    </row>
    <row r="220" spans="4:4" x14ac:dyDescent="0.25">
      <c r="D220" s="111"/>
    </row>
    <row r="221" spans="4:4" x14ac:dyDescent="0.25">
      <c r="D221" s="111"/>
    </row>
    <row r="222" spans="4:4" x14ac:dyDescent="0.25">
      <c r="D222" s="111"/>
    </row>
    <row r="223" spans="4:4" x14ac:dyDescent="0.25">
      <c r="D223" s="111"/>
    </row>
    <row r="224" spans="4:4" x14ac:dyDescent="0.25">
      <c r="D224" s="111"/>
    </row>
    <row r="225" spans="4:4" x14ac:dyDescent="0.25">
      <c r="D225" s="111"/>
    </row>
    <row r="226" spans="4:4" x14ac:dyDescent="0.25">
      <c r="D226" s="111"/>
    </row>
    <row r="227" spans="4:4" x14ac:dyDescent="0.25">
      <c r="D227" s="111"/>
    </row>
    <row r="228" spans="4:4" x14ac:dyDescent="0.25">
      <c r="D228" s="111"/>
    </row>
    <row r="229" spans="4:4" x14ac:dyDescent="0.25">
      <c r="D229" s="111"/>
    </row>
    <row r="230" spans="4:4" x14ac:dyDescent="0.25">
      <c r="D230" s="111"/>
    </row>
    <row r="231" spans="4:4" x14ac:dyDescent="0.25">
      <c r="D231" s="111"/>
    </row>
    <row r="232" spans="4:4" x14ac:dyDescent="0.25">
      <c r="D232" s="111"/>
    </row>
    <row r="233" spans="4:4" x14ac:dyDescent="0.25">
      <c r="D233" s="111"/>
    </row>
    <row r="234" spans="4:4" x14ac:dyDescent="0.25">
      <c r="D234" s="111"/>
    </row>
    <row r="235" spans="4:4" x14ac:dyDescent="0.25">
      <c r="D235" s="111"/>
    </row>
    <row r="236" spans="4:4" x14ac:dyDescent="0.25">
      <c r="D236" s="111"/>
    </row>
    <row r="237" spans="4:4" x14ac:dyDescent="0.25">
      <c r="D237" s="111"/>
    </row>
    <row r="238" spans="4:4" x14ac:dyDescent="0.25">
      <c r="D238" s="111"/>
    </row>
    <row r="239" spans="4:4" x14ac:dyDescent="0.25">
      <c r="D239" s="111"/>
    </row>
    <row r="240" spans="4:4" x14ac:dyDescent="0.25">
      <c r="D240" s="111"/>
    </row>
    <row r="241" spans="4:4" x14ac:dyDescent="0.25">
      <c r="D241" s="111"/>
    </row>
    <row r="242" spans="4:4" x14ac:dyDescent="0.25">
      <c r="D242" s="111"/>
    </row>
    <row r="243" spans="4:4" x14ac:dyDescent="0.25">
      <c r="D243" s="111"/>
    </row>
    <row r="244" spans="4:4" x14ac:dyDescent="0.25">
      <c r="D244" s="111"/>
    </row>
    <row r="245" spans="4:4" x14ac:dyDescent="0.25">
      <c r="D245" s="111"/>
    </row>
    <row r="246" spans="4:4" x14ac:dyDescent="0.25">
      <c r="D246" s="111"/>
    </row>
    <row r="247" spans="4:4" x14ac:dyDescent="0.25">
      <c r="D247" s="111"/>
    </row>
    <row r="248" spans="4:4" x14ac:dyDescent="0.25">
      <c r="D248" s="111"/>
    </row>
    <row r="249" spans="4:4" x14ac:dyDescent="0.25">
      <c r="D249" s="111"/>
    </row>
    <row r="250" spans="4:4" x14ac:dyDescent="0.25">
      <c r="D250" s="111"/>
    </row>
    <row r="251" spans="4:4" x14ac:dyDescent="0.25">
      <c r="D251" s="111"/>
    </row>
    <row r="252" spans="4:4" x14ac:dyDescent="0.25">
      <c r="D252" s="111"/>
    </row>
    <row r="253" spans="4:4" x14ac:dyDescent="0.25">
      <c r="D253" s="111"/>
    </row>
    <row r="254" spans="4:4" x14ac:dyDescent="0.25">
      <c r="D254" s="111"/>
    </row>
    <row r="255" spans="4:4" x14ac:dyDescent="0.25">
      <c r="D255" s="111"/>
    </row>
    <row r="256" spans="4:4" x14ac:dyDescent="0.25">
      <c r="D256" s="111"/>
    </row>
    <row r="257" spans="4:4" x14ac:dyDescent="0.25">
      <c r="D257" s="111"/>
    </row>
    <row r="258" spans="4:4" x14ac:dyDescent="0.25">
      <c r="D258" s="111"/>
    </row>
    <row r="259" spans="4:4" x14ac:dyDescent="0.25">
      <c r="D259" s="111"/>
    </row>
    <row r="260" spans="4:4" x14ac:dyDescent="0.25">
      <c r="D260" s="111"/>
    </row>
    <row r="261" spans="4:4" x14ac:dyDescent="0.25">
      <c r="D261" s="111"/>
    </row>
    <row r="262" spans="4:4" x14ac:dyDescent="0.25">
      <c r="D262" s="111"/>
    </row>
    <row r="263" spans="4:4" x14ac:dyDescent="0.25">
      <c r="D263" s="111"/>
    </row>
    <row r="264" spans="4:4" x14ac:dyDescent="0.25">
      <c r="D264" s="111"/>
    </row>
    <row r="265" spans="4:4" x14ac:dyDescent="0.25">
      <c r="D265" s="111"/>
    </row>
    <row r="266" spans="4:4" x14ac:dyDescent="0.25">
      <c r="D266" s="111"/>
    </row>
    <row r="267" spans="4:4" x14ac:dyDescent="0.25">
      <c r="D267" s="111"/>
    </row>
    <row r="268" spans="4:4" x14ac:dyDescent="0.25">
      <c r="D268" s="111"/>
    </row>
    <row r="269" spans="4:4" x14ac:dyDescent="0.25">
      <c r="D269" s="111"/>
    </row>
    <row r="270" spans="4:4" x14ac:dyDescent="0.25">
      <c r="D270" s="111"/>
    </row>
    <row r="271" spans="4:4" x14ac:dyDescent="0.25">
      <c r="D271" s="111"/>
    </row>
    <row r="272" spans="4:4" x14ac:dyDescent="0.25">
      <c r="D272" s="111"/>
    </row>
    <row r="273" spans="4:4" x14ac:dyDescent="0.25">
      <c r="D273" s="111"/>
    </row>
    <row r="274" spans="4:4" x14ac:dyDescent="0.25">
      <c r="D274" s="111"/>
    </row>
    <row r="275" spans="4:4" x14ac:dyDescent="0.25">
      <c r="D275" s="111"/>
    </row>
    <row r="276" spans="4:4" x14ac:dyDescent="0.25">
      <c r="D276" s="111"/>
    </row>
    <row r="277" spans="4:4" x14ac:dyDescent="0.25">
      <c r="D277" s="111"/>
    </row>
    <row r="278" spans="4:4" x14ac:dyDescent="0.25">
      <c r="D278" s="111"/>
    </row>
    <row r="279" spans="4:4" x14ac:dyDescent="0.25">
      <c r="D279" s="111"/>
    </row>
    <row r="280" spans="4:4" x14ac:dyDescent="0.25">
      <c r="D280" s="111"/>
    </row>
    <row r="281" spans="4:4" x14ac:dyDescent="0.25">
      <c r="D281" s="111"/>
    </row>
    <row r="282" spans="4:4" x14ac:dyDescent="0.25">
      <c r="D282" s="111"/>
    </row>
    <row r="283" spans="4:4" x14ac:dyDescent="0.25">
      <c r="D283" s="111"/>
    </row>
    <row r="284" spans="4:4" x14ac:dyDescent="0.25">
      <c r="D284" s="111"/>
    </row>
    <row r="285" spans="4:4" x14ac:dyDescent="0.25">
      <c r="D285" s="111"/>
    </row>
    <row r="286" spans="4:4" x14ac:dyDescent="0.25">
      <c r="D286" s="111"/>
    </row>
    <row r="287" spans="4:4" x14ac:dyDescent="0.25">
      <c r="D287" s="111"/>
    </row>
    <row r="288" spans="4:4" x14ac:dyDescent="0.25">
      <c r="D288" s="111"/>
    </row>
    <row r="289" spans="4:4" x14ac:dyDescent="0.25">
      <c r="D289" s="111"/>
    </row>
    <row r="290" spans="4:4" x14ac:dyDescent="0.25">
      <c r="D290" s="111"/>
    </row>
    <row r="291" spans="4:4" x14ac:dyDescent="0.25">
      <c r="D291" s="111"/>
    </row>
    <row r="292" spans="4:4" x14ac:dyDescent="0.25">
      <c r="D292" s="111"/>
    </row>
    <row r="293" spans="4:4" x14ac:dyDescent="0.25">
      <c r="D293" s="111"/>
    </row>
    <row r="294" spans="4:4" x14ac:dyDescent="0.25">
      <c r="D294" s="111"/>
    </row>
    <row r="295" spans="4:4" x14ac:dyDescent="0.25">
      <c r="D295" s="111"/>
    </row>
    <row r="296" spans="4:4" x14ac:dyDescent="0.25">
      <c r="D296" s="111"/>
    </row>
    <row r="297" spans="4:4" x14ac:dyDescent="0.25">
      <c r="D297" s="111"/>
    </row>
    <row r="298" spans="4:4" x14ac:dyDescent="0.25">
      <c r="D298" s="111"/>
    </row>
    <row r="299" spans="4:4" x14ac:dyDescent="0.25">
      <c r="D299" s="111"/>
    </row>
    <row r="300" spans="4:4" x14ac:dyDescent="0.25">
      <c r="D300" s="111"/>
    </row>
    <row r="301" spans="4:4" x14ac:dyDescent="0.25">
      <c r="D301" s="111"/>
    </row>
    <row r="302" spans="4:4" x14ac:dyDescent="0.25">
      <c r="D302" s="111"/>
    </row>
    <row r="303" spans="4:4" x14ac:dyDescent="0.25">
      <c r="D303" s="111"/>
    </row>
    <row r="304" spans="4:4" x14ac:dyDescent="0.25">
      <c r="D304" s="111"/>
    </row>
    <row r="305" spans="4:4" x14ac:dyDescent="0.25">
      <c r="D305" s="111"/>
    </row>
    <row r="306" spans="4:4" x14ac:dyDescent="0.25">
      <c r="D306" s="111"/>
    </row>
    <row r="307" spans="4:4" x14ac:dyDescent="0.25">
      <c r="D307" s="111"/>
    </row>
    <row r="308" spans="4:4" x14ac:dyDescent="0.25">
      <c r="D308" s="111"/>
    </row>
    <row r="309" spans="4:4" x14ac:dyDescent="0.25">
      <c r="D309" s="111"/>
    </row>
    <row r="310" spans="4:4" x14ac:dyDescent="0.25">
      <c r="D310" s="111"/>
    </row>
    <row r="311" spans="4:4" x14ac:dyDescent="0.25">
      <c r="D311" s="111"/>
    </row>
    <row r="312" spans="4:4" x14ac:dyDescent="0.25">
      <c r="D312" s="111"/>
    </row>
    <row r="313" spans="4:4" x14ac:dyDescent="0.25">
      <c r="D313" s="111"/>
    </row>
    <row r="314" spans="4:4" x14ac:dyDescent="0.25">
      <c r="D314" s="111"/>
    </row>
    <row r="315" spans="4:4" x14ac:dyDescent="0.25">
      <c r="D315" s="111"/>
    </row>
    <row r="316" spans="4:4" x14ac:dyDescent="0.25">
      <c r="D316" s="111"/>
    </row>
    <row r="317" spans="4:4" x14ac:dyDescent="0.25">
      <c r="D317" s="111"/>
    </row>
    <row r="318" spans="4:4" x14ac:dyDescent="0.25">
      <c r="D318" s="111"/>
    </row>
    <row r="319" spans="4:4" x14ac:dyDescent="0.25">
      <c r="D319" s="111"/>
    </row>
    <row r="320" spans="4:4" x14ac:dyDescent="0.25">
      <c r="D320" s="111"/>
    </row>
    <row r="321" spans="4:4" x14ac:dyDescent="0.25">
      <c r="D321" s="111"/>
    </row>
    <row r="322" spans="4:4" x14ac:dyDescent="0.25">
      <c r="D322" s="111"/>
    </row>
    <row r="323" spans="4:4" x14ac:dyDescent="0.25">
      <c r="D323" s="111"/>
    </row>
    <row r="324" spans="4:4" x14ac:dyDescent="0.25">
      <c r="D324" s="111"/>
    </row>
    <row r="325" spans="4:4" x14ac:dyDescent="0.25">
      <c r="D325" s="111"/>
    </row>
    <row r="326" spans="4:4" x14ac:dyDescent="0.25">
      <c r="D326" s="111"/>
    </row>
    <row r="327" spans="4:4" x14ac:dyDescent="0.25">
      <c r="D327" s="111"/>
    </row>
    <row r="328" spans="4:4" x14ac:dyDescent="0.25">
      <c r="D328" s="111"/>
    </row>
    <row r="329" spans="4:4" x14ac:dyDescent="0.25">
      <c r="D329" s="111"/>
    </row>
    <row r="330" spans="4:4" x14ac:dyDescent="0.25">
      <c r="D330" s="111"/>
    </row>
    <row r="331" spans="4:4" x14ac:dyDescent="0.25">
      <c r="D331" s="111"/>
    </row>
    <row r="332" spans="4:4" x14ac:dyDescent="0.25">
      <c r="D332" s="111"/>
    </row>
    <row r="333" spans="4:4" x14ac:dyDescent="0.25">
      <c r="D333" s="111"/>
    </row>
    <row r="334" spans="4:4" x14ac:dyDescent="0.25">
      <c r="D334" s="111"/>
    </row>
    <row r="335" spans="4:4" x14ac:dyDescent="0.25">
      <c r="D335" s="111"/>
    </row>
    <row r="336" spans="4:4" x14ac:dyDescent="0.25">
      <c r="D336" s="111"/>
    </row>
    <row r="337" spans="4:4" x14ac:dyDescent="0.25">
      <c r="D337" s="111"/>
    </row>
    <row r="338" spans="4:4" x14ac:dyDescent="0.25">
      <c r="D338" s="111"/>
    </row>
    <row r="339" spans="4:4" x14ac:dyDescent="0.25">
      <c r="D339" s="111"/>
    </row>
    <row r="340" spans="4:4" x14ac:dyDescent="0.25">
      <c r="D340" s="111"/>
    </row>
    <row r="341" spans="4:4" x14ac:dyDescent="0.25">
      <c r="D341" s="111"/>
    </row>
    <row r="342" spans="4:4" x14ac:dyDescent="0.25">
      <c r="D342" s="111"/>
    </row>
    <row r="343" spans="4:4" x14ac:dyDescent="0.25">
      <c r="D343" s="111"/>
    </row>
    <row r="344" spans="4:4" x14ac:dyDescent="0.25">
      <c r="D344" s="111"/>
    </row>
    <row r="345" spans="4:4" x14ac:dyDescent="0.25">
      <c r="D345" s="111"/>
    </row>
    <row r="346" spans="4:4" x14ac:dyDescent="0.25">
      <c r="D346" s="111"/>
    </row>
    <row r="347" spans="4:4" x14ac:dyDescent="0.25">
      <c r="D347" s="111"/>
    </row>
    <row r="348" spans="4:4" x14ac:dyDescent="0.25">
      <c r="D348" s="111"/>
    </row>
    <row r="349" spans="4:4" x14ac:dyDescent="0.25">
      <c r="D349" s="111"/>
    </row>
    <row r="350" spans="4:4" x14ac:dyDescent="0.25">
      <c r="D350" s="111"/>
    </row>
    <row r="351" spans="4:4" x14ac:dyDescent="0.25">
      <c r="D351" s="111"/>
    </row>
    <row r="352" spans="4:4" x14ac:dyDescent="0.25">
      <c r="D352" s="111"/>
    </row>
    <row r="353" spans="4:4" x14ac:dyDescent="0.25">
      <c r="D353" s="111"/>
    </row>
    <row r="354" spans="4:4" x14ac:dyDescent="0.25">
      <c r="D354" s="111"/>
    </row>
    <row r="355" spans="4:4" x14ac:dyDescent="0.25">
      <c r="D355" s="111"/>
    </row>
    <row r="356" spans="4:4" x14ac:dyDescent="0.25">
      <c r="D356" s="111"/>
    </row>
    <row r="357" spans="4:4" x14ac:dyDescent="0.25">
      <c r="D357" s="111"/>
    </row>
    <row r="358" spans="4:4" x14ac:dyDescent="0.25">
      <c r="D358" s="111"/>
    </row>
    <row r="359" spans="4:4" x14ac:dyDescent="0.25">
      <c r="D359" s="111"/>
    </row>
    <row r="360" spans="4:4" x14ac:dyDescent="0.25">
      <c r="D360" s="111"/>
    </row>
    <row r="361" spans="4:4" x14ac:dyDescent="0.25">
      <c r="D361" s="111"/>
    </row>
    <row r="362" spans="4:4" x14ac:dyDescent="0.25">
      <c r="D362" s="111"/>
    </row>
    <row r="363" spans="4:4" x14ac:dyDescent="0.25">
      <c r="D363" s="111"/>
    </row>
    <row r="364" spans="4:4" x14ac:dyDescent="0.25">
      <c r="D364" s="111"/>
    </row>
    <row r="365" spans="4:4" x14ac:dyDescent="0.25">
      <c r="D365" s="111"/>
    </row>
    <row r="366" spans="4:4" x14ac:dyDescent="0.25">
      <c r="D366" s="111"/>
    </row>
    <row r="367" spans="4:4" x14ac:dyDescent="0.25">
      <c r="D367" s="111"/>
    </row>
    <row r="368" spans="4:4" x14ac:dyDescent="0.25">
      <c r="D368" s="111"/>
    </row>
    <row r="369" spans="4:4" x14ac:dyDescent="0.25">
      <c r="D369" s="111"/>
    </row>
    <row r="370" spans="4:4" x14ac:dyDescent="0.25">
      <c r="D370" s="111"/>
    </row>
    <row r="371" spans="4:4" x14ac:dyDescent="0.25">
      <c r="D371" s="111"/>
    </row>
    <row r="372" spans="4:4" x14ac:dyDescent="0.25">
      <c r="D372" s="111"/>
    </row>
    <row r="373" spans="4:4" x14ac:dyDescent="0.25">
      <c r="D373" s="111"/>
    </row>
    <row r="374" spans="4:4" x14ac:dyDescent="0.25">
      <c r="D374" s="111"/>
    </row>
    <row r="375" spans="4:4" x14ac:dyDescent="0.25">
      <c r="D375" s="111"/>
    </row>
    <row r="376" spans="4:4" x14ac:dyDescent="0.25">
      <c r="D376" s="111"/>
    </row>
    <row r="377" spans="4:4" x14ac:dyDescent="0.25">
      <c r="D377" s="111"/>
    </row>
    <row r="378" spans="4:4" x14ac:dyDescent="0.25">
      <c r="D378" s="111"/>
    </row>
    <row r="379" spans="4:4" x14ac:dyDescent="0.25">
      <c r="D379" s="111"/>
    </row>
    <row r="380" spans="4:4" x14ac:dyDescent="0.25">
      <c r="D380" s="111"/>
    </row>
    <row r="381" spans="4:4" x14ac:dyDescent="0.25">
      <c r="D381" s="111"/>
    </row>
    <row r="382" spans="4:4" x14ac:dyDescent="0.25">
      <c r="D382" s="111"/>
    </row>
    <row r="383" spans="4:4" x14ac:dyDescent="0.25">
      <c r="D383" s="111"/>
    </row>
    <row r="384" spans="4:4" x14ac:dyDescent="0.25">
      <c r="D384" s="111"/>
    </row>
    <row r="385" spans="4:4" x14ac:dyDescent="0.25">
      <c r="D385" s="111"/>
    </row>
    <row r="386" spans="4:4" x14ac:dyDescent="0.25">
      <c r="D386" s="111"/>
    </row>
    <row r="387" spans="4:4" x14ac:dyDescent="0.25">
      <c r="D387" s="111"/>
    </row>
    <row r="388" spans="4:4" x14ac:dyDescent="0.25">
      <c r="D388" s="111"/>
    </row>
    <row r="389" spans="4:4" x14ac:dyDescent="0.25">
      <c r="D389" s="111"/>
    </row>
    <row r="390" spans="4:4" x14ac:dyDescent="0.25">
      <c r="D390" s="111"/>
    </row>
    <row r="391" spans="4:4" x14ac:dyDescent="0.25">
      <c r="D391" s="111"/>
    </row>
    <row r="392" spans="4:4" x14ac:dyDescent="0.25">
      <c r="D392" s="111"/>
    </row>
    <row r="393" spans="4:4" x14ac:dyDescent="0.25">
      <c r="D393" s="111"/>
    </row>
    <row r="394" spans="4:4" x14ac:dyDescent="0.25">
      <c r="D394" s="111"/>
    </row>
    <row r="395" spans="4:4" x14ac:dyDescent="0.25">
      <c r="D395" s="111"/>
    </row>
    <row r="396" spans="4:4" x14ac:dyDescent="0.25">
      <c r="D396" s="111"/>
    </row>
    <row r="397" spans="4:4" x14ac:dyDescent="0.25">
      <c r="D397" s="111"/>
    </row>
    <row r="398" spans="4:4" x14ac:dyDescent="0.25">
      <c r="D398" s="111"/>
    </row>
    <row r="399" spans="4:4" x14ac:dyDescent="0.25">
      <c r="D399" s="111"/>
    </row>
    <row r="400" spans="4:4" x14ac:dyDescent="0.25">
      <c r="D400" s="111"/>
    </row>
    <row r="401" spans="4:4" x14ac:dyDescent="0.25">
      <c r="D401" s="111"/>
    </row>
    <row r="402" spans="4:4" x14ac:dyDescent="0.25">
      <c r="D402" s="111"/>
    </row>
    <row r="403" spans="4:4" x14ac:dyDescent="0.25">
      <c r="D403" s="111"/>
    </row>
    <row r="404" spans="4:4" x14ac:dyDescent="0.25">
      <c r="D404" s="111"/>
    </row>
    <row r="405" spans="4:4" x14ac:dyDescent="0.25">
      <c r="D405" s="111"/>
    </row>
    <row r="406" spans="4:4" x14ac:dyDescent="0.25">
      <c r="D406" s="111"/>
    </row>
    <row r="407" spans="4:4" x14ac:dyDescent="0.25">
      <c r="D407" s="111"/>
    </row>
    <row r="408" spans="4:4" x14ac:dyDescent="0.25">
      <c r="D408" s="111"/>
    </row>
    <row r="409" spans="4:4" x14ac:dyDescent="0.25">
      <c r="D409" s="111"/>
    </row>
    <row r="410" spans="4:4" x14ac:dyDescent="0.25">
      <c r="D410" s="111"/>
    </row>
    <row r="411" spans="4:4" x14ac:dyDescent="0.25">
      <c r="D411" s="111"/>
    </row>
    <row r="412" spans="4:4" x14ac:dyDescent="0.25">
      <c r="D412" s="111"/>
    </row>
    <row r="413" spans="4:4" x14ac:dyDescent="0.25">
      <c r="D413" s="111"/>
    </row>
    <row r="414" spans="4:4" x14ac:dyDescent="0.25">
      <c r="D414" s="111"/>
    </row>
    <row r="415" spans="4:4" x14ac:dyDescent="0.25">
      <c r="D415" s="111"/>
    </row>
    <row r="416" spans="4:4" x14ac:dyDescent="0.25">
      <c r="D416" s="111"/>
    </row>
    <row r="417" spans="4:4" x14ac:dyDescent="0.25">
      <c r="D417" s="111"/>
    </row>
    <row r="418" spans="4:4" x14ac:dyDescent="0.25">
      <c r="D418" s="111"/>
    </row>
    <row r="419" spans="4:4" x14ac:dyDescent="0.25">
      <c r="D419" s="111"/>
    </row>
    <row r="420" spans="4:4" x14ac:dyDescent="0.25">
      <c r="D420" s="111"/>
    </row>
    <row r="421" spans="4:4" x14ac:dyDescent="0.25">
      <c r="D421" s="111"/>
    </row>
    <row r="422" spans="4:4" x14ac:dyDescent="0.25">
      <c r="D422" s="111"/>
    </row>
    <row r="423" spans="4:4" x14ac:dyDescent="0.25">
      <c r="D423" s="111"/>
    </row>
    <row r="424" spans="4:4" x14ac:dyDescent="0.25">
      <c r="D424" s="111"/>
    </row>
    <row r="425" spans="4:4" x14ac:dyDescent="0.25">
      <c r="D425" s="111"/>
    </row>
    <row r="426" spans="4:4" x14ac:dyDescent="0.25">
      <c r="D426" s="111"/>
    </row>
    <row r="427" spans="4:4" x14ac:dyDescent="0.25">
      <c r="D427" s="111"/>
    </row>
    <row r="428" spans="4:4" x14ac:dyDescent="0.25">
      <c r="D428" s="111"/>
    </row>
    <row r="429" spans="4:4" x14ac:dyDescent="0.25">
      <c r="D429" s="111"/>
    </row>
    <row r="430" spans="4:4" x14ac:dyDescent="0.25">
      <c r="D430" s="111"/>
    </row>
    <row r="431" spans="4:4" x14ac:dyDescent="0.25">
      <c r="D431" s="111"/>
    </row>
    <row r="432" spans="4:4" x14ac:dyDescent="0.25">
      <c r="D432" s="111"/>
    </row>
    <row r="433" spans="4:4" x14ac:dyDescent="0.25">
      <c r="D433" s="111"/>
    </row>
    <row r="434" spans="4:4" x14ac:dyDescent="0.25">
      <c r="D434" s="111"/>
    </row>
    <row r="435" spans="4:4" x14ac:dyDescent="0.25">
      <c r="D435" s="111"/>
    </row>
    <row r="436" spans="4:4" x14ac:dyDescent="0.25">
      <c r="D436" s="111"/>
    </row>
    <row r="437" spans="4:4" x14ac:dyDescent="0.25">
      <c r="D437" s="111"/>
    </row>
    <row r="438" spans="4:4" x14ac:dyDescent="0.25">
      <c r="D438" s="111"/>
    </row>
    <row r="439" spans="4:4" x14ac:dyDescent="0.25">
      <c r="D439" s="111"/>
    </row>
    <row r="440" spans="4:4" x14ac:dyDescent="0.25">
      <c r="D440" s="111"/>
    </row>
    <row r="441" spans="4:4" x14ac:dyDescent="0.25">
      <c r="D441" s="111"/>
    </row>
    <row r="442" spans="4:4" x14ac:dyDescent="0.25">
      <c r="D442" s="111"/>
    </row>
    <row r="443" spans="4:4" x14ac:dyDescent="0.25">
      <c r="D443" s="111"/>
    </row>
    <row r="444" spans="4:4" x14ac:dyDescent="0.25">
      <c r="D444" s="111"/>
    </row>
    <row r="445" spans="4:4" x14ac:dyDescent="0.25">
      <c r="D445" s="111"/>
    </row>
    <row r="446" spans="4:4" x14ac:dyDescent="0.25">
      <c r="D446" s="111"/>
    </row>
    <row r="447" spans="4:4" x14ac:dyDescent="0.25">
      <c r="D447" s="111"/>
    </row>
    <row r="448" spans="4:4" x14ac:dyDescent="0.25">
      <c r="D448" s="111"/>
    </row>
    <row r="449" spans="4:4" x14ac:dyDescent="0.25">
      <c r="D449" s="111"/>
    </row>
    <row r="450" spans="4:4" x14ac:dyDescent="0.25">
      <c r="D450" s="111"/>
    </row>
    <row r="451" spans="4:4" x14ac:dyDescent="0.25">
      <c r="D451" s="111"/>
    </row>
    <row r="452" spans="4:4" x14ac:dyDescent="0.25">
      <c r="D452" s="111"/>
    </row>
    <row r="453" spans="4:4" x14ac:dyDescent="0.25">
      <c r="D453" s="111"/>
    </row>
    <row r="454" spans="4:4" x14ac:dyDescent="0.25">
      <c r="D454" s="111"/>
    </row>
    <row r="455" spans="4:4" x14ac:dyDescent="0.25">
      <c r="D455" s="111"/>
    </row>
    <row r="456" spans="4:4" x14ac:dyDescent="0.25">
      <c r="D456" s="111"/>
    </row>
    <row r="457" spans="4:4" x14ac:dyDescent="0.25">
      <c r="D457" s="111"/>
    </row>
    <row r="458" spans="4:4" x14ac:dyDescent="0.25">
      <c r="D458" s="111"/>
    </row>
    <row r="459" spans="4:4" x14ac:dyDescent="0.25">
      <c r="D459" s="111"/>
    </row>
    <row r="460" spans="4:4" x14ac:dyDescent="0.25">
      <c r="D460" s="111"/>
    </row>
    <row r="461" spans="4:4" x14ac:dyDescent="0.25">
      <c r="D461" s="111"/>
    </row>
    <row r="462" spans="4:4" x14ac:dyDescent="0.25">
      <c r="D462" s="111"/>
    </row>
    <row r="463" spans="4:4" x14ac:dyDescent="0.25">
      <c r="D463" s="111"/>
    </row>
    <row r="464" spans="4:4" x14ac:dyDescent="0.25">
      <c r="D464" s="111"/>
    </row>
    <row r="465" spans="4:4" x14ac:dyDescent="0.25">
      <c r="D465" s="111"/>
    </row>
    <row r="466" spans="4:4" x14ac:dyDescent="0.25">
      <c r="D466" s="111"/>
    </row>
    <row r="467" spans="4:4" x14ac:dyDescent="0.25">
      <c r="D467" s="111"/>
    </row>
    <row r="468" spans="4:4" x14ac:dyDescent="0.25">
      <c r="D468" s="111"/>
    </row>
    <row r="469" spans="4:4" x14ac:dyDescent="0.25">
      <c r="D469" s="111"/>
    </row>
    <row r="470" spans="4:4" x14ac:dyDescent="0.25">
      <c r="D470" s="111"/>
    </row>
    <row r="471" spans="4:4" x14ac:dyDescent="0.25">
      <c r="D471" s="111"/>
    </row>
    <row r="472" spans="4:4" x14ac:dyDescent="0.25">
      <c r="D472" s="111"/>
    </row>
    <row r="473" spans="4:4" x14ac:dyDescent="0.25">
      <c r="D473" s="111"/>
    </row>
    <row r="474" spans="4:4" x14ac:dyDescent="0.25">
      <c r="D474" s="111"/>
    </row>
    <row r="475" spans="4:4" x14ac:dyDescent="0.25">
      <c r="D475" s="111"/>
    </row>
    <row r="476" spans="4:4" x14ac:dyDescent="0.25">
      <c r="D476" s="111"/>
    </row>
    <row r="477" spans="4:4" x14ac:dyDescent="0.25">
      <c r="D477" s="111"/>
    </row>
    <row r="478" spans="4:4" x14ac:dyDescent="0.25">
      <c r="D478" s="111"/>
    </row>
    <row r="479" spans="4:4" x14ac:dyDescent="0.25">
      <c r="D479" s="111"/>
    </row>
    <row r="480" spans="4:4" x14ac:dyDescent="0.25">
      <c r="D480" s="111"/>
    </row>
    <row r="481" spans="4:4" x14ac:dyDescent="0.25">
      <c r="D481" s="111"/>
    </row>
    <row r="482" spans="4:4" x14ac:dyDescent="0.25">
      <c r="D482" s="111"/>
    </row>
    <row r="483" spans="4:4" x14ac:dyDescent="0.25">
      <c r="D483" s="111"/>
    </row>
    <row r="484" spans="4:4" x14ac:dyDescent="0.25">
      <c r="D484" s="111"/>
    </row>
    <row r="485" spans="4:4" x14ac:dyDescent="0.25">
      <c r="D485" s="111"/>
    </row>
    <row r="486" spans="4:4" x14ac:dyDescent="0.25">
      <c r="D486" s="111"/>
    </row>
    <row r="487" spans="4:4" x14ac:dyDescent="0.25">
      <c r="D487" s="111"/>
    </row>
    <row r="488" spans="4:4" x14ac:dyDescent="0.25">
      <c r="D488" s="111"/>
    </row>
    <row r="489" spans="4:4" x14ac:dyDescent="0.25">
      <c r="D489" s="111"/>
    </row>
    <row r="490" spans="4:4" x14ac:dyDescent="0.25">
      <c r="D490" s="111"/>
    </row>
    <row r="491" spans="4:4" x14ac:dyDescent="0.25">
      <c r="D491" s="111"/>
    </row>
    <row r="492" spans="4:4" x14ac:dyDescent="0.25">
      <c r="D492" s="111"/>
    </row>
    <row r="493" spans="4:4" x14ac:dyDescent="0.25">
      <c r="D493" s="111"/>
    </row>
    <row r="494" spans="4:4" x14ac:dyDescent="0.25">
      <c r="D494" s="111"/>
    </row>
    <row r="495" spans="4:4" x14ac:dyDescent="0.25">
      <c r="D495" s="111"/>
    </row>
    <row r="496" spans="4:4" x14ac:dyDescent="0.25">
      <c r="D496" s="111"/>
    </row>
    <row r="497" spans="4:4" x14ac:dyDescent="0.25">
      <c r="D497" s="111"/>
    </row>
    <row r="498" spans="4:4" x14ac:dyDescent="0.25">
      <c r="D498" s="111"/>
    </row>
    <row r="499" spans="4:4" x14ac:dyDescent="0.25">
      <c r="D499" s="111"/>
    </row>
    <row r="500" spans="4:4" x14ac:dyDescent="0.25">
      <c r="D500" s="111"/>
    </row>
    <row r="501" spans="4:4" x14ac:dyDescent="0.25">
      <c r="D501" s="111"/>
    </row>
    <row r="502" spans="4:4" x14ac:dyDescent="0.25">
      <c r="D502" s="111"/>
    </row>
    <row r="503" spans="4:4" x14ac:dyDescent="0.25">
      <c r="D503" s="111"/>
    </row>
    <row r="504" spans="4:4" x14ac:dyDescent="0.25">
      <c r="D504" s="111"/>
    </row>
    <row r="505" spans="4:4" x14ac:dyDescent="0.25">
      <c r="D505" s="111"/>
    </row>
    <row r="506" spans="4:4" x14ac:dyDescent="0.25">
      <c r="D506" s="111"/>
    </row>
    <row r="507" spans="4:4" x14ac:dyDescent="0.25">
      <c r="D507" s="111"/>
    </row>
    <row r="508" spans="4:4" x14ac:dyDescent="0.25">
      <c r="D508" s="111"/>
    </row>
    <row r="509" spans="4:4" x14ac:dyDescent="0.25">
      <c r="D509" s="111"/>
    </row>
    <row r="510" spans="4:4" x14ac:dyDescent="0.25">
      <c r="D510" s="111"/>
    </row>
    <row r="511" spans="4:4" x14ac:dyDescent="0.25">
      <c r="D511" s="111"/>
    </row>
    <row r="512" spans="4:4" x14ac:dyDescent="0.25">
      <c r="D512" s="111"/>
    </row>
    <row r="513" spans="4:4" x14ac:dyDescent="0.25">
      <c r="D513" s="111"/>
    </row>
    <row r="514" spans="4:4" x14ac:dyDescent="0.25">
      <c r="D514" s="111"/>
    </row>
    <row r="515" spans="4:4" x14ac:dyDescent="0.25">
      <c r="D515" s="111"/>
    </row>
    <row r="516" spans="4:4" x14ac:dyDescent="0.25">
      <c r="D516" s="111"/>
    </row>
    <row r="517" spans="4:4" x14ac:dyDescent="0.25">
      <c r="D517" s="111"/>
    </row>
    <row r="518" spans="4:4" x14ac:dyDescent="0.25">
      <c r="D518" s="111"/>
    </row>
    <row r="519" spans="4:4" x14ac:dyDescent="0.25">
      <c r="D519" s="111"/>
    </row>
    <row r="520" spans="4:4" x14ac:dyDescent="0.25">
      <c r="D520" s="111"/>
    </row>
    <row r="521" spans="4:4" x14ac:dyDescent="0.25">
      <c r="D521" s="111"/>
    </row>
    <row r="522" spans="4:4" x14ac:dyDescent="0.25">
      <c r="D522" s="111"/>
    </row>
    <row r="523" spans="4:4" x14ac:dyDescent="0.25">
      <c r="D523" s="111"/>
    </row>
    <row r="524" spans="4:4" x14ac:dyDescent="0.25">
      <c r="D524" s="111"/>
    </row>
    <row r="525" spans="4:4" x14ac:dyDescent="0.25">
      <c r="D525" s="111"/>
    </row>
    <row r="526" spans="4:4" x14ac:dyDescent="0.25">
      <c r="D526" s="111"/>
    </row>
    <row r="527" spans="4:4" x14ac:dyDescent="0.25">
      <c r="D527" s="111"/>
    </row>
    <row r="528" spans="4:4" x14ac:dyDescent="0.25">
      <c r="D528" s="111"/>
    </row>
    <row r="529" spans="4:4" x14ac:dyDescent="0.25">
      <c r="D529" s="111"/>
    </row>
    <row r="530" spans="4:4" x14ac:dyDescent="0.25">
      <c r="D530" s="111"/>
    </row>
    <row r="531" spans="4:4" x14ac:dyDescent="0.25">
      <c r="D531" s="111"/>
    </row>
    <row r="532" spans="4:4" x14ac:dyDescent="0.25">
      <c r="D532" s="111"/>
    </row>
    <row r="533" spans="4:4" x14ac:dyDescent="0.25">
      <c r="D533" s="111"/>
    </row>
    <row r="534" spans="4:4" x14ac:dyDescent="0.25">
      <c r="D534" s="111"/>
    </row>
    <row r="535" spans="4:4" x14ac:dyDescent="0.25">
      <c r="D535" s="111"/>
    </row>
    <row r="536" spans="4:4" x14ac:dyDescent="0.25">
      <c r="D536" s="111"/>
    </row>
    <row r="537" spans="4:4" x14ac:dyDescent="0.25">
      <c r="D537" s="111"/>
    </row>
    <row r="538" spans="4:4" x14ac:dyDescent="0.25">
      <c r="D538" s="111"/>
    </row>
    <row r="539" spans="4:4" x14ac:dyDescent="0.25">
      <c r="D539" s="111"/>
    </row>
    <row r="540" spans="4:4" x14ac:dyDescent="0.25">
      <c r="D540" s="111"/>
    </row>
    <row r="541" spans="4:4" x14ac:dyDescent="0.25">
      <c r="D541" s="111"/>
    </row>
    <row r="542" spans="4:4" x14ac:dyDescent="0.25">
      <c r="D542" s="111"/>
    </row>
    <row r="543" spans="4:4" x14ac:dyDescent="0.25">
      <c r="D543" s="111"/>
    </row>
    <row r="544" spans="4:4" x14ac:dyDescent="0.25">
      <c r="D544" s="111"/>
    </row>
    <row r="545" spans="4:4" x14ac:dyDescent="0.25">
      <c r="D545" s="111"/>
    </row>
    <row r="546" spans="4:4" x14ac:dyDescent="0.25">
      <c r="D546" s="111"/>
    </row>
    <row r="547" spans="4:4" x14ac:dyDescent="0.25">
      <c r="D547" s="111"/>
    </row>
    <row r="548" spans="4:4" x14ac:dyDescent="0.25">
      <c r="D548" s="111"/>
    </row>
    <row r="549" spans="4:4" x14ac:dyDescent="0.25">
      <c r="D549" s="111"/>
    </row>
    <row r="550" spans="4:4" x14ac:dyDescent="0.25">
      <c r="D550" s="111"/>
    </row>
    <row r="551" spans="4:4" x14ac:dyDescent="0.25">
      <c r="D551" s="111"/>
    </row>
    <row r="552" spans="4:4" x14ac:dyDescent="0.25">
      <c r="D552" s="111"/>
    </row>
    <row r="553" spans="4:4" x14ac:dyDescent="0.25">
      <c r="D553" s="111"/>
    </row>
    <row r="554" spans="4:4" x14ac:dyDescent="0.25">
      <c r="D554" s="111"/>
    </row>
    <row r="555" spans="4:4" x14ac:dyDescent="0.25">
      <c r="D555" s="111"/>
    </row>
    <row r="556" spans="4:4" x14ac:dyDescent="0.25">
      <c r="D556" s="111"/>
    </row>
    <row r="557" spans="4:4" x14ac:dyDescent="0.25">
      <c r="D557" s="111"/>
    </row>
    <row r="558" spans="4:4" x14ac:dyDescent="0.25">
      <c r="D558" s="111"/>
    </row>
    <row r="559" spans="4:4" x14ac:dyDescent="0.25">
      <c r="D559" s="111"/>
    </row>
    <row r="560" spans="4:4" x14ac:dyDescent="0.25">
      <c r="D560" s="111"/>
    </row>
    <row r="561" spans="4:4" x14ac:dyDescent="0.25">
      <c r="D561" s="111"/>
    </row>
    <row r="562" spans="4:4" x14ac:dyDescent="0.25">
      <c r="D562" s="111"/>
    </row>
    <row r="563" spans="4:4" x14ac:dyDescent="0.25">
      <c r="D563" s="111"/>
    </row>
    <row r="564" spans="4:4" x14ac:dyDescent="0.25">
      <c r="D564" s="111"/>
    </row>
    <row r="565" spans="4:4" x14ac:dyDescent="0.25">
      <c r="D565" s="111"/>
    </row>
    <row r="566" spans="4:4" x14ac:dyDescent="0.25">
      <c r="D566" s="111"/>
    </row>
    <row r="567" spans="4:4" x14ac:dyDescent="0.25">
      <c r="D567" s="111"/>
    </row>
    <row r="568" spans="4:4" x14ac:dyDescent="0.25">
      <c r="D568" s="111"/>
    </row>
    <row r="569" spans="4:4" x14ac:dyDescent="0.25">
      <c r="D569" s="111"/>
    </row>
    <row r="570" spans="4:4" x14ac:dyDescent="0.25">
      <c r="D570" s="111"/>
    </row>
    <row r="571" spans="4:4" x14ac:dyDescent="0.25">
      <c r="D571" s="111"/>
    </row>
    <row r="572" spans="4:4" x14ac:dyDescent="0.25">
      <c r="D572" s="111"/>
    </row>
    <row r="573" spans="4:4" x14ac:dyDescent="0.25">
      <c r="D573" s="111"/>
    </row>
    <row r="574" spans="4:4" x14ac:dyDescent="0.25">
      <c r="D574" s="111"/>
    </row>
    <row r="575" spans="4:4" x14ac:dyDescent="0.25">
      <c r="D575" s="111"/>
    </row>
    <row r="576" spans="4:4" x14ac:dyDescent="0.25">
      <c r="D576" s="111"/>
    </row>
    <row r="577" spans="4:4" x14ac:dyDescent="0.25">
      <c r="D577" s="111"/>
    </row>
    <row r="578" spans="4:4" x14ac:dyDescent="0.25">
      <c r="D578" s="111"/>
    </row>
    <row r="579" spans="4:4" x14ac:dyDescent="0.25">
      <c r="D579" s="111"/>
    </row>
    <row r="580" spans="4:4" x14ac:dyDescent="0.25">
      <c r="D580" s="111"/>
    </row>
    <row r="581" spans="4:4" x14ac:dyDescent="0.25">
      <c r="D581" s="111"/>
    </row>
    <row r="582" spans="4:4" x14ac:dyDescent="0.25">
      <c r="D582" s="111"/>
    </row>
    <row r="583" spans="4:4" x14ac:dyDescent="0.25">
      <c r="D583" s="111"/>
    </row>
    <row r="584" spans="4:4" x14ac:dyDescent="0.25">
      <c r="D584" s="111"/>
    </row>
    <row r="585" spans="4:4" x14ac:dyDescent="0.25">
      <c r="D585" s="111"/>
    </row>
    <row r="586" spans="4:4" x14ac:dyDescent="0.25">
      <c r="D586" s="111"/>
    </row>
    <row r="587" spans="4:4" x14ac:dyDescent="0.25">
      <c r="D587" s="111"/>
    </row>
    <row r="588" spans="4:4" x14ac:dyDescent="0.25">
      <c r="D588" s="111"/>
    </row>
    <row r="589" spans="4:4" x14ac:dyDescent="0.25">
      <c r="D589" s="111"/>
    </row>
    <row r="590" spans="4:4" x14ac:dyDescent="0.25">
      <c r="D590" s="111"/>
    </row>
    <row r="591" spans="4:4" x14ac:dyDescent="0.25">
      <c r="D591" s="111"/>
    </row>
    <row r="592" spans="4:4" x14ac:dyDescent="0.25">
      <c r="D592" s="111"/>
    </row>
    <row r="593" spans="4:4" x14ac:dyDescent="0.25">
      <c r="D593" s="111"/>
    </row>
    <row r="594" spans="4:4" x14ac:dyDescent="0.25">
      <c r="D594" s="111"/>
    </row>
    <row r="595" spans="4:4" x14ac:dyDescent="0.25">
      <c r="D595" s="111"/>
    </row>
    <row r="596" spans="4:4" x14ac:dyDescent="0.25">
      <c r="D596" s="111"/>
    </row>
    <row r="597" spans="4:4" x14ac:dyDescent="0.25">
      <c r="D597" s="111"/>
    </row>
    <row r="598" spans="4:4" x14ac:dyDescent="0.25">
      <c r="D598" s="111"/>
    </row>
    <row r="599" spans="4:4" x14ac:dyDescent="0.25">
      <c r="D599" s="111"/>
    </row>
    <row r="600" spans="4:4" x14ac:dyDescent="0.25">
      <c r="D600" s="111"/>
    </row>
    <row r="601" spans="4:4" x14ac:dyDescent="0.25">
      <c r="D601" s="111"/>
    </row>
    <row r="602" spans="4:4" x14ac:dyDescent="0.25">
      <c r="D602" s="111"/>
    </row>
    <row r="603" spans="4:4" x14ac:dyDescent="0.25">
      <c r="D603" s="111"/>
    </row>
    <row r="604" spans="4:4" x14ac:dyDescent="0.25">
      <c r="D604" s="111"/>
    </row>
    <row r="605" spans="4:4" x14ac:dyDescent="0.25">
      <c r="D605" s="111"/>
    </row>
    <row r="606" spans="4:4" x14ac:dyDescent="0.25">
      <c r="D606" s="111"/>
    </row>
    <row r="607" spans="4:4" x14ac:dyDescent="0.25">
      <c r="D607" s="111"/>
    </row>
    <row r="608" spans="4:4" x14ac:dyDescent="0.25">
      <c r="D608" s="111"/>
    </row>
    <row r="609" spans="4:4" x14ac:dyDescent="0.25">
      <c r="D609" s="111"/>
    </row>
    <row r="610" spans="4:4" x14ac:dyDescent="0.25">
      <c r="D610" s="111"/>
    </row>
    <row r="611" spans="4:4" x14ac:dyDescent="0.25">
      <c r="D611" s="111"/>
    </row>
    <row r="612" spans="4:4" x14ac:dyDescent="0.25">
      <c r="D612" s="111"/>
    </row>
    <row r="613" spans="4:4" x14ac:dyDescent="0.25">
      <c r="D613" s="111"/>
    </row>
    <row r="614" spans="4:4" x14ac:dyDescent="0.25">
      <c r="D614" s="111"/>
    </row>
    <row r="615" spans="4:4" x14ac:dyDescent="0.25">
      <c r="D615" s="111"/>
    </row>
    <row r="616" spans="4:4" x14ac:dyDescent="0.25">
      <c r="D616" s="111"/>
    </row>
    <row r="617" spans="4:4" x14ac:dyDescent="0.25">
      <c r="D617" s="111"/>
    </row>
    <row r="618" spans="4:4" x14ac:dyDescent="0.25">
      <c r="D618" s="111"/>
    </row>
    <row r="619" spans="4:4" x14ac:dyDescent="0.25">
      <c r="D619" s="111"/>
    </row>
    <row r="620" spans="4:4" x14ac:dyDescent="0.25">
      <c r="D620" s="111"/>
    </row>
    <row r="621" spans="4:4" x14ac:dyDescent="0.25">
      <c r="D621" s="111"/>
    </row>
    <row r="622" spans="4:4" x14ac:dyDescent="0.25">
      <c r="D622" s="111"/>
    </row>
    <row r="623" spans="4:4" x14ac:dyDescent="0.25">
      <c r="D623" s="111"/>
    </row>
    <row r="624" spans="4:4" x14ac:dyDescent="0.25">
      <c r="D624" s="111"/>
    </row>
    <row r="625" spans="4:4" x14ac:dyDescent="0.25">
      <c r="D625" s="111"/>
    </row>
    <row r="626" spans="4:4" x14ac:dyDescent="0.25">
      <c r="D626" s="111"/>
    </row>
    <row r="627" spans="4:4" x14ac:dyDescent="0.25">
      <c r="D627" s="111"/>
    </row>
    <row r="628" spans="4:4" x14ac:dyDescent="0.25">
      <c r="D628" s="111"/>
    </row>
    <row r="629" spans="4:4" x14ac:dyDescent="0.25">
      <c r="D629" s="111"/>
    </row>
    <row r="630" spans="4:4" x14ac:dyDescent="0.25">
      <c r="D630" s="111"/>
    </row>
    <row r="631" spans="4:4" x14ac:dyDescent="0.25">
      <c r="D631" s="111"/>
    </row>
    <row r="632" spans="4:4" x14ac:dyDescent="0.25">
      <c r="D632" s="111"/>
    </row>
    <row r="633" spans="4:4" x14ac:dyDescent="0.25">
      <c r="D633" s="111"/>
    </row>
    <row r="634" spans="4:4" x14ac:dyDescent="0.25">
      <c r="D634" s="111"/>
    </row>
    <row r="635" spans="4:4" x14ac:dyDescent="0.25">
      <c r="D635" s="111"/>
    </row>
    <row r="636" spans="4:4" x14ac:dyDescent="0.25">
      <c r="D636" s="111"/>
    </row>
    <row r="637" spans="4:4" x14ac:dyDescent="0.25">
      <c r="D637" s="111"/>
    </row>
    <row r="638" spans="4:4" x14ac:dyDescent="0.25">
      <c r="D638" s="111"/>
    </row>
    <row r="639" spans="4:4" x14ac:dyDescent="0.25">
      <c r="D639" s="111"/>
    </row>
    <row r="640" spans="4:4" x14ac:dyDescent="0.25">
      <c r="D640" s="111"/>
    </row>
    <row r="641" spans="4:4" x14ac:dyDescent="0.25">
      <c r="D641" s="111"/>
    </row>
    <row r="642" spans="4:4" x14ac:dyDescent="0.25">
      <c r="D642" s="111"/>
    </row>
    <row r="643" spans="4:4" x14ac:dyDescent="0.25">
      <c r="D643" s="111"/>
    </row>
    <row r="644" spans="4:4" x14ac:dyDescent="0.25">
      <c r="D644" s="111"/>
    </row>
    <row r="645" spans="4:4" x14ac:dyDescent="0.25">
      <c r="D645" s="111"/>
    </row>
    <row r="646" spans="4:4" x14ac:dyDescent="0.25">
      <c r="D646" s="111"/>
    </row>
    <row r="647" spans="4:4" x14ac:dyDescent="0.25">
      <c r="D647" s="111"/>
    </row>
    <row r="648" spans="4:4" x14ac:dyDescent="0.25">
      <c r="D648" s="111"/>
    </row>
    <row r="649" spans="4:4" x14ac:dyDescent="0.25">
      <c r="D649" s="111"/>
    </row>
    <row r="650" spans="4:4" x14ac:dyDescent="0.25">
      <c r="D650" s="111"/>
    </row>
    <row r="651" spans="4:4" x14ac:dyDescent="0.25">
      <c r="D651" s="111"/>
    </row>
    <row r="652" spans="4:4" x14ac:dyDescent="0.25">
      <c r="D652" s="111"/>
    </row>
    <row r="653" spans="4:4" x14ac:dyDescent="0.25">
      <c r="D653" s="111"/>
    </row>
    <row r="654" spans="4:4" x14ac:dyDescent="0.25">
      <c r="D654" s="111"/>
    </row>
    <row r="655" spans="4:4" x14ac:dyDescent="0.25">
      <c r="D655" s="111"/>
    </row>
    <row r="656" spans="4:4" x14ac:dyDescent="0.25">
      <c r="D656" s="111"/>
    </row>
    <row r="657" spans="4:4" x14ac:dyDescent="0.25">
      <c r="D657" s="111"/>
    </row>
    <row r="658" spans="4:4" x14ac:dyDescent="0.25">
      <c r="D658" s="111"/>
    </row>
    <row r="659" spans="4:4" x14ac:dyDescent="0.25">
      <c r="D659" s="111"/>
    </row>
    <row r="660" spans="4:4" x14ac:dyDescent="0.25">
      <c r="D660" s="111"/>
    </row>
    <row r="661" spans="4:4" x14ac:dyDescent="0.25">
      <c r="D661" s="111"/>
    </row>
    <row r="662" spans="4:4" x14ac:dyDescent="0.25">
      <c r="D662" s="111"/>
    </row>
    <row r="663" spans="4:4" x14ac:dyDescent="0.25">
      <c r="D663" s="111"/>
    </row>
    <row r="664" spans="4:4" x14ac:dyDescent="0.25">
      <c r="D664" s="111"/>
    </row>
    <row r="665" spans="4:4" x14ac:dyDescent="0.25">
      <c r="D665" s="111"/>
    </row>
    <row r="666" spans="4:4" x14ac:dyDescent="0.25">
      <c r="D666" s="111"/>
    </row>
    <row r="667" spans="4:4" x14ac:dyDescent="0.25">
      <c r="D667" s="111"/>
    </row>
    <row r="668" spans="4:4" x14ac:dyDescent="0.25">
      <c r="D668" s="111"/>
    </row>
    <row r="669" spans="4:4" x14ac:dyDescent="0.25">
      <c r="D669" s="111"/>
    </row>
    <row r="670" spans="4:4" x14ac:dyDescent="0.25">
      <c r="D670" s="111"/>
    </row>
    <row r="671" spans="4:4" x14ac:dyDescent="0.25">
      <c r="D671" s="111"/>
    </row>
    <row r="672" spans="4:4" x14ac:dyDescent="0.25">
      <c r="D672" s="111"/>
    </row>
    <row r="673" spans="4:4" x14ac:dyDescent="0.25">
      <c r="D673" s="111"/>
    </row>
    <row r="674" spans="4:4" x14ac:dyDescent="0.25">
      <c r="D674" s="111"/>
    </row>
    <row r="675" spans="4:4" x14ac:dyDescent="0.25">
      <c r="D675" s="111"/>
    </row>
    <row r="676" spans="4:4" x14ac:dyDescent="0.25">
      <c r="D676" s="111"/>
    </row>
    <row r="677" spans="4:4" x14ac:dyDescent="0.25">
      <c r="D677" s="111"/>
    </row>
    <row r="678" spans="4:4" x14ac:dyDescent="0.25">
      <c r="D678" s="111"/>
    </row>
    <row r="679" spans="4:4" x14ac:dyDescent="0.25">
      <c r="D679" s="111"/>
    </row>
    <row r="680" spans="4:4" x14ac:dyDescent="0.25">
      <c r="D680" s="111"/>
    </row>
    <row r="681" spans="4:4" x14ac:dyDescent="0.25">
      <c r="D681" s="111"/>
    </row>
    <row r="682" spans="4:4" x14ac:dyDescent="0.25">
      <c r="D682" s="111"/>
    </row>
    <row r="683" spans="4:4" x14ac:dyDescent="0.25">
      <c r="D683" s="111"/>
    </row>
    <row r="684" spans="4:4" x14ac:dyDescent="0.25">
      <c r="D684" s="111"/>
    </row>
    <row r="685" spans="4:4" x14ac:dyDescent="0.25">
      <c r="D685" s="111"/>
    </row>
    <row r="686" spans="4:4" x14ac:dyDescent="0.25">
      <c r="D686" s="111"/>
    </row>
    <row r="687" spans="4:4" x14ac:dyDescent="0.25">
      <c r="D687" s="111"/>
    </row>
    <row r="688" spans="4:4" x14ac:dyDescent="0.25">
      <c r="D688" s="111"/>
    </row>
    <row r="689" spans="4:4" x14ac:dyDescent="0.25">
      <c r="D689" s="111"/>
    </row>
    <row r="690" spans="4:4" x14ac:dyDescent="0.25">
      <c r="D690" s="111"/>
    </row>
    <row r="691" spans="4:4" x14ac:dyDescent="0.25">
      <c r="D691" s="111"/>
    </row>
    <row r="692" spans="4:4" x14ac:dyDescent="0.25">
      <c r="D692" s="111"/>
    </row>
    <row r="693" spans="4:4" x14ac:dyDescent="0.25">
      <c r="D693" s="111"/>
    </row>
    <row r="694" spans="4:4" x14ac:dyDescent="0.25">
      <c r="D694" s="111"/>
    </row>
    <row r="695" spans="4:4" x14ac:dyDescent="0.25">
      <c r="D695" s="111"/>
    </row>
    <row r="696" spans="4:4" x14ac:dyDescent="0.25">
      <c r="D696" s="111"/>
    </row>
    <row r="697" spans="4:4" x14ac:dyDescent="0.25">
      <c r="D697" s="111"/>
    </row>
    <row r="698" spans="4:4" x14ac:dyDescent="0.25">
      <c r="D698" s="111"/>
    </row>
    <row r="699" spans="4:4" x14ac:dyDescent="0.25">
      <c r="D699" s="111"/>
    </row>
    <row r="700" spans="4:4" x14ac:dyDescent="0.25">
      <c r="D700" s="111"/>
    </row>
    <row r="701" spans="4:4" x14ac:dyDescent="0.25">
      <c r="D701" s="111"/>
    </row>
    <row r="702" spans="4:4" x14ac:dyDescent="0.25">
      <c r="D702" s="111"/>
    </row>
    <row r="703" spans="4:4" x14ac:dyDescent="0.25">
      <c r="D703" s="111"/>
    </row>
    <row r="704" spans="4:4" x14ac:dyDescent="0.25">
      <c r="D704" s="111"/>
    </row>
    <row r="705" spans="4:4" x14ac:dyDescent="0.25">
      <c r="D705" s="111"/>
    </row>
    <row r="706" spans="4:4" x14ac:dyDescent="0.25">
      <c r="D706" s="111"/>
    </row>
    <row r="707" spans="4:4" x14ac:dyDescent="0.25">
      <c r="D707" s="111"/>
    </row>
    <row r="708" spans="4:4" x14ac:dyDescent="0.25">
      <c r="D708" s="111"/>
    </row>
    <row r="709" spans="4:4" x14ac:dyDescent="0.25">
      <c r="D709" s="111"/>
    </row>
    <row r="710" spans="4:4" x14ac:dyDescent="0.25">
      <c r="D710" s="111"/>
    </row>
    <row r="711" spans="4:4" x14ac:dyDescent="0.25">
      <c r="D711" s="111"/>
    </row>
    <row r="712" spans="4:4" x14ac:dyDescent="0.25">
      <c r="D712" s="111"/>
    </row>
    <row r="713" spans="4:4" x14ac:dyDescent="0.25">
      <c r="D713" s="111"/>
    </row>
    <row r="714" spans="4:4" x14ac:dyDescent="0.25">
      <c r="D714" s="111"/>
    </row>
    <row r="715" spans="4:4" x14ac:dyDescent="0.25">
      <c r="D715" s="111"/>
    </row>
    <row r="716" spans="4:4" x14ac:dyDescent="0.25">
      <c r="D716" s="111"/>
    </row>
    <row r="717" spans="4:4" x14ac:dyDescent="0.25">
      <c r="D717" s="111"/>
    </row>
    <row r="718" spans="4:4" x14ac:dyDescent="0.25">
      <c r="D718" s="111"/>
    </row>
    <row r="719" spans="4:4" x14ac:dyDescent="0.25">
      <c r="D719" s="111"/>
    </row>
    <row r="720" spans="4:4" x14ac:dyDescent="0.25">
      <c r="D720" s="111"/>
    </row>
    <row r="721" spans="4:4" x14ac:dyDescent="0.25">
      <c r="D721" s="111"/>
    </row>
    <row r="722" spans="4:4" x14ac:dyDescent="0.25">
      <c r="D722" s="111"/>
    </row>
    <row r="723" spans="4:4" x14ac:dyDescent="0.25">
      <c r="D723" s="111"/>
    </row>
    <row r="724" spans="4:4" x14ac:dyDescent="0.25">
      <c r="D724" s="111"/>
    </row>
    <row r="725" spans="4:4" x14ac:dyDescent="0.25">
      <c r="D725" s="111"/>
    </row>
    <row r="726" spans="4:4" x14ac:dyDescent="0.25">
      <c r="D726" s="111"/>
    </row>
    <row r="727" spans="4:4" x14ac:dyDescent="0.25">
      <c r="D727" s="111"/>
    </row>
    <row r="728" spans="4:4" x14ac:dyDescent="0.25">
      <c r="D728" s="111"/>
    </row>
    <row r="729" spans="4:4" x14ac:dyDescent="0.25">
      <c r="D729" s="111"/>
    </row>
    <row r="730" spans="4:4" x14ac:dyDescent="0.25">
      <c r="D730" s="111"/>
    </row>
    <row r="731" spans="4:4" x14ac:dyDescent="0.25">
      <c r="D731" s="111"/>
    </row>
    <row r="732" spans="4:4" x14ac:dyDescent="0.25">
      <c r="D732" s="111"/>
    </row>
    <row r="733" spans="4:4" x14ac:dyDescent="0.25">
      <c r="D733" s="111"/>
    </row>
    <row r="734" spans="4:4" x14ac:dyDescent="0.25">
      <c r="D734" s="111"/>
    </row>
    <row r="735" spans="4:4" x14ac:dyDescent="0.25">
      <c r="D735" s="111"/>
    </row>
    <row r="736" spans="4:4" x14ac:dyDescent="0.25">
      <c r="D736" s="111"/>
    </row>
    <row r="737" spans="4:4" x14ac:dyDescent="0.25">
      <c r="D737" s="111"/>
    </row>
    <row r="738" spans="4:4" x14ac:dyDescent="0.25">
      <c r="D738" s="111"/>
    </row>
    <row r="739" spans="4:4" x14ac:dyDescent="0.25">
      <c r="D739" s="111"/>
    </row>
    <row r="740" spans="4:4" x14ac:dyDescent="0.25">
      <c r="D740" s="111"/>
    </row>
    <row r="741" spans="4:4" x14ac:dyDescent="0.25">
      <c r="D741" s="111"/>
    </row>
    <row r="742" spans="4:4" x14ac:dyDescent="0.25">
      <c r="D742" s="111"/>
    </row>
    <row r="743" spans="4:4" x14ac:dyDescent="0.25">
      <c r="D743" s="111"/>
    </row>
    <row r="744" spans="4:4" x14ac:dyDescent="0.25">
      <c r="D744" s="111"/>
    </row>
    <row r="745" spans="4:4" x14ac:dyDescent="0.25">
      <c r="D745" s="111"/>
    </row>
    <row r="746" spans="4:4" x14ac:dyDescent="0.25">
      <c r="D746" s="111"/>
    </row>
    <row r="747" spans="4:4" x14ac:dyDescent="0.25">
      <c r="D747" s="111"/>
    </row>
    <row r="748" spans="4:4" x14ac:dyDescent="0.25">
      <c r="D748" s="111"/>
    </row>
    <row r="749" spans="4:4" x14ac:dyDescent="0.25">
      <c r="D749" s="111"/>
    </row>
    <row r="750" spans="4:4" x14ac:dyDescent="0.25">
      <c r="D750" s="111"/>
    </row>
    <row r="751" spans="4:4" x14ac:dyDescent="0.25">
      <c r="D751" s="111"/>
    </row>
    <row r="752" spans="4:4" x14ac:dyDescent="0.25">
      <c r="D752" s="111"/>
    </row>
    <row r="753" spans="4:4" x14ac:dyDescent="0.25">
      <c r="D753" s="111"/>
    </row>
    <row r="754" spans="4:4" x14ac:dyDescent="0.25">
      <c r="D754" s="111"/>
    </row>
    <row r="755" spans="4:4" x14ac:dyDescent="0.25">
      <c r="D755" s="111"/>
    </row>
    <row r="756" spans="4:4" x14ac:dyDescent="0.25">
      <c r="D756" s="111"/>
    </row>
    <row r="757" spans="4:4" x14ac:dyDescent="0.25">
      <c r="D757" s="111"/>
    </row>
    <row r="758" spans="4:4" x14ac:dyDescent="0.25">
      <c r="D758" s="111"/>
    </row>
    <row r="759" spans="4:4" x14ac:dyDescent="0.25">
      <c r="D759" s="111"/>
    </row>
    <row r="760" spans="4:4" x14ac:dyDescent="0.25">
      <c r="D760" s="111"/>
    </row>
    <row r="761" spans="4:4" x14ac:dyDescent="0.25">
      <c r="D761" s="111"/>
    </row>
    <row r="762" spans="4:4" x14ac:dyDescent="0.25">
      <c r="D762" s="111"/>
    </row>
    <row r="763" spans="4:4" x14ac:dyDescent="0.25">
      <c r="D763" s="111"/>
    </row>
    <row r="764" spans="4:4" x14ac:dyDescent="0.25">
      <c r="D764" s="111"/>
    </row>
    <row r="765" spans="4:4" x14ac:dyDescent="0.25">
      <c r="D765" s="111"/>
    </row>
    <row r="766" spans="4:4" x14ac:dyDescent="0.25">
      <c r="D766" s="111"/>
    </row>
    <row r="767" spans="4:4" x14ac:dyDescent="0.25">
      <c r="D767" s="111"/>
    </row>
    <row r="768" spans="4:4" x14ac:dyDescent="0.25">
      <c r="D768" s="111"/>
    </row>
    <row r="769" spans="4:4" x14ac:dyDescent="0.25">
      <c r="D769" s="111"/>
    </row>
    <row r="770" spans="4:4" x14ac:dyDescent="0.25">
      <c r="D770" s="111"/>
    </row>
    <row r="771" spans="4:4" x14ac:dyDescent="0.25">
      <c r="D771" s="111"/>
    </row>
    <row r="772" spans="4:4" x14ac:dyDescent="0.25">
      <c r="D772" s="111"/>
    </row>
    <row r="773" spans="4:4" x14ac:dyDescent="0.25">
      <c r="D773" s="111"/>
    </row>
    <row r="774" spans="4:4" x14ac:dyDescent="0.25">
      <c r="D774" s="111"/>
    </row>
    <row r="775" spans="4:4" x14ac:dyDescent="0.25">
      <c r="D775" s="111"/>
    </row>
    <row r="776" spans="4:4" x14ac:dyDescent="0.25">
      <c r="D776" s="111"/>
    </row>
    <row r="777" spans="4:4" x14ac:dyDescent="0.25">
      <c r="D777" s="111"/>
    </row>
    <row r="778" spans="4:4" x14ac:dyDescent="0.25">
      <c r="D778" s="111"/>
    </row>
    <row r="779" spans="4:4" x14ac:dyDescent="0.25">
      <c r="D779" s="111"/>
    </row>
    <row r="780" spans="4:4" x14ac:dyDescent="0.25">
      <c r="D780" s="111"/>
    </row>
    <row r="781" spans="4:4" x14ac:dyDescent="0.25">
      <c r="D781" s="111"/>
    </row>
    <row r="782" spans="4:4" x14ac:dyDescent="0.25">
      <c r="D782" s="111"/>
    </row>
    <row r="783" spans="4:4" x14ac:dyDescent="0.25">
      <c r="D783" s="111"/>
    </row>
    <row r="784" spans="4:4" x14ac:dyDescent="0.25">
      <c r="D784" s="111"/>
    </row>
    <row r="785" spans="4:4" x14ac:dyDescent="0.25">
      <c r="D785" s="111"/>
    </row>
    <row r="786" spans="4:4" x14ac:dyDescent="0.25">
      <c r="D786" s="111"/>
    </row>
    <row r="787" spans="4:4" x14ac:dyDescent="0.25">
      <c r="D787" s="111"/>
    </row>
    <row r="788" spans="4:4" x14ac:dyDescent="0.25">
      <c r="D788" s="111"/>
    </row>
    <row r="789" spans="4:4" x14ac:dyDescent="0.25">
      <c r="D789" s="111"/>
    </row>
    <row r="790" spans="4:4" x14ac:dyDescent="0.25">
      <c r="D790" s="111"/>
    </row>
    <row r="791" spans="4:4" x14ac:dyDescent="0.25">
      <c r="D791" s="111"/>
    </row>
    <row r="792" spans="4:4" x14ac:dyDescent="0.25">
      <c r="D792" s="111"/>
    </row>
    <row r="793" spans="4:4" x14ac:dyDescent="0.25">
      <c r="D793" s="111"/>
    </row>
    <row r="794" spans="4:4" x14ac:dyDescent="0.25">
      <c r="D794" s="111"/>
    </row>
    <row r="795" spans="4:4" x14ac:dyDescent="0.25">
      <c r="D795" s="111"/>
    </row>
    <row r="796" spans="4:4" x14ac:dyDescent="0.25">
      <c r="D796" s="111"/>
    </row>
    <row r="797" spans="4:4" x14ac:dyDescent="0.25">
      <c r="D797" s="111"/>
    </row>
    <row r="798" spans="4:4" x14ac:dyDescent="0.25">
      <c r="D798" s="111"/>
    </row>
    <row r="799" spans="4:4" x14ac:dyDescent="0.25">
      <c r="D799" s="111"/>
    </row>
    <row r="800" spans="4:4" x14ac:dyDescent="0.25">
      <c r="D800" s="111"/>
    </row>
    <row r="801" spans="4:4" x14ac:dyDescent="0.25">
      <c r="D801" s="111"/>
    </row>
    <row r="802" spans="4:4" x14ac:dyDescent="0.25">
      <c r="D802" s="111"/>
    </row>
    <row r="803" spans="4:4" x14ac:dyDescent="0.25">
      <c r="D803" s="111"/>
    </row>
    <row r="804" spans="4:4" x14ac:dyDescent="0.25">
      <c r="D804" s="111"/>
    </row>
    <row r="805" spans="4:4" x14ac:dyDescent="0.25">
      <c r="D805" s="111"/>
    </row>
    <row r="806" spans="4:4" x14ac:dyDescent="0.25">
      <c r="D806" s="111"/>
    </row>
    <row r="807" spans="4:4" x14ac:dyDescent="0.25">
      <c r="D807" s="111"/>
    </row>
    <row r="808" spans="4:4" x14ac:dyDescent="0.25">
      <c r="D808" s="111"/>
    </row>
    <row r="809" spans="4:4" x14ac:dyDescent="0.25">
      <c r="D809" s="111"/>
    </row>
    <row r="810" spans="4:4" x14ac:dyDescent="0.25">
      <c r="D810" s="111"/>
    </row>
    <row r="811" spans="4:4" x14ac:dyDescent="0.25">
      <c r="D811" s="111"/>
    </row>
    <row r="812" spans="4:4" x14ac:dyDescent="0.25">
      <c r="D812" s="111"/>
    </row>
    <row r="813" spans="4:4" x14ac:dyDescent="0.25">
      <c r="D813" s="111"/>
    </row>
    <row r="814" spans="4:4" x14ac:dyDescent="0.25">
      <c r="D814" s="111"/>
    </row>
    <row r="815" spans="4:4" x14ac:dyDescent="0.25">
      <c r="D815" s="111"/>
    </row>
    <row r="816" spans="4:4" x14ac:dyDescent="0.25">
      <c r="D816" s="111"/>
    </row>
    <row r="817" spans="4:4" x14ac:dyDescent="0.25">
      <c r="D817" s="111"/>
    </row>
    <row r="818" spans="4:4" x14ac:dyDescent="0.25">
      <c r="D818" s="111"/>
    </row>
    <row r="819" spans="4:4" x14ac:dyDescent="0.25">
      <c r="D819" s="111"/>
    </row>
    <row r="820" spans="4:4" x14ac:dyDescent="0.25">
      <c r="D820" s="111"/>
    </row>
    <row r="821" spans="4:4" x14ac:dyDescent="0.25">
      <c r="D821" s="111"/>
    </row>
    <row r="822" spans="4:4" x14ac:dyDescent="0.25">
      <c r="D822" s="111"/>
    </row>
    <row r="823" spans="4:4" x14ac:dyDescent="0.25">
      <c r="D823" s="111"/>
    </row>
    <row r="824" spans="4:4" x14ac:dyDescent="0.25">
      <c r="D824" s="111"/>
    </row>
    <row r="825" spans="4:4" x14ac:dyDescent="0.25">
      <c r="D825" s="111"/>
    </row>
    <row r="826" spans="4:4" x14ac:dyDescent="0.25">
      <c r="D826" s="111"/>
    </row>
    <row r="827" spans="4:4" x14ac:dyDescent="0.25">
      <c r="D827" s="111"/>
    </row>
    <row r="828" spans="4:4" x14ac:dyDescent="0.25">
      <c r="D828" s="111"/>
    </row>
    <row r="829" spans="4:4" x14ac:dyDescent="0.25">
      <c r="D829" s="111"/>
    </row>
    <row r="830" spans="4:4" x14ac:dyDescent="0.25">
      <c r="D830" s="111"/>
    </row>
    <row r="831" spans="4:4" x14ac:dyDescent="0.25">
      <c r="D831" s="111"/>
    </row>
    <row r="832" spans="4:4" x14ac:dyDescent="0.25">
      <c r="D832" s="111"/>
    </row>
    <row r="833" spans="4:4" x14ac:dyDescent="0.25">
      <c r="D833" s="111"/>
    </row>
    <row r="834" spans="4:4" x14ac:dyDescent="0.25">
      <c r="D834" s="111"/>
    </row>
    <row r="835" spans="4:4" x14ac:dyDescent="0.25">
      <c r="D835" s="111"/>
    </row>
    <row r="836" spans="4:4" x14ac:dyDescent="0.25">
      <c r="D836" s="111"/>
    </row>
    <row r="837" spans="4:4" x14ac:dyDescent="0.25">
      <c r="D837" s="111"/>
    </row>
    <row r="838" spans="4:4" x14ac:dyDescent="0.25">
      <c r="D838" s="111"/>
    </row>
    <row r="839" spans="4:4" x14ac:dyDescent="0.25">
      <c r="D839" s="111"/>
    </row>
    <row r="840" spans="4:4" x14ac:dyDescent="0.25">
      <c r="D840" s="111"/>
    </row>
    <row r="841" spans="4:4" x14ac:dyDescent="0.25">
      <c r="D841" s="111"/>
    </row>
    <row r="842" spans="4:4" x14ac:dyDescent="0.25">
      <c r="D842" s="111"/>
    </row>
    <row r="843" spans="4:4" x14ac:dyDescent="0.25">
      <c r="D843" s="111"/>
    </row>
    <row r="844" spans="4:4" x14ac:dyDescent="0.25">
      <c r="D844" s="111"/>
    </row>
    <row r="845" spans="4:4" x14ac:dyDescent="0.25">
      <c r="D845" s="111"/>
    </row>
    <row r="846" spans="4:4" x14ac:dyDescent="0.25">
      <c r="D846" s="111"/>
    </row>
    <row r="847" spans="4:4" x14ac:dyDescent="0.25">
      <c r="D847" s="111"/>
    </row>
    <row r="848" spans="4:4" x14ac:dyDescent="0.25">
      <c r="D848" s="111"/>
    </row>
    <row r="849" spans="4:4" x14ac:dyDescent="0.25">
      <c r="D849" s="111"/>
    </row>
    <row r="850" spans="4:4" x14ac:dyDescent="0.25">
      <c r="D850" s="111"/>
    </row>
    <row r="851" spans="4:4" x14ac:dyDescent="0.25">
      <c r="D851" s="111"/>
    </row>
    <row r="852" spans="4:4" x14ac:dyDescent="0.25">
      <c r="D852" s="111"/>
    </row>
    <row r="853" spans="4:4" x14ac:dyDescent="0.25">
      <c r="D853" s="111"/>
    </row>
    <row r="854" spans="4:4" x14ac:dyDescent="0.25">
      <c r="D854" s="111"/>
    </row>
    <row r="855" spans="4:4" x14ac:dyDescent="0.25">
      <c r="D855" s="111"/>
    </row>
    <row r="856" spans="4:4" x14ac:dyDescent="0.25">
      <c r="D856" s="111"/>
    </row>
    <row r="857" spans="4:4" x14ac:dyDescent="0.25">
      <c r="D857" s="111"/>
    </row>
    <row r="858" spans="4:4" x14ac:dyDescent="0.25">
      <c r="D858" s="111"/>
    </row>
    <row r="859" spans="4:4" x14ac:dyDescent="0.25">
      <c r="D859" s="111"/>
    </row>
    <row r="860" spans="4:4" x14ac:dyDescent="0.25">
      <c r="D860" s="111"/>
    </row>
    <row r="861" spans="4:4" x14ac:dyDescent="0.25">
      <c r="D861" s="111"/>
    </row>
    <row r="862" spans="4:4" x14ac:dyDescent="0.25">
      <c r="D862" s="111"/>
    </row>
    <row r="863" spans="4:4" x14ac:dyDescent="0.25">
      <c r="D863" s="111"/>
    </row>
    <row r="864" spans="4:4" x14ac:dyDescent="0.25">
      <c r="D864" s="111"/>
    </row>
    <row r="865" spans="4:4" x14ac:dyDescent="0.25">
      <c r="D865" s="111"/>
    </row>
    <row r="866" spans="4:4" x14ac:dyDescent="0.25">
      <c r="D866" s="111"/>
    </row>
    <row r="867" spans="4:4" x14ac:dyDescent="0.25">
      <c r="D867" s="111"/>
    </row>
    <row r="868" spans="4:4" x14ac:dyDescent="0.25">
      <c r="D868" s="111"/>
    </row>
    <row r="869" spans="4:4" x14ac:dyDescent="0.25">
      <c r="D869" s="111"/>
    </row>
    <row r="870" spans="4:4" x14ac:dyDescent="0.25">
      <c r="D870" s="111"/>
    </row>
    <row r="871" spans="4:4" x14ac:dyDescent="0.25">
      <c r="D871" s="111"/>
    </row>
    <row r="872" spans="4:4" x14ac:dyDescent="0.25">
      <c r="D872" s="111"/>
    </row>
    <row r="873" spans="4:4" x14ac:dyDescent="0.25">
      <c r="D873" s="111"/>
    </row>
    <row r="874" spans="4:4" x14ac:dyDescent="0.25">
      <c r="D874" s="111"/>
    </row>
    <row r="875" spans="4:4" x14ac:dyDescent="0.25">
      <c r="D875" s="111"/>
    </row>
    <row r="876" spans="4:4" x14ac:dyDescent="0.25">
      <c r="D876" s="111"/>
    </row>
    <row r="877" spans="4:4" x14ac:dyDescent="0.25">
      <c r="D877" s="111"/>
    </row>
    <row r="878" spans="4:4" x14ac:dyDescent="0.25">
      <c r="D878" s="111"/>
    </row>
    <row r="879" spans="4:4" x14ac:dyDescent="0.25">
      <c r="D879" s="111"/>
    </row>
    <row r="880" spans="4:4" x14ac:dyDescent="0.25">
      <c r="D880" s="111"/>
    </row>
    <row r="881" spans="4:4" x14ac:dyDescent="0.25">
      <c r="D881" s="111"/>
    </row>
    <row r="882" spans="4:4" x14ac:dyDescent="0.25">
      <c r="D882" s="111"/>
    </row>
    <row r="883" spans="4:4" x14ac:dyDescent="0.25">
      <c r="D883" s="111"/>
    </row>
    <row r="884" spans="4:4" x14ac:dyDescent="0.25">
      <c r="D884" s="111"/>
    </row>
    <row r="885" spans="4:4" x14ac:dyDescent="0.25">
      <c r="D885" s="111"/>
    </row>
    <row r="886" spans="4:4" x14ac:dyDescent="0.25">
      <c r="D886" s="111"/>
    </row>
    <row r="887" spans="4:4" x14ac:dyDescent="0.25">
      <c r="D887" s="111"/>
    </row>
    <row r="888" spans="4:4" x14ac:dyDescent="0.25">
      <c r="D888" s="111"/>
    </row>
    <row r="889" spans="4:4" x14ac:dyDescent="0.25">
      <c r="D889" s="111"/>
    </row>
    <row r="890" spans="4:4" x14ac:dyDescent="0.25">
      <c r="D890" s="111"/>
    </row>
    <row r="891" spans="4:4" x14ac:dyDescent="0.25">
      <c r="D891" s="111"/>
    </row>
    <row r="892" spans="4:4" x14ac:dyDescent="0.25">
      <c r="D892" s="111"/>
    </row>
    <row r="893" spans="4:4" x14ac:dyDescent="0.25">
      <c r="D893" s="111"/>
    </row>
    <row r="894" spans="4:4" x14ac:dyDescent="0.25">
      <c r="D894" s="111"/>
    </row>
    <row r="895" spans="4:4" x14ac:dyDescent="0.25">
      <c r="D895" s="111"/>
    </row>
    <row r="896" spans="4:4" x14ac:dyDescent="0.25">
      <c r="D896" s="111"/>
    </row>
    <row r="897" spans="4:4" x14ac:dyDescent="0.25">
      <c r="D897" s="111"/>
    </row>
    <row r="898" spans="4:4" x14ac:dyDescent="0.25">
      <c r="D898" s="111"/>
    </row>
    <row r="899" spans="4:4" x14ac:dyDescent="0.25">
      <c r="D899" s="111"/>
    </row>
    <row r="900" spans="4:4" x14ac:dyDescent="0.25">
      <c r="D900" s="111"/>
    </row>
    <row r="901" spans="4:4" x14ac:dyDescent="0.25">
      <c r="D901" s="111"/>
    </row>
    <row r="902" spans="4:4" x14ac:dyDescent="0.25">
      <c r="D902" s="111"/>
    </row>
    <row r="903" spans="4:4" x14ac:dyDescent="0.25">
      <c r="D903" s="111"/>
    </row>
    <row r="904" spans="4:4" x14ac:dyDescent="0.25">
      <c r="D904" s="111"/>
    </row>
    <row r="905" spans="4:4" x14ac:dyDescent="0.25">
      <c r="D905" s="111"/>
    </row>
    <row r="906" spans="4:4" x14ac:dyDescent="0.25">
      <c r="D906" s="111"/>
    </row>
    <row r="907" spans="4:4" x14ac:dyDescent="0.25">
      <c r="D907" s="111"/>
    </row>
    <row r="908" spans="4:4" x14ac:dyDescent="0.25">
      <c r="D908" s="111"/>
    </row>
    <row r="909" spans="4:4" x14ac:dyDescent="0.25">
      <c r="D909" s="111"/>
    </row>
    <row r="910" spans="4:4" x14ac:dyDescent="0.25">
      <c r="D910" s="111"/>
    </row>
    <row r="911" spans="4:4" x14ac:dyDescent="0.25">
      <c r="D911" s="111"/>
    </row>
    <row r="912" spans="4:4" x14ac:dyDescent="0.25">
      <c r="D912" s="111"/>
    </row>
    <row r="913" spans="4:4" x14ac:dyDescent="0.25">
      <c r="D913" s="111"/>
    </row>
    <row r="914" spans="4:4" x14ac:dyDescent="0.25">
      <c r="D914" s="111"/>
    </row>
    <row r="915" spans="4:4" x14ac:dyDescent="0.25">
      <c r="D915" s="111"/>
    </row>
    <row r="916" spans="4:4" x14ac:dyDescent="0.25">
      <c r="D916" s="111"/>
    </row>
    <row r="917" spans="4:4" x14ac:dyDescent="0.25">
      <c r="D917" s="111"/>
    </row>
    <row r="918" spans="4:4" x14ac:dyDescent="0.25">
      <c r="D918" s="111"/>
    </row>
    <row r="919" spans="4:4" x14ac:dyDescent="0.25">
      <c r="D919" s="111"/>
    </row>
    <row r="920" spans="4:4" x14ac:dyDescent="0.25">
      <c r="D920" s="111"/>
    </row>
    <row r="921" spans="4:4" x14ac:dyDescent="0.25">
      <c r="D921" s="111"/>
    </row>
    <row r="922" spans="4:4" x14ac:dyDescent="0.25">
      <c r="D922" s="111"/>
    </row>
    <row r="923" spans="4:4" x14ac:dyDescent="0.25">
      <c r="D923" s="111"/>
    </row>
    <row r="924" spans="4:4" x14ac:dyDescent="0.25">
      <c r="D924" s="111"/>
    </row>
    <row r="925" spans="4:4" x14ac:dyDescent="0.25">
      <c r="D925" s="111"/>
    </row>
    <row r="926" spans="4:4" x14ac:dyDescent="0.25">
      <c r="D926" s="111"/>
    </row>
    <row r="927" spans="4:4" x14ac:dyDescent="0.25">
      <c r="D927" s="111"/>
    </row>
    <row r="928" spans="4:4" x14ac:dyDescent="0.25">
      <c r="D928" s="111"/>
    </row>
    <row r="929" spans="4:4" x14ac:dyDescent="0.25">
      <c r="D929" s="111"/>
    </row>
    <row r="930" spans="4:4" x14ac:dyDescent="0.25">
      <c r="D930" s="111"/>
    </row>
    <row r="931" spans="4:4" x14ac:dyDescent="0.25">
      <c r="D931" s="111"/>
    </row>
    <row r="932" spans="4:4" x14ac:dyDescent="0.25">
      <c r="D932" s="111"/>
    </row>
    <row r="933" spans="4:4" x14ac:dyDescent="0.25">
      <c r="D933" s="111"/>
    </row>
    <row r="934" spans="4:4" x14ac:dyDescent="0.25">
      <c r="D934" s="111"/>
    </row>
    <row r="935" spans="4:4" x14ac:dyDescent="0.25">
      <c r="D935" s="111"/>
    </row>
    <row r="936" spans="4:4" x14ac:dyDescent="0.25">
      <c r="D936" s="111"/>
    </row>
    <row r="937" spans="4:4" x14ac:dyDescent="0.25">
      <c r="D937" s="111"/>
    </row>
    <row r="938" spans="4:4" x14ac:dyDescent="0.25">
      <c r="D938" s="111"/>
    </row>
    <row r="939" spans="4:4" x14ac:dyDescent="0.25">
      <c r="D939" s="111"/>
    </row>
    <row r="940" spans="4:4" x14ac:dyDescent="0.25">
      <c r="D940" s="111"/>
    </row>
    <row r="941" spans="4:4" x14ac:dyDescent="0.25">
      <c r="D941" s="111"/>
    </row>
    <row r="942" spans="4:4" x14ac:dyDescent="0.25">
      <c r="D942" s="111"/>
    </row>
    <row r="943" spans="4:4" x14ac:dyDescent="0.25">
      <c r="D943" s="111"/>
    </row>
    <row r="944" spans="4:4" x14ac:dyDescent="0.25">
      <c r="D944" s="111"/>
    </row>
    <row r="945" spans="4:4" x14ac:dyDescent="0.25">
      <c r="D945" s="111"/>
    </row>
    <row r="946" spans="4:4" x14ac:dyDescent="0.25">
      <c r="D946" s="111"/>
    </row>
    <row r="947" spans="4:4" x14ac:dyDescent="0.25">
      <c r="D947" s="111"/>
    </row>
    <row r="948" spans="4:4" x14ac:dyDescent="0.25">
      <c r="D948" s="111"/>
    </row>
    <row r="949" spans="4:4" x14ac:dyDescent="0.25">
      <c r="D949" s="111"/>
    </row>
    <row r="950" spans="4:4" x14ac:dyDescent="0.25">
      <c r="D950" s="111"/>
    </row>
    <row r="951" spans="4:4" x14ac:dyDescent="0.25">
      <c r="D951" s="111"/>
    </row>
    <row r="952" spans="4:4" x14ac:dyDescent="0.25">
      <c r="D952" s="111"/>
    </row>
    <row r="953" spans="4:4" x14ac:dyDescent="0.25">
      <c r="D953" s="111"/>
    </row>
    <row r="954" spans="4:4" x14ac:dyDescent="0.25">
      <c r="D954" s="111"/>
    </row>
    <row r="955" spans="4:4" x14ac:dyDescent="0.25">
      <c r="D955" s="111"/>
    </row>
    <row r="956" spans="4:4" x14ac:dyDescent="0.25">
      <c r="D956" s="111"/>
    </row>
    <row r="957" spans="4:4" x14ac:dyDescent="0.25">
      <c r="D957" s="111"/>
    </row>
    <row r="958" spans="4:4" x14ac:dyDescent="0.25">
      <c r="D958" s="111"/>
    </row>
    <row r="959" spans="4:4" x14ac:dyDescent="0.25">
      <c r="D959" s="111"/>
    </row>
    <row r="960" spans="4:4" x14ac:dyDescent="0.25">
      <c r="D960" s="111"/>
    </row>
    <row r="961" spans="4:4" x14ac:dyDescent="0.25">
      <c r="D961" s="111"/>
    </row>
    <row r="962" spans="4:4" x14ac:dyDescent="0.25">
      <c r="D962" s="111"/>
    </row>
    <row r="963" spans="4:4" x14ac:dyDescent="0.25">
      <c r="D963" s="111"/>
    </row>
    <row r="964" spans="4:4" x14ac:dyDescent="0.25">
      <c r="D964" s="111"/>
    </row>
    <row r="965" spans="4:4" x14ac:dyDescent="0.25">
      <c r="D965" s="111"/>
    </row>
    <row r="966" spans="4:4" x14ac:dyDescent="0.25">
      <c r="D966" s="111"/>
    </row>
    <row r="967" spans="4:4" x14ac:dyDescent="0.25">
      <c r="D967" s="111"/>
    </row>
    <row r="968" spans="4:4" x14ac:dyDescent="0.25">
      <c r="D968" s="111"/>
    </row>
    <row r="969" spans="4:4" x14ac:dyDescent="0.25">
      <c r="D969" s="111"/>
    </row>
    <row r="970" spans="4:4" x14ac:dyDescent="0.25">
      <c r="D970" s="111"/>
    </row>
    <row r="971" spans="4:4" x14ac:dyDescent="0.25">
      <c r="D971" s="111"/>
    </row>
    <row r="972" spans="4:4" x14ac:dyDescent="0.25">
      <c r="D972" s="111"/>
    </row>
    <row r="973" spans="4:4" x14ac:dyDescent="0.25">
      <c r="D973" s="111"/>
    </row>
    <row r="974" spans="4:4" x14ac:dyDescent="0.25">
      <c r="D974" s="111"/>
    </row>
    <row r="975" spans="4:4" x14ac:dyDescent="0.25">
      <c r="D975" s="111"/>
    </row>
    <row r="976" spans="4:4" x14ac:dyDescent="0.25">
      <c r="D976" s="111"/>
    </row>
    <row r="977" spans="4:4" x14ac:dyDescent="0.25">
      <c r="D977" s="111"/>
    </row>
    <row r="978" spans="4:4" x14ac:dyDescent="0.25">
      <c r="D978" s="111"/>
    </row>
    <row r="979" spans="4:4" x14ac:dyDescent="0.25">
      <c r="D979" s="111"/>
    </row>
    <row r="980" spans="4:4" x14ac:dyDescent="0.25">
      <c r="D980" s="111"/>
    </row>
    <row r="981" spans="4:4" x14ac:dyDescent="0.25">
      <c r="D981" s="111"/>
    </row>
    <row r="982" spans="4:4" x14ac:dyDescent="0.25">
      <c r="D982" s="111"/>
    </row>
    <row r="983" spans="4:4" x14ac:dyDescent="0.25">
      <c r="D983" s="111"/>
    </row>
    <row r="984" spans="4:4" x14ac:dyDescent="0.25">
      <c r="D984" s="111"/>
    </row>
    <row r="985" spans="4:4" x14ac:dyDescent="0.25">
      <c r="D985" s="111"/>
    </row>
    <row r="986" spans="4:4" x14ac:dyDescent="0.25">
      <c r="D986" s="111"/>
    </row>
    <row r="987" spans="4:4" x14ac:dyDescent="0.25">
      <c r="D987" s="111"/>
    </row>
    <row r="988" spans="4:4" x14ac:dyDescent="0.25">
      <c r="D988" s="111"/>
    </row>
    <row r="989" spans="4:4" x14ac:dyDescent="0.25">
      <c r="D989" s="111"/>
    </row>
    <row r="990" spans="4:4" x14ac:dyDescent="0.25">
      <c r="D990" s="111"/>
    </row>
    <row r="991" spans="4:4" x14ac:dyDescent="0.25">
      <c r="D991" s="111"/>
    </row>
    <row r="992" spans="4:4" x14ac:dyDescent="0.25">
      <c r="D992" s="111"/>
    </row>
    <row r="993" spans="4:4" x14ac:dyDescent="0.25">
      <c r="D993" s="111"/>
    </row>
    <row r="994" spans="4:4" x14ac:dyDescent="0.25">
      <c r="D994" s="111"/>
    </row>
    <row r="995" spans="4:4" x14ac:dyDescent="0.25">
      <c r="D995" s="111"/>
    </row>
    <row r="996" spans="4:4" x14ac:dyDescent="0.25">
      <c r="D996" s="111"/>
    </row>
    <row r="997" spans="4:4" x14ac:dyDescent="0.25">
      <c r="D997" s="111"/>
    </row>
    <row r="998" spans="4:4" x14ac:dyDescent="0.25">
      <c r="D998" s="111"/>
    </row>
    <row r="999" spans="4:4" x14ac:dyDescent="0.25">
      <c r="D999" s="111"/>
    </row>
    <row r="1000" spans="4:4" x14ac:dyDescent="0.25">
      <c r="D1000" s="111"/>
    </row>
    <row r="1001" spans="4:4" x14ac:dyDescent="0.25">
      <c r="D1001" s="111"/>
    </row>
    <row r="1002" spans="4:4" x14ac:dyDescent="0.25">
      <c r="D1002" s="111"/>
    </row>
    <row r="1003" spans="4:4" x14ac:dyDescent="0.25">
      <c r="D1003" s="111"/>
    </row>
    <row r="1004" spans="4:4" x14ac:dyDescent="0.25">
      <c r="D1004" s="111"/>
    </row>
    <row r="1005" spans="4:4" x14ac:dyDescent="0.25">
      <c r="D1005" s="111"/>
    </row>
    <row r="1006" spans="4:4" x14ac:dyDescent="0.25">
      <c r="D1006" s="111"/>
    </row>
    <row r="1007" spans="4:4" x14ac:dyDescent="0.25">
      <c r="D1007" s="111"/>
    </row>
    <row r="1008" spans="4:4" x14ac:dyDescent="0.25">
      <c r="D1008" s="111"/>
    </row>
    <row r="1009" spans="4:4" x14ac:dyDescent="0.25">
      <c r="D1009" s="111"/>
    </row>
    <row r="1010" spans="4:4" x14ac:dyDescent="0.25">
      <c r="D1010" s="111"/>
    </row>
    <row r="1011" spans="4:4" x14ac:dyDescent="0.25">
      <c r="D1011" s="111"/>
    </row>
    <row r="1012" spans="4:4" x14ac:dyDescent="0.25">
      <c r="D1012" s="111"/>
    </row>
    <row r="1013" spans="4:4" x14ac:dyDescent="0.25">
      <c r="D1013" s="111"/>
    </row>
    <row r="1014" spans="4:4" x14ac:dyDescent="0.25">
      <c r="D1014" s="111"/>
    </row>
    <row r="1015" spans="4:4" x14ac:dyDescent="0.25">
      <c r="D1015" s="111"/>
    </row>
    <row r="1016" spans="4:4" x14ac:dyDescent="0.25">
      <c r="D1016" s="111"/>
    </row>
    <row r="1017" spans="4:4" x14ac:dyDescent="0.25">
      <c r="D1017" s="111"/>
    </row>
    <row r="1018" spans="4:4" x14ac:dyDescent="0.25">
      <c r="D1018" s="111"/>
    </row>
    <row r="1019" spans="4:4" x14ac:dyDescent="0.25">
      <c r="D1019" s="111"/>
    </row>
    <row r="1020" spans="4:4" x14ac:dyDescent="0.25">
      <c r="D1020" s="111"/>
    </row>
    <row r="1021" spans="4:4" x14ac:dyDescent="0.25">
      <c r="D1021" s="111"/>
    </row>
    <row r="1022" spans="4:4" x14ac:dyDescent="0.25">
      <c r="D1022" s="111"/>
    </row>
    <row r="1023" spans="4:4" x14ac:dyDescent="0.25">
      <c r="D1023" s="111"/>
    </row>
    <row r="1024" spans="4:4" x14ac:dyDescent="0.25">
      <c r="D1024" s="111"/>
    </row>
    <row r="1025" spans="4:4" x14ac:dyDescent="0.25">
      <c r="D1025" s="111"/>
    </row>
    <row r="1026" spans="4:4" x14ac:dyDescent="0.25">
      <c r="D1026" s="111"/>
    </row>
    <row r="1027" spans="4:4" x14ac:dyDescent="0.25">
      <c r="D1027" s="111"/>
    </row>
    <row r="1028" spans="4:4" x14ac:dyDescent="0.25">
      <c r="D1028" s="111"/>
    </row>
    <row r="1029" spans="4:4" x14ac:dyDescent="0.25">
      <c r="D1029" s="111"/>
    </row>
    <row r="1030" spans="4:4" x14ac:dyDescent="0.25">
      <c r="D1030" s="111"/>
    </row>
    <row r="1031" spans="4:4" x14ac:dyDescent="0.25">
      <c r="D1031" s="111"/>
    </row>
    <row r="1032" spans="4:4" x14ac:dyDescent="0.25">
      <c r="D1032" s="111"/>
    </row>
    <row r="1033" spans="4:4" x14ac:dyDescent="0.25">
      <c r="D1033" s="111"/>
    </row>
    <row r="1034" spans="4:4" x14ac:dyDescent="0.25">
      <c r="D1034" s="111"/>
    </row>
    <row r="1035" spans="4:4" x14ac:dyDescent="0.25">
      <c r="D1035" s="111"/>
    </row>
    <row r="1036" spans="4:4" x14ac:dyDescent="0.25">
      <c r="D1036" s="111"/>
    </row>
    <row r="1037" spans="4:4" x14ac:dyDescent="0.25">
      <c r="D1037" s="111"/>
    </row>
    <row r="1038" spans="4:4" x14ac:dyDescent="0.25">
      <c r="D1038" s="111"/>
    </row>
    <row r="1039" spans="4:4" x14ac:dyDescent="0.25">
      <c r="D1039" s="111"/>
    </row>
    <row r="1040" spans="4:4" x14ac:dyDescent="0.25">
      <c r="D1040" s="111"/>
    </row>
    <row r="1041" spans="4:4" x14ac:dyDescent="0.25">
      <c r="D1041" s="111"/>
    </row>
    <row r="1042" spans="4:4" x14ac:dyDescent="0.25">
      <c r="D1042" s="111"/>
    </row>
    <row r="1043" spans="4:4" x14ac:dyDescent="0.25">
      <c r="D1043" s="111"/>
    </row>
    <row r="1044" spans="4:4" x14ac:dyDescent="0.25">
      <c r="D1044" s="111"/>
    </row>
    <row r="1045" spans="4:4" x14ac:dyDescent="0.25">
      <c r="D1045" s="111"/>
    </row>
    <row r="1046" spans="4:4" x14ac:dyDescent="0.25">
      <c r="D1046" s="111"/>
    </row>
    <row r="1047" spans="4:4" x14ac:dyDescent="0.25">
      <c r="D1047" s="111"/>
    </row>
    <row r="1048" spans="4:4" x14ac:dyDescent="0.25">
      <c r="D1048" s="111"/>
    </row>
    <row r="1049" spans="4:4" x14ac:dyDescent="0.25">
      <c r="D1049" s="111"/>
    </row>
    <row r="1050" spans="4:4" x14ac:dyDescent="0.25">
      <c r="D1050" s="111"/>
    </row>
    <row r="1051" spans="4:4" x14ac:dyDescent="0.25">
      <c r="D1051" s="111"/>
    </row>
    <row r="1052" spans="4:4" x14ac:dyDescent="0.25">
      <c r="D1052" s="111"/>
    </row>
    <row r="1053" spans="4:4" x14ac:dyDescent="0.25">
      <c r="D1053" s="111"/>
    </row>
    <row r="1054" spans="4:4" x14ac:dyDescent="0.25">
      <c r="D1054" s="111"/>
    </row>
    <row r="1055" spans="4:4" x14ac:dyDescent="0.25">
      <c r="D1055" s="111"/>
    </row>
    <row r="1056" spans="4:4" x14ac:dyDescent="0.25">
      <c r="D1056" s="111"/>
    </row>
    <row r="1057" spans="4:4" x14ac:dyDescent="0.25">
      <c r="D1057" s="111"/>
    </row>
    <row r="1058" spans="4:4" x14ac:dyDescent="0.25">
      <c r="D1058" s="111"/>
    </row>
    <row r="1059" spans="4:4" x14ac:dyDescent="0.25">
      <c r="D1059" s="111"/>
    </row>
    <row r="1060" spans="4:4" x14ac:dyDescent="0.25">
      <c r="D1060" s="111"/>
    </row>
    <row r="1061" spans="4:4" x14ac:dyDescent="0.25">
      <c r="D1061" s="111"/>
    </row>
    <row r="1062" spans="4:4" x14ac:dyDescent="0.25">
      <c r="D1062" s="111"/>
    </row>
    <row r="1063" spans="4:4" x14ac:dyDescent="0.25">
      <c r="D1063" s="111"/>
    </row>
    <row r="1064" spans="4:4" x14ac:dyDescent="0.25">
      <c r="D1064" s="111"/>
    </row>
    <row r="1065" spans="4:4" x14ac:dyDescent="0.25">
      <c r="D1065" s="111"/>
    </row>
    <row r="1066" spans="4:4" x14ac:dyDescent="0.25">
      <c r="D1066" s="111"/>
    </row>
    <row r="1067" spans="4:4" x14ac:dyDescent="0.25">
      <c r="D1067" s="111"/>
    </row>
    <row r="1068" spans="4:4" x14ac:dyDescent="0.25">
      <c r="D1068" s="111"/>
    </row>
    <row r="1069" spans="4:4" x14ac:dyDescent="0.25">
      <c r="D1069" s="111"/>
    </row>
    <row r="1070" spans="4:4" x14ac:dyDescent="0.25">
      <c r="D1070" s="111"/>
    </row>
    <row r="1071" spans="4:4" x14ac:dyDescent="0.25">
      <c r="D1071" s="111"/>
    </row>
    <row r="1072" spans="4:4" x14ac:dyDescent="0.25">
      <c r="D1072" s="111"/>
    </row>
    <row r="1073" spans="4:4" x14ac:dyDescent="0.25">
      <c r="D1073" s="111"/>
    </row>
    <row r="1074" spans="4:4" x14ac:dyDescent="0.25">
      <c r="D1074" s="111"/>
    </row>
    <row r="1075" spans="4:4" x14ac:dyDescent="0.25">
      <c r="D1075" s="111"/>
    </row>
    <row r="1076" spans="4:4" x14ac:dyDescent="0.25">
      <c r="D1076" s="111"/>
    </row>
    <row r="1077" spans="4:4" x14ac:dyDescent="0.25">
      <c r="D1077" s="111"/>
    </row>
    <row r="1078" spans="4:4" x14ac:dyDescent="0.25">
      <c r="D1078" s="111"/>
    </row>
    <row r="1079" spans="4:4" x14ac:dyDescent="0.25">
      <c r="D1079" s="111"/>
    </row>
    <row r="1080" spans="4:4" x14ac:dyDescent="0.25">
      <c r="D1080" s="111"/>
    </row>
    <row r="1081" spans="4:4" x14ac:dyDescent="0.25">
      <c r="D1081" s="111"/>
    </row>
    <row r="1082" spans="4:4" x14ac:dyDescent="0.25">
      <c r="D1082" s="111"/>
    </row>
    <row r="1083" spans="4:4" x14ac:dyDescent="0.25">
      <c r="D1083" s="111"/>
    </row>
    <row r="1084" spans="4:4" x14ac:dyDescent="0.25">
      <c r="D1084" s="111"/>
    </row>
    <row r="1085" spans="4:4" x14ac:dyDescent="0.25">
      <c r="D1085" s="111"/>
    </row>
    <row r="1086" spans="4:4" x14ac:dyDescent="0.25">
      <c r="D1086" s="111"/>
    </row>
    <row r="1087" spans="4:4" x14ac:dyDescent="0.25">
      <c r="D1087" s="111"/>
    </row>
    <row r="1088" spans="4:4" x14ac:dyDescent="0.25">
      <c r="D1088" s="111"/>
    </row>
    <row r="1089" spans="4:4" x14ac:dyDescent="0.25">
      <c r="D1089" s="111"/>
    </row>
    <row r="1090" spans="4:4" x14ac:dyDescent="0.25">
      <c r="D1090" s="111"/>
    </row>
    <row r="1091" spans="4:4" x14ac:dyDescent="0.25">
      <c r="D1091" s="111"/>
    </row>
    <row r="1092" spans="4:4" x14ac:dyDescent="0.25">
      <c r="D1092" s="111"/>
    </row>
    <row r="1093" spans="4:4" x14ac:dyDescent="0.25">
      <c r="D1093" s="111"/>
    </row>
    <row r="1094" spans="4:4" x14ac:dyDescent="0.25">
      <c r="D1094" s="111"/>
    </row>
    <row r="1095" spans="4:4" x14ac:dyDescent="0.25">
      <c r="D1095" s="111"/>
    </row>
    <row r="1096" spans="4:4" x14ac:dyDescent="0.25">
      <c r="D1096" s="111"/>
    </row>
    <row r="1097" spans="4:4" x14ac:dyDescent="0.25">
      <c r="D1097" s="111"/>
    </row>
    <row r="1098" spans="4:4" x14ac:dyDescent="0.25">
      <c r="D1098" s="111"/>
    </row>
    <row r="1099" spans="4:4" x14ac:dyDescent="0.25">
      <c r="D1099" s="111"/>
    </row>
    <row r="1100" spans="4:4" x14ac:dyDescent="0.25">
      <c r="D1100" s="111"/>
    </row>
    <row r="1101" spans="4:4" x14ac:dyDescent="0.25">
      <c r="D1101" s="111"/>
    </row>
    <row r="1102" spans="4:4" x14ac:dyDescent="0.25">
      <c r="D1102" s="111"/>
    </row>
    <row r="1103" spans="4:4" x14ac:dyDescent="0.25">
      <c r="D1103" s="111"/>
    </row>
    <row r="1104" spans="4:4" x14ac:dyDescent="0.25">
      <c r="D1104" s="111"/>
    </row>
    <row r="1105" spans="4:4" x14ac:dyDescent="0.25">
      <c r="D1105" s="111"/>
    </row>
    <row r="1106" spans="4:4" x14ac:dyDescent="0.25">
      <c r="D1106" s="111"/>
    </row>
    <row r="1107" spans="4:4" x14ac:dyDescent="0.25">
      <c r="D1107" s="111"/>
    </row>
    <row r="1108" spans="4:4" x14ac:dyDescent="0.25">
      <c r="D1108" s="111"/>
    </row>
    <row r="1109" spans="4:4" x14ac:dyDescent="0.25">
      <c r="D1109" s="111"/>
    </row>
    <row r="1110" spans="4:4" x14ac:dyDescent="0.25">
      <c r="D1110" s="111"/>
    </row>
    <row r="1111" spans="4:4" x14ac:dyDescent="0.25">
      <c r="D1111" s="111"/>
    </row>
    <row r="1112" spans="4:4" x14ac:dyDescent="0.25">
      <c r="D1112" s="111"/>
    </row>
    <row r="1113" spans="4:4" x14ac:dyDescent="0.25">
      <c r="D1113" s="111"/>
    </row>
    <row r="1114" spans="4:4" x14ac:dyDescent="0.25">
      <c r="D1114" s="111"/>
    </row>
    <row r="1115" spans="4:4" x14ac:dyDescent="0.25">
      <c r="D1115" s="111"/>
    </row>
    <row r="1116" spans="4:4" x14ac:dyDescent="0.25">
      <c r="D1116" s="111"/>
    </row>
    <row r="1117" spans="4:4" x14ac:dyDescent="0.25">
      <c r="D1117" s="111"/>
    </row>
    <row r="1118" spans="4:4" x14ac:dyDescent="0.25">
      <c r="D1118" s="111"/>
    </row>
    <row r="1119" spans="4:4" x14ac:dyDescent="0.25">
      <c r="D1119" s="111"/>
    </row>
    <row r="1120" spans="4:4" x14ac:dyDescent="0.25">
      <c r="D1120" s="111"/>
    </row>
    <row r="1121" spans="4:4" x14ac:dyDescent="0.25">
      <c r="D1121" s="111"/>
    </row>
    <row r="1122" spans="4:4" x14ac:dyDescent="0.25">
      <c r="D1122" s="111"/>
    </row>
    <row r="1123" spans="4:4" x14ac:dyDescent="0.25">
      <c r="D1123" s="111"/>
    </row>
    <row r="1124" spans="4:4" x14ac:dyDescent="0.25">
      <c r="D1124" s="111"/>
    </row>
    <row r="1125" spans="4:4" x14ac:dyDescent="0.25">
      <c r="D1125" s="111"/>
    </row>
    <row r="1126" spans="4:4" x14ac:dyDescent="0.25">
      <c r="D1126" s="111"/>
    </row>
    <row r="1127" spans="4:4" x14ac:dyDescent="0.25">
      <c r="D1127" s="111"/>
    </row>
    <row r="1128" spans="4:4" x14ac:dyDescent="0.25">
      <c r="D1128" s="111"/>
    </row>
    <row r="1129" spans="4:4" x14ac:dyDescent="0.25">
      <c r="D1129" s="111"/>
    </row>
    <row r="1130" spans="4:4" x14ac:dyDescent="0.25">
      <c r="D1130" s="111"/>
    </row>
    <row r="1131" spans="4:4" x14ac:dyDescent="0.25">
      <c r="D1131" s="111"/>
    </row>
    <row r="1132" spans="4:4" x14ac:dyDescent="0.25">
      <c r="D1132" s="111"/>
    </row>
    <row r="1133" spans="4:4" x14ac:dyDescent="0.25">
      <c r="D1133" s="111"/>
    </row>
    <row r="1134" spans="4:4" x14ac:dyDescent="0.25">
      <c r="D1134" s="111"/>
    </row>
    <row r="1135" spans="4:4" x14ac:dyDescent="0.25">
      <c r="D1135" s="111"/>
    </row>
    <row r="1136" spans="4:4" x14ac:dyDescent="0.25">
      <c r="D1136" s="111"/>
    </row>
    <row r="1137" spans="4:4" x14ac:dyDescent="0.25">
      <c r="D1137" s="111"/>
    </row>
    <row r="1138" spans="4:4" x14ac:dyDescent="0.25">
      <c r="D1138" s="111"/>
    </row>
    <row r="1139" spans="4:4" x14ac:dyDescent="0.25">
      <c r="D1139" s="111"/>
    </row>
    <row r="1140" spans="4:4" x14ac:dyDescent="0.25">
      <c r="D1140" s="111"/>
    </row>
    <row r="1141" spans="4:4" x14ac:dyDescent="0.25">
      <c r="D1141" s="111"/>
    </row>
    <row r="1142" spans="4:4" x14ac:dyDescent="0.25">
      <c r="D1142" s="111"/>
    </row>
    <row r="1143" spans="4:4" x14ac:dyDescent="0.25">
      <c r="D1143" s="111"/>
    </row>
    <row r="1144" spans="4:4" x14ac:dyDescent="0.25">
      <c r="D1144" s="111"/>
    </row>
    <row r="1145" spans="4:4" x14ac:dyDescent="0.25">
      <c r="D1145" s="111"/>
    </row>
    <row r="1146" spans="4:4" x14ac:dyDescent="0.25">
      <c r="D1146" s="111"/>
    </row>
    <row r="1147" spans="4:4" x14ac:dyDescent="0.25">
      <c r="D1147" s="111"/>
    </row>
    <row r="1148" spans="4:4" x14ac:dyDescent="0.25">
      <c r="D1148" s="111"/>
    </row>
    <row r="1149" spans="4:4" x14ac:dyDescent="0.25">
      <c r="D1149" s="111"/>
    </row>
    <row r="1150" spans="4:4" x14ac:dyDescent="0.25">
      <c r="D1150" s="111"/>
    </row>
    <row r="1151" spans="4:4" x14ac:dyDescent="0.25">
      <c r="D1151" s="111"/>
    </row>
    <row r="1152" spans="4:4" x14ac:dyDescent="0.25">
      <c r="D1152" s="111"/>
    </row>
    <row r="1153" spans="4:4" x14ac:dyDescent="0.25">
      <c r="D1153" s="111"/>
    </row>
    <row r="1154" spans="4:4" x14ac:dyDescent="0.25">
      <c r="D1154" s="111"/>
    </row>
    <row r="1155" spans="4:4" x14ac:dyDescent="0.25">
      <c r="D1155" s="111"/>
    </row>
    <row r="1156" spans="4:4" x14ac:dyDescent="0.25">
      <c r="D1156" s="111"/>
    </row>
    <row r="1157" spans="4:4" x14ac:dyDescent="0.25">
      <c r="D1157" s="111"/>
    </row>
    <row r="1158" spans="4:4" x14ac:dyDescent="0.25">
      <c r="D1158" s="111"/>
    </row>
    <row r="1159" spans="4:4" x14ac:dyDescent="0.25">
      <c r="D1159" s="111"/>
    </row>
    <row r="1160" spans="4:4" x14ac:dyDescent="0.25">
      <c r="D1160" s="111"/>
    </row>
    <row r="1161" spans="4:4" x14ac:dyDescent="0.25">
      <c r="D1161" s="111"/>
    </row>
    <row r="1162" spans="4:4" x14ac:dyDescent="0.25">
      <c r="D1162" s="111"/>
    </row>
    <row r="1163" spans="4:4" x14ac:dyDescent="0.25">
      <c r="D1163" s="111"/>
    </row>
    <row r="1164" spans="4:4" x14ac:dyDescent="0.25">
      <c r="D1164" s="111"/>
    </row>
    <row r="1165" spans="4:4" x14ac:dyDescent="0.25">
      <c r="D1165" s="111"/>
    </row>
    <row r="1166" spans="4:4" x14ac:dyDescent="0.25">
      <c r="D1166" s="111"/>
    </row>
    <row r="1167" spans="4:4" x14ac:dyDescent="0.25">
      <c r="D1167" s="111"/>
    </row>
    <row r="1168" spans="4:4" x14ac:dyDescent="0.25">
      <c r="D1168" s="111"/>
    </row>
    <row r="1169" spans="4:4" x14ac:dyDescent="0.25">
      <c r="D1169" s="111"/>
    </row>
    <row r="1170" spans="4:4" x14ac:dyDescent="0.25">
      <c r="D1170" s="111"/>
    </row>
    <row r="1171" spans="4:4" x14ac:dyDescent="0.25">
      <c r="D1171" s="111"/>
    </row>
    <row r="1172" spans="4:4" x14ac:dyDescent="0.25">
      <c r="D1172" s="111"/>
    </row>
    <row r="1173" spans="4:4" x14ac:dyDescent="0.25">
      <c r="D1173" s="111"/>
    </row>
    <row r="1174" spans="4:4" x14ac:dyDescent="0.25">
      <c r="D1174" s="111"/>
    </row>
    <row r="1175" spans="4:4" x14ac:dyDescent="0.25">
      <c r="D1175" s="111"/>
    </row>
    <row r="1176" spans="4:4" x14ac:dyDescent="0.25">
      <c r="D1176" s="111"/>
    </row>
    <row r="1177" spans="4:4" x14ac:dyDescent="0.25">
      <c r="D1177" s="111"/>
    </row>
    <row r="1178" spans="4:4" x14ac:dyDescent="0.25">
      <c r="D1178" s="111"/>
    </row>
    <row r="1179" spans="4:4" x14ac:dyDescent="0.25">
      <c r="D1179" s="111"/>
    </row>
    <row r="1180" spans="4:4" x14ac:dyDescent="0.25">
      <c r="D1180" s="111"/>
    </row>
    <row r="1181" spans="4:4" x14ac:dyDescent="0.25">
      <c r="D1181" s="111"/>
    </row>
    <row r="1182" spans="4:4" x14ac:dyDescent="0.25">
      <c r="D1182" s="111"/>
    </row>
    <row r="1183" spans="4:4" x14ac:dyDescent="0.25">
      <c r="D1183" s="111"/>
    </row>
    <row r="1184" spans="4:4" x14ac:dyDescent="0.25">
      <c r="D1184" s="111"/>
    </row>
    <row r="1185" spans="4:4" x14ac:dyDescent="0.25">
      <c r="D1185" s="111"/>
    </row>
    <row r="1186" spans="4:4" x14ac:dyDescent="0.25">
      <c r="D1186" s="111"/>
    </row>
    <row r="1187" spans="4:4" x14ac:dyDescent="0.25">
      <c r="D1187" s="111"/>
    </row>
    <row r="1188" spans="4:4" x14ac:dyDescent="0.25">
      <c r="D1188" s="111"/>
    </row>
    <row r="1189" spans="4:4" x14ac:dyDescent="0.25">
      <c r="D1189" s="111"/>
    </row>
    <row r="1190" spans="4:4" x14ac:dyDescent="0.25">
      <c r="D1190" s="111"/>
    </row>
    <row r="1191" spans="4:4" x14ac:dyDescent="0.25">
      <c r="D1191" s="111"/>
    </row>
    <row r="1192" spans="4:4" x14ac:dyDescent="0.25">
      <c r="D1192" s="111"/>
    </row>
    <row r="1193" spans="4:4" x14ac:dyDescent="0.25">
      <c r="D1193" s="111"/>
    </row>
    <row r="1194" spans="4:4" x14ac:dyDescent="0.25">
      <c r="D1194" s="111"/>
    </row>
    <row r="1195" spans="4:4" x14ac:dyDescent="0.25">
      <c r="D1195" s="111"/>
    </row>
    <row r="1196" spans="4:4" x14ac:dyDescent="0.25">
      <c r="D1196" s="111"/>
    </row>
    <row r="1197" spans="4:4" x14ac:dyDescent="0.25">
      <c r="D1197" s="111"/>
    </row>
    <row r="1198" spans="4:4" x14ac:dyDescent="0.25">
      <c r="D1198" s="111"/>
    </row>
    <row r="1199" spans="4:4" x14ac:dyDescent="0.25">
      <c r="D1199" s="111"/>
    </row>
    <row r="1200" spans="4:4" x14ac:dyDescent="0.25">
      <c r="D1200" s="111"/>
    </row>
    <row r="1201" spans="4:4" x14ac:dyDescent="0.25">
      <c r="D1201" s="111"/>
    </row>
    <row r="1202" spans="4:4" x14ac:dyDescent="0.25">
      <c r="D1202" s="111"/>
    </row>
    <row r="1203" spans="4:4" x14ac:dyDescent="0.25">
      <c r="D1203" s="111"/>
    </row>
    <row r="1204" spans="4:4" x14ac:dyDescent="0.25">
      <c r="D1204" s="111"/>
    </row>
    <row r="1205" spans="4:4" x14ac:dyDescent="0.25">
      <c r="D1205" s="111"/>
    </row>
    <row r="1206" spans="4:4" x14ac:dyDescent="0.25">
      <c r="D1206" s="111"/>
    </row>
    <row r="1207" spans="4:4" x14ac:dyDescent="0.25">
      <c r="D1207" s="111"/>
    </row>
    <row r="1208" spans="4:4" x14ac:dyDescent="0.25">
      <c r="D1208" s="111"/>
    </row>
    <row r="1209" spans="4:4" x14ac:dyDescent="0.25">
      <c r="D1209" s="111"/>
    </row>
    <row r="1210" spans="4:4" x14ac:dyDescent="0.25">
      <c r="D1210" s="111"/>
    </row>
    <row r="1211" spans="4:4" x14ac:dyDescent="0.25">
      <c r="D1211" s="111"/>
    </row>
    <row r="1212" spans="4:4" x14ac:dyDescent="0.25">
      <c r="D1212" s="111"/>
    </row>
    <row r="1213" spans="4:4" x14ac:dyDescent="0.25">
      <c r="D1213" s="111"/>
    </row>
    <row r="1214" spans="4:4" x14ac:dyDescent="0.25">
      <c r="D1214" s="111"/>
    </row>
    <row r="1215" spans="4:4" x14ac:dyDescent="0.25">
      <c r="D1215" s="111"/>
    </row>
    <row r="1216" spans="4:4" x14ac:dyDescent="0.25">
      <c r="D1216" s="111"/>
    </row>
    <row r="1217" spans="4:4" x14ac:dyDescent="0.25">
      <c r="D1217" s="111"/>
    </row>
    <row r="1218" spans="4:4" x14ac:dyDescent="0.25">
      <c r="D1218" s="111"/>
    </row>
    <row r="1219" spans="4:4" x14ac:dyDescent="0.25">
      <c r="D1219" s="111"/>
    </row>
    <row r="1220" spans="4:4" x14ac:dyDescent="0.25">
      <c r="D1220" s="111"/>
    </row>
    <row r="1221" spans="4:4" x14ac:dyDescent="0.25">
      <c r="D1221" s="111"/>
    </row>
    <row r="1222" spans="4:4" x14ac:dyDescent="0.25">
      <c r="D1222" s="111"/>
    </row>
    <row r="1223" spans="4:4" x14ac:dyDescent="0.25">
      <c r="D1223" s="111"/>
    </row>
    <row r="1224" spans="4:4" x14ac:dyDescent="0.25">
      <c r="D1224" s="111"/>
    </row>
    <row r="1225" spans="4:4" x14ac:dyDescent="0.25">
      <c r="D1225" s="111"/>
    </row>
    <row r="1226" spans="4:4" x14ac:dyDescent="0.25">
      <c r="D1226" s="111"/>
    </row>
    <row r="1227" spans="4:4" x14ac:dyDescent="0.25">
      <c r="D1227" s="111"/>
    </row>
    <row r="1228" spans="4:4" x14ac:dyDescent="0.25">
      <c r="D1228" s="111"/>
    </row>
    <row r="1229" spans="4:4" x14ac:dyDescent="0.25">
      <c r="D1229" s="111"/>
    </row>
    <row r="1230" spans="4:4" x14ac:dyDescent="0.25">
      <c r="D1230" s="111"/>
    </row>
    <row r="1231" spans="4:4" x14ac:dyDescent="0.25">
      <c r="D1231" s="111"/>
    </row>
    <row r="1232" spans="4:4" x14ac:dyDescent="0.25">
      <c r="D1232" s="111"/>
    </row>
    <row r="1233" spans="4:4" x14ac:dyDescent="0.25">
      <c r="D1233" s="111"/>
    </row>
    <row r="1234" spans="4:4" x14ac:dyDescent="0.25">
      <c r="D1234" s="111"/>
    </row>
    <row r="1235" spans="4:4" x14ac:dyDescent="0.25">
      <c r="D1235" s="111"/>
    </row>
    <row r="1236" spans="4:4" x14ac:dyDescent="0.25">
      <c r="D1236" s="111"/>
    </row>
    <row r="1237" spans="4:4" x14ac:dyDescent="0.25">
      <c r="D1237" s="111"/>
    </row>
    <row r="1238" spans="4:4" x14ac:dyDescent="0.25">
      <c r="D1238" s="111"/>
    </row>
    <row r="1239" spans="4:4" x14ac:dyDescent="0.25">
      <c r="D1239" s="111"/>
    </row>
    <row r="1240" spans="4:4" x14ac:dyDescent="0.25">
      <c r="D1240" s="111"/>
    </row>
    <row r="1241" spans="4:4" x14ac:dyDescent="0.25">
      <c r="D1241" s="111"/>
    </row>
    <row r="1242" spans="4:4" x14ac:dyDescent="0.25">
      <c r="D1242" s="111"/>
    </row>
    <row r="1243" spans="4:4" x14ac:dyDescent="0.25">
      <c r="D1243" s="111"/>
    </row>
    <row r="1244" spans="4:4" x14ac:dyDescent="0.25">
      <c r="D1244" s="111"/>
    </row>
    <row r="1245" spans="4:4" x14ac:dyDescent="0.25">
      <c r="D1245" s="111"/>
    </row>
    <row r="1246" spans="4:4" x14ac:dyDescent="0.25">
      <c r="D1246" s="111"/>
    </row>
    <row r="1247" spans="4:4" x14ac:dyDescent="0.25">
      <c r="D1247" s="111"/>
    </row>
    <row r="1248" spans="4:4" x14ac:dyDescent="0.25">
      <c r="D1248" s="111"/>
    </row>
    <row r="1249" spans="4:4" x14ac:dyDescent="0.25">
      <c r="D1249" s="111"/>
    </row>
    <row r="1250" spans="4:4" x14ac:dyDescent="0.25">
      <c r="D1250" s="111"/>
    </row>
    <row r="1251" spans="4:4" x14ac:dyDescent="0.25">
      <c r="D1251" s="111"/>
    </row>
    <row r="1252" spans="4:4" x14ac:dyDescent="0.25">
      <c r="D1252" s="111"/>
    </row>
    <row r="1253" spans="4:4" x14ac:dyDescent="0.25">
      <c r="D1253" s="111"/>
    </row>
    <row r="1254" spans="4:4" x14ac:dyDescent="0.25">
      <c r="D1254" s="111"/>
    </row>
    <row r="1255" spans="4:4" x14ac:dyDescent="0.25">
      <c r="D1255" s="111"/>
    </row>
    <row r="1256" spans="4:4" x14ac:dyDescent="0.25">
      <c r="D1256" s="111"/>
    </row>
    <row r="1257" spans="4:4" x14ac:dyDescent="0.25">
      <c r="D1257" s="111"/>
    </row>
    <row r="1258" spans="4:4" x14ac:dyDescent="0.25">
      <c r="D1258" s="111"/>
    </row>
    <row r="1259" spans="4:4" x14ac:dyDescent="0.25">
      <c r="D1259" s="111"/>
    </row>
    <row r="1260" spans="4:4" x14ac:dyDescent="0.25">
      <c r="D1260" s="111"/>
    </row>
    <row r="1261" spans="4:4" x14ac:dyDescent="0.25">
      <c r="D1261" s="111"/>
    </row>
    <row r="1262" spans="4:4" x14ac:dyDescent="0.25">
      <c r="D1262" s="111"/>
    </row>
    <row r="1263" spans="4:4" x14ac:dyDescent="0.25">
      <c r="D1263" s="111"/>
    </row>
    <row r="1264" spans="4:4" x14ac:dyDescent="0.25">
      <c r="D1264" s="111"/>
    </row>
    <row r="1265" spans="4:4" x14ac:dyDescent="0.25">
      <c r="D1265" s="111"/>
    </row>
    <row r="1266" spans="4:4" x14ac:dyDescent="0.25">
      <c r="D1266" s="111"/>
    </row>
    <row r="1267" spans="4:4" x14ac:dyDescent="0.25">
      <c r="D1267" s="111"/>
    </row>
    <row r="1268" spans="4:4" x14ac:dyDescent="0.25">
      <c r="D1268" s="111"/>
    </row>
    <row r="1269" spans="4:4" x14ac:dyDescent="0.25">
      <c r="D1269" s="111"/>
    </row>
    <row r="1270" spans="4:4" x14ac:dyDescent="0.25">
      <c r="D1270" s="111"/>
    </row>
    <row r="1271" spans="4:4" x14ac:dyDescent="0.25">
      <c r="D1271" s="111"/>
    </row>
    <row r="1272" spans="4:4" x14ac:dyDescent="0.25">
      <c r="D1272" s="111"/>
    </row>
    <row r="1273" spans="4:4" x14ac:dyDescent="0.25">
      <c r="D1273" s="111"/>
    </row>
    <row r="1274" spans="4:4" x14ac:dyDescent="0.25">
      <c r="D1274" s="111"/>
    </row>
    <row r="1275" spans="4:4" x14ac:dyDescent="0.25">
      <c r="D1275" s="111"/>
    </row>
    <row r="1276" spans="4:4" x14ac:dyDescent="0.25">
      <c r="D1276" s="111"/>
    </row>
    <row r="1277" spans="4:4" x14ac:dyDescent="0.25">
      <c r="D1277" s="111"/>
    </row>
    <row r="1278" spans="4:4" x14ac:dyDescent="0.25">
      <c r="D1278" s="111"/>
    </row>
    <row r="1279" spans="4:4" x14ac:dyDescent="0.25">
      <c r="D1279" s="111"/>
    </row>
    <row r="1280" spans="4:4" x14ac:dyDescent="0.25">
      <c r="D1280" s="111"/>
    </row>
    <row r="1281" spans="4:4" x14ac:dyDescent="0.25">
      <c r="D1281" s="111"/>
    </row>
    <row r="1282" spans="4:4" x14ac:dyDescent="0.25">
      <c r="D1282" s="111"/>
    </row>
    <row r="1283" spans="4:4" x14ac:dyDescent="0.25">
      <c r="D1283" s="111"/>
    </row>
    <row r="1284" spans="4:4" x14ac:dyDescent="0.25">
      <c r="D1284" s="111"/>
    </row>
    <row r="1285" spans="4:4" x14ac:dyDescent="0.25">
      <c r="D1285" s="111"/>
    </row>
    <row r="1286" spans="4:4" x14ac:dyDescent="0.25">
      <c r="D1286" s="111"/>
    </row>
    <row r="1287" spans="4:4" x14ac:dyDescent="0.25">
      <c r="D1287" s="111"/>
    </row>
    <row r="1288" spans="4:4" x14ac:dyDescent="0.25">
      <c r="D1288" s="111"/>
    </row>
    <row r="1289" spans="4:4" x14ac:dyDescent="0.25">
      <c r="D1289" s="111"/>
    </row>
    <row r="1290" spans="4:4" x14ac:dyDescent="0.25">
      <c r="D1290" s="111"/>
    </row>
    <row r="1291" spans="4:4" x14ac:dyDescent="0.25">
      <c r="D1291" s="111"/>
    </row>
    <row r="1292" spans="4:4" x14ac:dyDescent="0.25">
      <c r="D1292" s="111"/>
    </row>
    <row r="1293" spans="4:4" x14ac:dyDescent="0.25">
      <c r="D1293" s="111"/>
    </row>
    <row r="1294" spans="4:4" x14ac:dyDescent="0.25">
      <c r="D1294" s="111"/>
    </row>
    <row r="1295" spans="4:4" x14ac:dyDescent="0.25">
      <c r="D1295" s="111"/>
    </row>
    <row r="1296" spans="4:4" x14ac:dyDescent="0.25">
      <c r="D1296" s="111"/>
    </row>
    <row r="1297" spans="4:4" x14ac:dyDescent="0.25">
      <c r="D1297" s="111"/>
    </row>
    <row r="1298" spans="4:4" x14ac:dyDescent="0.25">
      <c r="D1298" s="111"/>
    </row>
    <row r="1299" spans="4:4" x14ac:dyDescent="0.25">
      <c r="D1299" s="111"/>
    </row>
    <row r="1300" spans="4:4" x14ac:dyDescent="0.25">
      <c r="D1300" s="111"/>
    </row>
    <row r="1301" spans="4:4" x14ac:dyDescent="0.25">
      <c r="D1301" s="111"/>
    </row>
    <row r="1302" spans="4:4" x14ac:dyDescent="0.25">
      <c r="D1302" s="111"/>
    </row>
    <row r="1303" spans="4:4" x14ac:dyDescent="0.25">
      <c r="D1303" s="111"/>
    </row>
    <row r="1304" spans="4:4" x14ac:dyDescent="0.25">
      <c r="D1304" s="111"/>
    </row>
    <row r="1305" spans="4:4" x14ac:dyDescent="0.25">
      <c r="D1305" s="111"/>
    </row>
    <row r="1306" spans="4:4" x14ac:dyDescent="0.25">
      <c r="D1306" s="111"/>
    </row>
    <row r="1307" spans="4:4" x14ac:dyDescent="0.25">
      <c r="D1307" s="111"/>
    </row>
    <row r="1308" spans="4:4" x14ac:dyDescent="0.25">
      <c r="D1308" s="111"/>
    </row>
    <row r="1309" spans="4:4" x14ac:dyDescent="0.25">
      <c r="D1309" s="111"/>
    </row>
    <row r="1310" spans="4:4" x14ac:dyDescent="0.25">
      <c r="D1310" s="111"/>
    </row>
    <row r="1311" spans="4:4" x14ac:dyDescent="0.25">
      <c r="D1311" s="111"/>
    </row>
    <row r="1312" spans="4:4" x14ac:dyDescent="0.25">
      <c r="D1312" s="111"/>
    </row>
    <row r="1313" spans="4:4" x14ac:dyDescent="0.25">
      <c r="D1313" s="111"/>
    </row>
    <row r="1314" spans="4:4" x14ac:dyDescent="0.25">
      <c r="D1314" s="111"/>
    </row>
    <row r="1315" spans="4:4" x14ac:dyDescent="0.25">
      <c r="D1315" s="111"/>
    </row>
    <row r="1316" spans="4:4" x14ac:dyDescent="0.25">
      <c r="D1316" s="111"/>
    </row>
    <row r="1317" spans="4:4" x14ac:dyDescent="0.25">
      <c r="D1317" s="111"/>
    </row>
    <row r="1318" spans="4:4" x14ac:dyDescent="0.25">
      <c r="D1318" s="111"/>
    </row>
    <row r="1319" spans="4:4" x14ac:dyDescent="0.25">
      <c r="D1319" s="111"/>
    </row>
    <row r="1320" spans="4:4" x14ac:dyDescent="0.25">
      <c r="D1320" s="111"/>
    </row>
    <row r="1321" spans="4:4" x14ac:dyDescent="0.25">
      <c r="D1321" s="111"/>
    </row>
    <row r="1322" spans="4:4" x14ac:dyDescent="0.25">
      <c r="D1322" s="111"/>
    </row>
    <row r="1323" spans="4:4" x14ac:dyDescent="0.25">
      <c r="D1323" s="111"/>
    </row>
    <row r="1324" spans="4:4" x14ac:dyDescent="0.25">
      <c r="D1324" s="111"/>
    </row>
    <row r="1325" spans="4:4" x14ac:dyDescent="0.25">
      <c r="D1325" s="111"/>
    </row>
    <row r="1326" spans="4:4" x14ac:dyDescent="0.25">
      <c r="D1326" s="111"/>
    </row>
    <row r="1327" spans="4:4" x14ac:dyDescent="0.25">
      <c r="D1327" s="111"/>
    </row>
    <row r="1328" spans="4:4" x14ac:dyDescent="0.25">
      <c r="D1328" s="111"/>
    </row>
    <row r="1329" spans="4:4" x14ac:dyDescent="0.25">
      <c r="D1329" s="111"/>
    </row>
    <row r="1330" spans="4:4" x14ac:dyDescent="0.25">
      <c r="D1330" s="111"/>
    </row>
    <row r="1331" spans="4:4" x14ac:dyDescent="0.25">
      <c r="D1331" s="111"/>
    </row>
    <row r="1332" spans="4:4" x14ac:dyDescent="0.25">
      <c r="D1332" s="111"/>
    </row>
    <row r="1333" spans="4:4" x14ac:dyDescent="0.25">
      <c r="D1333" s="111"/>
    </row>
    <row r="1334" spans="4:4" x14ac:dyDescent="0.25">
      <c r="D1334" s="111"/>
    </row>
    <row r="1335" spans="4:4" x14ac:dyDescent="0.25">
      <c r="D1335" s="111"/>
    </row>
    <row r="1336" spans="4:4" x14ac:dyDescent="0.25">
      <c r="D1336" s="111"/>
    </row>
    <row r="1337" spans="4:4" x14ac:dyDescent="0.25">
      <c r="D1337" s="111"/>
    </row>
    <row r="1338" spans="4:4" x14ac:dyDescent="0.25">
      <c r="D1338" s="111"/>
    </row>
    <row r="1339" spans="4:4" x14ac:dyDescent="0.25">
      <c r="D1339" s="111"/>
    </row>
    <row r="1340" spans="4:4" x14ac:dyDescent="0.25">
      <c r="D1340" s="111"/>
    </row>
    <row r="1341" spans="4:4" x14ac:dyDescent="0.25">
      <c r="D1341" s="111"/>
    </row>
    <row r="1342" spans="4:4" x14ac:dyDescent="0.25">
      <c r="D1342" s="111"/>
    </row>
    <row r="1343" spans="4:4" x14ac:dyDescent="0.25">
      <c r="D1343" s="111"/>
    </row>
    <row r="1344" spans="4:4" x14ac:dyDescent="0.25">
      <c r="D1344" s="111"/>
    </row>
    <row r="1345" spans="4:4" x14ac:dyDescent="0.25">
      <c r="D1345" s="111"/>
    </row>
    <row r="1346" spans="4:4" x14ac:dyDescent="0.25">
      <c r="D1346" s="111"/>
    </row>
    <row r="1347" spans="4:4" x14ac:dyDescent="0.25">
      <c r="D1347" s="111"/>
    </row>
    <row r="1348" spans="4:4" x14ac:dyDescent="0.25">
      <c r="D1348" s="111"/>
    </row>
    <row r="1349" spans="4:4" x14ac:dyDescent="0.25">
      <c r="D1349" s="111"/>
    </row>
    <row r="1350" spans="4:4" x14ac:dyDescent="0.25">
      <c r="D1350" s="111"/>
    </row>
    <row r="1351" spans="4:4" x14ac:dyDescent="0.25">
      <c r="D1351" s="111"/>
    </row>
    <row r="1352" spans="4:4" x14ac:dyDescent="0.25">
      <c r="D1352" s="111"/>
    </row>
    <row r="1353" spans="4:4" x14ac:dyDescent="0.25">
      <c r="D1353" s="111"/>
    </row>
    <row r="1354" spans="4:4" x14ac:dyDescent="0.25">
      <c r="D1354" s="111"/>
    </row>
    <row r="1355" spans="4:4" x14ac:dyDescent="0.25">
      <c r="D1355" s="111"/>
    </row>
    <row r="1356" spans="4:4" x14ac:dyDescent="0.25">
      <c r="D1356" s="111"/>
    </row>
    <row r="1357" spans="4:4" x14ac:dyDescent="0.25">
      <c r="D1357" s="111"/>
    </row>
    <row r="1358" spans="4:4" x14ac:dyDescent="0.25">
      <c r="D1358" s="111"/>
    </row>
    <row r="1359" spans="4:4" x14ac:dyDescent="0.25">
      <c r="D1359" s="111"/>
    </row>
    <row r="1360" spans="4:4" x14ac:dyDescent="0.25">
      <c r="D1360" s="111"/>
    </row>
    <row r="1361" spans="4:4" x14ac:dyDescent="0.25">
      <c r="D1361" s="111"/>
    </row>
    <row r="1362" spans="4:4" x14ac:dyDescent="0.25">
      <c r="D1362" s="111"/>
    </row>
    <row r="1363" spans="4:4" x14ac:dyDescent="0.25">
      <c r="D1363" s="111"/>
    </row>
    <row r="1364" spans="4:4" x14ac:dyDescent="0.25">
      <c r="D1364" s="111"/>
    </row>
    <row r="1365" spans="4:4" x14ac:dyDescent="0.25">
      <c r="D1365" s="111"/>
    </row>
    <row r="1366" spans="4:4" x14ac:dyDescent="0.25">
      <c r="D1366" s="111"/>
    </row>
    <row r="1367" spans="4:4" x14ac:dyDescent="0.25">
      <c r="D1367" s="111"/>
    </row>
    <row r="1368" spans="4:4" x14ac:dyDescent="0.25">
      <c r="D1368" s="111"/>
    </row>
    <row r="1369" spans="4:4" x14ac:dyDescent="0.25">
      <c r="D1369" s="111"/>
    </row>
    <row r="1370" spans="4:4" x14ac:dyDescent="0.25">
      <c r="D1370" s="111"/>
    </row>
    <row r="1371" spans="4:4" x14ac:dyDescent="0.25">
      <c r="D1371" s="111"/>
    </row>
    <row r="1372" spans="4:4" x14ac:dyDescent="0.25">
      <c r="D1372" s="111"/>
    </row>
    <row r="1373" spans="4:4" x14ac:dyDescent="0.25">
      <c r="D1373" s="111"/>
    </row>
    <row r="1374" spans="4:4" x14ac:dyDescent="0.25">
      <c r="D1374" s="111"/>
    </row>
    <row r="1375" spans="4:4" x14ac:dyDescent="0.25">
      <c r="D1375" s="111"/>
    </row>
    <row r="1376" spans="4:4" x14ac:dyDescent="0.25">
      <c r="D1376" s="111"/>
    </row>
    <row r="1377" spans="4:4" x14ac:dyDescent="0.25">
      <c r="D1377" s="111"/>
    </row>
    <row r="1378" spans="4:4" x14ac:dyDescent="0.25">
      <c r="D1378" s="111"/>
    </row>
    <row r="1379" spans="4:4" x14ac:dyDescent="0.25">
      <c r="D1379" s="111"/>
    </row>
    <row r="1380" spans="4:4" x14ac:dyDescent="0.25">
      <c r="D1380" s="111"/>
    </row>
    <row r="1381" spans="4:4" x14ac:dyDescent="0.25">
      <c r="D1381" s="111"/>
    </row>
    <row r="1382" spans="4:4" x14ac:dyDescent="0.25">
      <c r="D1382" s="111"/>
    </row>
    <row r="1383" spans="4:4" x14ac:dyDescent="0.25">
      <c r="D1383" s="111"/>
    </row>
    <row r="1384" spans="4:4" x14ac:dyDescent="0.25">
      <c r="D1384" s="111"/>
    </row>
    <row r="1385" spans="4:4" x14ac:dyDescent="0.25">
      <c r="D1385" s="111"/>
    </row>
    <row r="1386" spans="4:4" x14ac:dyDescent="0.25">
      <c r="D1386" s="111"/>
    </row>
    <row r="1387" spans="4:4" x14ac:dyDescent="0.25">
      <c r="D1387" s="111"/>
    </row>
    <row r="1388" spans="4:4" x14ac:dyDescent="0.25">
      <c r="D1388" s="111"/>
    </row>
    <row r="1389" spans="4:4" x14ac:dyDescent="0.25">
      <c r="D1389" s="111"/>
    </row>
    <row r="1390" spans="4:4" x14ac:dyDescent="0.25">
      <c r="D1390" s="111"/>
    </row>
    <row r="1391" spans="4:4" x14ac:dyDescent="0.25">
      <c r="D1391" s="111"/>
    </row>
    <row r="1392" spans="4:4" x14ac:dyDescent="0.25">
      <c r="D1392" s="111"/>
    </row>
    <row r="1393" spans="4:4" x14ac:dyDescent="0.25">
      <c r="D1393" s="111"/>
    </row>
    <row r="1394" spans="4:4" x14ac:dyDescent="0.25">
      <c r="D1394" s="111"/>
    </row>
    <row r="1395" spans="4:4" x14ac:dyDescent="0.25">
      <c r="D1395" s="111"/>
    </row>
    <row r="1396" spans="4:4" x14ac:dyDescent="0.25">
      <c r="D1396" s="111"/>
    </row>
    <row r="1397" spans="4:4" x14ac:dyDescent="0.25">
      <c r="D1397" s="111"/>
    </row>
    <row r="1398" spans="4:4" x14ac:dyDescent="0.25">
      <c r="D1398" s="111"/>
    </row>
    <row r="1399" spans="4:4" x14ac:dyDescent="0.25">
      <c r="D1399" s="111"/>
    </row>
    <row r="1400" spans="4:4" x14ac:dyDescent="0.25">
      <c r="D1400" s="111"/>
    </row>
    <row r="1401" spans="4:4" x14ac:dyDescent="0.25">
      <c r="D1401" s="111"/>
    </row>
    <row r="1402" spans="4:4" x14ac:dyDescent="0.25">
      <c r="D1402" s="111"/>
    </row>
    <row r="1403" spans="4:4" x14ac:dyDescent="0.25">
      <c r="D1403" s="111"/>
    </row>
    <row r="1404" spans="4:4" x14ac:dyDescent="0.25">
      <c r="D1404" s="111"/>
    </row>
    <row r="1405" spans="4:4" x14ac:dyDescent="0.25">
      <c r="D1405" s="111"/>
    </row>
    <row r="1406" spans="4:4" x14ac:dyDescent="0.25">
      <c r="D1406" s="111"/>
    </row>
    <row r="1407" spans="4:4" x14ac:dyDescent="0.25">
      <c r="D1407" s="111"/>
    </row>
    <row r="1408" spans="4:4" x14ac:dyDescent="0.25">
      <c r="D1408" s="111"/>
    </row>
    <row r="1409" spans="4:4" x14ac:dyDescent="0.25">
      <c r="D1409" s="111"/>
    </row>
    <row r="1410" spans="4:4" x14ac:dyDescent="0.25">
      <c r="D1410" s="111"/>
    </row>
    <row r="1411" spans="4:4" x14ac:dyDescent="0.25">
      <c r="D1411" s="111"/>
    </row>
    <row r="1412" spans="4:4" x14ac:dyDescent="0.25">
      <c r="D1412" s="111"/>
    </row>
    <row r="1413" spans="4:4" x14ac:dyDescent="0.25">
      <c r="D1413" s="111"/>
    </row>
    <row r="1414" spans="4:4" x14ac:dyDescent="0.25">
      <c r="D1414" s="111"/>
    </row>
    <row r="1415" spans="4:4" x14ac:dyDescent="0.25">
      <c r="D1415" s="111"/>
    </row>
    <row r="1416" spans="4:4" x14ac:dyDescent="0.25">
      <c r="D1416" s="111"/>
    </row>
    <row r="1417" spans="4:4" x14ac:dyDescent="0.25">
      <c r="D1417" s="111"/>
    </row>
    <row r="1418" spans="4:4" x14ac:dyDescent="0.25">
      <c r="D1418" s="111"/>
    </row>
    <row r="1419" spans="4:4" x14ac:dyDescent="0.25">
      <c r="D1419" s="111"/>
    </row>
    <row r="1420" spans="4:4" x14ac:dyDescent="0.25">
      <c r="D1420" s="111"/>
    </row>
    <row r="1421" spans="4:4" x14ac:dyDescent="0.25">
      <c r="D1421" s="111"/>
    </row>
    <row r="1422" spans="4:4" x14ac:dyDescent="0.25">
      <c r="D1422" s="111"/>
    </row>
    <row r="1423" spans="4:4" x14ac:dyDescent="0.25">
      <c r="D1423" s="111"/>
    </row>
    <row r="1424" spans="4:4" x14ac:dyDescent="0.25">
      <c r="D1424" s="111"/>
    </row>
    <row r="1425" spans="4:4" x14ac:dyDescent="0.25">
      <c r="D1425" s="111"/>
    </row>
    <row r="1426" spans="4:4" x14ac:dyDescent="0.25">
      <c r="D1426" s="111"/>
    </row>
    <row r="1427" spans="4:4" x14ac:dyDescent="0.25">
      <c r="D1427" s="111"/>
    </row>
    <row r="1428" spans="4:4" x14ac:dyDescent="0.25">
      <c r="D1428" s="111"/>
    </row>
    <row r="1429" spans="4:4" x14ac:dyDescent="0.25">
      <c r="D1429" s="111"/>
    </row>
    <row r="1430" spans="4:4" x14ac:dyDescent="0.25">
      <c r="D1430" s="111"/>
    </row>
    <row r="1431" spans="4:4" x14ac:dyDescent="0.25">
      <c r="D1431" s="111"/>
    </row>
    <row r="1432" spans="4:4" x14ac:dyDescent="0.25">
      <c r="D1432" s="111"/>
    </row>
    <row r="1433" spans="4:4" x14ac:dyDescent="0.25">
      <c r="D1433" s="111"/>
    </row>
    <row r="1434" spans="4:4" x14ac:dyDescent="0.25">
      <c r="D1434" s="111"/>
    </row>
    <row r="1435" spans="4:4" x14ac:dyDescent="0.25">
      <c r="D1435" s="111"/>
    </row>
    <row r="1436" spans="4:4" x14ac:dyDescent="0.25">
      <c r="D1436" s="111"/>
    </row>
    <row r="1437" spans="4:4" x14ac:dyDescent="0.25">
      <c r="D1437" s="111"/>
    </row>
    <row r="1438" spans="4:4" x14ac:dyDescent="0.25">
      <c r="D1438" s="111"/>
    </row>
    <row r="1439" spans="4:4" x14ac:dyDescent="0.25">
      <c r="D1439" s="111"/>
    </row>
    <row r="1440" spans="4:4" x14ac:dyDescent="0.25">
      <c r="D1440" s="111"/>
    </row>
    <row r="1441" spans="4:4" x14ac:dyDescent="0.25">
      <c r="D1441" s="111"/>
    </row>
    <row r="1442" spans="4:4" x14ac:dyDescent="0.25">
      <c r="D1442" s="111"/>
    </row>
    <row r="1443" spans="4:4" x14ac:dyDescent="0.25">
      <c r="D1443" s="111"/>
    </row>
    <row r="1444" spans="4:4" x14ac:dyDescent="0.25">
      <c r="D1444" s="111"/>
    </row>
    <row r="1445" spans="4:4" x14ac:dyDescent="0.25">
      <c r="D1445" s="111"/>
    </row>
    <row r="1446" spans="4:4" x14ac:dyDescent="0.25">
      <c r="D1446" s="111"/>
    </row>
    <row r="1447" spans="4:4" x14ac:dyDescent="0.25">
      <c r="D1447" s="111"/>
    </row>
    <row r="1448" spans="4:4" x14ac:dyDescent="0.25">
      <c r="D1448" s="111"/>
    </row>
    <row r="1449" spans="4:4" x14ac:dyDescent="0.25">
      <c r="D1449" s="111"/>
    </row>
    <row r="1450" spans="4:4" x14ac:dyDescent="0.25">
      <c r="D1450" s="111"/>
    </row>
    <row r="1451" spans="4:4" x14ac:dyDescent="0.25">
      <c r="D1451" s="111"/>
    </row>
    <row r="1452" spans="4:4" x14ac:dyDescent="0.25">
      <c r="D1452" s="111"/>
    </row>
    <row r="1453" spans="4:4" x14ac:dyDescent="0.25">
      <c r="D1453" s="111"/>
    </row>
    <row r="1454" spans="4:4" x14ac:dyDescent="0.25">
      <c r="D1454" s="111"/>
    </row>
    <row r="1455" spans="4:4" x14ac:dyDescent="0.25">
      <c r="D1455" s="111"/>
    </row>
    <row r="1456" spans="4:4" x14ac:dyDescent="0.25">
      <c r="D1456" s="111"/>
    </row>
    <row r="1457" spans="4:4" x14ac:dyDescent="0.25">
      <c r="D1457" s="111"/>
    </row>
    <row r="1458" spans="4:4" x14ac:dyDescent="0.25">
      <c r="D1458" s="111"/>
    </row>
    <row r="1459" spans="4:4" x14ac:dyDescent="0.25">
      <c r="D1459" s="111"/>
    </row>
    <row r="1460" spans="4:4" x14ac:dyDescent="0.25">
      <c r="D1460" s="111"/>
    </row>
    <row r="1461" spans="4:4" x14ac:dyDescent="0.25">
      <c r="D1461" s="111"/>
    </row>
    <row r="1462" spans="4:4" x14ac:dyDescent="0.25">
      <c r="D1462" s="111"/>
    </row>
    <row r="1463" spans="4:4" x14ac:dyDescent="0.25">
      <c r="D1463" s="111"/>
    </row>
    <row r="1464" spans="4:4" x14ac:dyDescent="0.25">
      <c r="D1464" s="111"/>
    </row>
    <row r="1465" spans="4:4" x14ac:dyDescent="0.25">
      <c r="D1465" s="111"/>
    </row>
    <row r="1466" spans="4:4" x14ac:dyDescent="0.25">
      <c r="D1466" s="111"/>
    </row>
    <row r="1467" spans="4:4" x14ac:dyDescent="0.25">
      <c r="D1467" s="111"/>
    </row>
    <row r="1468" spans="4:4" x14ac:dyDescent="0.25">
      <c r="D1468" s="111"/>
    </row>
    <row r="1469" spans="4:4" x14ac:dyDescent="0.25">
      <c r="D1469" s="111"/>
    </row>
    <row r="1470" spans="4:4" x14ac:dyDescent="0.25">
      <c r="D1470" s="111"/>
    </row>
    <row r="1471" spans="4:4" x14ac:dyDescent="0.25">
      <c r="D1471" s="111"/>
    </row>
    <row r="1472" spans="4:4" x14ac:dyDescent="0.25">
      <c r="D1472" s="111"/>
    </row>
    <row r="1473" spans="4:4" x14ac:dyDescent="0.25">
      <c r="D1473" s="111"/>
    </row>
    <row r="1474" spans="4:4" x14ac:dyDescent="0.25">
      <c r="D1474" s="111"/>
    </row>
    <row r="1475" spans="4:4" x14ac:dyDescent="0.25">
      <c r="D1475" s="111"/>
    </row>
    <row r="1476" spans="4:4" x14ac:dyDescent="0.25">
      <c r="D1476" s="111"/>
    </row>
    <row r="1477" spans="4:4" x14ac:dyDescent="0.25">
      <c r="D1477" s="111"/>
    </row>
    <row r="1478" spans="4:4" x14ac:dyDescent="0.25">
      <c r="D1478" s="111"/>
    </row>
    <row r="1479" spans="4:4" x14ac:dyDescent="0.25">
      <c r="D1479" s="111"/>
    </row>
    <row r="1480" spans="4:4" x14ac:dyDescent="0.25">
      <c r="D1480" s="111"/>
    </row>
    <row r="1481" spans="4:4" x14ac:dyDescent="0.25">
      <c r="D1481" s="111"/>
    </row>
    <row r="1482" spans="4:4" x14ac:dyDescent="0.25">
      <c r="D1482" s="111"/>
    </row>
    <row r="1483" spans="4:4" x14ac:dyDescent="0.25">
      <c r="D1483" s="111"/>
    </row>
    <row r="1484" spans="4:4" x14ac:dyDescent="0.25">
      <c r="D1484" s="111"/>
    </row>
    <row r="1485" spans="4:4" x14ac:dyDescent="0.25">
      <c r="D1485" s="111"/>
    </row>
    <row r="1486" spans="4:4" x14ac:dyDescent="0.25">
      <c r="D1486" s="111"/>
    </row>
    <row r="1487" spans="4:4" x14ac:dyDescent="0.25">
      <c r="D1487" s="111"/>
    </row>
    <row r="1488" spans="4:4" x14ac:dyDescent="0.25">
      <c r="D1488" s="111"/>
    </row>
    <row r="1489" spans="4:4" x14ac:dyDescent="0.25">
      <c r="D1489" s="111"/>
    </row>
    <row r="1490" spans="4:4" x14ac:dyDescent="0.25">
      <c r="D1490" s="111"/>
    </row>
    <row r="1491" spans="4:4" x14ac:dyDescent="0.25">
      <c r="D1491" s="111"/>
    </row>
    <row r="1492" spans="4:4" x14ac:dyDescent="0.25">
      <c r="D1492" s="111"/>
    </row>
    <row r="1493" spans="4:4" x14ac:dyDescent="0.25">
      <c r="D1493" s="111"/>
    </row>
    <row r="1494" spans="4:4" x14ac:dyDescent="0.25">
      <c r="D1494" s="111"/>
    </row>
    <row r="1495" spans="4:4" x14ac:dyDescent="0.25">
      <c r="D1495" s="111"/>
    </row>
    <row r="1496" spans="4:4" x14ac:dyDescent="0.25">
      <c r="D1496" s="111"/>
    </row>
    <row r="1497" spans="4:4" x14ac:dyDescent="0.25">
      <c r="D1497" s="111"/>
    </row>
    <row r="1498" spans="4:4" x14ac:dyDescent="0.25">
      <c r="D1498" s="111"/>
    </row>
    <row r="1499" spans="4:4" x14ac:dyDescent="0.25">
      <c r="D1499" s="111"/>
    </row>
    <row r="1500" spans="4:4" x14ac:dyDescent="0.25">
      <c r="D1500" s="111"/>
    </row>
    <row r="1501" spans="4:4" x14ac:dyDescent="0.25">
      <c r="D1501" s="111"/>
    </row>
    <row r="1502" spans="4:4" x14ac:dyDescent="0.25">
      <c r="D1502" s="111"/>
    </row>
    <row r="1503" spans="4:4" x14ac:dyDescent="0.25">
      <c r="D1503" s="111"/>
    </row>
    <row r="1504" spans="4:4" x14ac:dyDescent="0.25">
      <c r="D1504" s="111"/>
    </row>
    <row r="1505" spans="4:4" x14ac:dyDescent="0.25">
      <c r="D1505" s="111"/>
    </row>
    <row r="1506" spans="4:4" x14ac:dyDescent="0.25">
      <c r="D1506" s="111"/>
    </row>
    <row r="1507" spans="4:4" x14ac:dyDescent="0.25">
      <c r="D1507" s="111"/>
    </row>
    <row r="1508" spans="4:4" x14ac:dyDescent="0.25">
      <c r="D1508" s="111"/>
    </row>
    <row r="1509" spans="4:4" x14ac:dyDescent="0.25">
      <c r="D1509" s="111"/>
    </row>
    <row r="1510" spans="4:4" x14ac:dyDescent="0.25">
      <c r="D1510" s="111"/>
    </row>
    <row r="1511" spans="4:4" x14ac:dyDescent="0.25">
      <c r="D1511" s="111"/>
    </row>
    <row r="1512" spans="4:4" x14ac:dyDescent="0.25">
      <c r="D1512" s="111"/>
    </row>
    <row r="1513" spans="4:4" x14ac:dyDescent="0.25">
      <c r="D1513" s="111"/>
    </row>
    <row r="1514" spans="4:4" x14ac:dyDescent="0.25">
      <c r="D1514" s="111"/>
    </row>
    <row r="1515" spans="4:4" x14ac:dyDescent="0.25">
      <c r="D1515" s="111"/>
    </row>
    <row r="1516" spans="4:4" x14ac:dyDescent="0.25">
      <c r="D1516" s="111"/>
    </row>
    <row r="1517" spans="4:4" x14ac:dyDescent="0.25">
      <c r="D1517" s="111"/>
    </row>
    <row r="1518" spans="4:4" x14ac:dyDescent="0.25">
      <c r="D1518" s="111"/>
    </row>
    <row r="1519" spans="4:4" x14ac:dyDescent="0.25">
      <c r="D1519" s="111"/>
    </row>
    <row r="1520" spans="4:4" x14ac:dyDescent="0.25">
      <c r="D1520" s="111"/>
    </row>
    <row r="1521" spans="4:4" x14ac:dyDescent="0.25">
      <c r="D1521" s="111"/>
    </row>
    <row r="1522" spans="4:4" x14ac:dyDescent="0.25">
      <c r="D1522" s="111"/>
    </row>
    <row r="1523" spans="4:4" x14ac:dyDescent="0.25">
      <c r="D1523" s="111"/>
    </row>
    <row r="1524" spans="4:4" x14ac:dyDescent="0.25">
      <c r="D1524" s="111"/>
    </row>
    <row r="1525" spans="4:4" x14ac:dyDescent="0.25">
      <c r="D1525" s="111"/>
    </row>
    <row r="1526" spans="4:4" x14ac:dyDescent="0.25">
      <c r="D1526" s="111"/>
    </row>
    <row r="1527" spans="4:4" x14ac:dyDescent="0.25">
      <c r="D1527" s="111"/>
    </row>
    <row r="1528" spans="4:4" x14ac:dyDescent="0.25">
      <c r="D1528" s="111"/>
    </row>
    <row r="1529" spans="4:4" x14ac:dyDescent="0.25">
      <c r="D1529" s="111"/>
    </row>
    <row r="1530" spans="4:4" x14ac:dyDescent="0.25">
      <c r="D1530" s="111"/>
    </row>
    <row r="1531" spans="4:4" x14ac:dyDescent="0.25">
      <c r="D1531" s="111"/>
    </row>
    <row r="1532" spans="4:4" x14ac:dyDescent="0.25">
      <c r="D1532" s="111"/>
    </row>
    <row r="1533" spans="4:4" x14ac:dyDescent="0.25">
      <c r="D1533" s="111"/>
    </row>
    <row r="1534" spans="4:4" x14ac:dyDescent="0.25">
      <c r="D1534" s="111"/>
    </row>
    <row r="1535" spans="4:4" x14ac:dyDescent="0.25">
      <c r="D1535" s="111"/>
    </row>
    <row r="1536" spans="4:4" x14ac:dyDescent="0.25">
      <c r="D1536" s="111"/>
    </row>
    <row r="1537" spans="4:4" x14ac:dyDescent="0.25">
      <c r="D1537" s="111"/>
    </row>
    <row r="1538" spans="4:4" x14ac:dyDescent="0.25">
      <c r="D1538" s="111"/>
    </row>
    <row r="1539" spans="4:4" x14ac:dyDescent="0.25">
      <c r="D1539" s="111"/>
    </row>
    <row r="1540" spans="4:4" x14ac:dyDescent="0.25">
      <c r="D1540" s="111"/>
    </row>
    <row r="1541" spans="4:4" x14ac:dyDescent="0.25">
      <c r="D1541" s="111"/>
    </row>
    <row r="1542" spans="4:4" x14ac:dyDescent="0.25">
      <c r="D1542" s="111"/>
    </row>
    <row r="1543" spans="4:4" x14ac:dyDescent="0.25">
      <c r="D1543" s="111"/>
    </row>
    <row r="1544" spans="4:4" x14ac:dyDescent="0.25">
      <c r="D1544" s="111"/>
    </row>
    <row r="1545" spans="4:4" x14ac:dyDescent="0.25">
      <c r="D1545" s="111"/>
    </row>
    <row r="1546" spans="4:4" x14ac:dyDescent="0.25">
      <c r="D1546" s="111"/>
    </row>
    <row r="1547" spans="4:4" x14ac:dyDescent="0.25">
      <c r="D1547" s="111"/>
    </row>
    <row r="1548" spans="4:4" x14ac:dyDescent="0.25">
      <c r="D1548" s="111"/>
    </row>
    <row r="1549" spans="4:4" x14ac:dyDescent="0.25">
      <c r="D1549" s="111"/>
    </row>
    <row r="1550" spans="4:4" x14ac:dyDescent="0.25">
      <c r="D1550" s="111"/>
    </row>
    <row r="1551" spans="4:4" x14ac:dyDescent="0.25">
      <c r="D1551" s="111"/>
    </row>
    <row r="1552" spans="4:4" x14ac:dyDescent="0.25">
      <c r="D1552" s="111"/>
    </row>
    <row r="1553" spans="4:4" x14ac:dyDescent="0.25">
      <c r="D1553" s="111"/>
    </row>
    <row r="1554" spans="4:4" x14ac:dyDescent="0.25">
      <c r="D1554" s="111"/>
    </row>
    <row r="1555" spans="4:4" x14ac:dyDescent="0.25">
      <c r="D1555" s="111"/>
    </row>
    <row r="1556" spans="4:4" x14ac:dyDescent="0.25">
      <c r="D1556" s="111"/>
    </row>
    <row r="1557" spans="4:4" x14ac:dyDescent="0.25">
      <c r="D1557" s="111"/>
    </row>
    <row r="1558" spans="4:4" x14ac:dyDescent="0.25">
      <c r="D1558" s="111"/>
    </row>
    <row r="1559" spans="4:4" x14ac:dyDescent="0.25">
      <c r="D1559" s="111"/>
    </row>
    <row r="1560" spans="4:4" x14ac:dyDescent="0.25">
      <c r="D1560" s="111"/>
    </row>
    <row r="1561" spans="4:4" x14ac:dyDescent="0.25">
      <c r="D1561" s="111"/>
    </row>
    <row r="1562" spans="4:4" x14ac:dyDescent="0.25">
      <c r="D1562" s="111"/>
    </row>
    <row r="1563" spans="4:4" x14ac:dyDescent="0.25">
      <c r="D1563" s="111"/>
    </row>
    <row r="1564" spans="4:4" x14ac:dyDescent="0.25">
      <c r="D1564" s="111"/>
    </row>
    <row r="1565" spans="4:4" x14ac:dyDescent="0.25">
      <c r="D1565" s="111"/>
    </row>
    <row r="1566" spans="4:4" x14ac:dyDescent="0.25">
      <c r="D1566" s="111"/>
    </row>
    <row r="1567" spans="4:4" x14ac:dyDescent="0.25">
      <c r="D1567" s="111"/>
    </row>
    <row r="1568" spans="4:4" x14ac:dyDescent="0.25">
      <c r="D1568" s="111"/>
    </row>
    <row r="1569" spans="4:4" x14ac:dyDescent="0.25">
      <c r="D1569" s="111"/>
    </row>
    <row r="1570" spans="4:4" x14ac:dyDescent="0.25">
      <c r="D1570" s="111"/>
    </row>
    <row r="1571" spans="4:4" x14ac:dyDescent="0.25">
      <c r="D1571" s="111"/>
    </row>
    <row r="1572" spans="4:4" x14ac:dyDescent="0.25">
      <c r="D1572" s="111"/>
    </row>
    <row r="1573" spans="4:4" x14ac:dyDescent="0.25">
      <c r="D1573" s="111"/>
    </row>
    <row r="1574" spans="4:4" x14ac:dyDescent="0.25">
      <c r="D1574" s="111"/>
    </row>
    <row r="1575" spans="4:4" x14ac:dyDescent="0.25">
      <c r="D1575" s="111"/>
    </row>
    <row r="1576" spans="4:4" x14ac:dyDescent="0.25">
      <c r="D1576" s="111"/>
    </row>
    <row r="1577" spans="4:4" x14ac:dyDescent="0.25">
      <c r="D1577" s="111"/>
    </row>
    <row r="1578" spans="4:4" x14ac:dyDescent="0.25">
      <c r="D1578" s="111"/>
    </row>
    <row r="1579" spans="4:4" x14ac:dyDescent="0.25">
      <c r="D1579" s="111"/>
    </row>
    <row r="1580" spans="4:4" x14ac:dyDescent="0.25">
      <c r="D1580" s="111"/>
    </row>
    <row r="1581" spans="4:4" x14ac:dyDescent="0.25">
      <c r="D1581" s="111"/>
    </row>
    <row r="1582" spans="4:4" x14ac:dyDescent="0.25">
      <c r="D1582" s="111"/>
    </row>
    <row r="1583" spans="4:4" x14ac:dyDescent="0.25">
      <c r="D1583" s="111"/>
    </row>
    <row r="1584" spans="4:4" x14ac:dyDescent="0.25">
      <c r="D1584" s="111"/>
    </row>
    <row r="1585" spans="4:4" x14ac:dyDescent="0.25">
      <c r="D1585" s="111"/>
    </row>
    <row r="1586" spans="4:4" x14ac:dyDescent="0.25">
      <c r="D1586" s="111"/>
    </row>
    <row r="1587" spans="4:4" x14ac:dyDescent="0.25">
      <c r="D1587" s="111"/>
    </row>
    <row r="1588" spans="4:4" x14ac:dyDescent="0.25">
      <c r="D1588" s="111"/>
    </row>
    <row r="1589" spans="4:4" x14ac:dyDescent="0.25">
      <c r="D1589" s="111"/>
    </row>
    <row r="1590" spans="4:4" x14ac:dyDescent="0.25">
      <c r="D1590" s="111"/>
    </row>
    <row r="1591" spans="4:4" x14ac:dyDescent="0.25">
      <c r="D1591" s="111"/>
    </row>
    <row r="1592" spans="4:4" x14ac:dyDescent="0.25">
      <c r="D1592" s="111"/>
    </row>
    <row r="1593" spans="4:4" x14ac:dyDescent="0.25">
      <c r="D1593" s="111"/>
    </row>
    <row r="1594" spans="4:4" x14ac:dyDescent="0.25">
      <c r="D1594" s="111"/>
    </row>
    <row r="1595" spans="4:4" x14ac:dyDescent="0.25">
      <c r="D1595" s="111"/>
    </row>
    <row r="1596" spans="4:4" x14ac:dyDescent="0.25">
      <c r="D1596" s="111"/>
    </row>
    <row r="1597" spans="4:4" x14ac:dyDescent="0.25">
      <c r="D1597" s="111"/>
    </row>
    <row r="1598" spans="4:4" x14ac:dyDescent="0.25">
      <c r="D1598" s="111"/>
    </row>
    <row r="1599" spans="4:4" x14ac:dyDescent="0.25">
      <c r="D1599" s="111"/>
    </row>
    <row r="1600" spans="4:4" x14ac:dyDescent="0.25">
      <c r="D1600" s="111"/>
    </row>
    <row r="1601" spans="4:4" x14ac:dyDescent="0.25">
      <c r="D1601" s="111"/>
    </row>
    <row r="1602" spans="4:4" x14ac:dyDescent="0.25">
      <c r="D1602" s="111"/>
    </row>
    <row r="1603" spans="4:4" x14ac:dyDescent="0.25">
      <c r="D1603" s="111"/>
    </row>
    <row r="1604" spans="4:4" x14ac:dyDescent="0.25">
      <c r="D1604" s="111"/>
    </row>
    <row r="1605" spans="4:4" x14ac:dyDescent="0.25">
      <c r="D1605" s="111"/>
    </row>
    <row r="1606" spans="4:4" x14ac:dyDescent="0.25">
      <c r="D1606" s="111"/>
    </row>
    <row r="1607" spans="4:4" x14ac:dyDescent="0.25">
      <c r="D1607" s="111"/>
    </row>
    <row r="1608" spans="4:4" x14ac:dyDescent="0.25">
      <c r="D1608" s="111"/>
    </row>
    <row r="1609" spans="4:4" x14ac:dyDescent="0.25">
      <c r="D1609" s="111"/>
    </row>
    <row r="1610" spans="4:4" x14ac:dyDescent="0.25">
      <c r="D1610" s="111"/>
    </row>
    <row r="1611" spans="4:4" x14ac:dyDescent="0.25">
      <c r="D1611" s="111"/>
    </row>
    <row r="1612" spans="4:4" x14ac:dyDescent="0.25">
      <c r="D1612" s="111"/>
    </row>
    <row r="1613" spans="4:4" x14ac:dyDescent="0.25">
      <c r="D1613" s="111"/>
    </row>
    <row r="1614" spans="4:4" x14ac:dyDescent="0.25">
      <c r="D1614" s="111"/>
    </row>
    <row r="1615" spans="4:4" x14ac:dyDescent="0.25">
      <c r="D1615" s="111"/>
    </row>
    <row r="1616" spans="4:4" x14ac:dyDescent="0.25">
      <c r="D1616" s="111"/>
    </row>
    <row r="1617" spans="4:4" x14ac:dyDescent="0.25">
      <c r="D1617" s="111"/>
    </row>
    <row r="1618" spans="4:4" x14ac:dyDescent="0.25">
      <c r="D1618" s="111"/>
    </row>
    <row r="1619" spans="4:4" x14ac:dyDescent="0.25">
      <c r="D1619" s="111"/>
    </row>
    <row r="1620" spans="4:4" x14ac:dyDescent="0.25">
      <c r="D1620" s="111"/>
    </row>
    <row r="1621" spans="4:4" x14ac:dyDescent="0.25">
      <c r="D1621" s="111"/>
    </row>
    <row r="1622" spans="4:4" x14ac:dyDescent="0.25">
      <c r="D1622" s="111"/>
    </row>
    <row r="1623" spans="4:4" x14ac:dyDescent="0.25">
      <c r="D1623" s="111"/>
    </row>
    <row r="1624" spans="4:4" x14ac:dyDescent="0.25">
      <c r="D1624" s="111"/>
    </row>
    <row r="1625" spans="4:4" x14ac:dyDescent="0.25">
      <c r="D1625" s="111"/>
    </row>
    <row r="1626" spans="4:4" x14ac:dyDescent="0.25">
      <c r="D1626" s="111"/>
    </row>
    <row r="1627" spans="4:4" x14ac:dyDescent="0.25">
      <c r="D1627" s="111"/>
    </row>
    <row r="1628" spans="4:4" x14ac:dyDescent="0.25">
      <c r="D1628" s="111"/>
    </row>
    <row r="1629" spans="4:4" x14ac:dyDescent="0.25">
      <c r="D1629" s="111"/>
    </row>
    <row r="1630" spans="4:4" x14ac:dyDescent="0.25">
      <c r="D1630" s="111"/>
    </row>
    <row r="1631" spans="4:4" x14ac:dyDescent="0.25">
      <c r="D1631" s="111"/>
    </row>
    <row r="1632" spans="4:4" x14ac:dyDescent="0.25">
      <c r="D1632" s="111"/>
    </row>
    <row r="1633" spans="4:4" x14ac:dyDescent="0.25">
      <c r="D1633" s="111"/>
    </row>
    <row r="1634" spans="4:4" x14ac:dyDescent="0.25">
      <c r="D1634" s="111"/>
    </row>
    <row r="1635" spans="4:4" x14ac:dyDescent="0.25">
      <c r="D1635" s="111"/>
    </row>
    <row r="1636" spans="4:4" x14ac:dyDescent="0.25">
      <c r="D1636" s="111"/>
    </row>
    <row r="1637" spans="4:4" x14ac:dyDescent="0.25">
      <c r="D1637" s="111"/>
    </row>
    <row r="1638" spans="4:4" x14ac:dyDescent="0.25">
      <c r="D1638" s="111"/>
    </row>
    <row r="1639" spans="4:4" x14ac:dyDescent="0.25">
      <c r="D1639" s="111"/>
    </row>
    <row r="1640" spans="4:4" x14ac:dyDescent="0.25">
      <c r="D1640" s="111"/>
    </row>
    <row r="1641" spans="4:4" x14ac:dyDescent="0.25">
      <c r="D1641" s="111"/>
    </row>
    <row r="1642" spans="4:4" x14ac:dyDescent="0.25">
      <c r="D1642" s="111"/>
    </row>
    <row r="1643" spans="4:4" x14ac:dyDescent="0.25">
      <c r="D1643" s="111"/>
    </row>
    <row r="1644" spans="4:4" x14ac:dyDescent="0.25">
      <c r="D1644" s="111"/>
    </row>
    <row r="1645" spans="4:4" x14ac:dyDescent="0.25">
      <c r="D1645" s="111"/>
    </row>
    <row r="1646" spans="4:4" x14ac:dyDescent="0.25">
      <c r="D1646" s="111"/>
    </row>
    <row r="1647" spans="4:4" x14ac:dyDescent="0.25">
      <c r="D1647" s="111"/>
    </row>
    <row r="1648" spans="4:4" x14ac:dyDescent="0.25">
      <c r="D1648" s="111"/>
    </row>
    <row r="1649" spans="4:4" x14ac:dyDescent="0.25">
      <c r="D1649" s="111"/>
    </row>
    <row r="1650" spans="4:4" x14ac:dyDescent="0.25">
      <c r="D1650" s="111"/>
    </row>
    <row r="1651" spans="4:4" x14ac:dyDescent="0.25">
      <c r="D1651" s="111"/>
    </row>
    <row r="1652" spans="4:4" x14ac:dyDescent="0.25">
      <c r="D1652" s="111"/>
    </row>
    <row r="1653" spans="4:4" x14ac:dyDescent="0.25">
      <c r="D1653" s="111"/>
    </row>
    <row r="1654" spans="4:4" x14ac:dyDescent="0.25">
      <c r="D1654" s="111"/>
    </row>
    <row r="1655" spans="4:4" x14ac:dyDescent="0.25">
      <c r="D1655" s="111"/>
    </row>
    <row r="1656" spans="4:4" x14ac:dyDescent="0.25">
      <c r="D1656" s="111"/>
    </row>
    <row r="1657" spans="4:4" x14ac:dyDescent="0.25">
      <c r="D1657" s="111"/>
    </row>
    <row r="1658" spans="4:4" x14ac:dyDescent="0.25">
      <c r="D1658" s="111"/>
    </row>
    <row r="1659" spans="4:4" x14ac:dyDescent="0.25">
      <c r="D1659" s="111"/>
    </row>
    <row r="1660" spans="4:4" x14ac:dyDescent="0.25">
      <c r="D1660" s="111"/>
    </row>
    <row r="1661" spans="4:4" x14ac:dyDescent="0.25">
      <c r="D1661" s="111"/>
    </row>
    <row r="1662" spans="4:4" x14ac:dyDescent="0.25">
      <c r="D1662" s="111"/>
    </row>
    <row r="1663" spans="4:4" x14ac:dyDescent="0.25">
      <c r="D1663" s="111"/>
    </row>
    <row r="1664" spans="4:4" x14ac:dyDescent="0.25">
      <c r="D1664" s="111"/>
    </row>
    <row r="1665" spans="4:4" x14ac:dyDescent="0.25">
      <c r="D1665" s="111"/>
    </row>
    <row r="1666" spans="4:4" x14ac:dyDescent="0.25">
      <c r="D1666" s="111"/>
    </row>
    <row r="1667" spans="4:4" x14ac:dyDescent="0.25">
      <c r="D1667" s="111"/>
    </row>
    <row r="1668" spans="4:4" x14ac:dyDescent="0.25">
      <c r="D1668" s="111"/>
    </row>
    <row r="1669" spans="4:4" x14ac:dyDescent="0.25">
      <c r="D1669" s="111"/>
    </row>
    <row r="1670" spans="4:4" x14ac:dyDescent="0.25">
      <c r="D1670" s="111"/>
    </row>
    <row r="1671" spans="4:4" x14ac:dyDescent="0.25">
      <c r="D1671" s="111"/>
    </row>
    <row r="1672" spans="4:4" x14ac:dyDescent="0.25">
      <c r="D1672" s="111"/>
    </row>
    <row r="1673" spans="4:4" x14ac:dyDescent="0.25">
      <c r="D1673" s="111"/>
    </row>
    <row r="1674" spans="4:4" x14ac:dyDescent="0.25">
      <c r="D1674" s="111"/>
    </row>
    <row r="1675" spans="4:4" x14ac:dyDescent="0.25">
      <c r="D1675" s="111"/>
    </row>
    <row r="1676" spans="4:4" x14ac:dyDescent="0.25">
      <c r="D1676" s="111"/>
    </row>
    <row r="1677" spans="4:4" x14ac:dyDescent="0.25">
      <c r="D1677" s="111"/>
    </row>
    <row r="1678" spans="4:4" x14ac:dyDescent="0.25">
      <c r="D1678" s="111"/>
    </row>
    <row r="1679" spans="4:4" x14ac:dyDescent="0.25">
      <c r="D1679" s="111"/>
    </row>
    <row r="1680" spans="4:4" x14ac:dyDescent="0.25">
      <c r="D1680" s="111"/>
    </row>
    <row r="1681" spans="4:4" x14ac:dyDescent="0.25">
      <c r="D1681" s="111"/>
    </row>
    <row r="1682" spans="4:4" x14ac:dyDescent="0.25">
      <c r="D1682" s="111"/>
    </row>
    <row r="1683" spans="4:4" x14ac:dyDescent="0.25">
      <c r="D1683" s="111"/>
    </row>
    <row r="1684" spans="4:4" x14ac:dyDescent="0.25">
      <c r="D1684" s="111"/>
    </row>
    <row r="1685" spans="4:4" x14ac:dyDescent="0.25">
      <c r="D1685" s="111"/>
    </row>
    <row r="1686" spans="4:4" x14ac:dyDescent="0.25">
      <c r="D1686" s="111"/>
    </row>
    <row r="1687" spans="4:4" x14ac:dyDescent="0.25">
      <c r="D1687" s="111"/>
    </row>
    <row r="1688" spans="4:4" x14ac:dyDescent="0.25">
      <c r="D1688" s="111"/>
    </row>
    <row r="1689" spans="4:4" x14ac:dyDescent="0.25">
      <c r="D1689" s="111"/>
    </row>
    <row r="1690" spans="4:4" x14ac:dyDescent="0.25">
      <c r="D1690" s="111"/>
    </row>
    <row r="1691" spans="4:4" x14ac:dyDescent="0.25">
      <c r="D1691" s="111"/>
    </row>
    <row r="1692" spans="4:4" x14ac:dyDescent="0.25">
      <c r="D1692" s="111"/>
    </row>
    <row r="1693" spans="4:4" x14ac:dyDescent="0.25">
      <c r="D1693" s="111"/>
    </row>
    <row r="1694" spans="4:4" x14ac:dyDescent="0.25">
      <c r="D1694" s="111"/>
    </row>
    <row r="1695" spans="4:4" x14ac:dyDescent="0.25">
      <c r="D1695" s="111"/>
    </row>
    <row r="1696" spans="4:4" x14ac:dyDescent="0.25">
      <c r="D1696" s="111"/>
    </row>
    <row r="1697" spans="4:4" x14ac:dyDescent="0.25">
      <c r="D1697" s="111"/>
    </row>
    <row r="1698" spans="4:4" x14ac:dyDescent="0.25">
      <c r="D1698" s="111"/>
    </row>
    <row r="1699" spans="4:4" x14ac:dyDescent="0.25">
      <c r="D1699" s="111"/>
    </row>
    <row r="1700" spans="4:4" x14ac:dyDescent="0.25">
      <c r="D1700" s="111"/>
    </row>
    <row r="1701" spans="4:4" x14ac:dyDescent="0.25">
      <c r="D1701" s="111"/>
    </row>
    <row r="1702" spans="4:4" x14ac:dyDescent="0.25">
      <c r="D1702" s="111"/>
    </row>
    <row r="1703" spans="4:4" x14ac:dyDescent="0.25">
      <c r="D1703" s="111"/>
    </row>
    <row r="1704" spans="4:4" x14ac:dyDescent="0.25">
      <c r="D1704" s="111"/>
    </row>
    <row r="1705" spans="4:4" x14ac:dyDescent="0.25">
      <c r="D1705" s="111"/>
    </row>
    <row r="1706" spans="4:4" x14ac:dyDescent="0.25">
      <c r="D1706" s="111"/>
    </row>
    <row r="1707" spans="4:4" x14ac:dyDescent="0.25">
      <c r="D1707" s="111"/>
    </row>
    <row r="1708" spans="4:4" x14ac:dyDescent="0.25">
      <c r="D1708" s="111"/>
    </row>
    <row r="1709" spans="4:4" x14ac:dyDescent="0.25">
      <c r="D1709" s="111"/>
    </row>
    <row r="1710" spans="4:4" x14ac:dyDescent="0.25">
      <c r="D1710" s="111"/>
    </row>
    <row r="1711" spans="4:4" x14ac:dyDescent="0.25">
      <c r="D1711" s="111"/>
    </row>
    <row r="1712" spans="4:4" x14ac:dyDescent="0.25">
      <c r="D1712" s="111"/>
    </row>
    <row r="1713" spans="4:4" x14ac:dyDescent="0.25">
      <c r="D1713" s="111"/>
    </row>
    <row r="1714" spans="4:4" x14ac:dyDescent="0.25">
      <c r="D1714" s="111"/>
    </row>
    <row r="1715" spans="4:4" x14ac:dyDescent="0.25">
      <c r="D1715" s="111"/>
    </row>
    <row r="1716" spans="4:4" x14ac:dyDescent="0.25">
      <c r="D1716" s="111"/>
    </row>
    <row r="1717" spans="4:4" x14ac:dyDescent="0.25">
      <c r="D1717" s="111"/>
    </row>
    <row r="1718" spans="4:4" x14ac:dyDescent="0.25">
      <c r="D1718" s="111"/>
    </row>
    <row r="1719" spans="4:4" x14ac:dyDescent="0.25">
      <c r="D1719" s="111"/>
    </row>
    <row r="1720" spans="4:4" x14ac:dyDescent="0.25">
      <c r="D1720" s="111"/>
    </row>
    <row r="1721" spans="4:4" x14ac:dyDescent="0.25">
      <c r="D1721" s="111"/>
    </row>
    <row r="1722" spans="4:4" x14ac:dyDescent="0.25">
      <c r="D1722" s="111"/>
    </row>
    <row r="1723" spans="4:4" x14ac:dyDescent="0.25">
      <c r="D1723" s="111"/>
    </row>
    <row r="1724" spans="4:4" x14ac:dyDescent="0.25">
      <c r="D1724" s="111"/>
    </row>
    <row r="1725" spans="4:4" x14ac:dyDescent="0.25">
      <c r="D1725" s="111"/>
    </row>
    <row r="1726" spans="4:4" x14ac:dyDescent="0.25">
      <c r="D1726" s="111"/>
    </row>
    <row r="1727" spans="4:4" x14ac:dyDescent="0.25">
      <c r="D1727" s="111"/>
    </row>
    <row r="1728" spans="4:4" x14ac:dyDescent="0.25">
      <c r="D1728" s="111"/>
    </row>
    <row r="1729" spans="4:4" x14ac:dyDescent="0.25">
      <c r="D1729" s="111"/>
    </row>
    <row r="1730" spans="4:4" x14ac:dyDescent="0.25">
      <c r="D1730" s="111"/>
    </row>
    <row r="1731" spans="4:4" x14ac:dyDescent="0.25">
      <c r="D1731" s="111"/>
    </row>
    <row r="1732" spans="4:4" x14ac:dyDescent="0.25">
      <c r="D1732" s="111"/>
    </row>
    <row r="1733" spans="4:4" x14ac:dyDescent="0.25">
      <c r="D1733" s="111"/>
    </row>
    <row r="1734" spans="4:4" x14ac:dyDescent="0.25">
      <c r="D1734" s="111"/>
    </row>
    <row r="1735" spans="4:4" x14ac:dyDescent="0.25">
      <c r="D1735" s="111"/>
    </row>
    <row r="1736" spans="4:4" x14ac:dyDescent="0.25">
      <c r="D1736" s="111"/>
    </row>
    <row r="1737" spans="4:4" x14ac:dyDescent="0.25">
      <c r="D1737" s="111"/>
    </row>
    <row r="1738" spans="4:4" x14ac:dyDescent="0.25">
      <c r="D1738" s="111"/>
    </row>
    <row r="1739" spans="4:4" x14ac:dyDescent="0.25">
      <c r="D1739" s="111"/>
    </row>
    <row r="1740" spans="4:4" x14ac:dyDescent="0.25">
      <c r="D1740" s="111"/>
    </row>
    <row r="1741" spans="4:4" x14ac:dyDescent="0.25">
      <c r="D1741" s="111"/>
    </row>
    <row r="1742" spans="4:4" x14ac:dyDescent="0.25">
      <c r="D1742" s="111"/>
    </row>
    <row r="1743" spans="4:4" x14ac:dyDescent="0.25">
      <c r="D1743" s="111"/>
    </row>
    <row r="1744" spans="4:4" x14ac:dyDescent="0.25">
      <c r="D1744" s="111"/>
    </row>
    <row r="1745" spans="4:4" x14ac:dyDescent="0.25">
      <c r="D1745" s="111"/>
    </row>
    <row r="1746" spans="4:4" x14ac:dyDescent="0.25">
      <c r="D1746" s="111"/>
    </row>
    <row r="1747" spans="4:4" x14ac:dyDescent="0.25">
      <c r="D1747" s="111"/>
    </row>
    <row r="1748" spans="4:4" x14ac:dyDescent="0.25">
      <c r="D1748" s="111"/>
    </row>
    <row r="1749" spans="4:4" x14ac:dyDescent="0.25">
      <c r="D1749" s="111"/>
    </row>
    <row r="1750" spans="4:4" x14ac:dyDescent="0.25">
      <c r="D1750" s="111"/>
    </row>
    <row r="1751" spans="4:4" x14ac:dyDescent="0.25">
      <c r="D1751" s="111"/>
    </row>
    <row r="1752" spans="4:4" x14ac:dyDescent="0.25">
      <c r="D1752" s="111"/>
    </row>
    <row r="1753" spans="4:4" x14ac:dyDescent="0.25">
      <c r="D1753" s="111"/>
    </row>
    <row r="1754" spans="4:4" x14ac:dyDescent="0.25">
      <c r="D1754" s="111"/>
    </row>
    <row r="1755" spans="4:4" x14ac:dyDescent="0.25">
      <c r="D1755" s="111"/>
    </row>
    <row r="1756" spans="4:4" x14ac:dyDescent="0.25">
      <c r="D1756" s="111"/>
    </row>
    <row r="1757" spans="4:4" x14ac:dyDescent="0.25">
      <c r="D1757" s="111"/>
    </row>
    <row r="1758" spans="4:4" x14ac:dyDescent="0.25">
      <c r="D1758" s="111"/>
    </row>
    <row r="1759" spans="4:4" x14ac:dyDescent="0.25">
      <c r="D1759" s="111"/>
    </row>
    <row r="1760" spans="4:4" x14ac:dyDescent="0.25">
      <c r="D1760" s="111"/>
    </row>
    <row r="1761" spans="4:4" x14ac:dyDescent="0.25">
      <c r="D1761" s="111"/>
    </row>
    <row r="1762" spans="4:4" x14ac:dyDescent="0.25">
      <c r="D1762" s="111"/>
    </row>
    <row r="1763" spans="4:4" x14ac:dyDescent="0.25">
      <c r="D1763" s="111"/>
    </row>
    <row r="1764" spans="4:4" x14ac:dyDescent="0.25">
      <c r="D1764" s="111"/>
    </row>
    <row r="1765" spans="4:4" x14ac:dyDescent="0.25">
      <c r="D1765" s="111"/>
    </row>
    <row r="1766" spans="4:4" x14ac:dyDescent="0.25">
      <c r="D1766" s="111"/>
    </row>
    <row r="1767" spans="4:4" x14ac:dyDescent="0.25">
      <c r="D1767" s="111"/>
    </row>
    <row r="1768" spans="4:4" x14ac:dyDescent="0.25">
      <c r="D1768" s="111"/>
    </row>
    <row r="1769" spans="4:4" x14ac:dyDescent="0.25">
      <c r="D1769" s="111"/>
    </row>
    <row r="1770" spans="4:4" x14ac:dyDescent="0.25">
      <c r="D1770" s="111"/>
    </row>
    <row r="1771" spans="4:4" x14ac:dyDescent="0.25">
      <c r="D1771" s="111"/>
    </row>
    <row r="1772" spans="4:4" x14ac:dyDescent="0.25">
      <c r="D1772" s="111"/>
    </row>
    <row r="1773" spans="4:4" x14ac:dyDescent="0.25">
      <c r="D1773" s="111"/>
    </row>
    <row r="1774" spans="4:4" x14ac:dyDescent="0.25">
      <c r="D1774" s="111"/>
    </row>
    <row r="1775" spans="4:4" x14ac:dyDescent="0.25">
      <c r="D1775" s="111"/>
    </row>
    <row r="1776" spans="4:4" x14ac:dyDescent="0.25">
      <c r="D1776" s="111"/>
    </row>
    <row r="1777" spans="4:4" x14ac:dyDescent="0.25">
      <c r="D1777" s="111"/>
    </row>
    <row r="1778" spans="4:4" x14ac:dyDescent="0.25">
      <c r="D1778" s="111"/>
    </row>
    <row r="1779" spans="4:4" x14ac:dyDescent="0.25">
      <c r="D1779" s="111"/>
    </row>
    <row r="1780" spans="4:4" x14ac:dyDescent="0.25">
      <c r="D1780" s="111"/>
    </row>
    <row r="1781" spans="4:4" x14ac:dyDescent="0.25">
      <c r="D1781" s="111"/>
    </row>
    <row r="1782" spans="4:4" x14ac:dyDescent="0.25">
      <c r="D1782" s="111"/>
    </row>
    <row r="1783" spans="4:4" x14ac:dyDescent="0.25">
      <c r="D1783" s="111"/>
    </row>
    <row r="1784" spans="4:4" x14ac:dyDescent="0.25">
      <c r="D1784" s="111"/>
    </row>
    <row r="1785" spans="4:4" x14ac:dyDescent="0.25">
      <c r="D1785" s="111"/>
    </row>
    <row r="1786" spans="4:4" x14ac:dyDescent="0.25">
      <c r="D1786" s="111"/>
    </row>
    <row r="1787" spans="4:4" x14ac:dyDescent="0.25">
      <c r="D1787" s="111"/>
    </row>
    <row r="1788" spans="4:4" x14ac:dyDescent="0.25">
      <c r="D1788" s="111"/>
    </row>
    <row r="1789" spans="4:4" x14ac:dyDescent="0.25">
      <c r="D1789" s="111"/>
    </row>
    <row r="1790" spans="4:4" x14ac:dyDescent="0.25">
      <c r="D1790" s="111"/>
    </row>
    <row r="1791" spans="4:4" x14ac:dyDescent="0.25">
      <c r="D1791" s="111"/>
    </row>
    <row r="1792" spans="4:4" x14ac:dyDescent="0.25">
      <c r="D1792" s="111"/>
    </row>
    <row r="1793" spans="4:4" x14ac:dyDescent="0.25">
      <c r="D1793" s="111"/>
    </row>
    <row r="1794" spans="4:4" x14ac:dyDescent="0.25">
      <c r="D1794" s="111"/>
    </row>
    <row r="1795" spans="4:4" x14ac:dyDescent="0.25">
      <c r="D1795" s="111"/>
    </row>
    <row r="1796" spans="4:4" x14ac:dyDescent="0.25">
      <c r="D1796" s="111"/>
    </row>
    <row r="1797" spans="4:4" x14ac:dyDescent="0.25">
      <c r="D1797" s="111"/>
    </row>
    <row r="1798" spans="4:4" x14ac:dyDescent="0.25">
      <c r="D1798" s="111"/>
    </row>
    <row r="1799" spans="4:4" x14ac:dyDescent="0.25">
      <c r="D1799" s="111"/>
    </row>
    <row r="1800" spans="4:4" x14ac:dyDescent="0.25">
      <c r="D1800" s="111"/>
    </row>
    <row r="1801" spans="4:4" x14ac:dyDescent="0.25">
      <c r="D1801" s="111"/>
    </row>
    <row r="1802" spans="4:4" x14ac:dyDescent="0.25">
      <c r="D1802" s="111"/>
    </row>
    <row r="1803" spans="4:4" x14ac:dyDescent="0.25">
      <c r="D1803" s="111"/>
    </row>
    <row r="1804" spans="4:4" x14ac:dyDescent="0.25">
      <c r="D1804" s="111"/>
    </row>
    <row r="1805" spans="4:4" x14ac:dyDescent="0.25">
      <c r="D1805" s="111"/>
    </row>
    <row r="1806" spans="4:4" x14ac:dyDescent="0.25">
      <c r="D1806" s="111"/>
    </row>
    <row r="1807" spans="4:4" x14ac:dyDescent="0.25">
      <c r="D1807" s="111"/>
    </row>
    <row r="1808" spans="4:4" x14ac:dyDescent="0.25">
      <c r="D1808" s="111"/>
    </row>
    <row r="1809" spans="4:4" x14ac:dyDescent="0.25">
      <c r="D1809" s="111"/>
    </row>
    <row r="1810" spans="4:4" x14ac:dyDescent="0.25">
      <c r="D1810" s="111"/>
    </row>
    <row r="1811" spans="4:4" x14ac:dyDescent="0.25">
      <c r="D1811" s="111"/>
    </row>
    <row r="1812" spans="4:4" x14ac:dyDescent="0.25">
      <c r="D1812" s="111"/>
    </row>
    <row r="1813" spans="4:4" x14ac:dyDescent="0.25">
      <c r="D1813" s="111"/>
    </row>
    <row r="1814" spans="4:4" x14ac:dyDescent="0.25">
      <c r="D1814" s="111"/>
    </row>
    <row r="1815" spans="4:4" x14ac:dyDescent="0.25">
      <c r="D1815" s="111"/>
    </row>
    <row r="1816" spans="4:4" x14ac:dyDescent="0.25">
      <c r="D1816" s="111"/>
    </row>
    <row r="1817" spans="4:4" x14ac:dyDescent="0.25">
      <c r="D1817" s="111"/>
    </row>
    <row r="1818" spans="4:4" x14ac:dyDescent="0.25">
      <c r="D1818" s="111"/>
    </row>
    <row r="1819" spans="4:4" x14ac:dyDescent="0.25">
      <c r="D1819" s="111"/>
    </row>
    <row r="1820" spans="4:4" x14ac:dyDescent="0.25">
      <c r="D1820" s="111"/>
    </row>
    <row r="1821" spans="4:4" x14ac:dyDescent="0.25">
      <c r="D1821" s="111"/>
    </row>
    <row r="1822" spans="4:4" x14ac:dyDescent="0.25">
      <c r="D1822" s="111"/>
    </row>
    <row r="1823" spans="4:4" x14ac:dyDescent="0.25">
      <c r="D1823" s="111"/>
    </row>
    <row r="1824" spans="4:4" x14ac:dyDescent="0.25">
      <c r="D1824" s="111"/>
    </row>
    <row r="1825" spans="4:4" x14ac:dyDescent="0.25">
      <c r="D1825" s="111"/>
    </row>
    <row r="1826" spans="4:4" x14ac:dyDescent="0.25">
      <c r="D1826" s="111"/>
    </row>
    <row r="1827" spans="4:4" x14ac:dyDescent="0.25">
      <c r="D1827" s="111"/>
    </row>
    <row r="1828" spans="4:4" x14ac:dyDescent="0.25">
      <c r="D1828" s="111"/>
    </row>
    <row r="1829" spans="4:4" x14ac:dyDescent="0.25">
      <c r="D1829" s="111"/>
    </row>
    <row r="1830" spans="4:4" x14ac:dyDescent="0.25">
      <c r="D1830" s="111"/>
    </row>
    <row r="1831" spans="4:4" x14ac:dyDescent="0.25">
      <c r="D1831" s="111"/>
    </row>
    <row r="1832" spans="4:4" x14ac:dyDescent="0.25">
      <c r="D1832" s="111"/>
    </row>
    <row r="1833" spans="4:4" x14ac:dyDescent="0.25">
      <c r="D1833" s="111"/>
    </row>
    <row r="1834" spans="4:4" x14ac:dyDescent="0.25">
      <c r="D1834" s="111"/>
    </row>
    <row r="1835" spans="4:4" x14ac:dyDescent="0.25">
      <c r="D1835" s="111"/>
    </row>
    <row r="1836" spans="4:4" x14ac:dyDescent="0.25">
      <c r="D1836" s="111"/>
    </row>
    <row r="1837" spans="4:4" x14ac:dyDescent="0.25">
      <c r="D1837" s="111"/>
    </row>
    <row r="1838" spans="4:4" x14ac:dyDescent="0.25">
      <c r="D1838" s="111"/>
    </row>
    <row r="1839" spans="4:4" x14ac:dyDescent="0.25">
      <c r="D1839" s="111"/>
    </row>
    <row r="1840" spans="4:4" x14ac:dyDescent="0.25">
      <c r="D1840" s="111"/>
    </row>
    <row r="1841" spans="4:4" x14ac:dyDescent="0.25">
      <c r="D1841" s="111"/>
    </row>
    <row r="1842" spans="4:4" x14ac:dyDescent="0.25">
      <c r="D1842" s="111"/>
    </row>
    <row r="1843" spans="4:4" x14ac:dyDescent="0.25">
      <c r="D1843" s="111"/>
    </row>
    <row r="1844" spans="4:4" x14ac:dyDescent="0.25">
      <c r="D1844" s="111"/>
    </row>
    <row r="1845" spans="4:4" x14ac:dyDescent="0.25">
      <c r="D1845" s="111"/>
    </row>
    <row r="1846" spans="4:4" x14ac:dyDescent="0.25">
      <c r="D1846" s="111"/>
    </row>
    <row r="1847" spans="4:4" x14ac:dyDescent="0.25">
      <c r="D1847" s="111"/>
    </row>
    <row r="1848" spans="4:4" x14ac:dyDescent="0.25">
      <c r="D1848" s="111"/>
    </row>
    <row r="1849" spans="4:4" x14ac:dyDescent="0.25">
      <c r="D1849" s="111"/>
    </row>
    <row r="1850" spans="4:4" x14ac:dyDescent="0.25">
      <c r="D1850" s="111"/>
    </row>
    <row r="1851" spans="4:4" x14ac:dyDescent="0.25">
      <c r="D1851" s="111"/>
    </row>
    <row r="1852" spans="4:4" x14ac:dyDescent="0.25">
      <c r="D1852" s="111"/>
    </row>
    <row r="1853" spans="4:4" x14ac:dyDescent="0.25">
      <c r="D1853" s="111"/>
    </row>
    <row r="1854" spans="4:4" x14ac:dyDescent="0.25">
      <c r="D1854" s="111"/>
    </row>
    <row r="1855" spans="4:4" x14ac:dyDescent="0.25">
      <c r="D1855" s="111"/>
    </row>
    <row r="1856" spans="4:4" x14ac:dyDescent="0.25">
      <c r="D1856" s="111"/>
    </row>
    <row r="1857" spans="4:4" x14ac:dyDescent="0.25">
      <c r="D1857" s="111"/>
    </row>
    <row r="1858" spans="4:4" x14ac:dyDescent="0.25">
      <c r="D1858" s="111"/>
    </row>
    <row r="1859" spans="4:4" x14ac:dyDescent="0.25">
      <c r="D1859" s="111"/>
    </row>
    <row r="1860" spans="4:4" x14ac:dyDescent="0.25">
      <c r="D1860" s="111"/>
    </row>
    <row r="1861" spans="4:4" x14ac:dyDescent="0.25">
      <c r="D1861" s="111"/>
    </row>
    <row r="1862" spans="4:4" x14ac:dyDescent="0.25">
      <c r="D1862" s="111"/>
    </row>
    <row r="1863" spans="4:4" x14ac:dyDescent="0.25">
      <c r="D1863" s="111"/>
    </row>
    <row r="1864" spans="4:4" x14ac:dyDescent="0.25">
      <c r="D1864" s="111"/>
    </row>
    <row r="1865" spans="4:4" x14ac:dyDescent="0.25">
      <c r="D1865" s="111"/>
    </row>
    <row r="1866" spans="4:4" x14ac:dyDescent="0.25">
      <c r="D1866" s="111"/>
    </row>
    <row r="1867" spans="4:4" x14ac:dyDescent="0.25">
      <c r="D1867" s="111"/>
    </row>
    <row r="1868" spans="4:4" x14ac:dyDescent="0.25">
      <c r="D1868" s="111"/>
    </row>
    <row r="1869" spans="4:4" x14ac:dyDescent="0.25">
      <c r="D1869" s="111"/>
    </row>
    <row r="1870" spans="4:4" x14ac:dyDescent="0.25">
      <c r="D1870" s="111"/>
    </row>
    <row r="1871" spans="4:4" x14ac:dyDescent="0.25">
      <c r="D1871" s="111"/>
    </row>
    <row r="1872" spans="4:4" x14ac:dyDescent="0.25">
      <c r="D1872" s="111"/>
    </row>
    <row r="1873" spans="4:4" x14ac:dyDescent="0.25">
      <c r="D1873" s="111"/>
    </row>
    <row r="1874" spans="4:4" x14ac:dyDescent="0.25">
      <c r="D1874" s="111"/>
    </row>
    <row r="1875" spans="4:4" x14ac:dyDescent="0.25">
      <c r="D1875" s="111"/>
    </row>
    <row r="1876" spans="4:4" x14ac:dyDescent="0.25">
      <c r="D1876" s="111"/>
    </row>
    <row r="1877" spans="4:4" x14ac:dyDescent="0.25">
      <c r="D1877" s="111"/>
    </row>
    <row r="1878" spans="4:4" x14ac:dyDescent="0.25">
      <c r="D1878" s="111"/>
    </row>
    <row r="1879" spans="4:4" x14ac:dyDescent="0.25">
      <c r="D1879" s="111"/>
    </row>
    <row r="1880" spans="4:4" x14ac:dyDescent="0.25">
      <c r="D1880" s="111"/>
    </row>
    <row r="1881" spans="4:4" x14ac:dyDescent="0.25">
      <c r="D1881" s="111"/>
    </row>
    <row r="1882" spans="4:4" x14ac:dyDescent="0.25">
      <c r="D1882" s="111"/>
    </row>
    <row r="1883" spans="4:4" x14ac:dyDescent="0.25">
      <c r="D1883" s="111"/>
    </row>
    <row r="1884" spans="4:4" x14ac:dyDescent="0.25">
      <c r="D1884" s="111"/>
    </row>
    <row r="1885" spans="4:4" x14ac:dyDescent="0.25">
      <c r="D1885" s="111"/>
    </row>
    <row r="1886" spans="4:4" x14ac:dyDescent="0.25">
      <c r="D1886" s="111"/>
    </row>
    <row r="1887" spans="4:4" x14ac:dyDescent="0.25">
      <c r="D1887" s="111"/>
    </row>
    <row r="1888" spans="4:4" x14ac:dyDescent="0.25">
      <c r="D1888" s="111"/>
    </row>
    <row r="1889" spans="4:4" x14ac:dyDescent="0.25">
      <c r="D1889" s="111"/>
    </row>
    <row r="1890" spans="4:4" x14ac:dyDescent="0.25">
      <c r="D1890" s="111"/>
    </row>
    <row r="1891" spans="4:4" x14ac:dyDescent="0.25">
      <c r="D1891" s="111"/>
    </row>
    <row r="1892" spans="4:4" x14ac:dyDescent="0.25">
      <c r="D1892" s="111"/>
    </row>
    <row r="1893" spans="4:4" x14ac:dyDescent="0.25">
      <c r="D1893" s="111"/>
    </row>
    <row r="1894" spans="4:4" x14ac:dyDescent="0.25">
      <c r="D1894" s="111"/>
    </row>
    <row r="1895" spans="4:4" x14ac:dyDescent="0.25">
      <c r="D1895" s="111"/>
    </row>
    <row r="1896" spans="4:4" x14ac:dyDescent="0.25">
      <c r="D1896" s="111"/>
    </row>
    <row r="1897" spans="4:4" x14ac:dyDescent="0.25">
      <c r="D1897" s="111"/>
    </row>
    <row r="1898" spans="4:4" x14ac:dyDescent="0.25">
      <c r="D1898" s="111"/>
    </row>
    <row r="1899" spans="4:4" x14ac:dyDescent="0.25">
      <c r="D1899" s="111"/>
    </row>
    <row r="1900" spans="4:4" x14ac:dyDescent="0.25">
      <c r="D1900" s="111"/>
    </row>
    <row r="1901" spans="4:4" x14ac:dyDescent="0.25">
      <c r="D1901" s="111"/>
    </row>
    <row r="1902" spans="4:4" x14ac:dyDescent="0.25">
      <c r="D1902" s="111"/>
    </row>
    <row r="1903" spans="4:4" x14ac:dyDescent="0.25">
      <c r="D1903" s="111"/>
    </row>
    <row r="1904" spans="4:4" x14ac:dyDescent="0.25">
      <c r="D1904" s="111"/>
    </row>
    <row r="1905" spans="4:4" x14ac:dyDescent="0.25">
      <c r="D1905" s="111"/>
    </row>
    <row r="1906" spans="4:4" x14ac:dyDescent="0.25">
      <c r="D1906" s="111"/>
    </row>
    <row r="1907" spans="4:4" x14ac:dyDescent="0.25">
      <c r="D1907" s="111"/>
    </row>
    <row r="1908" spans="4:4" x14ac:dyDescent="0.25">
      <c r="D1908" s="111"/>
    </row>
    <row r="1909" spans="4:4" x14ac:dyDescent="0.25">
      <c r="D1909" s="111"/>
    </row>
    <row r="1910" spans="4:4" x14ac:dyDescent="0.25">
      <c r="D1910" s="111"/>
    </row>
    <row r="1911" spans="4:4" x14ac:dyDescent="0.25">
      <c r="D1911" s="111"/>
    </row>
    <row r="1912" spans="4:4" x14ac:dyDescent="0.25">
      <c r="D1912" s="111"/>
    </row>
    <row r="1913" spans="4:4" x14ac:dyDescent="0.25">
      <c r="D1913" s="111"/>
    </row>
    <row r="1914" spans="4:4" x14ac:dyDescent="0.25">
      <c r="D1914" s="111"/>
    </row>
    <row r="1915" spans="4:4" x14ac:dyDescent="0.25">
      <c r="D1915" s="111"/>
    </row>
    <row r="1916" spans="4:4" x14ac:dyDescent="0.25">
      <c r="D1916" s="111"/>
    </row>
    <row r="1917" spans="4:4" x14ac:dyDescent="0.25">
      <c r="D1917" s="111"/>
    </row>
    <row r="1918" spans="4:4" x14ac:dyDescent="0.25">
      <c r="D1918" s="111"/>
    </row>
    <row r="1919" spans="4:4" x14ac:dyDescent="0.25">
      <c r="D1919" s="111"/>
    </row>
    <row r="1920" spans="4:4" x14ac:dyDescent="0.25">
      <c r="D1920" s="111"/>
    </row>
    <row r="1921" spans="4:4" x14ac:dyDescent="0.25">
      <c r="D1921" s="111"/>
    </row>
    <row r="1922" spans="4:4" x14ac:dyDescent="0.25">
      <c r="D1922" s="111"/>
    </row>
    <row r="1923" spans="4:4" x14ac:dyDescent="0.25">
      <c r="D1923" s="111"/>
    </row>
    <row r="1924" spans="4:4" x14ac:dyDescent="0.25">
      <c r="D1924" s="111"/>
    </row>
    <row r="1925" spans="4:4" x14ac:dyDescent="0.25">
      <c r="D1925" s="111"/>
    </row>
    <row r="1926" spans="4:4" x14ac:dyDescent="0.25">
      <c r="D1926" s="111"/>
    </row>
    <row r="1927" spans="4:4" x14ac:dyDescent="0.25">
      <c r="D1927" s="111"/>
    </row>
    <row r="1928" spans="4:4" x14ac:dyDescent="0.25">
      <c r="D1928" s="111"/>
    </row>
    <row r="1929" spans="4:4" x14ac:dyDescent="0.25">
      <c r="D1929" s="111"/>
    </row>
    <row r="1930" spans="4:4" x14ac:dyDescent="0.25">
      <c r="D1930" s="111"/>
    </row>
    <row r="1931" spans="4:4" x14ac:dyDescent="0.25">
      <c r="D1931" s="111"/>
    </row>
    <row r="1932" spans="4:4" x14ac:dyDescent="0.25">
      <c r="D1932" s="111"/>
    </row>
    <row r="1933" spans="4:4" x14ac:dyDescent="0.25">
      <c r="D1933" s="111"/>
    </row>
    <row r="1934" spans="4:4" x14ac:dyDescent="0.25">
      <c r="D1934" s="111"/>
    </row>
    <row r="1935" spans="4:4" x14ac:dyDescent="0.25">
      <c r="D1935" s="111"/>
    </row>
    <row r="1936" spans="4:4" x14ac:dyDescent="0.25">
      <c r="D1936" s="111"/>
    </row>
    <row r="1937" spans="4:4" x14ac:dyDescent="0.25">
      <c r="D1937" s="111"/>
    </row>
    <row r="1938" spans="4:4" x14ac:dyDescent="0.25">
      <c r="D1938" s="111"/>
    </row>
    <row r="1939" spans="4:4" x14ac:dyDescent="0.25">
      <c r="D1939" s="111"/>
    </row>
    <row r="1940" spans="4:4" x14ac:dyDescent="0.25">
      <c r="D1940" s="111"/>
    </row>
    <row r="1941" spans="4:4" x14ac:dyDescent="0.25">
      <c r="D1941" s="111"/>
    </row>
    <row r="1942" spans="4:4" x14ac:dyDescent="0.25">
      <c r="D1942" s="111"/>
    </row>
    <row r="1943" spans="4:4" x14ac:dyDescent="0.25">
      <c r="D1943" s="111"/>
    </row>
    <row r="1944" spans="4:4" x14ac:dyDescent="0.25">
      <c r="D1944" s="111"/>
    </row>
    <row r="1945" spans="4:4" x14ac:dyDescent="0.25">
      <c r="D1945" s="111"/>
    </row>
    <row r="1946" spans="4:4" x14ac:dyDescent="0.25">
      <c r="D1946" s="111"/>
    </row>
    <row r="1947" spans="4:4" x14ac:dyDescent="0.25">
      <c r="D1947" s="111"/>
    </row>
    <row r="1948" spans="4:4" x14ac:dyDescent="0.25">
      <c r="D1948" s="111"/>
    </row>
    <row r="1949" spans="4:4" x14ac:dyDescent="0.25">
      <c r="D1949" s="111"/>
    </row>
    <row r="1950" spans="4:4" x14ac:dyDescent="0.25">
      <c r="D1950" s="111"/>
    </row>
    <row r="1951" spans="4:4" x14ac:dyDescent="0.25">
      <c r="D1951" s="111"/>
    </row>
    <row r="1952" spans="4:4" x14ac:dyDescent="0.25">
      <c r="D1952" s="111"/>
    </row>
    <row r="1953" spans="4:4" x14ac:dyDescent="0.25">
      <c r="D1953" s="111"/>
    </row>
    <row r="1954" spans="4:4" x14ac:dyDescent="0.25">
      <c r="D1954" s="111"/>
    </row>
    <row r="1955" spans="4:4" x14ac:dyDescent="0.25">
      <c r="D1955" s="111"/>
    </row>
    <row r="1956" spans="4:4" x14ac:dyDescent="0.25">
      <c r="D1956" s="111"/>
    </row>
    <row r="1957" spans="4:4" x14ac:dyDescent="0.25">
      <c r="D1957" s="111"/>
    </row>
    <row r="1958" spans="4:4" x14ac:dyDescent="0.25">
      <c r="D1958" s="111"/>
    </row>
    <row r="1959" spans="4:4" x14ac:dyDescent="0.25">
      <c r="D1959" s="111"/>
    </row>
    <row r="1960" spans="4:4" x14ac:dyDescent="0.25">
      <c r="D1960" s="111"/>
    </row>
    <row r="1961" spans="4:4" x14ac:dyDescent="0.25">
      <c r="D1961" s="111"/>
    </row>
    <row r="1962" spans="4:4" x14ac:dyDescent="0.25">
      <c r="D1962" s="111"/>
    </row>
    <row r="1963" spans="4:4" x14ac:dyDescent="0.25">
      <c r="D1963" s="111"/>
    </row>
    <row r="1964" spans="4:4" x14ac:dyDescent="0.25">
      <c r="D1964" s="111"/>
    </row>
    <row r="1965" spans="4:4" x14ac:dyDescent="0.25">
      <c r="D1965" s="111"/>
    </row>
    <row r="1966" spans="4:4" x14ac:dyDescent="0.25">
      <c r="D1966" s="111"/>
    </row>
    <row r="1967" spans="4:4" x14ac:dyDescent="0.25">
      <c r="D1967" s="111"/>
    </row>
    <row r="1968" spans="4:4" x14ac:dyDescent="0.25">
      <c r="D1968" s="111"/>
    </row>
    <row r="1969" spans="4:4" x14ac:dyDescent="0.25">
      <c r="D1969" s="111"/>
    </row>
    <row r="1970" spans="4:4" x14ac:dyDescent="0.25">
      <c r="D1970" s="111"/>
    </row>
    <row r="1971" spans="4:4" x14ac:dyDescent="0.25">
      <c r="D1971" s="111"/>
    </row>
    <row r="1972" spans="4:4" x14ac:dyDescent="0.25">
      <c r="D1972" s="111"/>
    </row>
    <row r="1973" spans="4:4" x14ac:dyDescent="0.25">
      <c r="D1973" s="111"/>
    </row>
    <row r="1974" spans="4:4" x14ac:dyDescent="0.25">
      <c r="D1974" s="111"/>
    </row>
    <row r="1975" spans="4:4" x14ac:dyDescent="0.25">
      <c r="D1975" s="111"/>
    </row>
    <row r="1976" spans="4:4" x14ac:dyDescent="0.25">
      <c r="D1976" s="111"/>
    </row>
    <row r="1977" spans="4:4" x14ac:dyDescent="0.25">
      <c r="D1977" s="111"/>
    </row>
    <row r="1978" spans="4:4" x14ac:dyDescent="0.25">
      <c r="D1978" s="111"/>
    </row>
    <row r="1979" spans="4:4" x14ac:dyDescent="0.25">
      <c r="D1979" s="111"/>
    </row>
    <row r="1980" spans="4:4" x14ac:dyDescent="0.25">
      <c r="D1980" s="111"/>
    </row>
    <row r="1981" spans="4:4" x14ac:dyDescent="0.25">
      <c r="D1981" s="111"/>
    </row>
    <row r="1982" spans="4:4" x14ac:dyDescent="0.25">
      <c r="D1982" s="111"/>
    </row>
    <row r="1983" spans="4:4" x14ac:dyDescent="0.25">
      <c r="D1983" s="111"/>
    </row>
    <row r="1984" spans="4:4" x14ac:dyDescent="0.25">
      <c r="D1984" s="111"/>
    </row>
    <row r="1985" spans="4:4" x14ac:dyDescent="0.25">
      <c r="D1985" s="111"/>
    </row>
    <row r="1986" spans="4:4" x14ac:dyDescent="0.25">
      <c r="D1986" s="111"/>
    </row>
    <row r="1987" spans="4:4" x14ac:dyDescent="0.25">
      <c r="D1987" s="111"/>
    </row>
    <row r="1988" spans="4:4" x14ac:dyDescent="0.25">
      <c r="D1988" s="111"/>
    </row>
    <row r="1989" spans="4:4" x14ac:dyDescent="0.25">
      <c r="D1989" s="111"/>
    </row>
    <row r="1990" spans="4:4" x14ac:dyDescent="0.25">
      <c r="D1990" s="111"/>
    </row>
    <row r="1991" spans="4:4" x14ac:dyDescent="0.25">
      <c r="D1991" s="111"/>
    </row>
    <row r="1992" spans="4:4" x14ac:dyDescent="0.25">
      <c r="D1992" s="111"/>
    </row>
    <row r="1993" spans="4:4" x14ac:dyDescent="0.25">
      <c r="D1993" s="111"/>
    </row>
    <row r="1994" spans="4:4" x14ac:dyDescent="0.25">
      <c r="D1994" s="111"/>
    </row>
    <row r="1995" spans="4:4" x14ac:dyDescent="0.25">
      <c r="D1995" s="111"/>
    </row>
    <row r="1996" spans="4:4" x14ac:dyDescent="0.25">
      <c r="D1996" s="111"/>
    </row>
    <row r="1997" spans="4:4" x14ac:dyDescent="0.25">
      <c r="D1997" s="111"/>
    </row>
    <row r="1998" spans="4:4" x14ac:dyDescent="0.25">
      <c r="D1998" s="111"/>
    </row>
    <row r="1999" spans="4:4" x14ac:dyDescent="0.25">
      <c r="D1999" s="111"/>
    </row>
    <row r="2000" spans="4:4" x14ac:dyDescent="0.25">
      <c r="D2000" s="111"/>
    </row>
    <row r="2001" spans="4:4" x14ac:dyDescent="0.25">
      <c r="D2001" s="111"/>
    </row>
    <row r="2002" spans="4:4" x14ac:dyDescent="0.25">
      <c r="D2002" s="111"/>
    </row>
    <row r="2003" spans="4:4" x14ac:dyDescent="0.25">
      <c r="D2003" s="111"/>
    </row>
    <row r="2004" spans="4:4" x14ac:dyDescent="0.25">
      <c r="D2004" s="111"/>
    </row>
    <row r="2005" spans="4:4" x14ac:dyDescent="0.25">
      <c r="D2005" s="111"/>
    </row>
    <row r="2006" spans="4:4" x14ac:dyDescent="0.25">
      <c r="D2006" s="111"/>
    </row>
    <row r="2007" spans="4:4" x14ac:dyDescent="0.25">
      <c r="D2007" s="111"/>
    </row>
    <row r="2008" spans="4:4" x14ac:dyDescent="0.25">
      <c r="D2008" s="111"/>
    </row>
    <row r="2009" spans="4:4" x14ac:dyDescent="0.25">
      <c r="D2009" s="111"/>
    </row>
    <row r="2010" spans="4:4" x14ac:dyDescent="0.25">
      <c r="D2010" s="111"/>
    </row>
    <row r="2011" spans="4:4" x14ac:dyDescent="0.25">
      <c r="D2011" s="111"/>
    </row>
    <row r="2012" spans="4:4" x14ac:dyDescent="0.25">
      <c r="D2012" s="111"/>
    </row>
    <row r="2013" spans="4:4" x14ac:dyDescent="0.25">
      <c r="D2013" s="111"/>
    </row>
    <row r="2014" spans="4:4" x14ac:dyDescent="0.25">
      <c r="D2014" s="111"/>
    </row>
    <row r="2015" spans="4:4" x14ac:dyDescent="0.25">
      <c r="D2015" s="111"/>
    </row>
    <row r="2016" spans="4:4" x14ac:dyDescent="0.25">
      <c r="D2016" s="111"/>
    </row>
    <row r="2017" spans="4:4" x14ac:dyDescent="0.25">
      <c r="D2017" s="111"/>
    </row>
    <row r="2018" spans="4:4" x14ac:dyDescent="0.25">
      <c r="D2018" s="111"/>
    </row>
    <row r="2019" spans="4:4" x14ac:dyDescent="0.25">
      <c r="D2019" s="111"/>
    </row>
    <row r="2020" spans="4:4" x14ac:dyDescent="0.25">
      <c r="D2020" s="111"/>
    </row>
    <row r="2021" spans="4:4" x14ac:dyDescent="0.25">
      <c r="D2021" s="111"/>
    </row>
    <row r="2022" spans="4:4" x14ac:dyDescent="0.25">
      <c r="D2022" s="111"/>
    </row>
    <row r="2023" spans="4:4" x14ac:dyDescent="0.25">
      <c r="D2023" s="111"/>
    </row>
    <row r="2024" spans="4:4" x14ac:dyDescent="0.25">
      <c r="D2024" s="111"/>
    </row>
    <row r="2025" spans="4:4" x14ac:dyDescent="0.25">
      <c r="D2025" s="111"/>
    </row>
    <row r="2026" spans="4:4" x14ac:dyDescent="0.25">
      <c r="D2026" s="111"/>
    </row>
    <row r="2027" spans="4:4" x14ac:dyDescent="0.25">
      <c r="D2027" s="111"/>
    </row>
    <row r="2028" spans="4:4" x14ac:dyDescent="0.25">
      <c r="D2028" s="111"/>
    </row>
    <row r="2029" spans="4:4" x14ac:dyDescent="0.25">
      <c r="D2029" s="111"/>
    </row>
    <row r="2030" spans="4:4" x14ac:dyDescent="0.25">
      <c r="D2030" s="111"/>
    </row>
    <row r="2031" spans="4:4" x14ac:dyDescent="0.25">
      <c r="D2031" s="111"/>
    </row>
    <row r="2032" spans="4:4" x14ac:dyDescent="0.25">
      <c r="D2032" s="111"/>
    </row>
    <row r="2033" spans="4:4" x14ac:dyDescent="0.25">
      <c r="D2033" s="111"/>
    </row>
    <row r="2034" spans="4:4" x14ac:dyDescent="0.25">
      <c r="D2034" s="111"/>
    </row>
    <row r="2035" spans="4:4" x14ac:dyDescent="0.25">
      <c r="D2035" s="111"/>
    </row>
    <row r="2036" spans="4:4" x14ac:dyDescent="0.25">
      <c r="D2036" s="111"/>
    </row>
    <row r="2037" spans="4:4" x14ac:dyDescent="0.25">
      <c r="D2037" s="111"/>
    </row>
    <row r="2038" spans="4:4" x14ac:dyDescent="0.25">
      <c r="D2038" s="111"/>
    </row>
    <row r="2039" spans="4:4" x14ac:dyDescent="0.25">
      <c r="D2039" s="111"/>
    </row>
    <row r="2040" spans="4:4" x14ac:dyDescent="0.25">
      <c r="D2040" s="111"/>
    </row>
    <row r="2041" spans="4:4" x14ac:dyDescent="0.25">
      <c r="D2041" s="111"/>
    </row>
    <row r="2042" spans="4:4" x14ac:dyDescent="0.25">
      <c r="D2042" s="111"/>
    </row>
    <row r="2043" spans="4:4" x14ac:dyDescent="0.25">
      <c r="D2043" s="111"/>
    </row>
    <row r="2044" spans="4:4" x14ac:dyDescent="0.25">
      <c r="D2044" s="111"/>
    </row>
    <row r="2045" spans="4:4" x14ac:dyDescent="0.25">
      <c r="D2045" s="111"/>
    </row>
    <row r="2046" spans="4:4" x14ac:dyDescent="0.25">
      <c r="D2046" s="111"/>
    </row>
    <row r="2047" spans="4:4" x14ac:dyDescent="0.25">
      <c r="D2047" s="111"/>
    </row>
    <row r="2048" spans="4:4" x14ac:dyDescent="0.25">
      <c r="D2048" s="111"/>
    </row>
    <row r="2049" spans="4:4" x14ac:dyDescent="0.25">
      <c r="D2049" s="111"/>
    </row>
    <row r="2050" spans="4:4" x14ac:dyDescent="0.25">
      <c r="D2050" s="111"/>
    </row>
    <row r="2051" spans="4:4" x14ac:dyDescent="0.25">
      <c r="D2051" s="111"/>
    </row>
    <row r="2052" spans="4:4" x14ac:dyDescent="0.25">
      <c r="D2052" s="111"/>
    </row>
    <row r="2053" spans="4:4" x14ac:dyDescent="0.25">
      <c r="D2053" s="111"/>
    </row>
    <row r="2054" spans="4:4" x14ac:dyDescent="0.25">
      <c r="D2054" s="111"/>
    </row>
    <row r="2055" spans="4:4" x14ac:dyDescent="0.25">
      <c r="D2055" s="111"/>
    </row>
    <row r="2056" spans="4:4" x14ac:dyDescent="0.25">
      <c r="D2056" s="111"/>
    </row>
    <row r="2057" spans="4:4" x14ac:dyDescent="0.25">
      <c r="D2057" s="111"/>
    </row>
    <row r="2058" spans="4:4" x14ac:dyDescent="0.25">
      <c r="D2058" s="111"/>
    </row>
    <row r="2059" spans="4:4" x14ac:dyDescent="0.25">
      <c r="D2059" s="111"/>
    </row>
    <row r="2060" spans="4:4" x14ac:dyDescent="0.25">
      <c r="D2060" s="111"/>
    </row>
    <row r="2061" spans="4:4" x14ac:dyDescent="0.25">
      <c r="D2061" s="111"/>
    </row>
    <row r="2062" spans="4:4" x14ac:dyDescent="0.25">
      <c r="D2062" s="111"/>
    </row>
    <row r="2063" spans="4:4" x14ac:dyDescent="0.25">
      <c r="D2063" s="111"/>
    </row>
    <row r="2064" spans="4:4" x14ac:dyDescent="0.25">
      <c r="D2064" s="111"/>
    </row>
    <row r="2065" spans="4:4" x14ac:dyDescent="0.25">
      <c r="D2065" s="111"/>
    </row>
    <row r="2066" spans="4:4" x14ac:dyDescent="0.25">
      <c r="D2066" s="111"/>
    </row>
    <row r="2067" spans="4:4" x14ac:dyDescent="0.25">
      <c r="D2067" s="111"/>
    </row>
    <row r="2068" spans="4:4" x14ac:dyDescent="0.25">
      <c r="D2068" s="111"/>
    </row>
    <row r="2069" spans="4:4" x14ac:dyDescent="0.25">
      <c r="D2069" s="111"/>
    </row>
    <row r="2070" spans="4:4" x14ac:dyDescent="0.25">
      <c r="D2070" s="111"/>
    </row>
    <row r="2071" spans="4:4" x14ac:dyDescent="0.25">
      <c r="D2071" s="111"/>
    </row>
    <row r="2072" spans="4:4" x14ac:dyDescent="0.25">
      <c r="D2072" s="111"/>
    </row>
    <row r="2073" spans="4:4" x14ac:dyDescent="0.25">
      <c r="D2073" s="111"/>
    </row>
    <row r="2074" spans="4:4" x14ac:dyDescent="0.25">
      <c r="D2074" s="111"/>
    </row>
    <row r="2075" spans="4:4" x14ac:dyDescent="0.25">
      <c r="D2075" s="111"/>
    </row>
    <row r="2076" spans="4:4" x14ac:dyDescent="0.25">
      <c r="D2076" s="111"/>
    </row>
    <row r="2077" spans="4:4" x14ac:dyDescent="0.25">
      <c r="D2077" s="111"/>
    </row>
    <row r="2078" spans="4:4" x14ac:dyDescent="0.25">
      <c r="D2078" s="111"/>
    </row>
    <row r="2079" spans="4:4" x14ac:dyDescent="0.25">
      <c r="D2079" s="111"/>
    </row>
    <row r="2080" spans="4:4" x14ac:dyDescent="0.25">
      <c r="D2080" s="111"/>
    </row>
    <row r="2081" spans="4:4" x14ac:dyDescent="0.25">
      <c r="D2081" s="111"/>
    </row>
    <row r="2082" spans="4:4" x14ac:dyDescent="0.25">
      <c r="D2082" s="111"/>
    </row>
    <row r="2083" spans="4:4" x14ac:dyDescent="0.25">
      <c r="D2083" s="111"/>
    </row>
    <row r="2084" spans="4:4" x14ac:dyDescent="0.25">
      <c r="D2084" s="111"/>
    </row>
    <row r="2085" spans="4:4" x14ac:dyDescent="0.25">
      <c r="D2085" s="111"/>
    </row>
    <row r="2086" spans="4:4" x14ac:dyDescent="0.25">
      <c r="D2086" s="111"/>
    </row>
    <row r="2087" spans="4:4" x14ac:dyDescent="0.25">
      <c r="D2087" s="111"/>
    </row>
    <row r="2088" spans="4:4" x14ac:dyDescent="0.25">
      <c r="D2088" s="111"/>
    </row>
    <row r="2089" spans="4:4" x14ac:dyDescent="0.25">
      <c r="D2089" s="111"/>
    </row>
    <row r="2090" spans="4:4" x14ac:dyDescent="0.25">
      <c r="D2090" s="111"/>
    </row>
    <row r="2091" spans="4:4" x14ac:dyDescent="0.25">
      <c r="D2091" s="111"/>
    </row>
    <row r="2092" spans="4:4" x14ac:dyDescent="0.25">
      <c r="D2092" s="111"/>
    </row>
    <row r="2093" spans="4:4" x14ac:dyDescent="0.25">
      <c r="D2093" s="111"/>
    </row>
    <row r="2094" spans="4:4" x14ac:dyDescent="0.25">
      <c r="D2094" s="111"/>
    </row>
    <row r="2095" spans="4:4" x14ac:dyDescent="0.25">
      <c r="D2095" s="111"/>
    </row>
    <row r="2096" spans="4:4" x14ac:dyDescent="0.25">
      <c r="D2096" s="111"/>
    </row>
    <row r="2097" spans="4:4" x14ac:dyDescent="0.25">
      <c r="D2097" s="111"/>
    </row>
    <row r="2098" spans="4:4" x14ac:dyDescent="0.25">
      <c r="D2098" s="111"/>
    </row>
    <row r="2099" spans="4:4" x14ac:dyDescent="0.25">
      <c r="D2099" s="111"/>
    </row>
    <row r="2100" spans="4:4" x14ac:dyDescent="0.25">
      <c r="D2100" s="111"/>
    </row>
    <row r="2101" spans="4:4" x14ac:dyDescent="0.25">
      <c r="D2101" s="111"/>
    </row>
    <row r="2102" spans="4:4" x14ac:dyDescent="0.25">
      <c r="D2102" s="111"/>
    </row>
    <row r="2103" spans="4:4" x14ac:dyDescent="0.25">
      <c r="D2103" s="111"/>
    </row>
    <row r="2104" spans="4:4" x14ac:dyDescent="0.25">
      <c r="D2104" s="111"/>
    </row>
    <row r="2105" spans="4:4" x14ac:dyDescent="0.25">
      <c r="D2105" s="111"/>
    </row>
    <row r="2106" spans="4:4" x14ac:dyDescent="0.25">
      <c r="D2106" s="111"/>
    </row>
    <row r="2107" spans="4:4" x14ac:dyDescent="0.25">
      <c r="D2107" s="111"/>
    </row>
    <row r="2108" spans="4:4" x14ac:dyDescent="0.25">
      <c r="D2108" s="111"/>
    </row>
    <row r="2109" spans="4:4" x14ac:dyDescent="0.25">
      <c r="D2109" s="111"/>
    </row>
    <row r="2110" spans="4:4" x14ac:dyDescent="0.25">
      <c r="D2110" s="111"/>
    </row>
    <row r="2111" spans="4:4" x14ac:dyDescent="0.25">
      <c r="D2111" s="111"/>
    </row>
    <row r="2112" spans="4:4" x14ac:dyDescent="0.25">
      <c r="D2112" s="111"/>
    </row>
    <row r="2113" spans="4:4" x14ac:dyDescent="0.25">
      <c r="D2113" s="111"/>
    </row>
    <row r="2114" spans="4:4" x14ac:dyDescent="0.25">
      <c r="D2114" s="111"/>
    </row>
    <row r="2115" spans="4:4" x14ac:dyDescent="0.25">
      <c r="D2115" s="111"/>
    </row>
    <row r="2116" spans="4:4" x14ac:dyDescent="0.25">
      <c r="D2116" s="111"/>
    </row>
    <row r="2117" spans="4:4" x14ac:dyDescent="0.25">
      <c r="D2117" s="111"/>
    </row>
    <row r="2118" spans="4:4" x14ac:dyDescent="0.25">
      <c r="D2118" s="111"/>
    </row>
    <row r="2119" spans="4:4" x14ac:dyDescent="0.25">
      <c r="D2119" s="111"/>
    </row>
    <row r="2120" spans="4:4" x14ac:dyDescent="0.25">
      <c r="D2120" s="111"/>
    </row>
    <row r="2121" spans="4:4" x14ac:dyDescent="0.25">
      <c r="D2121" s="111"/>
    </row>
    <row r="2122" spans="4:4" x14ac:dyDescent="0.25">
      <c r="D2122" s="111"/>
    </row>
    <row r="2123" spans="4:4" x14ac:dyDescent="0.25">
      <c r="D2123" s="111"/>
    </row>
    <row r="2124" spans="4:4" x14ac:dyDescent="0.25">
      <c r="D2124" s="111"/>
    </row>
    <row r="2125" spans="4:4" x14ac:dyDescent="0.25">
      <c r="D2125" s="111"/>
    </row>
    <row r="2126" spans="4:4" x14ac:dyDescent="0.25">
      <c r="D2126" s="111"/>
    </row>
    <row r="2127" spans="4:4" x14ac:dyDescent="0.25">
      <c r="D2127" s="111"/>
    </row>
    <row r="2128" spans="4:4" x14ac:dyDescent="0.25">
      <c r="D2128" s="111"/>
    </row>
    <row r="2129" spans="4:4" x14ac:dyDescent="0.25">
      <c r="D2129" s="111"/>
    </row>
    <row r="2130" spans="4:4" x14ac:dyDescent="0.25">
      <c r="D2130" s="111"/>
    </row>
    <row r="2131" spans="4:4" x14ac:dyDescent="0.25">
      <c r="D2131" s="111"/>
    </row>
    <row r="2132" spans="4:4" x14ac:dyDescent="0.25">
      <c r="D2132" s="111"/>
    </row>
    <row r="2133" spans="4:4" x14ac:dyDescent="0.25">
      <c r="D2133" s="111"/>
    </row>
    <row r="2134" spans="4:4" x14ac:dyDescent="0.25">
      <c r="D2134" s="111"/>
    </row>
    <row r="2135" spans="4:4" x14ac:dyDescent="0.25">
      <c r="D2135" s="111"/>
    </row>
    <row r="2136" spans="4:4" x14ac:dyDescent="0.25">
      <c r="D2136" s="111"/>
    </row>
    <row r="2137" spans="4:4" x14ac:dyDescent="0.25">
      <c r="D2137" s="111"/>
    </row>
    <row r="2138" spans="4:4" x14ac:dyDescent="0.25">
      <c r="D2138" s="111"/>
    </row>
    <row r="2139" spans="4:4" x14ac:dyDescent="0.25">
      <c r="D2139" s="111"/>
    </row>
    <row r="2140" spans="4:4" x14ac:dyDescent="0.25">
      <c r="D2140" s="111"/>
    </row>
    <row r="2141" spans="4:4" x14ac:dyDescent="0.25">
      <c r="D2141" s="111"/>
    </row>
    <row r="2142" spans="4:4" x14ac:dyDescent="0.25">
      <c r="D2142" s="111"/>
    </row>
    <row r="2143" spans="4:4" x14ac:dyDescent="0.25">
      <c r="D2143" s="111"/>
    </row>
    <row r="2144" spans="4:4" x14ac:dyDescent="0.25">
      <c r="D2144" s="111"/>
    </row>
    <row r="2145" spans="4:4" x14ac:dyDescent="0.25">
      <c r="D2145" s="111"/>
    </row>
    <row r="2146" spans="4:4" x14ac:dyDescent="0.25">
      <c r="D2146" s="111"/>
    </row>
    <row r="2147" spans="4:4" x14ac:dyDescent="0.25">
      <c r="D2147" s="111"/>
    </row>
    <row r="2148" spans="4:4" x14ac:dyDescent="0.25">
      <c r="D2148" s="111"/>
    </row>
    <row r="2149" spans="4:4" x14ac:dyDescent="0.25">
      <c r="D2149" s="111"/>
    </row>
    <row r="2150" spans="4:4" x14ac:dyDescent="0.25">
      <c r="D2150" s="111"/>
    </row>
    <row r="2151" spans="4:4" x14ac:dyDescent="0.25">
      <c r="D2151" s="111"/>
    </row>
    <row r="2152" spans="4:4" x14ac:dyDescent="0.25">
      <c r="D2152" s="111"/>
    </row>
    <row r="2153" spans="4:4" x14ac:dyDescent="0.25">
      <c r="D2153" s="111"/>
    </row>
    <row r="2154" spans="4:4" x14ac:dyDescent="0.25">
      <c r="D2154" s="111"/>
    </row>
    <row r="2155" spans="4:4" x14ac:dyDescent="0.25">
      <c r="D2155" s="111"/>
    </row>
    <row r="2156" spans="4:4" x14ac:dyDescent="0.25">
      <c r="D2156" s="111"/>
    </row>
    <row r="2157" spans="4:4" x14ac:dyDescent="0.25">
      <c r="D2157" s="111"/>
    </row>
    <row r="2158" spans="4:4" x14ac:dyDescent="0.25">
      <c r="D2158" s="111"/>
    </row>
    <row r="2159" spans="4:4" x14ac:dyDescent="0.25">
      <c r="D2159" s="111"/>
    </row>
    <row r="2160" spans="4:4" x14ac:dyDescent="0.25">
      <c r="D2160" s="111"/>
    </row>
    <row r="2161" spans="4:4" x14ac:dyDescent="0.25">
      <c r="D2161" s="111"/>
    </row>
    <row r="2162" spans="4:4" x14ac:dyDescent="0.25">
      <c r="D2162" s="111"/>
    </row>
    <row r="2163" spans="4:4" x14ac:dyDescent="0.25">
      <c r="D2163" s="111"/>
    </row>
    <row r="2164" spans="4:4" x14ac:dyDescent="0.25">
      <c r="D2164" s="111"/>
    </row>
    <row r="2165" spans="4:4" x14ac:dyDescent="0.25">
      <c r="D2165" s="111"/>
    </row>
    <row r="2166" spans="4:4" x14ac:dyDescent="0.25">
      <c r="D2166" s="111"/>
    </row>
    <row r="2167" spans="4:4" x14ac:dyDescent="0.25">
      <c r="D2167" s="111"/>
    </row>
    <row r="2168" spans="4:4" x14ac:dyDescent="0.25">
      <c r="D2168" s="111"/>
    </row>
    <row r="2169" spans="4:4" x14ac:dyDescent="0.25">
      <c r="D2169" s="111"/>
    </row>
    <row r="2170" spans="4:4" x14ac:dyDescent="0.25">
      <c r="D2170" s="111"/>
    </row>
    <row r="2171" spans="4:4" x14ac:dyDescent="0.25">
      <c r="D2171" s="111"/>
    </row>
    <row r="2172" spans="4:4" x14ac:dyDescent="0.25">
      <c r="D2172" s="111"/>
    </row>
    <row r="2173" spans="4:4" x14ac:dyDescent="0.25">
      <c r="D2173" s="111"/>
    </row>
    <row r="2174" spans="4:4" x14ac:dyDescent="0.25">
      <c r="D2174" s="111"/>
    </row>
    <row r="2175" spans="4:4" x14ac:dyDescent="0.25">
      <c r="D2175" s="111"/>
    </row>
    <row r="2176" spans="4:4" x14ac:dyDescent="0.25">
      <c r="D2176" s="111"/>
    </row>
    <row r="2177" spans="4:4" x14ac:dyDescent="0.25">
      <c r="D2177" s="111"/>
    </row>
    <row r="2178" spans="4:4" x14ac:dyDescent="0.25">
      <c r="D2178" s="111"/>
    </row>
    <row r="2179" spans="4:4" x14ac:dyDescent="0.25">
      <c r="D2179" s="111"/>
    </row>
    <row r="2180" spans="4:4" x14ac:dyDescent="0.25">
      <c r="D2180" s="111"/>
    </row>
    <row r="2181" spans="4:4" x14ac:dyDescent="0.25">
      <c r="D2181" s="111"/>
    </row>
    <row r="2182" spans="4:4" x14ac:dyDescent="0.25">
      <c r="D2182" s="111"/>
    </row>
    <row r="2183" spans="4:4" x14ac:dyDescent="0.25">
      <c r="D2183" s="111"/>
    </row>
    <row r="2184" spans="4:4" x14ac:dyDescent="0.25">
      <c r="D2184" s="111"/>
    </row>
    <row r="2185" spans="4:4" x14ac:dyDescent="0.25">
      <c r="D2185" s="111"/>
    </row>
    <row r="2186" spans="4:4" x14ac:dyDescent="0.25">
      <c r="D2186" s="111"/>
    </row>
    <row r="2187" spans="4:4" x14ac:dyDescent="0.25">
      <c r="D2187" s="111"/>
    </row>
    <row r="2188" spans="4:4" x14ac:dyDescent="0.25">
      <c r="D2188" s="111"/>
    </row>
    <row r="2189" spans="4:4" x14ac:dyDescent="0.25">
      <c r="D2189" s="111"/>
    </row>
    <row r="2190" spans="4:4" x14ac:dyDescent="0.25">
      <c r="D2190" s="111"/>
    </row>
    <row r="2191" spans="4:4" x14ac:dyDescent="0.25">
      <c r="D2191" s="111"/>
    </row>
    <row r="2192" spans="4:4" x14ac:dyDescent="0.25">
      <c r="D2192" s="111"/>
    </row>
    <row r="2193" spans="4:4" x14ac:dyDescent="0.25">
      <c r="D2193" s="111"/>
    </row>
    <row r="2194" spans="4:4" x14ac:dyDescent="0.25">
      <c r="D2194" s="111"/>
    </row>
    <row r="2195" spans="4:4" x14ac:dyDescent="0.25">
      <c r="D2195" s="111"/>
    </row>
    <row r="2196" spans="4:4" x14ac:dyDescent="0.25">
      <c r="D2196" s="111"/>
    </row>
    <row r="2197" spans="4:4" x14ac:dyDescent="0.25">
      <c r="D2197" s="111"/>
    </row>
    <row r="2198" spans="4:4" x14ac:dyDescent="0.25">
      <c r="D2198" s="111"/>
    </row>
    <row r="2199" spans="4:4" x14ac:dyDescent="0.25">
      <c r="D2199" s="111"/>
    </row>
    <row r="2200" spans="4:4" x14ac:dyDescent="0.25">
      <c r="D2200" s="111"/>
    </row>
    <row r="2201" spans="4:4" x14ac:dyDescent="0.25">
      <c r="D2201" s="111"/>
    </row>
    <row r="2202" spans="4:4" x14ac:dyDescent="0.25">
      <c r="D2202" s="111"/>
    </row>
    <row r="2203" spans="4:4" x14ac:dyDescent="0.25">
      <c r="D2203" s="111"/>
    </row>
    <row r="2204" spans="4:4" x14ac:dyDescent="0.25">
      <c r="D2204" s="111"/>
    </row>
    <row r="2205" spans="4:4" x14ac:dyDescent="0.25">
      <c r="D2205" s="111"/>
    </row>
    <row r="2206" spans="4:4" x14ac:dyDescent="0.25">
      <c r="D2206" s="111"/>
    </row>
    <row r="2207" spans="4:4" x14ac:dyDescent="0.25">
      <c r="D2207" s="111"/>
    </row>
    <row r="2208" spans="4:4" x14ac:dyDescent="0.25">
      <c r="D2208" s="111"/>
    </row>
    <row r="2209" spans="4:4" x14ac:dyDescent="0.25">
      <c r="D2209" s="111"/>
    </row>
    <row r="2210" spans="4:4" x14ac:dyDescent="0.25">
      <c r="D2210" s="111"/>
    </row>
    <row r="2211" spans="4:4" x14ac:dyDescent="0.25">
      <c r="D2211" s="111"/>
    </row>
    <row r="2212" spans="4:4" x14ac:dyDescent="0.25">
      <c r="D2212" s="111"/>
    </row>
    <row r="2213" spans="4:4" x14ac:dyDescent="0.25">
      <c r="D2213" s="111"/>
    </row>
    <row r="2214" spans="4:4" x14ac:dyDescent="0.25">
      <c r="D2214" s="111"/>
    </row>
    <row r="2215" spans="4:4" x14ac:dyDescent="0.25">
      <c r="D2215" s="111"/>
    </row>
    <row r="2216" spans="4:4" x14ac:dyDescent="0.25">
      <c r="D2216" s="111"/>
    </row>
    <row r="2217" spans="4:4" x14ac:dyDescent="0.25">
      <c r="D2217" s="111"/>
    </row>
    <row r="2218" spans="4:4" x14ac:dyDescent="0.25">
      <c r="D2218" s="111"/>
    </row>
    <row r="2219" spans="4:4" x14ac:dyDescent="0.25">
      <c r="D2219" s="111"/>
    </row>
    <row r="2220" spans="4:4" x14ac:dyDescent="0.25">
      <c r="D2220" s="111"/>
    </row>
    <row r="2221" spans="4:4" x14ac:dyDescent="0.25">
      <c r="D2221" s="111"/>
    </row>
    <row r="2222" spans="4:4" x14ac:dyDescent="0.25">
      <c r="D2222" s="111"/>
    </row>
    <row r="2223" spans="4:4" x14ac:dyDescent="0.25">
      <c r="D2223" s="111"/>
    </row>
    <row r="2224" spans="4:4" x14ac:dyDescent="0.25">
      <c r="D2224" s="111"/>
    </row>
    <row r="2225" spans="4:4" x14ac:dyDescent="0.25">
      <c r="D2225" s="111"/>
    </row>
    <row r="2226" spans="4:4" x14ac:dyDescent="0.25">
      <c r="D2226" s="111"/>
    </row>
    <row r="2227" spans="4:4" x14ac:dyDescent="0.25">
      <c r="D2227" s="111"/>
    </row>
    <row r="2228" spans="4:4" x14ac:dyDescent="0.25">
      <c r="D2228" s="111"/>
    </row>
    <row r="2229" spans="4:4" x14ac:dyDescent="0.25">
      <c r="D2229" s="111"/>
    </row>
    <row r="2230" spans="4:4" x14ac:dyDescent="0.25">
      <c r="D2230" s="111"/>
    </row>
    <row r="2231" spans="4:4" x14ac:dyDescent="0.25">
      <c r="D2231" s="111"/>
    </row>
    <row r="2232" spans="4:4" x14ac:dyDescent="0.25">
      <c r="D2232" s="111"/>
    </row>
    <row r="2233" spans="4:4" x14ac:dyDescent="0.25">
      <c r="D2233" s="111"/>
    </row>
    <row r="2234" spans="4:4" x14ac:dyDescent="0.25">
      <c r="D2234" s="111"/>
    </row>
    <row r="2235" spans="4:4" x14ac:dyDescent="0.25">
      <c r="D2235" s="111"/>
    </row>
    <row r="2236" spans="4:4" x14ac:dyDescent="0.25">
      <c r="D2236" s="111"/>
    </row>
    <row r="2237" spans="4:4" x14ac:dyDescent="0.25">
      <c r="D2237" s="111"/>
    </row>
    <row r="2238" spans="4:4" x14ac:dyDescent="0.25">
      <c r="D2238" s="111"/>
    </row>
    <row r="2239" spans="4:4" x14ac:dyDescent="0.25">
      <c r="D2239" s="111"/>
    </row>
    <row r="2240" spans="4:4" x14ac:dyDescent="0.25">
      <c r="D2240" s="111"/>
    </row>
    <row r="2241" spans="4:4" x14ac:dyDescent="0.25">
      <c r="D2241" s="111"/>
    </row>
    <row r="2242" spans="4:4" x14ac:dyDescent="0.25">
      <c r="D2242" s="111"/>
    </row>
    <row r="2243" spans="4:4" x14ac:dyDescent="0.25">
      <c r="D2243" s="111"/>
    </row>
    <row r="2244" spans="4:4" x14ac:dyDescent="0.25">
      <c r="D2244" s="111"/>
    </row>
    <row r="2245" spans="4:4" x14ac:dyDescent="0.25">
      <c r="D2245" s="111"/>
    </row>
    <row r="2246" spans="4:4" x14ac:dyDescent="0.25">
      <c r="D2246" s="111"/>
    </row>
    <row r="2247" spans="4:4" x14ac:dyDescent="0.25">
      <c r="D2247" s="111"/>
    </row>
    <row r="2248" spans="4:4" x14ac:dyDescent="0.25">
      <c r="D2248" s="111"/>
    </row>
    <row r="2249" spans="4:4" x14ac:dyDescent="0.25">
      <c r="D2249" s="111"/>
    </row>
    <row r="2250" spans="4:4" x14ac:dyDescent="0.25">
      <c r="D2250" s="111"/>
    </row>
    <row r="2251" spans="4:4" x14ac:dyDescent="0.25">
      <c r="D2251" s="111"/>
    </row>
    <row r="2252" spans="4:4" x14ac:dyDescent="0.25">
      <c r="D2252" s="111"/>
    </row>
    <row r="2253" spans="4:4" x14ac:dyDescent="0.25">
      <c r="D2253" s="111"/>
    </row>
    <row r="2254" spans="4:4" x14ac:dyDescent="0.25">
      <c r="D2254" s="111"/>
    </row>
    <row r="2255" spans="4:4" x14ac:dyDescent="0.25">
      <c r="D2255" s="111"/>
    </row>
    <row r="2256" spans="4:4" x14ac:dyDescent="0.25">
      <c r="D2256" s="111"/>
    </row>
    <row r="2257" spans="4:4" x14ac:dyDescent="0.25">
      <c r="D2257" s="111"/>
    </row>
    <row r="2258" spans="4:4" x14ac:dyDescent="0.25">
      <c r="D2258" s="111"/>
    </row>
    <row r="2259" spans="4:4" x14ac:dyDescent="0.25">
      <c r="D2259" s="111"/>
    </row>
    <row r="2260" spans="4:4" x14ac:dyDescent="0.25">
      <c r="D2260" s="111"/>
    </row>
    <row r="2261" spans="4:4" x14ac:dyDescent="0.25">
      <c r="D2261" s="111"/>
    </row>
    <row r="2262" spans="4:4" x14ac:dyDescent="0.25">
      <c r="D2262" s="111"/>
    </row>
    <row r="2263" spans="4:4" x14ac:dyDescent="0.25">
      <c r="D2263" s="111"/>
    </row>
    <row r="2264" spans="4:4" x14ac:dyDescent="0.25">
      <c r="D2264" s="111"/>
    </row>
    <row r="2265" spans="4:4" x14ac:dyDescent="0.25">
      <c r="D2265" s="111"/>
    </row>
    <row r="2266" spans="4:4" x14ac:dyDescent="0.25">
      <c r="D2266" s="111"/>
    </row>
    <row r="2267" spans="4:4" x14ac:dyDescent="0.25">
      <c r="D2267" s="111"/>
    </row>
    <row r="2268" spans="4:4" x14ac:dyDescent="0.25">
      <c r="D2268" s="111"/>
    </row>
    <row r="2269" spans="4:4" x14ac:dyDescent="0.25">
      <c r="D2269" s="111"/>
    </row>
    <row r="2270" spans="4:4" x14ac:dyDescent="0.25">
      <c r="D2270" s="111"/>
    </row>
    <row r="2271" spans="4:4" x14ac:dyDescent="0.25">
      <c r="D2271" s="111"/>
    </row>
    <row r="2272" spans="4:4" x14ac:dyDescent="0.25">
      <c r="D2272" s="111"/>
    </row>
    <row r="2273" spans="4:4" x14ac:dyDescent="0.25">
      <c r="D2273" s="111"/>
    </row>
    <row r="2274" spans="4:4" x14ac:dyDescent="0.25">
      <c r="D2274" s="111"/>
    </row>
    <row r="2275" spans="4:4" x14ac:dyDescent="0.25">
      <c r="D2275" s="111"/>
    </row>
    <row r="2276" spans="4:4" x14ac:dyDescent="0.25">
      <c r="D2276" s="111"/>
    </row>
    <row r="2277" spans="4:4" x14ac:dyDescent="0.25">
      <c r="D2277" s="111"/>
    </row>
    <row r="2278" spans="4:4" x14ac:dyDescent="0.25">
      <c r="D2278" s="111"/>
    </row>
    <row r="2279" spans="4:4" x14ac:dyDescent="0.25">
      <c r="D2279" s="111"/>
    </row>
    <row r="2280" spans="4:4" x14ac:dyDescent="0.25">
      <c r="D2280" s="111"/>
    </row>
    <row r="2281" spans="4:4" x14ac:dyDescent="0.25">
      <c r="D2281" s="111"/>
    </row>
    <row r="2282" spans="4:4" x14ac:dyDescent="0.25">
      <c r="D2282" s="111"/>
    </row>
    <row r="2283" spans="4:4" x14ac:dyDescent="0.25">
      <c r="D2283" s="111"/>
    </row>
    <row r="2284" spans="4:4" x14ac:dyDescent="0.25">
      <c r="D2284" s="111"/>
    </row>
    <row r="2285" spans="4:4" x14ac:dyDescent="0.25">
      <c r="D2285" s="111"/>
    </row>
    <row r="2286" spans="4:4" x14ac:dyDescent="0.25">
      <c r="D2286" s="111"/>
    </row>
    <row r="2287" spans="4:4" x14ac:dyDescent="0.25">
      <c r="D2287" s="111"/>
    </row>
    <row r="2288" spans="4:4" x14ac:dyDescent="0.25">
      <c r="D2288" s="111"/>
    </row>
    <row r="2289" spans="4:4" x14ac:dyDescent="0.25">
      <c r="D2289" s="111"/>
    </row>
    <row r="2290" spans="4:4" x14ac:dyDescent="0.25">
      <c r="D2290" s="111"/>
    </row>
    <row r="2291" spans="4:4" x14ac:dyDescent="0.25">
      <c r="D2291" s="111"/>
    </row>
    <row r="2292" spans="4:4" x14ac:dyDescent="0.25">
      <c r="D2292" s="111"/>
    </row>
    <row r="2293" spans="4:4" x14ac:dyDescent="0.25">
      <c r="D2293" s="111"/>
    </row>
    <row r="2294" spans="4:4" x14ac:dyDescent="0.25">
      <c r="D2294" s="111"/>
    </row>
    <row r="2295" spans="4:4" x14ac:dyDescent="0.25">
      <c r="D2295" s="111"/>
    </row>
    <row r="2296" spans="4:4" x14ac:dyDescent="0.25">
      <c r="D2296" s="111"/>
    </row>
    <row r="2297" spans="4:4" x14ac:dyDescent="0.25">
      <c r="D2297" s="111"/>
    </row>
    <row r="2298" spans="4:4" x14ac:dyDescent="0.25">
      <c r="D2298" s="111"/>
    </row>
    <row r="2299" spans="4:4" x14ac:dyDescent="0.25">
      <c r="D2299" s="111"/>
    </row>
    <row r="2300" spans="4:4" x14ac:dyDescent="0.25">
      <c r="D2300" s="111"/>
    </row>
    <row r="2301" spans="4:4" x14ac:dyDescent="0.25">
      <c r="D2301" s="111"/>
    </row>
    <row r="2302" spans="4:4" x14ac:dyDescent="0.25">
      <c r="D2302" s="111"/>
    </row>
    <row r="2303" spans="4:4" x14ac:dyDescent="0.25">
      <c r="D2303" s="111"/>
    </row>
    <row r="2304" spans="4:4" x14ac:dyDescent="0.25">
      <c r="D2304" s="111"/>
    </row>
    <row r="2305" spans="4:4" x14ac:dyDescent="0.25">
      <c r="D2305" s="111"/>
    </row>
    <row r="2306" spans="4:4" x14ac:dyDescent="0.25">
      <c r="D2306" s="111"/>
    </row>
    <row r="2307" spans="4:4" x14ac:dyDescent="0.25">
      <c r="D2307" s="111"/>
    </row>
    <row r="2308" spans="4:4" x14ac:dyDescent="0.25">
      <c r="D2308" s="111"/>
    </row>
    <row r="2309" spans="4:4" x14ac:dyDescent="0.25">
      <c r="D2309" s="111"/>
    </row>
    <row r="2310" spans="4:4" x14ac:dyDescent="0.25">
      <c r="D2310" s="111"/>
    </row>
    <row r="2311" spans="4:4" x14ac:dyDescent="0.25">
      <c r="D2311" s="111"/>
    </row>
    <row r="2312" spans="4:4" x14ac:dyDescent="0.25">
      <c r="D2312" s="111"/>
    </row>
    <row r="2313" spans="4:4" x14ac:dyDescent="0.25">
      <c r="D2313" s="111"/>
    </row>
    <row r="2314" spans="4:4" x14ac:dyDescent="0.25">
      <c r="D2314" s="111"/>
    </row>
    <row r="2315" spans="4:4" x14ac:dyDescent="0.25">
      <c r="D2315" s="111"/>
    </row>
    <row r="2316" spans="4:4" x14ac:dyDescent="0.25">
      <c r="D2316" s="111"/>
    </row>
    <row r="2317" spans="4:4" x14ac:dyDescent="0.25">
      <c r="D2317" s="111"/>
    </row>
    <row r="2318" spans="4:4" x14ac:dyDescent="0.25">
      <c r="D2318" s="111"/>
    </row>
    <row r="2319" spans="4:4" x14ac:dyDescent="0.25">
      <c r="D2319" s="111"/>
    </row>
    <row r="2320" spans="4:4" x14ac:dyDescent="0.25">
      <c r="D2320" s="111"/>
    </row>
    <row r="2321" spans="4:4" x14ac:dyDescent="0.25">
      <c r="D2321" s="111"/>
    </row>
    <row r="2322" spans="4:4" x14ac:dyDescent="0.25">
      <c r="D2322" s="111"/>
    </row>
    <row r="2323" spans="4:4" x14ac:dyDescent="0.25">
      <c r="D2323" s="111"/>
    </row>
    <row r="2324" spans="4:4" x14ac:dyDescent="0.25">
      <c r="D2324" s="111"/>
    </row>
    <row r="2325" spans="4:4" x14ac:dyDescent="0.25">
      <c r="D2325" s="111"/>
    </row>
    <row r="2326" spans="4:4" x14ac:dyDescent="0.25">
      <c r="D2326" s="111"/>
    </row>
    <row r="2327" spans="4:4" x14ac:dyDescent="0.25">
      <c r="D2327" s="111"/>
    </row>
    <row r="2328" spans="4:4" x14ac:dyDescent="0.25">
      <c r="D2328" s="111"/>
    </row>
    <row r="2329" spans="4:4" x14ac:dyDescent="0.25">
      <c r="D2329" s="111"/>
    </row>
    <row r="2330" spans="4:4" x14ac:dyDescent="0.25">
      <c r="D2330" s="111"/>
    </row>
    <row r="2331" spans="4:4" x14ac:dyDescent="0.25">
      <c r="D2331" s="111"/>
    </row>
    <row r="2332" spans="4:4" x14ac:dyDescent="0.25">
      <c r="D2332" s="111"/>
    </row>
    <row r="2333" spans="4:4" x14ac:dyDescent="0.25">
      <c r="D2333" s="111"/>
    </row>
    <row r="2334" spans="4:4" x14ac:dyDescent="0.25">
      <c r="D2334" s="111"/>
    </row>
    <row r="2335" spans="4:4" x14ac:dyDescent="0.25">
      <c r="D2335" s="111"/>
    </row>
    <row r="2336" spans="4:4" x14ac:dyDescent="0.25">
      <c r="D2336" s="111"/>
    </row>
    <row r="2337" spans="4:4" x14ac:dyDescent="0.25">
      <c r="D2337" s="111"/>
    </row>
    <row r="2338" spans="4:4" x14ac:dyDescent="0.25">
      <c r="D2338" s="111"/>
    </row>
    <row r="2339" spans="4:4" x14ac:dyDescent="0.25">
      <c r="D2339" s="111"/>
    </row>
    <row r="2340" spans="4:4" x14ac:dyDescent="0.25">
      <c r="D2340" s="111"/>
    </row>
    <row r="2341" spans="4:4" x14ac:dyDescent="0.25">
      <c r="D2341" s="111"/>
    </row>
    <row r="2342" spans="4:4" x14ac:dyDescent="0.25">
      <c r="D2342" s="111"/>
    </row>
    <row r="2343" spans="4:4" x14ac:dyDescent="0.25">
      <c r="D2343" s="111"/>
    </row>
    <row r="2344" spans="4:4" x14ac:dyDescent="0.25">
      <c r="D2344" s="111"/>
    </row>
    <row r="2345" spans="4:4" x14ac:dyDescent="0.25">
      <c r="D2345" s="111"/>
    </row>
    <row r="2346" spans="4:4" x14ac:dyDescent="0.25">
      <c r="D2346" s="111"/>
    </row>
    <row r="2347" spans="4:4" x14ac:dyDescent="0.25">
      <c r="D2347" s="111"/>
    </row>
    <row r="2348" spans="4:4" x14ac:dyDescent="0.25">
      <c r="D2348" s="111"/>
    </row>
    <row r="2349" spans="4:4" x14ac:dyDescent="0.25">
      <c r="D2349" s="111"/>
    </row>
    <row r="2350" spans="4:4" x14ac:dyDescent="0.25">
      <c r="D2350" s="111"/>
    </row>
    <row r="2351" spans="4:4" x14ac:dyDescent="0.25">
      <c r="D2351" s="111"/>
    </row>
    <row r="2352" spans="4:4" x14ac:dyDescent="0.25">
      <c r="D2352" s="111"/>
    </row>
    <row r="2353" spans="4:4" x14ac:dyDescent="0.25">
      <c r="D2353" s="111"/>
    </row>
    <row r="2354" spans="4:4" x14ac:dyDescent="0.25">
      <c r="D2354" s="111"/>
    </row>
    <row r="2355" spans="4:4" x14ac:dyDescent="0.25">
      <c r="D2355" s="111"/>
    </row>
    <row r="2356" spans="4:4" x14ac:dyDescent="0.25">
      <c r="D2356" s="111"/>
    </row>
    <row r="2357" spans="4:4" x14ac:dyDescent="0.25">
      <c r="D2357" s="111"/>
    </row>
    <row r="2358" spans="4:4" x14ac:dyDescent="0.25">
      <c r="D2358" s="111"/>
    </row>
    <row r="2359" spans="4:4" x14ac:dyDescent="0.25">
      <c r="D2359" s="111"/>
    </row>
    <row r="2360" spans="4:4" x14ac:dyDescent="0.25">
      <c r="D2360" s="111"/>
    </row>
    <row r="2361" spans="4:4" x14ac:dyDescent="0.25">
      <c r="D2361" s="111"/>
    </row>
    <row r="2362" spans="4:4" x14ac:dyDescent="0.25">
      <c r="D2362" s="111"/>
    </row>
    <row r="2363" spans="4:4" x14ac:dyDescent="0.25">
      <c r="D2363" s="111"/>
    </row>
    <row r="2364" spans="4:4" x14ac:dyDescent="0.25">
      <c r="D2364" s="111"/>
    </row>
    <row r="2365" spans="4:4" x14ac:dyDescent="0.25">
      <c r="D2365" s="111"/>
    </row>
    <row r="2366" spans="4:4" x14ac:dyDescent="0.25">
      <c r="D2366" s="111"/>
    </row>
    <row r="2367" spans="4:4" x14ac:dyDescent="0.25">
      <c r="D2367" s="111"/>
    </row>
    <row r="2368" spans="4:4" x14ac:dyDescent="0.25">
      <c r="D2368" s="111"/>
    </row>
    <row r="2369" spans="4:4" x14ac:dyDescent="0.25">
      <c r="D2369" s="111"/>
    </row>
    <row r="2370" spans="4:4" x14ac:dyDescent="0.25">
      <c r="D2370" s="111"/>
    </row>
    <row r="2371" spans="4:4" x14ac:dyDescent="0.25">
      <c r="D2371" s="111"/>
    </row>
    <row r="2372" spans="4:4" x14ac:dyDescent="0.25">
      <c r="D2372" s="111"/>
    </row>
    <row r="2373" spans="4:4" x14ac:dyDescent="0.25">
      <c r="D2373" s="111"/>
    </row>
    <row r="2374" spans="4:4" x14ac:dyDescent="0.25">
      <c r="D2374" s="111"/>
    </row>
    <row r="2375" spans="4:4" x14ac:dyDescent="0.25">
      <c r="D2375" s="111"/>
    </row>
    <row r="2376" spans="4:4" x14ac:dyDescent="0.25">
      <c r="D2376" s="111"/>
    </row>
    <row r="2377" spans="4:4" x14ac:dyDescent="0.25">
      <c r="D2377" s="111"/>
    </row>
    <row r="2378" spans="4:4" x14ac:dyDescent="0.25">
      <c r="D2378" s="111"/>
    </row>
    <row r="2379" spans="4:4" x14ac:dyDescent="0.25">
      <c r="D2379" s="111"/>
    </row>
    <row r="2380" spans="4:4" x14ac:dyDescent="0.25">
      <c r="D2380" s="111"/>
    </row>
    <row r="2381" spans="4:4" x14ac:dyDescent="0.25">
      <c r="D2381" s="111"/>
    </row>
    <row r="2382" spans="4:4" x14ac:dyDescent="0.25">
      <c r="D2382" s="111"/>
    </row>
    <row r="2383" spans="4:4" x14ac:dyDescent="0.25">
      <c r="D2383" s="111"/>
    </row>
    <row r="2384" spans="4:4" x14ac:dyDescent="0.25">
      <c r="D2384" s="111"/>
    </row>
    <row r="2385" spans="4:4" x14ac:dyDescent="0.25">
      <c r="D2385" s="111"/>
    </row>
    <row r="2386" spans="4:4" x14ac:dyDescent="0.25">
      <c r="D2386" s="111"/>
    </row>
    <row r="2387" spans="4:4" x14ac:dyDescent="0.25">
      <c r="D2387" s="111"/>
    </row>
    <row r="2388" spans="4:4" x14ac:dyDescent="0.25">
      <c r="D2388" s="111"/>
    </row>
    <row r="2389" spans="4:4" x14ac:dyDescent="0.25">
      <c r="D2389" s="111"/>
    </row>
    <row r="2390" spans="4:4" x14ac:dyDescent="0.25">
      <c r="D2390" s="111"/>
    </row>
    <row r="2391" spans="4:4" x14ac:dyDescent="0.25">
      <c r="D2391" s="111"/>
    </row>
    <row r="2392" spans="4:4" x14ac:dyDescent="0.25">
      <c r="D2392" s="111"/>
    </row>
    <row r="2393" spans="4:4" x14ac:dyDescent="0.25">
      <c r="D2393" s="111"/>
    </row>
    <row r="2394" spans="4:4" x14ac:dyDescent="0.25">
      <c r="D2394" s="111"/>
    </row>
    <row r="2395" spans="4:4" x14ac:dyDescent="0.25">
      <c r="D2395" s="111"/>
    </row>
    <row r="2396" spans="4:4" x14ac:dyDescent="0.25">
      <c r="D2396" s="111"/>
    </row>
    <row r="2397" spans="4:4" x14ac:dyDescent="0.25">
      <c r="D2397" s="111"/>
    </row>
    <row r="2398" spans="4:4" x14ac:dyDescent="0.25">
      <c r="D2398" s="111"/>
    </row>
    <row r="2399" spans="4:4" x14ac:dyDescent="0.25">
      <c r="D2399" s="111"/>
    </row>
    <row r="2400" spans="4:4" x14ac:dyDescent="0.25">
      <c r="D2400" s="111"/>
    </row>
    <row r="2401" spans="4:4" x14ac:dyDescent="0.25">
      <c r="D2401" s="111"/>
    </row>
    <row r="2402" spans="4:4" x14ac:dyDescent="0.25">
      <c r="D2402" s="111"/>
    </row>
    <row r="2403" spans="4:4" x14ac:dyDescent="0.25">
      <c r="D2403" s="111"/>
    </row>
    <row r="2404" spans="4:4" x14ac:dyDescent="0.25">
      <c r="D2404" s="111"/>
    </row>
    <row r="2405" spans="4:4" x14ac:dyDescent="0.25">
      <c r="D2405" s="111"/>
    </row>
    <row r="2406" spans="4:4" x14ac:dyDescent="0.25">
      <c r="D2406" s="111"/>
    </row>
    <row r="2407" spans="4:4" x14ac:dyDescent="0.25">
      <c r="D2407" s="111"/>
    </row>
    <row r="2408" spans="4:4" x14ac:dyDescent="0.25">
      <c r="D2408" s="111"/>
    </row>
    <row r="2409" spans="4:4" x14ac:dyDescent="0.25">
      <c r="D2409" s="111"/>
    </row>
    <row r="2410" spans="4:4" x14ac:dyDescent="0.25">
      <c r="D2410" s="111"/>
    </row>
    <row r="2411" spans="4:4" x14ac:dyDescent="0.25">
      <c r="D2411" s="111"/>
    </row>
    <row r="2412" spans="4:4" x14ac:dyDescent="0.25">
      <c r="D2412" s="111"/>
    </row>
    <row r="2413" spans="4:4" x14ac:dyDescent="0.25">
      <c r="D2413" s="111"/>
    </row>
    <row r="2414" spans="4:4" x14ac:dyDescent="0.25">
      <c r="D2414" s="111"/>
    </row>
    <row r="2415" spans="4:4" x14ac:dyDescent="0.25">
      <c r="D2415" s="111"/>
    </row>
    <row r="2416" spans="4:4" x14ac:dyDescent="0.25">
      <c r="D2416" s="111"/>
    </row>
    <row r="2417" spans="4:4" x14ac:dyDescent="0.25">
      <c r="D2417" s="111"/>
    </row>
    <row r="2418" spans="4:4" x14ac:dyDescent="0.25">
      <c r="D2418" s="111"/>
    </row>
    <row r="2419" spans="4:4" x14ac:dyDescent="0.25">
      <c r="D2419" s="111"/>
    </row>
    <row r="2420" spans="4:4" x14ac:dyDescent="0.25">
      <c r="D2420" s="111"/>
    </row>
    <row r="2421" spans="4:4" x14ac:dyDescent="0.25">
      <c r="D2421" s="111"/>
    </row>
    <row r="2422" spans="4:4" x14ac:dyDescent="0.25">
      <c r="D2422" s="111"/>
    </row>
    <row r="2423" spans="4:4" x14ac:dyDescent="0.25">
      <c r="D2423" s="111"/>
    </row>
    <row r="2424" spans="4:4" x14ac:dyDescent="0.25">
      <c r="D2424" s="111"/>
    </row>
    <row r="2425" spans="4:4" x14ac:dyDescent="0.25">
      <c r="D2425" s="111"/>
    </row>
    <row r="2426" spans="4:4" x14ac:dyDescent="0.25">
      <c r="D2426" s="111"/>
    </row>
    <row r="2427" spans="4:4" x14ac:dyDescent="0.25">
      <c r="D2427" s="111"/>
    </row>
    <row r="2428" spans="4:4" x14ac:dyDescent="0.25">
      <c r="D2428" s="111"/>
    </row>
    <row r="2429" spans="4:4" x14ac:dyDescent="0.25">
      <c r="D2429" s="111"/>
    </row>
    <row r="2430" spans="4:4" x14ac:dyDescent="0.25">
      <c r="D2430" s="111"/>
    </row>
    <row r="2431" spans="4:4" x14ac:dyDescent="0.25">
      <c r="D2431" s="111"/>
    </row>
    <row r="2432" spans="4:4" x14ac:dyDescent="0.25">
      <c r="D2432" s="111"/>
    </row>
    <row r="2433" spans="4:4" x14ac:dyDescent="0.25">
      <c r="D2433" s="111"/>
    </row>
    <row r="2434" spans="4:4" x14ac:dyDescent="0.25">
      <c r="D2434" s="111"/>
    </row>
    <row r="2435" spans="4:4" x14ac:dyDescent="0.25">
      <c r="D2435" s="111"/>
    </row>
    <row r="2436" spans="4:4" x14ac:dyDescent="0.25">
      <c r="D2436" s="111"/>
    </row>
    <row r="2437" spans="4:4" x14ac:dyDescent="0.25">
      <c r="D2437" s="111"/>
    </row>
    <row r="2438" spans="4:4" x14ac:dyDescent="0.25">
      <c r="D2438" s="111"/>
    </row>
    <row r="2439" spans="4:4" x14ac:dyDescent="0.25">
      <c r="D2439" s="111"/>
    </row>
    <row r="2440" spans="4:4" x14ac:dyDescent="0.25">
      <c r="D2440" s="111"/>
    </row>
    <row r="2441" spans="4:4" x14ac:dyDescent="0.25">
      <c r="D2441" s="111"/>
    </row>
    <row r="2442" spans="4:4" x14ac:dyDescent="0.25">
      <c r="D2442" s="111"/>
    </row>
    <row r="2443" spans="4:4" x14ac:dyDescent="0.25">
      <c r="D2443" s="111"/>
    </row>
    <row r="2444" spans="4:4" x14ac:dyDescent="0.25">
      <c r="D2444" s="111"/>
    </row>
    <row r="2445" spans="4:4" x14ac:dyDescent="0.25">
      <c r="D2445" s="111"/>
    </row>
    <row r="2446" spans="4:4" x14ac:dyDescent="0.25">
      <c r="D2446" s="111"/>
    </row>
    <row r="2447" spans="4:4" x14ac:dyDescent="0.25">
      <c r="D2447" s="111"/>
    </row>
    <row r="2448" spans="4:4" x14ac:dyDescent="0.25">
      <c r="D2448" s="111"/>
    </row>
    <row r="2449" spans="4:4" x14ac:dyDescent="0.25">
      <c r="D2449" s="111"/>
    </row>
    <row r="2450" spans="4:4" x14ac:dyDescent="0.25">
      <c r="D2450" s="111"/>
    </row>
    <row r="2451" spans="4:4" x14ac:dyDescent="0.25">
      <c r="D2451" s="111"/>
    </row>
    <row r="2452" spans="4:4" x14ac:dyDescent="0.25">
      <c r="D2452" s="111"/>
    </row>
    <row r="2453" spans="4:4" x14ac:dyDescent="0.25">
      <c r="D2453" s="111"/>
    </row>
    <row r="2454" spans="4:4" x14ac:dyDescent="0.25">
      <c r="D2454" s="111"/>
    </row>
    <row r="2455" spans="4:4" x14ac:dyDescent="0.25">
      <c r="D2455" s="111"/>
    </row>
    <row r="2456" spans="4:4" x14ac:dyDescent="0.25">
      <c r="D2456" s="111"/>
    </row>
    <row r="2457" spans="4:4" x14ac:dyDescent="0.25">
      <c r="D2457" s="111"/>
    </row>
    <row r="2458" spans="4:4" x14ac:dyDescent="0.25">
      <c r="D2458" s="111"/>
    </row>
    <row r="2459" spans="4:4" x14ac:dyDescent="0.25">
      <c r="D2459" s="111"/>
    </row>
    <row r="2460" spans="4:4" x14ac:dyDescent="0.25">
      <c r="D2460" s="111"/>
    </row>
    <row r="2461" spans="4:4" x14ac:dyDescent="0.25">
      <c r="D2461" s="111"/>
    </row>
    <row r="2462" spans="4:4" x14ac:dyDescent="0.25">
      <c r="D2462" s="111"/>
    </row>
    <row r="2463" spans="4:4" x14ac:dyDescent="0.25">
      <c r="D2463" s="111"/>
    </row>
    <row r="2464" spans="4:4" x14ac:dyDescent="0.25">
      <c r="D2464" s="111"/>
    </row>
    <row r="2465" spans="4:4" x14ac:dyDescent="0.25">
      <c r="D2465" s="111"/>
    </row>
    <row r="2466" spans="4:4" x14ac:dyDescent="0.25">
      <c r="D2466" s="111"/>
    </row>
    <row r="2467" spans="4:4" x14ac:dyDescent="0.25">
      <c r="D2467" s="111"/>
    </row>
    <row r="2468" spans="4:4" x14ac:dyDescent="0.25">
      <c r="D2468" s="111"/>
    </row>
    <row r="2469" spans="4:4" x14ac:dyDescent="0.25">
      <c r="D2469" s="111"/>
    </row>
    <row r="2470" spans="4:4" x14ac:dyDescent="0.25">
      <c r="D2470" s="111"/>
    </row>
    <row r="2471" spans="4:4" x14ac:dyDescent="0.25">
      <c r="D2471" s="111"/>
    </row>
    <row r="2472" spans="4:4" x14ac:dyDescent="0.25">
      <c r="D2472" s="111"/>
    </row>
    <row r="2473" spans="4:4" x14ac:dyDescent="0.25">
      <c r="D2473" s="111"/>
    </row>
    <row r="2474" spans="4:4" x14ac:dyDescent="0.25">
      <c r="D2474" s="111"/>
    </row>
    <row r="2475" spans="4:4" x14ac:dyDescent="0.25">
      <c r="D2475" s="111"/>
    </row>
    <row r="2476" spans="4:4" x14ac:dyDescent="0.25">
      <c r="D2476" s="111"/>
    </row>
    <row r="2477" spans="4:4" x14ac:dyDescent="0.25">
      <c r="D2477" s="111"/>
    </row>
    <row r="2478" spans="4:4" x14ac:dyDescent="0.25">
      <c r="D2478" s="111"/>
    </row>
    <row r="2479" spans="4:4" x14ac:dyDescent="0.25">
      <c r="D2479" s="111"/>
    </row>
    <row r="2480" spans="4:4" x14ac:dyDescent="0.25">
      <c r="D2480" s="111"/>
    </row>
    <row r="2481" spans="4:4" x14ac:dyDescent="0.25">
      <c r="D2481" s="111"/>
    </row>
    <row r="2482" spans="4:4" x14ac:dyDescent="0.25">
      <c r="D2482" s="111"/>
    </row>
    <row r="2483" spans="4:4" x14ac:dyDescent="0.25">
      <c r="D2483" s="111"/>
    </row>
    <row r="2484" spans="4:4" x14ac:dyDescent="0.25">
      <c r="D2484" s="111"/>
    </row>
    <row r="2485" spans="4:4" x14ac:dyDescent="0.25">
      <c r="D2485" s="111"/>
    </row>
    <row r="2486" spans="4:4" x14ac:dyDescent="0.25">
      <c r="D2486" s="111"/>
    </row>
    <row r="2487" spans="4:4" x14ac:dyDescent="0.25">
      <c r="D2487" s="111"/>
    </row>
    <row r="2488" spans="4:4" x14ac:dyDescent="0.25">
      <c r="D2488" s="111"/>
    </row>
    <row r="2489" spans="4:4" x14ac:dyDescent="0.25">
      <c r="D2489" s="111"/>
    </row>
    <row r="2490" spans="4:4" x14ac:dyDescent="0.25">
      <c r="D2490" s="111"/>
    </row>
    <row r="2491" spans="4:4" x14ac:dyDescent="0.25">
      <c r="D2491" s="111"/>
    </row>
    <row r="2492" spans="4:4" x14ac:dyDescent="0.25">
      <c r="D2492" s="111"/>
    </row>
    <row r="2493" spans="4:4" x14ac:dyDescent="0.25">
      <c r="D2493" s="111"/>
    </row>
    <row r="2494" spans="4:4" x14ac:dyDescent="0.25">
      <c r="D2494" s="111"/>
    </row>
    <row r="2495" spans="4:4" x14ac:dyDescent="0.25">
      <c r="D2495" s="111"/>
    </row>
    <row r="2496" spans="4:4" x14ac:dyDescent="0.25">
      <c r="D2496" s="111"/>
    </row>
    <row r="2497" spans="4:4" x14ac:dyDescent="0.25">
      <c r="D2497" s="111"/>
    </row>
    <row r="2498" spans="4:4" x14ac:dyDescent="0.25">
      <c r="D2498" s="111"/>
    </row>
    <row r="2499" spans="4:4" x14ac:dyDescent="0.25">
      <c r="D2499" s="111"/>
    </row>
    <row r="2500" spans="4:4" x14ac:dyDescent="0.25">
      <c r="D2500" s="111"/>
    </row>
    <row r="2501" spans="4:4" x14ac:dyDescent="0.25">
      <c r="D2501" s="111"/>
    </row>
    <row r="2502" spans="4:4" x14ac:dyDescent="0.25">
      <c r="D2502" s="111"/>
    </row>
    <row r="2503" spans="4:4" x14ac:dyDescent="0.25">
      <c r="D2503" s="111"/>
    </row>
    <row r="2504" spans="4:4" x14ac:dyDescent="0.25">
      <c r="D2504" s="111"/>
    </row>
    <row r="2505" spans="4:4" x14ac:dyDescent="0.25">
      <c r="D2505" s="111"/>
    </row>
    <row r="2506" spans="4:4" x14ac:dyDescent="0.25">
      <c r="D2506" s="111"/>
    </row>
    <row r="2507" spans="4:4" x14ac:dyDescent="0.25">
      <c r="D2507" s="111"/>
    </row>
    <row r="2508" spans="4:4" x14ac:dyDescent="0.25">
      <c r="D2508" s="111"/>
    </row>
    <row r="2509" spans="4:4" x14ac:dyDescent="0.25">
      <c r="D2509" s="111"/>
    </row>
    <row r="2510" spans="4:4" x14ac:dyDescent="0.25">
      <c r="D2510" s="111"/>
    </row>
    <row r="2511" spans="4:4" x14ac:dyDescent="0.25">
      <c r="D2511" s="111"/>
    </row>
    <row r="2512" spans="4:4" x14ac:dyDescent="0.25">
      <c r="D2512" s="111"/>
    </row>
    <row r="2513" spans="4:4" x14ac:dyDescent="0.25">
      <c r="D2513" s="111"/>
    </row>
    <row r="2514" spans="4:4" x14ac:dyDescent="0.25">
      <c r="D2514" s="111"/>
    </row>
    <row r="2515" spans="4:4" x14ac:dyDescent="0.25">
      <c r="D2515" s="111"/>
    </row>
    <row r="2516" spans="4:4" x14ac:dyDescent="0.25">
      <c r="D2516" s="111"/>
    </row>
    <row r="2517" spans="4:4" x14ac:dyDescent="0.25">
      <c r="D2517" s="111"/>
    </row>
    <row r="2518" spans="4:4" x14ac:dyDescent="0.25">
      <c r="D2518" s="111"/>
    </row>
    <row r="2519" spans="4:4" x14ac:dyDescent="0.25">
      <c r="D2519" s="111"/>
    </row>
    <row r="2520" spans="4:4" x14ac:dyDescent="0.25">
      <c r="D2520" s="111"/>
    </row>
    <row r="2521" spans="4:4" x14ac:dyDescent="0.25">
      <c r="D2521" s="111"/>
    </row>
    <row r="2522" spans="4:4" x14ac:dyDescent="0.25">
      <c r="D2522" s="111"/>
    </row>
    <row r="2523" spans="4:4" x14ac:dyDescent="0.25">
      <c r="D2523" s="111"/>
    </row>
    <row r="2524" spans="4:4" x14ac:dyDescent="0.25">
      <c r="D2524" s="111"/>
    </row>
    <row r="2525" spans="4:4" x14ac:dyDescent="0.25">
      <c r="D2525" s="111"/>
    </row>
    <row r="2526" spans="4:4" x14ac:dyDescent="0.25">
      <c r="D2526" s="111"/>
    </row>
    <row r="2527" spans="4:4" x14ac:dyDescent="0.25">
      <c r="D2527" s="111"/>
    </row>
    <row r="2528" spans="4:4" x14ac:dyDescent="0.25">
      <c r="D2528" s="111"/>
    </row>
    <row r="2529" spans="4:4" x14ac:dyDescent="0.25">
      <c r="D2529" s="111"/>
    </row>
    <row r="2530" spans="4:4" x14ac:dyDescent="0.25">
      <c r="D2530" s="111"/>
    </row>
    <row r="2531" spans="4:4" x14ac:dyDescent="0.25">
      <c r="D2531" s="111"/>
    </row>
    <row r="2532" spans="4:4" x14ac:dyDescent="0.25">
      <c r="D2532" s="111"/>
    </row>
    <row r="2533" spans="4:4" x14ac:dyDescent="0.25">
      <c r="D2533" s="111"/>
    </row>
    <row r="2534" spans="4:4" x14ac:dyDescent="0.25">
      <c r="D2534" s="111"/>
    </row>
    <row r="2535" spans="4:4" x14ac:dyDescent="0.25">
      <c r="D2535" s="111"/>
    </row>
    <row r="2536" spans="4:4" x14ac:dyDescent="0.25">
      <c r="D2536" s="111"/>
    </row>
    <row r="2537" spans="4:4" x14ac:dyDescent="0.25">
      <c r="D2537" s="111"/>
    </row>
    <row r="2538" spans="4:4" x14ac:dyDescent="0.25">
      <c r="D2538" s="111"/>
    </row>
    <row r="2539" spans="4:4" x14ac:dyDescent="0.25">
      <c r="D2539" s="111"/>
    </row>
    <row r="2540" spans="4:4" x14ac:dyDescent="0.25">
      <c r="D2540" s="111"/>
    </row>
    <row r="2541" spans="4:4" x14ac:dyDescent="0.25">
      <c r="D2541" s="111"/>
    </row>
    <row r="2542" spans="4:4" x14ac:dyDescent="0.25">
      <c r="D2542" s="111"/>
    </row>
    <row r="2543" spans="4:4" x14ac:dyDescent="0.25">
      <c r="D2543" s="111"/>
    </row>
    <row r="2544" spans="4:4" x14ac:dyDescent="0.25">
      <c r="D2544" s="111"/>
    </row>
    <row r="2545" spans="4:4" x14ac:dyDescent="0.25">
      <c r="D2545" s="111"/>
    </row>
    <row r="2546" spans="4:4" x14ac:dyDescent="0.25">
      <c r="D2546" s="111"/>
    </row>
    <row r="2547" spans="4:4" x14ac:dyDescent="0.25">
      <c r="D2547" s="111"/>
    </row>
    <row r="2548" spans="4:4" x14ac:dyDescent="0.25">
      <c r="D2548" s="111"/>
    </row>
    <row r="2549" spans="4:4" x14ac:dyDescent="0.25">
      <c r="D2549" s="111"/>
    </row>
    <row r="2550" spans="4:4" x14ac:dyDescent="0.25">
      <c r="D2550" s="111"/>
    </row>
    <row r="2551" spans="4:4" x14ac:dyDescent="0.25">
      <c r="D2551" s="111"/>
    </row>
    <row r="2552" spans="4:4" x14ac:dyDescent="0.25">
      <c r="D2552" s="111"/>
    </row>
    <row r="2553" spans="4:4" x14ac:dyDescent="0.25">
      <c r="D2553" s="111"/>
    </row>
    <row r="2554" spans="4:4" x14ac:dyDescent="0.25">
      <c r="D2554" s="111"/>
    </row>
    <row r="2555" spans="4:4" x14ac:dyDescent="0.25">
      <c r="D2555" s="111"/>
    </row>
    <row r="2556" spans="4:4" x14ac:dyDescent="0.25">
      <c r="D2556" s="111"/>
    </row>
    <row r="2557" spans="4:4" x14ac:dyDescent="0.25">
      <c r="D2557" s="111"/>
    </row>
    <row r="2558" spans="4:4" x14ac:dyDescent="0.25">
      <c r="D2558" s="111"/>
    </row>
    <row r="2559" spans="4:4" x14ac:dyDescent="0.25">
      <c r="D2559" s="111"/>
    </row>
    <row r="2560" spans="4:4" x14ac:dyDescent="0.25">
      <c r="D2560" s="111"/>
    </row>
    <row r="2561" spans="4:4" x14ac:dyDescent="0.25">
      <c r="D2561" s="111"/>
    </row>
    <row r="2562" spans="4:4" x14ac:dyDescent="0.25">
      <c r="D2562" s="111"/>
    </row>
    <row r="2563" spans="4:4" x14ac:dyDescent="0.25">
      <c r="D2563" s="111"/>
    </row>
    <row r="2564" spans="4:4" x14ac:dyDescent="0.25">
      <c r="D2564" s="111"/>
    </row>
    <row r="2565" spans="4:4" x14ac:dyDescent="0.25">
      <c r="D2565" s="111"/>
    </row>
    <row r="2566" spans="4:4" x14ac:dyDescent="0.25">
      <c r="D2566" s="111"/>
    </row>
    <row r="2567" spans="4:4" x14ac:dyDescent="0.25">
      <c r="D2567" s="111"/>
    </row>
    <row r="2568" spans="4:4" x14ac:dyDescent="0.25">
      <c r="D2568" s="111"/>
    </row>
    <row r="2569" spans="4:4" x14ac:dyDescent="0.25">
      <c r="D2569" s="111"/>
    </row>
    <row r="2570" spans="4:4" x14ac:dyDescent="0.25">
      <c r="D2570" s="111"/>
    </row>
    <row r="2571" spans="4:4" x14ac:dyDescent="0.25">
      <c r="D2571" s="111"/>
    </row>
    <row r="2572" spans="4:4" x14ac:dyDescent="0.25">
      <c r="D2572" s="111"/>
    </row>
    <row r="2573" spans="4:4" x14ac:dyDescent="0.25">
      <c r="D2573" s="111"/>
    </row>
    <row r="2574" spans="4:4" x14ac:dyDescent="0.25">
      <c r="D2574" s="111"/>
    </row>
    <row r="2575" spans="4:4" x14ac:dyDescent="0.25">
      <c r="D2575" s="111"/>
    </row>
    <row r="2576" spans="4:4" x14ac:dyDescent="0.25">
      <c r="D2576" s="111"/>
    </row>
    <row r="2577" spans="4:4" x14ac:dyDescent="0.25">
      <c r="D2577" s="111"/>
    </row>
    <row r="2578" spans="4:4" x14ac:dyDescent="0.25">
      <c r="D2578" s="111"/>
    </row>
    <row r="2579" spans="4:4" x14ac:dyDescent="0.25">
      <c r="D2579" s="111"/>
    </row>
    <row r="2580" spans="4:4" x14ac:dyDescent="0.25">
      <c r="D2580" s="111"/>
    </row>
    <row r="2581" spans="4:4" x14ac:dyDescent="0.25">
      <c r="D2581" s="111"/>
    </row>
    <row r="2582" spans="4:4" x14ac:dyDescent="0.25">
      <c r="D2582" s="111"/>
    </row>
    <row r="2583" spans="4:4" x14ac:dyDescent="0.25">
      <c r="D2583" s="111"/>
    </row>
    <row r="2584" spans="4:4" x14ac:dyDescent="0.25">
      <c r="D2584" s="111"/>
    </row>
    <row r="2585" spans="4:4" x14ac:dyDescent="0.25">
      <c r="D2585" s="111"/>
    </row>
    <row r="2586" spans="4:4" x14ac:dyDescent="0.25">
      <c r="D2586" s="111"/>
    </row>
    <row r="2587" spans="4:4" x14ac:dyDescent="0.25">
      <c r="D2587" s="111"/>
    </row>
    <row r="2588" spans="4:4" x14ac:dyDescent="0.25">
      <c r="D2588" s="111"/>
    </row>
    <row r="2589" spans="4:4" x14ac:dyDescent="0.25">
      <c r="D2589" s="111"/>
    </row>
    <row r="2590" spans="4:4" x14ac:dyDescent="0.25">
      <c r="D2590" s="111"/>
    </row>
    <row r="2591" spans="4:4" x14ac:dyDescent="0.25">
      <c r="D2591" s="111"/>
    </row>
    <row r="2592" spans="4:4" x14ac:dyDescent="0.25">
      <c r="D2592" s="111"/>
    </row>
    <row r="2593" spans="4:4" x14ac:dyDescent="0.25">
      <c r="D2593" s="111"/>
    </row>
    <row r="2594" spans="4:4" x14ac:dyDescent="0.25">
      <c r="D2594" s="111"/>
    </row>
    <row r="2595" spans="4:4" x14ac:dyDescent="0.25">
      <c r="D2595" s="111"/>
    </row>
    <row r="2596" spans="4:4" x14ac:dyDescent="0.25">
      <c r="D2596" s="111"/>
    </row>
    <row r="2597" spans="4:4" x14ac:dyDescent="0.25">
      <c r="D2597" s="111"/>
    </row>
    <row r="2598" spans="4:4" x14ac:dyDescent="0.25">
      <c r="D2598" s="111"/>
    </row>
    <row r="2599" spans="4:4" x14ac:dyDescent="0.25">
      <c r="D2599" s="111"/>
    </row>
    <row r="2600" spans="4:4" x14ac:dyDescent="0.25">
      <c r="D2600" s="111"/>
    </row>
    <row r="2601" spans="4:4" x14ac:dyDescent="0.25">
      <c r="D2601" s="111"/>
    </row>
    <row r="2602" spans="4:4" x14ac:dyDescent="0.25">
      <c r="D2602" s="111"/>
    </row>
    <row r="2603" spans="4:4" x14ac:dyDescent="0.25">
      <c r="D2603" s="111"/>
    </row>
    <row r="2604" spans="4:4" x14ac:dyDescent="0.25">
      <c r="D2604" s="111"/>
    </row>
    <row r="2605" spans="4:4" x14ac:dyDescent="0.25">
      <c r="D2605" s="111"/>
    </row>
    <row r="2606" spans="4:4" x14ac:dyDescent="0.25">
      <c r="D2606" s="111"/>
    </row>
    <row r="2607" spans="4:4" x14ac:dyDescent="0.25">
      <c r="D2607" s="111"/>
    </row>
    <row r="2608" spans="4:4" x14ac:dyDescent="0.25">
      <c r="D2608" s="111"/>
    </row>
    <row r="2609" spans="4:4" x14ac:dyDescent="0.25">
      <c r="D2609" s="111"/>
    </row>
    <row r="2610" spans="4:4" x14ac:dyDescent="0.25">
      <c r="D2610" s="111"/>
    </row>
    <row r="2611" spans="4:4" x14ac:dyDescent="0.25">
      <c r="D2611" s="111"/>
    </row>
    <row r="2612" spans="4:4" x14ac:dyDescent="0.25">
      <c r="D2612" s="111"/>
    </row>
    <row r="2613" spans="4:4" x14ac:dyDescent="0.25">
      <c r="D2613" s="111"/>
    </row>
    <row r="2614" spans="4:4" x14ac:dyDescent="0.25">
      <c r="D2614" s="111"/>
    </row>
    <row r="2615" spans="4:4" x14ac:dyDescent="0.25">
      <c r="D2615" s="111"/>
    </row>
    <row r="2616" spans="4:4" x14ac:dyDescent="0.25">
      <c r="D2616" s="111"/>
    </row>
    <row r="2617" spans="4:4" x14ac:dyDescent="0.25">
      <c r="D2617" s="111"/>
    </row>
    <row r="2618" spans="4:4" x14ac:dyDescent="0.25">
      <c r="D2618" s="111"/>
    </row>
    <row r="2619" spans="4:4" x14ac:dyDescent="0.25">
      <c r="D2619" s="111"/>
    </row>
    <row r="2620" spans="4:4" x14ac:dyDescent="0.25">
      <c r="D2620" s="111"/>
    </row>
    <row r="2621" spans="4:4" x14ac:dyDescent="0.25">
      <c r="D2621" s="111"/>
    </row>
    <row r="2622" spans="4:4" x14ac:dyDescent="0.25">
      <c r="D2622" s="111"/>
    </row>
    <row r="2623" spans="4:4" x14ac:dyDescent="0.25">
      <c r="D2623" s="111"/>
    </row>
    <row r="2624" spans="4:4" x14ac:dyDescent="0.25">
      <c r="D2624" s="111"/>
    </row>
    <row r="2625" spans="4:4" x14ac:dyDescent="0.25">
      <c r="D2625" s="111"/>
    </row>
    <row r="2626" spans="4:4" x14ac:dyDescent="0.25">
      <c r="D2626" s="111"/>
    </row>
    <row r="2627" spans="4:4" x14ac:dyDescent="0.25">
      <c r="D2627" s="111"/>
    </row>
    <row r="2628" spans="4:4" x14ac:dyDescent="0.25">
      <c r="D2628" s="111"/>
    </row>
    <row r="2629" spans="4:4" x14ac:dyDescent="0.25">
      <c r="D2629" s="111"/>
    </row>
    <row r="2630" spans="4:4" x14ac:dyDescent="0.25">
      <c r="D2630" s="111"/>
    </row>
    <row r="2631" spans="4:4" x14ac:dyDescent="0.25">
      <c r="D2631" s="111"/>
    </row>
    <row r="2632" spans="4:4" x14ac:dyDescent="0.25">
      <c r="D2632" s="111"/>
    </row>
    <row r="2633" spans="4:4" x14ac:dyDescent="0.25">
      <c r="D2633" s="111"/>
    </row>
    <row r="2634" spans="4:4" x14ac:dyDescent="0.25">
      <c r="D2634" s="111"/>
    </row>
    <row r="2635" spans="4:4" x14ac:dyDescent="0.25">
      <c r="D2635" s="111"/>
    </row>
    <row r="2636" spans="4:4" x14ac:dyDescent="0.25">
      <c r="D2636" s="111"/>
    </row>
    <row r="2637" spans="4:4" x14ac:dyDescent="0.25">
      <c r="D2637" s="111"/>
    </row>
    <row r="2638" spans="4:4" x14ac:dyDescent="0.25">
      <c r="D2638" s="111"/>
    </row>
    <row r="2639" spans="4:4" x14ac:dyDescent="0.25">
      <c r="D2639" s="111"/>
    </row>
    <row r="2640" spans="4:4" x14ac:dyDescent="0.25">
      <c r="D2640" s="111"/>
    </row>
    <row r="2641" spans="4:4" x14ac:dyDescent="0.25">
      <c r="D2641" s="111"/>
    </row>
    <row r="2642" spans="4:4" x14ac:dyDescent="0.25">
      <c r="D2642" s="111"/>
    </row>
    <row r="2643" spans="4:4" x14ac:dyDescent="0.25">
      <c r="D2643" s="111"/>
    </row>
    <row r="2644" spans="4:4" x14ac:dyDescent="0.25">
      <c r="D2644" s="111"/>
    </row>
    <row r="2645" spans="4:4" x14ac:dyDescent="0.25">
      <c r="D2645" s="111"/>
    </row>
    <row r="2646" spans="4:4" x14ac:dyDescent="0.25">
      <c r="D2646" s="111"/>
    </row>
    <row r="2647" spans="4:4" x14ac:dyDescent="0.25">
      <c r="D2647" s="111"/>
    </row>
    <row r="2648" spans="4:4" x14ac:dyDescent="0.25">
      <c r="D2648" s="111"/>
    </row>
    <row r="2649" spans="4:4" x14ac:dyDescent="0.25">
      <c r="D2649" s="111"/>
    </row>
    <row r="2650" spans="4:4" x14ac:dyDescent="0.25">
      <c r="D2650" s="111"/>
    </row>
    <row r="2651" spans="4:4" x14ac:dyDescent="0.25">
      <c r="D2651" s="111"/>
    </row>
    <row r="2652" spans="4:4" x14ac:dyDescent="0.25">
      <c r="D2652" s="111"/>
    </row>
    <row r="2653" spans="4:4" x14ac:dyDescent="0.25">
      <c r="D2653" s="111"/>
    </row>
    <row r="2654" spans="4:4" x14ac:dyDescent="0.25">
      <c r="D2654" s="111"/>
    </row>
    <row r="2655" spans="4:4" x14ac:dyDescent="0.25">
      <c r="D2655" s="111"/>
    </row>
    <row r="2656" spans="4:4" x14ac:dyDescent="0.25">
      <c r="D2656" s="111"/>
    </row>
    <row r="2657" spans="4:4" x14ac:dyDescent="0.25">
      <c r="D2657" s="111"/>
    </row>
    <row r="2658" spans="4:4" x14ac:dyDescent="0.25">
      <c r="D2658" s="111"/>
    </row>
    <row r="2659" spans="4:4" x14ac:dyDescent="0.25">
      <c r="D2659" s="111"/>
    </row>
    <row r="2660" spans="4:4" x14ac:dyDescent="0.25">
      <c r="D2660" s="111"/>
    </row>
    <row r="2661" spans="4:4" x14ac:dyDescent="0.25">
      <c r="D2661" s="111"/>
    </row>
    <row r="2662" spans="4:4" x14ac:dyDescent="0.25">
      <c r="D2662" s="111"/>
    </row>
    <row r="2663" spans="4:4" x14ac:dyDescent="0.25">
      <c r="D2663" s="111"/>
    </row>
    <row r="2664" spans="4:4" x14ac:dyDescent="0.25">
      <c r="D2664" s="111"/>
    </row>
    <row r="2665" spans="4:4" x14ac:dyDescent="0.25">
      <c r="D2665" s="111"/>
    </row>
    <row r="2666" spans="4:4" x14ac:dyDescent="0.25">
      <c r="D2666" s="111"/>
    </row>
    <row r="2667" spans="4:4" x14ac:dyDescent="0.25">
      <c r="D2667" s="111"/>
    </row>
    <row r="2668" spans="4:4" x14ac:dyDescent="0.25">
      <c r="D2668" s="111"/>
    </row>
    <row r="2669" spans="4:4" x14ac:dyDescent="0.25">
      <c r="D2669" s="111"/>
    </row>
    <row r="2670" spans="4:4" x14ac:dyDescent="0.25">
      <c r="D2670" s="111"/>
    </row>
    <row r="2671" spans="4:4" x14ac:dyDescent="0.25">
      <c r="D2671" s="111"/>
    </row>
    <row r="2672" spans="4:4" x14ac:dyDescent="0.25">
      <c r="D2672" s="111"/>
    </row>
    <row r="2673" spans="4:4" x14ac:dyDescent="0.25">
      <c r="D2673" s="111"/>
    </row>
    <row r="2674" spans="4:4" x14ac:dyDescent="0.25">
      <c r="D2674" s="111"/>
    </row>
    <row r="2675" spans="4:4" x14ac:dyDescent="0.25">
      <c r="D2675" s="111"/>
    </row>
    <row r="2676" spans="4:4" x14ac:dyDescent="0.25">
      <c r="D2676" s="111"/>
    </row>
    <row r="2677" spans="4:4" x14ac:dyDescent="0.25">
      <c r="D2677" s="111"/>
    </row>
    <row r="2678" spans="4:4" x14ac:dyDescent="0.25">
      <c r="D2678" s="111"/>
    </row>
    <row r="2679" spans="4:4" x14ac:dyDescent="0.25">
      <c r="D2679" s="111"/>
    </row>
    <row r="2680" spans="4:4" x14ac:dyDescent="0.25">
      <c r="D2680" s="111"/>
    </row>
    <row r="2681" spans="4:4" x14ac:dyDescent="0.25">
      <c r="D2681" s="111"/>
    </row>
    <row r="2682" spans="4:4" x14ac:dyDescent="0.25">
      <c r="D2682" s="111"/>
    </row>
    <row r="2683" spans="4:4" x14ac:dyDescent="0.25">
      <c r="D2683" s="111"/>
    </row>
    <row r="2684" spans="4:4" x14ac:dyDescent="0.25">
      <c r="D2684" s="111"/>
    </row>
    <row r="2685" spans="4:4" x14ac:dyDescent="0.25">
      <c r="D2685" s="111"/>
    </row>
    <row r="2686" spans="4:4" x14ac:dyDescent="0.25">
      <c r="D2686" s="111"/>
    </row>
    <row r="2687" spans="4:4" x14ac:dyDescent="0.25">
      <c r="D2687" s="111"/>
    </row>
    <row r="2688" spans="4:4" x14ac:dyDescent="0.25">
      <c r="D2688" s="111"/>
    </row>
    <row r="2689" spans="4:4" x14ac:dyDescent="0.25">
      <c r="D2689" s="111"/>
    </row>
    <row r="2690" spans="4:4" x14ac:dyDescent="0.25">
      <c r="D2690" s="111"/>
    </row>
    <row r="2691" spans="4:4" x14ac:dyDescent="0.25">
      <c r="D2691" s="111"/>
    </row>
    <row r="2692" spans="4:4" x14ac:dyDescent="0.25">
      <c r="D2692" s="111"/>
    </row>
    <row r="2693" spans="4:4" x14ac:dyDescent="0.25">
      <c r="D2693" s="111"/>
    </row>
    <row r="2694" spans="4:4" x14ac:dyDescent="0.25">
      <c r="D2694" s="111"/>
    </row>
    <row r="2695" spans="4:4" x14ac:dyDescent="0.25">
      <c r="D2695" s="111"/>
    </row>
    <row r="2696" spans="4:4" x14ac:dyDescent="0.25">
      <c r="D2696" s="111"/>
    </row>
    <row r="2697" spans="4:4" x14ac:dyDescent="0.25">
      <c r="D2697" s="111"/>
    </row>
    <row r="2698" spans="4:4" x14ac:dyDescent="0.25">
      <c r="D2698" s="111"/>
    </row>
    <row r="2699" spans="4:4" x14ac:dyDescent="0.25">
      <c r="D2699" s="111"/>
    </row>
    <row r="2700" spans="4:4" x14ac:dyDescent="0.25">
      <c r="D2700" s="111"/>
    </row>
    <row r="2701" spans="4:4" x14ac:dyDescent="0.25">
      <c r="D2701" s="111"/>
    </row>
    <row r="2702" spans="4:4" x14ac:dyDescent="0.25">
      <c r="D2702" s="111"/>
    </row>
    <row r="2703" spans="4:4" x14ac:dyDescent="0.25">
      <c r="D2703" s="111"/>
    </row>
    <row r="2704" spans="4:4" x14ac:dyDescent="0.25">
      <c r="D2704" s="111"/>
    </row>
    <row r="2705" spans="4:4" x14ac:dyDescent="0.25">
      <c r="D2705" s="111"/>
    </row>
    <row r="2706" spans="4:4" x14ac:dyDescent="0.25">
      <c r="D2706" s="111"/>
    </row>
    <row r="2707" spans="4:4" x14ac:dyDescent="0.25">
      <c r="D2707" s="111"/>
    </row>
    <row r="2708" spans="4:4" x14ac:dyDescent="0.25">
      <c r="D2708" s="111"/>
    </row>
    <row r="2709" spans="4:4" x14ac:dyDescent="0.25">
      <c r="D2709" s="111"/>
    </row>
    <row r="2710" spans="4:4" x14ac:dyDescent="0.25">
      <c r="D2710" s="111"/>
    </row>
    <row r="2711" spans="4:4" x14ac:dyDescent="0.25">
      <c r="D2711" s="111"/>
    </row>
    <row r="2712" spans="4:4" x14ac:dyDescent="0.25">
      <c r="D2712" s="111"/>
    </row>
    <row r="2713" spans="4:4" x14ac:dyDescent="0.25">
      <c r="D2713" s="111"/>
    </row>
    <row r="2714" spans="4:4" x14ac:dyDescent="0.25">
      <c r="D2714" s="111"/>
    </row>
    <row r="2715" spans="4:4" x14ac:dyDescent="0.25">
      <c r="D2715" s="111"/>
    </row>
    <row r="2716" spans="4:4" x14ac:dyDescent="0.25">
      <c r="D2716" s="111"/>
    </row>
    <row r="2717" spans="4:4" x14ac:dyDescent="0.25">
      <c r="D2717" s="111"/>
    </row>
    <row r="2718" spans="4:4" x14ac:dyDescent="0.25">
      <c r="D2718" s="111"/>
    </row>
    <row r="2719" spans="4:4" x14ac:dyDescent="0.25">
      <c r="D2719" s="111"/>
    </row>
    <row r="2720" spans="4:4" x14ac:dyDescent="0.25">
      <c r="D2720" s="111"/>
    </row>
    <row r="2721" spans="4:4" x14ac:dyDescent="0.25">
      <c r="D2721" s="111"/>
    </row>
    <row r="2722" spans="4:4" x14ac:dyDescent="0.25">
      <c r="D2722" s="111"/>
    </row>
    <row r="2723" spans="4:4" x14ac:dyDescent="0.25">
      <c r="D2723" s="111"/>
    </row>
    <row r="2724" spans="4:4" x14ac:dyDescent="0.25">
      <c r="D2724" s="111"/>
    </row>
    <row r="2725" spans="4:4" x14ac:dyDescent="0.25">
      <c r="D2725" s="111"/>
    </row>
    <row r="2726" spans="4:4" x14ac:dyDescent="0.25">
      <c r="D2726" s="111"/>
    </row>
    <row r="2727" spans="4:4" x14ac:dyDescent="0.25">
      <c r="D2727" s="111"/>
    </row>
    <row r="2728" spans="4:4" x14ac:dyDescent="0.25">
      <c r="D2728" s="111"/>
    </row>
    <row r="2729" spans="4:4" x14ac:dyDescent="0.25">
      <c r="D2729" s="111"/>
    </row>
    <row r="2730" spans="4:4" x14ac:dyDescent="0.25">
      <c r="D2730" s="111"/>
    </row>
    <row r="2731" spans="4:4" x14ac:dyDescent="0.25">
      <c r="D2731" s="111"/>
    </row>
    <row r="2732" spans="4:4" x14ac:dyDescent="0.25">
      <c r="D2732" s="111"/>
    </row>
    <row r="2733" spans="4:4" x14ac:dyDescent="0.25">
      <c r="D2733" s="111"/>
    </row>
    <row r="2734" spans="4:4" x14ac:dyDescent="0.25">
      <c r="D2734" s="111"/>
    </row>
    <row r="2735" spans="4:4" x14ac:dyDescent="0.25">
      <c r="D2735" s="111"/>
    </row>
    <row r="2736" spans="4:4" x14ac:dyDescent="0.25">
      <c r="D2736" s="111"/>
    </row>
    <row r="2737" spans="4:4" x14ac:dyDescent="0.25">
      <c r="D2737" s="111"/>
    </row>
    <row r="2738" spans="4:4" x14ac:dyDescent="0.25">
      <c r="D2738" s="111"/>
    </row>
    <row r="2739" spans="4:4" x14ac:dyDescent="0.25">
      <c r="D2739" s="111"/>
    </row>
    <row r="2740" spans="4:4" x14ac:dyDescent="0.25">
      <c r="D2740" s="111"/>
    </row>
    <row r="2741" spans="4:4" x14ac:dyDescent="0.25">
      <c r="D2741" s="111"/>
    </row>
    <row r="2742" spans="4:4" x14ac:dyDescent="0.25">
      <c r="D2742" s="111"/>
    </row>
    <row r="2743" spans="4:4" x14ac:dyDescent="0.25">
      <c r="D2743" s="111"/>
    </row>
    <row r="2744" spans="4:4" x14ac:dyDescent="0.25">
      <c r="D2744" s="111"/>
    </row>
    <row r="2745" spans="4:4" x14ac:dyDescent="0.25">
      <c r="D2745" s="111"/>
    </row>
    <row r="2746" spans="4:4" x14ac:dyDescent="0.25">
      <c r="D2746" s="111"/>
    </row>
    <row r="2747" spans="4:4" x14ac:dyDescent="0.25">
      <c r="D2747" s="111"/>
    </row>
    <row r="2748" spans="4:4" x14ac:dyDescent="0.25">
      <c r="D2748" s="111"/>
    </row>
    <row r="2749" spans="4:4" x14ac:dyDescent="0.25">
      <c r="D2749" s="111"/>
    </row>
    <row r="2750" spans="4:4" x14ac:dyDescent="0.25">
      <c r="D2750" s="111"/>
    </row>
    <row r="2751" spans="4:4" x14ac:dyDescent="0.25">
      <c r="D2751" s="111"/>
    </row>
    <row r="2752" spans="4:4" x14ac:dyDescent="0.25">
      <c r="D2752" s="111"/>
    </row>
    <row r="2753" spans="4:4" x14ac:dyDescent="0.25">
      <c r="D2753" s="111"/>
    </row>
    <row r="2754" spans="4:4" x14ac:dyDescent="0.25">
      <c r="D2754" s="111"/>
    </row>
    <row r="2755" spans="4:4" x14ac:dyDescent="0.25">
      <c r="D2755" s="111"/>
    </row>
    <row r="2756" spans="4:4" x14ac:dyDescent="0.25">
      <c r="D2756" s="111"/>
    </row>
    <row r="2757" spans="4:4" x14ac:dyDescent="0.25">
      <c r="D2757" s="111"/>
    </row>
    <row r="2758" spans="4:4" x14ac:dyDescent="0.25">
      <c r="D2758" s="111"/>
    </row>
    <row r="2759" spans="4:4" x14ac:dyDescent="0.25">
      <c r="D2759" s="111"/>
    </row>
    <row r="2760" spans="4:4" x14ac:dyDescent="0.25">
      <c r="D2760" s="111"/>
    </row>
    <row r="2761" spans="4:4" x14ac:dyDescent="0.25">
      <c r="D2761" s="111"/>
    </row>
    <row r="2762" spans="4:4" x14ac:dyDescent="0.25">
      <c r="D2762" s="111"/>
    </row>
    <row r="2763" spans="4:4" x14ac:dyDescent="0.25">
      <c r="D2763" s="111"/>
    </row>
    <row r="2764" spans="4:4" x14ac:dyDescent="0.25">
      <c r="D2764" s="111"/>
    </row>
    <row r="2765" spans="4:4" x14ac:dyDescent="0.25">
      <c r="D2765" s="111"/>
    </row>
    <row r="2766" spans="4:4" x14ac:dyDescent="0.25">
      <c r="D2766" s="111"/>
    </row>
    <row r="2767" spans="4:4" x14ac:dyDescent="0.25">
      <c r="D2767" s="111"/>
    </row>
    <row r="2768" spans="4:4" x14ac:dyDescent="0.25">
      <c r="D2768" s="111"/>
    </row>
    <row r="2769" spans="4:4" x14ac:dyDescent="0.25">
      <c r="D2769" s="111"/>
    </row>
    <row r="2770" spans="4:4" x14ac:dyDescent="0.25">
      <c r="D2770" s="111"/>
    </row>
    <row r="2771" spans="4:4" x14ac:dyDescent="0.25">
      <c r="D2771" s="111"/>
    </row>
    <row r="2772" spans="4:4" x14ac:dyDescent="0.25">
      <c r="D2772" s="111"/>
    </row>
    <row r="2773" spans="4:4" x14ac:dyDescent="0.25">
      <c r="D2773" s="111"/>
    </row>
    <row r="2774" spans="4:4" x14ac:dyDescent="0.25">
      <c r="D2774" s="111"/>
    </row>
    <row r="2775" spans="4:4" x14ac:dyDescent="0.25">
      <c r="D2775" s="111"/>
    </row>
    <row r="2776" spans="4:4" x14ac:dyDescent="0.25">
      <c r="D2776" s="111"/>
    </row>
    <row r="2777" spans="4:4" x14ac:dyDescent="0.25">
      <c r="D2777" s="111"/>
    </row>
    <row r="2778" spans="4:4" x14ac:dyDescent="0.25">
      <c r="D2778" s="111"/>
    </row>
    <row r="2779" spans="4:4" x14ac:dyDescent="0.25">
      <c r="D2779" s="111"/>
    </row>
    <row r="2780" spans="4:4" x14ac:dyDescent="0.25">
      <c r="D2780" s="111"/>
    </row>
    <row r="2781" spans="4:4" x14ac:dyDescent="0.25">
      <c r="D2781" s="111"/>
    </row>
    <row r="2782" spans="4:4" x14ac:dyDescent="0.25">
      <c r="D2782" s="111"/>
    </row>
    <row r="2783" spans="4:4" x14ac:dyDescent="0.25">
      <c r="D2783" s="111"/>
    </row>
    <row r="2784" spans="4:4" x14ac:dyDescent="0.25">
      <c r="D2784" s="111"/>
    </row>
    <row r="2785" spans="4:4" x14ac:dyDescent="0.25">
      <c r="D2785" s="111"/>
    </row>
    <row r="2786" spans="4:4" x14ac:dyDescent="0.25">
      <c r="D2786" s="111"/>
    </row>
    <row r="2787" spans="4:4" x14ac:dyDescent="0.25">
      <c r="D2787" s="111"/>
    </row>
    <row r="2788" spans="4:4" x14ac:dyDescent="0.25">
      <c r="D2788" s="111"/>
    </row>
    <row r="2789" spans="4:4" x14ac:dyDescent="0.25">
      <c r="D2789" s="111"/>
    </row>
    <row r="2790" spans="4:4" x14ac:dyDescent="0.25">
      <c r="D2790" s="111"/>
    </row>
    <row r="2791" spans="4:4" x14ac:dyDescent="0.25">
      <c r="D2791" s="111"/>
    </row>
    <row r="2792" spans="4:4" x14ac:dyDescent="0.25">
      <c r="D2792" s="111"/>
    </row>
    <row r="2793" spans="4:4" x14ac:dyDescent="0.25">
      <c r="D2793" s="111"/>
    </row>
    <row r="2794" spans="4:4" x14ac:dyDescent="0.25">
      <c r="D2794" s="111"/>
    </row>
    <row r="2795" spans="4:4" x14ac:dyDescent="0.25">
      <c r="D2795" s="111"/>
    </row>
    <row r="2796" spans="4:4" x14ac:dyDescent="0.25">
      <c r="D2796" s="111"/>
    </row>
    <row r="2797" spans="4:4" x14ac:dyDescent="0.25">
      <c r="D2797" s="111"/>
    </row>
    <row r="2798" spans="4:4" x14ac:dyDescent="0.25">
      <c r="D2798" s="111"/>
    </row>
    <row r="2799" spans="4:4" x14ac:dyDescent="0.25">
      <c r="D2799" s="111"/>
    </row>
    <row r="2800" spans="4:4" x14ac:dyDescent="0.25">
      <c r="D2800" s="111"/>
    </row>
    <row r="2801" spans="4:4" x14ac:dyDescent="0.25">
      <c r="D2801" s="111"/>
    </row>
    <row r="2802" spans="4:4" x14ac:dyDescent="0.25">
      <c r="D2802" s="111"/>
    </row>
    <row r="2803" spans="4:4" x14ac:dyDescent="0.25">
      <c r="D2803" s="111"/>
    </row>
    <row r="2804" spans="4:4" x14ac:dyDescent="0.25">
      <c r="D2804" s="111"/>
    </row>
    <row r="2805" spans="4:4" x14ac:dyDescent="0.25">
      <c r="D2805" s="111"/>
    </row>
    <row r="2806" spans="4:4" x14ac:dyDescent="0.25">
      <c r="D2806" s="111"/>
    </row>
    <row r="2807" spans="4:4" x14ac:dyDescent="0.25">
      <c r="D2807" s="111"/>
    </row>
    <row r="2808" spans="4:4" x14ac:dyDescent="0.25">
      <c r="D2808" s="111"/>
    </row>
    <row r="2809" spans="4:4" x14ac:dyDescent="0.25">
      <c r="D2809" s="111"/>
    </row>
    <row r="2810" spans="4:4" x14ac:dyDescent="0.25">
      <c r="D2810" s="111"/>
    </row>
    <row r="2811" spans="4:4" x14ac:dyDescent="0.25">
      <c r="D2811" s="111"/>
    </row>
    <row r="2812" spans="4:4" x14ac:dyDescent="0.25">
      <c r="D2812" s="111"/>
    </row>
    <row r="2813" spans="4:4" x14ac:dyDescent="0.25">
      <c r="D2813" s="111"/>
    </row>
    <row r="2814" spans="4:4" x14ac:dyDescent="0.25">
      <c r="D2814" s="111"/>
    </row>
    <row r="2815" spans="4:4" x14ac:dyDescent="0.25">
      <c r="D2815" s="111"/>
    </row>
    <row r="2816" spans="4:4" x14ac:dyDescent="0.25">
      <c r="D2816" s="111"/>
    </row>
    <row r="2817" spans="4:4" x14ac:dyDescent="0.25">
      <c r="D2817" s="111"/>
    </row>
    <row r="2818" spans="4:4" x14ac:dyDescent="0.25">
      <c r="D2818" s="111"/>
    </row>
    <row r="2819" spans="4:4" x14ac:dyDescent="0.25">
      <c r="D2819" s="111"/>
    </row>
    <row r="2820" spans="4:4" x14ac:dyDescent="0.25">
      <c r="D2820" s="111"/>
    </row>
    <row r="2821" spans="4:4" x14ac:dyDescent="0.25">
      <c r="D2821" s="111"/>
    </row>
    <row r="2822" spans="4:4" x14ac:dyDescent="0.25">
      <c r="D2822" s="111"/>
    </row>
    <row r="2823" spans="4:4" x14ac:dyDescent="0.25">
      <c r="D2823" s="111"/>
    </row>
    <row r="2824" spans="4:4" x14ac:dyDescent="0.25">
      <c r="D2824" s="111"/>
    </row>
    <row r="2825" spans="4:4" x14ac:dyDescent="0.25">
      <c r="D2825" s="111"/>
    </row>
    <row r="2826" spans="4:4" x14ac:dyDescent="0.25">
      <c r="D2826" s="111"/>
    </row>
    <row r="2827" spans="4:4" x14ac:dyDescent="0.25">
      <c r="D2827" s="111"/>
    </row>
    <row r="2828" spans="4:4" x14ac:dyDescent="0.25">
      <c r="D2828" s="111"/>
    </row>
    <row r="2829" spans="4:4" x14ac:dyDescent="0.25">
      <c r="D2829" s="111"/>
    </row>
    <row r="2830" spans="4:4" x14ac:dyDescent="0.25">
      <c r="D2830" s="111"/>
    </row>
    <row r="2831" spans="4:4" x14ac:dyDescent="0.25">
      <c r="D2831" s="111"/>
    </row>
    <row r="2832" spans="4:4" x14ac:dyDescent="0.25">
      <c r="D2832" s="111"/>
    </row>
    <row r="2833" spans="4:4" x14ac:dyDescent="0.25">
      <c r="D2833" s="111"/>
    </row>
    <row r="2834" spans="4:4" x14ac:dyDescent="0.25">
      <c r="D2834" s="111"/>
    </row>
    <row r="2835" spans="4:4" x14ac:dyDescent="0.25">
      <c r="D2835" s="111"/>
    </row>
    <row r="2836" spans="4:4" x14ac:dyDescent="0.25">
      <c r="D2836" s="111"/>
    </row>
    <row r="2837" spans="4:4" x14ac:dyDescent="0.25">
      <c r="D2837" s="111"/>
    </row>
    <row r="2838" spans="4:4" x14ac:dyDescent="0.25">
      <c r="D2838" s="111"/>
    </row>
    <row r="2839" spans="4:4" x14ac:dyDescent="0.25">
      <c r="D2839" s="111"/>
    </row>
    <row r="2840" spans="4:4" x14ac:dyDescent="0.25">
      <c r="D2840" s="111"/>
    </row>
    <row r="2841" spans="4:4" x14ac:dyDescent="0.25">
      <c r="D2841" s="111"/>
    </row>
    <row r="2842" spans="4:4" x14ac:dyDescent="0.25">
      <c r="D2842" s="111"/>
    </row>
    <row r="2843" spans="4:4" x14ac:dyDescent="0.25">
      <c r="D2843" s="111"/>
    </row>
    <row r="2844" spans="4:4" x14ac:dyDescent="0.25">
      <c r="D2844" s="111"/>
    </row>
    <row r="2845" spans="4:4" x14ac:dyDescent="0.25">
      <c r="D2845" s="111"/>
    </row>
    <row r="2846" spans="4:4" x14ac:dyDescent="0.25">
      <c r="D2846" s="111"/>
    </row>
    <row r="2847" spans="4:4" x14ac:dyDescent="0.25">
      <c r="D2847" s="111"/>
    </row>
    <row r="2848" spans="4:4" x14ac:dyDescent="0.25">
      <c r="D2848" s="111"/>
    </row>
    <row r="2849" spans="4:4" x14ac:dyDescent="0.25">
      <c r="D2849" s="111"/>
    </row>
    <row r="2850" spans="4:4" x14ac:dyDescent="0.25">
      <c r="D2850" s="111"/>
    </row>
    <row r="2851" spans="4:4" x14ac:dyDescent="0.25">
      <c r="D2851" s="111"/>
    </row>
    <row r="2852" spans="4:4" x14ac:dyDescent="0.25">
      <c r="D2852" s="111"/>
    </row>
    <row r="2853" spans="4:4" x14ac:dyDescent="0.25">
      <c r="D2853" s="111"/>
    </row>
    <row r="2854" spans="4:4" x14ac:dyDescent="0.25">
      <c r="D2854" s="111"/>
    </row>
    <row r="2855" spans="4:4" x14ac:dyDescent="0.25">
      <c r="D2855" s="111"/>
    </row>
    <row r="2856" spans="4:4" x14ac:dyDescent="0.25">
      <c r="D2856" s="111"/>
    </row>
    <row r="2857" spans="4:4" x14ac:dyDescent="0.25">
      <c r="D2857" s="111"/>
    </row>
    <row r="2858" spans="4:4" x14ac:dyDescent="0.25">
      <c r="D2858" s="111"/>
    </row>
    <row r="2859" spans="4:4" x14ac:dyDescent="0.25">
      <c r="D2859" s="111"/>
    </row>
    <row r="2860" spans="4:4" x14ac:dyDescent="0.25">
      <c r="D2860" s="111"/>
    </row>
    <row r="2861" spans="4:4" x14ac:dyDescent="0.25">
      <c r="D2861" s="111"/>
    </row>
    <row r="2862" spans="4:4" x14ac:dyDescent="0.25">
      <c r="D2862" s="111"/>
    </row>
    <row r="2863" spans="4:4" x14ac:dyDescent="0.25">
      <c r="D2863" s="111"/>
    </row>
    <row r="2864" spans="4:4" x14ac:dyDescent="0.25">
      <c r="D2864" s="111"/>
    </row>
    <row r="2865" spans="4:4" x14ac:dyDescent="0.25">
      <c r="D2865" s="111"/>
    </row>
    <row r="2866" spans="4:4" x14ac:dyDescent="0.25">
      <c r="D2866" s="111"/>
    </row>
    <row r="2867" spans="4:4" x14ac:dyDescent="0.25">
      <c r="D2867" s="111"/>
    </row>
    <row r="2868" spans="4:4" x14ac:dyDescent="0.25">
      <c r="D2868" s="111"/>
    </row>
    <row r="2869" spans="4:4" x14ac:dyDescent="0.25">
      <c r="D2869" s="111"/>
    </row>
    <row r="2870" spans="4:4" x14ac:dyDescent="0.25">
      <c r="D2870" s="111"/>
    </row>
    <row r="2871" spans="4:4" x14ac:dyDescent="0.25">
      <c r="D2871" s="111"/>
    </row>
    <row r="2872" spans="4:4" x14ac:dyDescent="0.25">
      <c r="D2872" s="111"/>
    </row>
    <row r="2873" spans="4:4" x14ac:dyDescent="0.25">
      <c r="D2873" s="111"/>
    </row>
    <row r="2874" spans="4:4" x14ac:dyDescent="0.25">
      <c r="D2874" s="111"/>
    </row>
    <row r="2875" spans="4:4" x14ac:dyDescent="0.25">
      <c r="D2875" s="111"/>
    </row>
    <row r="2876" spans="4:4" x14ac:dyDescent="0.25">
      <c r="D2876" s="111"/>
    </row>
    <row r="2877" spans="4:4" x14ac:dyDescent="0.25">
      <c r="D2877" s="111"/>
    </row>
    <row r="2878" spans="4:4" x14ac:dyDescent="0.25">
      <c r="D2878" s="111"/>
    </row>
    <row r="2879" spans="4:4" x14ac:dyDescent="0.25">
      <c r="D2879" s="111"/>
    </row>
    <row r="2880" spans="4:4" x14ac:dyDescent="0.25">
      <c r="D2880" s="111"/>
    </row>
    <row r="2881" spans="4:4" x14ac:dyDescent="0.25">
      <c r="D2881" s="111"/>
    </row>
    <row r="2882" spans="4:4" x14ac:dyDescent="0.25">
      <c r="D2882" s="111"/>
    </row>
    <row r="2883" spans="4:4" x14ac:dyDescent="0.25">
      <c r="D2883" s="111"/>
    </row>
    <row r="2884" spans="4:4" x14ac:dyDescent="0.25">
      <c r="D2884" s="111"/>
    </row>
    <row r="2885" spans="4:4" x14ac:dyDescent="0.25">
      <c r="D2885" s="111"/>
    </row>
    <row r="2886" spans="4:4" x14ac:dyDescent="0.25">
      <c r="D2886" s="111"/>
    </row>
    <row r="2887" spans="4:4" x14ac:dyDescent="0.25">
      <c r="D2887" s="111"/>
    </row>
    <row r="2888" spans="4:4" x14ac:dyDescent="0.25">
      <c r="D2888" s="111"/>
    </row>
    <row r="2889" spans="4:4" x14ac:dyDescent="0.25">
      <c r="D2889" s="111"/>
    </row>
    <row r="2890" spans="4:4" x14ac:dyDescent="0.25">
      <c r="D2890" s="111"/>
    </row>
    <row r="2891" spans="4:4" x14ac:dyDescent="0.25">
      <c r="D2891" s="111"/>
    </row>
    <row r="2892" spans="4:4" x14ac:dyDescent="0.25">
      <c r="D2892" s="111"/>
    </row>
    <row r="2893" spans="4:4" x14ac:dyDescent="0.25">
      <c r="D2893" s="111"/>
    </row>
    <row r="2894" spans="4:4" x14ac:dyDescent="0.25">
      <c r="D2894" s="111"/>
    </row>
    <row r="2895" spans="4:4" x14ac:dyDescent="0.25">
      <c r="D2895" s="111"/>
    </row>
    <row r="2896" spans="4:4" x14ac:dyDescent="0.25">
      <c r="D2896" s="111"/>
    </row>
    <row r="2897" spans="4:4" x14ac:dyDescent="0.25">
      <c r="D2897" s="111"/>
    </row>
    <row r="2898" spans="4:4" x14ac:dyDescent="0.25">
      <c r="D2898" s="111"/>
    </row>
    <row r="2899" spans="4:4" x14ac:dyDescent="0.25">
      <c r="D2899" s="111"/>
    </row>
    <row r="2900" spans="4:4" x14ac:dyDescent="0.25">
      <c r="D2900" s="111"/>
    </row>
    <row r="2901" spans="4:4" x14ac:dyDescent="0.25">
      <c r="D2901" s="111"/>
    </row>
    <row r="2902" spans="4:4" x14ac:dyDescent="0.25">
      <c r="D2902" s="111"/>
    </row>
    <row r="2903" spans="4:4" x14ac:dyDescent="0.25">
      <c r="D2903" s="111"/>
    </row>
    <row r="2904" spans="4:4" x14ac:dyDescent="0.25">
      <c r="D2904" s="111"/>
    </row>
    <row r="2905" spans="4:4" x14ac:dyDescent="0.25">
      <c r="D2905" s="111"/>
    </row>
    <row r="2906" spans="4:4" x14ac:dyDescent="0.25">
      <c r="D2906" s="111"/>
    </row>
    <row r="2907" spans="4:4" x14ac:dyDescent="0.25">
      <c r="D2907" s="111"/>
    </row>
    <row r="2908" spans="4:4" x14ac:dyDescent="0.25">
      <c r="D2908" s="111"/>
    </row>
    <row r="2909" spans="4:4" x14ac:dyDescent="0.25">
      <c r="D2909" s="111"/>
    </row>
    <row r="2910" spans="4:4" x14ac:dyDescent="0.25">
      <c r="D2910" s="111"/>
    </row>
    <row r="2911" spans="4:4" x14ac:dyDescent="0.25">
      <c r="D2911" s="111"/>
    </row>
    <row r="2912" spans="4:4" x14ac:dyDescent="0.25">
      <c r="D2912" s="111"/>
    </row>
    <row r="2913" spans="4:4" x14ac:dyDescent="0.25">
      <c r="D2913" s="111"/>
    </row>
    <row r="2914" spans="4:4" x14ac:dyDescent="0.25">
      <c r="D2914" s="111"/>
    </row>
    <row r="2915" spans="4:4" x14ac:dyDescent="0.25">
      <c r="D2915" s="111"/>
    </row>
    <row r="2916" spans="4:4" x14ac:dyDescent="0.25">
      <c r="D2916" s="111"/>
    </row>
    <row r="2917" spans="4:4" x14ac:dyDescent="0.25">
      <c r="D2917" s="111"/>
    </row>
    <row r="2918" spans="4:4" x14ac:dyDescent="0.25">
      <c r="D2918" s="111"/>
    </row>
    <row r="2919" spans="4:4" x14ac:dyDescent="0.25">
      <c r="D2919" s="111"/>
    </row>
    <row r="2920" spans="4:4" x14ac:dyDescent="0.25">
      <c r="D2920" s="111"/>
    </row>
    <row r="2921" spans="4:4" x14ac:dyDescent="0.25">
      <c r="D2921" s="111"/>
    </row>
    <row r="2922" spans="4:4" x14ac:dyDescent="0.25">
      <c r="D2922" s="111"/>
    </row>
    <row r="2923" spans="4:4" x14ac:dyDescent="0.25">
      <c r="D2923" s="111"/>
    </row>
    <row r="2924" spans="4:4" x14ac:dyDescent="0.25">
      <c r="D2924" s="111"/>
    </row>
    <row r="2925" spans="4:4" x14ac:dyDescent="0.25">
      <c r="D2925" s="111"/>
    </row>
    <row r="2926" spans="4:4" x14ac:dyDescent="0.25">
      <c r="D2926" s="111"/>
    </row>
    <row r="2927" spans="4:4" x14ac:dyDescent="0.25">
      <c r="D2927" s="111"/>
    </row>
    <row r="2928" spans="4:4" x14ac:dyDescent="0.25">
      <c r="D2928" s="111"/>
    </row>
    <row r="2929" spans="4:4" x14ac:dyDescent="0.25">
      <c r="D2929" s="111"/>
    </row>
    <row r="2930" spans="4:4" x14ac:dyDescent="0.25">
      <c r="D2930" s="111"/>
    </row>
    <row r="2931" spans="4:4" x14ac:dyDescent="0.25">
      <c r="D2931" s="111"/>
    </row>
    <row r="2932" spans="4:4" x14ac:dyDescent="0.25">
      <c r="D2932" s="111"/>
    </row>
    <row r="2933" spans="4:4" x14ac:dyDescent="0.25">
      <c r="D2933" s="111"/>
    </row>
    <row r="2934" spans="4:4" x14ac:dyDescent="0.25">
      <c r="D2934" s="111"/>
    </row>
    <row r="2935" spans="4:4" x14ac:dyDescent="0.25">
      <c r="D2935" s="111"/>
    </row>
    <row r="2936" spans="4:4" x14ac:dyDescent="0.25">
      <c r="D2936" s="111"/>
    </row>
    <row r="2937" spans="4:4" x14ac:dyDescent="0.25">
      <c r="D2937" s="111"/>
    </row>
    <row r="2938" spans="4:4" x14ac:dyDescent="0.25">
      <c r="D2938" s="111"/>
    </row>
    <row r="2939" spans="4:4" x14ac:dyDescent="0.25">
      <c r="D2939" s="111"/>
    </row>
    <row r="2940" spans="4:4" x14ac:dyDescent="0.25">
      <c r="D2940" s="111"/>
    </row>
    <row r="2941" spans="4:4" x14ac:dyDescent="0.25">
      <c r="D2941" s="111"/>
    </row>
    <row r="2942" spans="4:4" x14ac:dyDescent="0.25">
      <c r="D2942" s="111"/>
    </row>
    <row r="2943" spans="4:4" x14ac:dyDescent="0.25">
      <c r="D2943" s="111"/>
    </row>
    <row r="2944" spans="4:4" x14ac:dyDescent="0.25">
      <c r="D2944" s="111"/>
    </row>
    <row r="2945" spans="4:4" x14ac:dyDescent="0.25">
      <c r="D2945" s="111"/>
    </row>
    <row r="2946" spans="4:4" x14ac:dyDescent="0.25">
      <c r="D2946" s="111"/>
    </row>
    <row r="2947" spans="4:4" x14ac:dyDescent="0.25">
      <c r="D2947" s="111"/>
    </row>
    <row r="2948" spans="4:4" x14ac:dyDescent="0.25">
      <c r="D2948" s="111"/>
    </row>
    <row r="2949" spans="4:4" x14ac:dyDescent="0.25">
      <c r="D2949" s="111"/>
    </row>
    <row r="2950" spans="4:4" x14ac:dyDescent="0.25">
      <c r="D2950" s="111"/>
    </row>
    <row r="2951" spans="4:4" x14ac:dyDescent="0.25">
      <c r="D2951" s="111"/>
    </row>
    <row r="2952" spans="4:4" x14ac:dyDescent="0.25">
      <c r="D2952" s="111"/>
    </row>
    <row r="2953" spans="4:4" x14ac:dyDescent="0.25">
      <c r="D2953" s="111"/>
    </row>
    <row r="2954" spans="4:4" x14ac:dyDescent="0.25">
      <c r="D2954" s="111"/>
    </row>
    <row r="2955" spans="4:4" x14ac:dyDescent="0.25">
      <c r="D2955" s="111"/>
    </row>
    <row r="2956" spans="4:4" x14ac:dyDescent="0.25">
      <c r="D2956" s="111"/>
    </row>
    <row r="2957" spans="4:4" x14ac:dyDescent="0.25">
      <c r="D2957" s="111"/>
    </row>
    <row r="2958" spans="4:4" x14ac:dyDescent="0.25">
      <c r="D2958" s="111"/>
    </row>
    <row r="2959" spans="4:4" x14ac:dyDescent="0.25">
      <c r="D2959" s="111"/>
    </row>
    <row r="2960" spans="4:4" x14ac:dyDescent="0.25">
      <c r="D2960" s="111"/>
    </row>
    <row r="2961" spans="4:4" x14ac:dyDescent="0.25">
      <c r="D2961" s="111"/>
    </row>
    <row r="2962" spans="4:4" x14ac:dyDescent="0.25">
      <c r="D2962" s="111"/>
    </row>
    <row r="2963" spans="4:4" x14ac:dyDescent="0.25">
      <c r="D2963" s="111"/>
    </row>
    <row r="2964" spans="4:4" x14ac:dyDescent="0.25">
      <c r="D2964" s="111"/>
    </row>
    <row r="2965" spans="4:4" x14ac:dyDescent="0.25">
      <c r="D2965" s="111"/>
    </row>
    <row r="2966" spans="4:4" x14ac:dyDescent="0.25">
      <c r="D2966" s="111"/>
    </row>
    <row r="2967" spans="4:4" x14ac:dyDescent="0.25">
      <c r="D2967" s="111"/>
    </row>
    <row r="2968" spans="4:4" x14ac:dyDescent="0.25">
      <c r="D2968" s="111"/>
    </row>
    <row r="2969" spans="4:4" x14ac:dyDescent="0.25">
      <c r="D2969" s="111"/>
    </row>
    <row r="2970" spans="4:4" x14ac:dyDescent="0.25">
      <c r="D2970" s="111"/>
    </row>
    <row r="2971" spans="4:4" x14ac:dyDescent="0.25">
      <c r="D2971" s="111"/>
    </row>
    <row r="2972" spans="4:4" x14ac:dyDescent="0.25">
      <c r="D2972" s="111"/>
    </row>
    <row r="2973" spans="4:4" x14ac:dyDescent="0.25">
      <c r="D2973" s="111"/>
    </row>
    <row r="2974" spans="4:4" x14ac:dyDescent="0.25">
      <c r="D2974" s="111"/>
    </row>
    <row r="2975" spans="4:4" x14ac:dyDescent="0.25">
      <c r="D2975" s="111"/>
    </row>
    <row r="2976" spans="4:4" x14ac:dyDescent="0.25">
      <c r="D2976" s="111"/>
    </row>
    <row r="2977" spans="4:4" x14ac:dyDescent="0.25">
      <c r="D2977" s="111"/>
    </row>
    <row r="2978" spans="4:4" x14ac:dyDescent="0.25">
      <c r="D2978" s="111"/>
    </row>
    <row r="2979" spans="4:4" x14ac:dyDescent="0.25">
      <c r="D2979" s="111"/>
    </row>
    <row r="2980" spans="4:4" x14ac:dyDescent="0.25">
      <c r="D2980" s="111"/>
    </row>
    <row r="2981" spans="4:4" x14ac:dyDescent="0.25">
      <c r="D2981" s="111"/>
    </row>
    <row r="2982" spans="4:4" x14ac:dyDescent="0.25">
      <c r="D2982" s="111"/>
    </row>
    <row r="2983" spans="4:4" x14ac:dyDescent="0.25">
      <c r="D2983" s="111"/>
    </row>
    <row r="2984" spans="4:4" x14ac:dyDescent="0.25">
      <c r="D2984" s="111"/>
    </row>
    <row r="2985" spans="4:4" x14ac:dyDescent="0.25">
      <c r="D2985" s="111"/>
    </row>
    <row r="2986" spans="4:4" x14ac:dyDescent="0.25">
      <c r="D2986" s="111"/>
    </row>
    <row r="2987" spans="4:4" x14ac:dyDescent="0.25">
      <c r="D2987" s="111"/>
    </row>
    <row r="2988" spans="4:4" x14ac:dyDescent="0.25">
      <c r="D2988" s="111"/>
    </row>
    <row r="2989" spans="4:4" x14ac:dyDescent="0.25">
      <c r="D2989" s="111"/>
    </row>
    <row r="2990" spans="4:4" x14ac:dyDescent="0.25">
      <c r="D2990" s="111"/>
    </row>
    <row r="2991" spans="4:4" x14ac:dyDescent="0.25">
      <c r="D2991" s="111"/>
    </row>
    <row r="2992" spans="4:4" x14ac:dyDescent="0.25">
      <c r="D2992" s="111"/>
    </row>
    <row r="2993" spans="4:4" x14ac:dyDescent="0.25">
      <c r="D2993" s="111"/>
    </row>
    <row r="2994" spans="4:4" x14ac:dyDescent="0.25">
      <c r="D2994" s="111"/>
    </row>
    <row r="2995" spans="4:4" x14ac:dyDescent="0.25">
      <c r="D2995" s="111"/>
    </row>
    <row r="2996" spans="4:4" x14ac:dyDescent="0.25">
      <c r="D2996" s="111"/>
    </row>
    <row r="2997" spans="4:4" x14ac:dyDescent="0.25">
      <c r="D2997" s="111"/>
    </row>
    <row r="2998" spans="4:4" x14ac:dyDescent="0.25">
      <c r="D2998" s="111"/>
    </row>
    <row r="2999" spans="4:4" x14ac:dyDescent="0.25">
      <c r="D2999" s="111"/>
    </row>
    <row r="3000" spans="4:4" x14ac:dyDescent="0.25">
      <c r="D3000" s="111"/>
    </row>
    <row r="3001" spans="4:4" x14ac:dyDescent="0.25">
      <c r="D3001" s="111"/>
    </row>
    <row r="3002" spans="4:4" x14ac:dyDescent="0.25">
      <c r="D3002" s="111"/>
    </row>
    <row r="3003" spans="4:4" x14ac:dyDescent="0.25">
      <c r="D3003" s="111"/>
    </row>
    <row r="3004" spans="4:4" x14ac:dyDescent="0.25">
      <c r="D3004" s="111"/>
    </row>
    <row r="3005" spans="4:4" x14ac:dyDescent="0.25">
      <c r="D3005" s="111"/>
    </row>
    <row r="3006" spans="4:4" x14ac:dyDescent="0.25">
      <c r="D3006" s="111"/>
    </row>
    <row r="3007" spans="4:4" x14ac:dyDescent="0.25">
      <c r="D3007" s="111"/>
    </row>
    <row r="3008" spans="4:4" x14ac:dyDescent="0.25">
      <c r="D3008" s="111"/>
    </row>
    <row r="3009" spans="4:4" x14ac:dyDescent="0.25">
      <c r="D3009" s="111"/>
    </row>
    <row r="3010" spans="4:4" x14ac:dyDescent="0.25">
      <c r="D3010" s="111"/>
    </row>
    <row r="3011" spans="4:4" x14ac:dyDescent="0.25">
      <c r="D3011" s="111"/>
    </row>
    <row r="3012" spans="4:4" x14ac:dyDescent="0.25">
      <c r="D3012" s="111"/>
    </row>
    <row r="3013" spans="4:4" x14ac:dyDescent="0.25">
      <c r="D3013" s="111"/>
    </row>
    <row r="3014" spans="4:4" x14ac:dyDescent="0.25">
      <c r="D3014" s="111"/>
    </row>
    <row r="3015" spans="4:4" x14ac:dyDescent="0.25">
      <c r="D3015" s="111"/>
    </row>
    <row r="3016" spans="4:4" x14ac:dyDescent="0.25">
      <c r="D3016" s="111"/>
    </row>
    <row r="3017" spans="4:4" x14ac:dyDescent="0.25">
      <c r="D3017" s="111"/>
    </row>
    <row r="3018" spans="4:4" x14ac:dyDescent="0.25">
      <c r="D3018" s="111"/>
    </row>
    <row r="3019" spans="4:4" x14ac:dyDescent="0.25">
      <c r="D3019" s="111"/>
    </row>
    <row r="3020" spans="4:4" x14ac:dyDescent="0.25">
      <c r="D3020" s="111"/>
    </row>
    <row r="3021" spans="4:4" x14ac:dyDescent="0.25">
      <c r="D3021" s="111"/>
    </row>
    <row r="3022" spans="4:4" x14ac:dyDescent="0.25">
      <c r="D3022" s="111"/>
    </row>
    <row r="3023" spans="4:4" x14ac:dyDescent="0.25">
      <c r="D3023" s="111"/>
    </row>
    <row r="3024" spans="4:4" x14ac:dyDescent="0.25">
      <c r="D3024" s="111"/>
    </row>
    <row r="3025" spans="4:4" x14ac:dyDescent="0.25">
      <c r="D3025" s="111"/>
    </row>
    <row r="3026" spans="4:4" x14ac:dyDescent="0.25">
      <c r="D3026" s="111"/>
    </row>
    <row r="3027" spans="4:4" x14ac:dyDescent="0.25">
      <c r="D3027" s="111"/>
    </row>
    <row r="3028" spans="4:4" x14ac:dyDescent="0.25">
      <c r="D3028" s="111"/>
    </row>
    <row r="3029" spans="4:4" x14ac:dyDescent="0.25">
      <c r="D3029" s="111"/>
    </row>
    <row r="3030" spans="4:4" x14ac:dyDescent="0.25">
      <c r="D3030" s="111"/>
    </row>
    <row r="3031" spans="4:4" x14ac:dyDescent="0.25">
      <c r="D3031" s="111"/>
    </row>
    <row r="3032" spans="4:4" x14ac:dyDescent="0.25">
      <c r="D3032" s="111"/>
    </row>
    <row r="3033" spans="4:4" x14ac:dyDescent="0.25">
      <c r="D3033" s="111"/>
    </row>
    <row r="3034" spans="4:4" x14ac:dyDescent="0.25">
      <c r="D3034" s="111"/>
    </row>
    <row r="3035" spans="4:4" x14ac:dyDescent="0.25">
      <c r="D3035" s="111"/>
    </row>
    <row r="3036" spans="4:4" x14ac:dyDescent="0.25">
      <c r="D3036" s="111"/>
    </row>
    <row r="3037" spans="4:4" x14ac:dyDescent="0.25">
      <c r="D3037" s="111"/>
    </row>
    <row r="3038" spans="4:4" x14ac:dyDescent="0.25">
      <c r="D3038" s="111"/>
    </row>
    <row r="3039" spans="4:4" x14ac:dyDescent="0.25">
      <c r="D3039" s="111"/>
    </row>
    <row r="3040" spans="4:4" x14ac:dyDescent="0.25">
      <c r="D3040" s="111"/>
    </row>
    <row r="3041" spans="4:4" x14ac:dyDescent="0.25">
      <c r="D3041" s="111"/>
    </row>
    <row r="3042" spans="4:4" x14ac:dyDescent="0.25">
      <c r="D3042" s="111"/>
    </row>
    <row r="3043" spans="4:4" x14ac:dyDescent="0.25">
      <c r="D3043" s="111"/>
    </row>
    <row r="3044" spans="4:4" x14ac:dyDescent="0.25">
      <c r="D3044" s="111"/>
    </row>
    <row r="3045" spans="4:4" x14ac:dyDescent="0.25">
      <c r="D3045" s="111"/>
    </row>
    <row r="3046" spans="4:4" x14ac:dyDescent="0.25">
      <c r="D3046" s="111"/>
    </row>
    <row r="3047" spans="4:4" x14ac:dyDescent="0.25">
      <c r="D3047" s="111"/>
    </row>
    <row r="3048" spans="4:4" x14ac:dyDescent="0.25">
      <c r="D3048" s="111"/>
    </row>
    <row r="3049" spans="4:4" x14ac:dyDescent="0.25">
      <c r="D3049" s="111"/>
    </row>
    <row r="3050" spans="4:4" x14ac:dyDescent="0.25">
      <c r="D3050" s="111"/>
    </row>
    <row r="3051" spans="4:4" x14ac:dyDescent="0.25">
      <c r="D3051" s="111"/>
    </row>
    <row r="3052" spans="4:4" x14ac:dyDescent="0.25">
      <c r="D3052" s="111"/>
    </row>
    <row r="3053" spans="4:4" x14ac:dyDescent="0.25">
      <c r="D3053" s="111"/>
    </row>
    <row r="3054" spans="4:4" x14ac:dyDescent="0.25">
      <c r="D3054" s="111"/>
    </row>
    <row r="3055" spans="4:4" x14ac:dyDescent="0.25">
      <c r="D3055" s="111"/>
    </row>
    <row r="3056" spans="4:4" x14ac:dyDescent="0.25">
      <c r="D3056" s="111"/>
    </row>
    <row r="3057" spans="4:4" x14ac:dyDescent="0.25">
      <c r="D3057" s="111"/>
    </row>
    <row r="3058" spans="4:4" x14ac:dyDescent="0.25">
      <c r="D3058" s="111"/>
    </row>
    <row r="3059" spans="4:4" x14ac:dyDescent="0.25">
      <c r="D3059" s="111"/>
    </row>
    <row r="3060" spans="4:4" x14ac:dyDescent="0.25">
      <c r="D3060" s="111"/>
    </row>
    <row r="3061" spans="4:4" x14ac:dyDescent="0.25">
      <c r="D3061" s="111"/>
    </row>
    <row r="3062" spans="4:4" x14ac:dyDescent="0.25">
      <c r="D3062" s="111"/>
    </row>
    <row r="3063" spans="4:4" x14ac:dyDescent="0.25">
      <c r="D3063" s="111"/>
    </row>
    <row r="3064" spans="4:4" x14ac:dyDescent="0.25">
      <c r="D3064" s="111"/>
    </row>
    <row r="3065" spans="4:4" x14ac:dyDescent="0.25">
      <c r="D3065" s="111"/>
    </row>
    <row r="3066" spans="4:4" x14ac:dyDescent="0.25">
      <c r="D3066" s="111"/>
    </row>
    <row r="3067" spans="4:4" x14ac:dyDescent="0.25">
      <c r="D3067" s="111"/>
    </row>
    <row r="3068" spans="4:4" x14ac:dyDescent="0.25">
      <c r="D3068" s="111"/>
    </row>
    <row r="3069" spans="4:4" x14ac:dyDescent="0.25">
      <c r="D3069" s="111"/>
    </row>
    <row r="3070" spans="4:4" x14ac:dyDescent="0.25">
      <c r="D3070" s="111"/>
    </row>
    <row r="3071" spans="4:4" x14ac:dyDescent="0.25">
      <c r="D3071" s="111"/>
    </row>
    <row r="3072" spans="4:4" x14ac:dyDescent="0.25">
      <c r="D3072" s="111"/>
    </row>
    <row r="3073" spans="4:4" x14ac:dyDescent="0.25">
      <c r="D3073" s="111"/>
    </row>
    <row r="3074" spans="4:4" x14ac:dyDescent="0.25">
      <c r="D3074" s="111"/>
    </row>
    <row r="3075" spans="4:4" x14ac:dyDescent="0.25">
      <c r="D3075" s="111"/>
    </row>
    <row r="3076" spans="4:4" x14ac:dyDescent="0.25">
      <c r="D3076" s="111"/>
    </row>
    <row r="3077" spans="4:4" x14ac:dyDescent="0.25">
      <c r="D3077" s="111"/>
    </row>
    <row r="3078" spans="4:4" x14ac:dyDescent="0.25">
      <c r="D3078" s="111"/>
    </row>
    <row r="3079" spans="4:4" x14ac:dyDescent="0.25">
      <c r="D3079" s="111"/>
    </row>
    <row r="3080" spans="4:4" x14ac:dyDescent="0.25">
      <c r="D3080" s="111"/>
    </row>
    <row r="3081" spans="4:4" x14ac:dyDescent="0.25">
      <c r="D3081" s="111"/>
    </row>
    <row r="3082" spans="4:4" x14ac:dyDescent="0.25">
      <c r="D3082" s="111"/>
    </row>
    <row r="3083" spans="4:4" x14ac:dyDescent="0.25">
      <c r="D3083" s="111"/>
    </row>
    <row r="3084" spans="4:4" x14ac:dyDescent="0.25">
      <c r="D3084" s="111"/>
    </row>
    <row r="3085" spans="4:4" x14ac:dyDescent="0.25">
      <c r="D3085" s="111"/>
    </row>
    <row r="3086" spans="4:4" x14ac:dyDescent="0.25">
      <c r="D3086" s="111"/>
    </row>
    <row r="3087" spans="4:4" x14ac:dyDescent="0.25">
      <c r="D3087" s="111"/>
    </row>
    <row r="3088" spans="4:4" x14ac:dyDescent="0.25">
      <c r="D3088" s="111"/>
    </row>
    <row r="3089" spans="4:4" x14ac:dyDescent="0.25">
      <c r="D3089" s="111"/>
    </row>
    <row r="3090" spans="4:4" x14ac:dyDescent="0.25">
      <c r="D3090" s="111"/>
    </row>
    <row r="3091" spans="4:4" x14ac:dyDescent="0.25">
      <c r="D3091" s="111"/>
    </row>
    <row r="3092" spans="4:4" x14ac:dyDescent="0.25">
      <c r="D3092" s="111"/>
    </row>
    <row r="3093" spans="4:4" x14ac:dyDescent="0.25">
      <c r="D3093" s="111"/>
    </row>
    <row r="3094" spans="4:4" x14ac:dyDescent="0.25">
      <c r="D3094" s="111"/>
    </row>
    <row r="3095" spans="4:4" x14ac:dyDescent="0.25">
      <c r="D3095" s="111"/>
    </row>
    <row r="3096" spans="4:4" x14ac:dyDescent="0.25">
      <c r="D3096" s="111"/>
    </row>
    <row r="3097" spans="4:4" x14ac:dyDescent="0.25">
      <c r="D3097" s="111"/>
    </row>
    <row r="3098" spans="4:4" x14ac:dyDescent="0.25">
      <c r="D3098" s="111"/>
    </row>
    <row r="3099" spans="4:4" x14ac:dyDescent="0.25">
      <c r="D3099" s="111"/>
    </row>
    <row r="3100" spans="4:4" x14ac:dyDescent="0.25">
      <c r="D3100" s="111"/>
    </row>
    <row r="3101" spans="4:4" x14ac:dyDescent="0.25">
      <c r="D3101" s="111"/>
    </row>
    <row r="3102" spans="4:4" x14ac:dyDescent="0.25">
      <c r="D3102" s="111"/>
    </row>
    <row r="3103" spans="4:4" x14ac:dyDescent="0.25">
      <c r="D3103" s="111"/>
    </row>
    <row r="3104" spans="4:4" x14ac:dyDescent="0.25">
      <c r="D3104" s="111"/>
    </row>
    <row r="3105" spans="4:4" x14ac:dyDescent="0.25">
      <c r="D3105" s="111"/>
    </row>
    <row r="3106" spans="4:4" x14ac:dyDescent="0.25">
      <c r="D3106" s="111"/>
    </row>
    <row r="3107" spans="4:4" x14ac:dyDescent="0.25">
      <c r="D3107" s="111"/>
    </row>
    <row r="3108" spans="4:4" x14ac:dyDescent="0.25">
      <c r="D3108" s="111"/>
    </row>
    <row r="3109" spans="4:4" x14ac:dyDescent="0.25">
      <c r="D3109" s="111"/>
    </row>
    <row r="3110" spans="4:4" x14ac:dyDescent="0.25">
      <c r="D3110" s="111"/>
    </row>
    <row r="3111" spans="4:4" x14ac:dyDescent="0.25">
      <c r="D3111" s="111"/>
    </row>
    <row r="3112" spans="4:4" x14ac:dyDescent="0.25">
      <c r="D3112" s="111"/>
    </row>
    <row r="3113" spans="4:4" x14ac:dyDescent="0.25">
      <c r="D3113" s="111"/>
    </row>
    <row r="3114" spans="4:4" x14ac:dyDescent="0.25">
      <c r="D3114" s="111"/>
    </row>
    <row r="3115" spans="4:4" x14ac:dyDescent="0.25">
      <c r="D3115" s="111"/>
    </row>
    <row r="3116" spans="4:4" x14ac:dyDescent="0.25">
      <c r="D3116" s="111"/>
    </row>
    <row r="3117" spans="4:4" x14ac:dyDescent="0.25">
      <c r="D3117" s="111"/>
    </row>
    <row r="3118" spans="4:4" x14ac:dyDescent="0.25">
      <c r="D3118" s="111"/>
    </row>
    <row r="3119" spans="4:4" x14ac:dyDescent="0.25">
      <c r="D3119" s="111"/>
    </row>
    <row r="3120" spans="4:4" x14ac:dyDescent="0.25">
      <c r="D3120" s="111"/>
    </row>
    <row r="3121" spans="4:4" x14ac:dyDescent="0.25">
      <c r="D3121" s="111"/>
    </row>
    <row r="3122" spans="4:4" x14ac:dyDescent="0.25">
      <c r="D3122" s="111"/>
    </row>
    <row r="3123" spans="4:4" x14ac:dyDescent="0.25">
      <c r="D3123" s="111"/>
    </row>
    <row r="3124" spans="4:4" x14ac:dyDescent="0.25">
      <c r="D3124" s="111"/>
    </row>
    <row r="3125" spans="4:4" x14ac:dyDescent="0.25">
      <c r="D3125" s="111"/>
    </row>
    <row r="3126" spans="4:4" x14ac:dyDescent="0.25">
      <c r="D3126" s="111"/>
    </row>
    <row r="3127" spans="4:4" x14ac:dyDescent="0.25">
      <c r="D3127" s="111"/>
    </row>
    <row r="3128" spans="4:4" x14ac:dyDescent="0.25">
      <c r="D3128" s="111"/>
    </row>
    <row r="3129" spans="4:4" x14ac:dyDescent="0.25">
      <c r="D3129" s="111"/>
    </row>
    <row r="3130" spans="4:4" x14ac:dyDescent="0.25">
      <c r="D3130" s="111"/>
    </row>
    <row r="3131" spans="4:4" x14ac:dyDescent="0.25">
      <c r="D3131" s="111"/>
    </row>
    <row r="3132" spans="4:4" x14ac:dyDescent="0.25">
      <c r="D3132" s="111"/>
    </row>
    <row r="3133" spans="4:4" x14ac:dyDescent="0.25">
      <c r="D3133" s="111"/>
    </row>
    <row r="3134" spans="4:4" x14ac:dyDescent="0.25">
      <c r="D3134" s="111"/>
    </row>
    <row r="3135" spans="4:4" x14ac:dyDescent="0.25">
      <c r="D3135" s="111"/>
    </row>
    <row r="3136" spans="4:4" x14ac:dyDescent="0.25">
      <c r="D3136" s="111"/>
    </row>
    <row r="3137" spans="4:4" x14ac:dyDescent="0.25">
      <c r="D3137" s="111"/>
    </row>
    <row r="3138" spans="4:4" x14ac:dyDescent="0.25">
      <c r="D3138" s="111"/>
    </row>
    <row r="3139" spans="4:4" x14ac:dyDescent="0.25">
      <c r="D3139" s="111"/>
    </row>
    <row r="3140" spans="4:4" x14ac:dyDescent="0.25">
      <c r="D3140" s="111"/>
    </row>
    <row r="3141" spans="4:4" x14ac:dyDescent="0.25">
      <c r="D3141" s="111"/>
    </row>
    <row r="3142" spans="4:4" x14ac:dyDescent="0.25">
      <c r="D3142" s="111"/>
    </row>
    <row r="3143" spans="4:4" x14ac:dyDescent="0.25">
      <c r="D3143" s="111"/>
    </row>
    <row r="3144" spans="4:4" x14ac:dyDescent="0.25">
      <c r="D3144" s="111"/>
    </row>
    <row r="3145" spans="4:4" x14ac:dyDescent="0.25">
      <c r="D3145" s="111"/>
    </row>
    <row r="3146" spans="4:4" x14ac:dyDescent="0.25">
      <c r="D3146" s="111"/>
    </row>
    <row r="3147" spans="4:4" x14ac:dyDescent="0.25">
      <c r="D3147" s="111"/>
    </row>
    <row r="3148" spans="4:4" x14ac:dyDescent="0.25">
      <c r="D3148" s="111"/>
    </row>
    <row r="3149" spans="4:4" x14ac:dyDescent="0.25">
      <c r="D3149" s="111"/>
    </row>
    <row r="3150" spans="4:4" x14ac:dyDescent="0.25">
      <c r="D3150" s="111"/>
    </row>
    <row r="3151" spans="4:4" x14ac:dyDescent="0.25">
      <c r="D3151" s="111"/>
    </row>
    <row r="3152" spans="4:4" x14ac:dyDescent="0.25">
      <c r="D3152" s="111"/>
    </row>
    <row r="3153" spans="4:4" x14ac:dyDescent="0.25">
      <c r="D3153" s="111"/>
    </row>
    <row r="3154" spans="4:4" x14ac:dyDescent="0.25">
      <c r="D3154" s="111"/>
    </row>
    <row r="3155" spans="4:4" x14ac:dyDescent="0.25">
      <c r="D3155" s="111"/>
    </row>
    <row r="3156" spans="4:4" x14ac:dyDescent="0.25">
      <c r="D3156" s="111"/>
    </row>
    <row r="3157" spans="4:4" x14ac:dyDescent="0.25">
      <c r="D3157" s="111"/>
    </row>
    <row r="3158" spans="4:4" x14ac:dyDescent="0.25">
      <c r="D3158" s="111"/>
    </row>
    <row r="3159" spans="4:4" x14ac:dyDescent="0.25">
      <c r="D3159" s="111"/>
    </row>
    <row r="3160" spans="4:4" x14ac:dyDescent="0.25">
      <c r="D3160" s="111"/>
    </row>
    <row r="3161" spans="4:4" x14ac:dyDescent="0.25">
      <c r="D3161" s="111"/>
    </row>
    <row r="3162" spans="4:4" x14ac:dyDescent="0.25">
      <c r="D3162" s="111"/>
    </row>
    <row r="3163" spans="4:4" x14ac:dyDescent="0.25">
      <c r="D3163" s="111"/>
    </row>
    <row r="3164" spans="4:4" x14ac:dyDescent="0.25">
      <c r="D3164" s="111"/>
    </row>
    <row r="3165" spans="4:4" x14ac:dyDescent="0.25">
      <c r="D3165" s="111"/>
    </row>
    <row r="3166" spans="4:4" x14ac:dyDescent="0.25">
      <c r="D3166" s="111"/>
    </row>
    <row r="3167" spans="4:4" x14ac:dyDescent="0.25">
      <c r="D3167" s="111"/>
    </row>
    <row r="3168" spans="4:4" x14ac:dyDescent="0.25">
      <c r="D3168" s="111"/>
    </row>
    <row r="3169" spans="4:4" x14ac:dyDescent="0.25">
      <c r="D3169" s="111"/>
    </row>
    <row r="3170" spans="4:4" x14ac:dyDescent="0.25">
      <c r="D3170" s="111"/>
    </row>
    <row r="3171" spans="4:4" x14ac:dyDescent="0.25">
      <c r="D3171" s="111"/>
    </row>
    <row r="3172" spans="4:4" x14ac:dyDescent="0.25">
      <c r="D3172" s="111"/>
    </row>
    <row r="3173" spans="4:4" x14ac:dyDescent="0.25">
      <c r="D3173" s="111"/>
    </row>
    <row r="3174" spans="4:4" x14ac:dyDescent="0.25">
      <c r="D3174" s="111"/>
    </row>
    <row r="3175" spans="4:4" x14ac:dyDescent="0.25">
      <c r="D3175" s="111"/>
    </row>
    <row r="3176" spans="4:4" x14ac:dyDescent="0.25">
      <c r="D3176" s="111"/>
    </row>
    <row r="3177" spans="4:4" x14ac:dyDescent="0.25">
      <c r="D3177" s="111"/>
    </row>
    <row r="3178" spans="4:4" x14ac:dyDescent="0.25">
      <c r="D3178" s="111"/>
    </row>
    <row r="3179" spans="4:4" x14ac:dyDescent="0.25">
      <c r="D3179" s="111"/>
    </row>
    <row r="3180" spans="4:4" x14ac:dyDescent="0.25">
      <c r="D3180" s="111"/>
    </row>
    <row r="3181" spans="4:4" x14ac:dyDescent="0.25">
      <c r="D3181" s="111"/>
    </row>
    <row r="3182" spans="4:4" x14ac:dyDescent="0.25">
      <c r="D3182" s="111"/>
    </row>
    <row r="3183" spans="4:4" x14ac:dyDescent="0.25">
      <c r="D3183" s="111"/>
    </row>
    <row r="3184" spans="4:4" x14ac:dyDescent="0.25">
      <c r="D3184" s="111"/>
    </row>
    <row r="3185" spans="4:4" x14ac:dyDescent="0.25">
      <c r="D3185" s="111"/>
    </row>
    <row r="3186" spans="4:4" x14ac:dyDescent="0.25">
      <c r="D3186" s="111"/>
    </row>
    <row r="3187" spans="4:4" x14ac:dyDescent="0.25">
      <c r="D3187" s="111"/>
    </row>
    <row r="3188" spans="4:4" x14ac:dyDescent="0.25">
      <c r="D3188" s="111"/>
    </row>
    <row r="3189" spans="4:4" x14ac:dyDescent="0.25">
      <c r="D3189" s="111"/>
    </row>
    <row r="3190" spans="4:4" x14ac:dyDescent="0.25">
      <c r="D3190" s="111"/>
    </row>
    <row r="3191" spans="4:4" x14ac:dyDescent="0.25">
      <c r="D3191" s="111"/>
    </row>
    <row r="3192" spans="4:4" x14ac:dyDescent="0.25">
      <c r="D3192" s="111"/>
    </row>
    <row r="3193" spans="4:4" x14ac:dyDescent="0.25">
      <c r="D3193" s="111"/>
    </row>
    <row r="3194" spans="4:4" x14ac:dyDescent="0.25">
      <c r="D3194" s="111"/>
    </row>
    <row r="3195" spans="4:4" x14ac:dyDescent="0.25">
      <c r="D3195" s="111"/>
    </row>
    <row r="3196" spans="4:4" x14ac:dyDescent="0.25">
      <c r="D3196" s="111"/>
    </row>
    <row r="3197" spans="4:4" x14ac:dyDescent="0.25">
      <c r="D3197" s="111"/>
    </row>
    <row r="3198" spans="4:4" x14ac:dyDescent="0.25">
      <c r="D3198" s="111"/>
    </row>
    <row r="3199" spans="4:4" x14ac:dyDescent="0.25">
      <c r="D3199" s="111"/>
    </row>
    <row r="3200" spans="4:4" x14ac:dyDescent="0.25">
      <c r="D3200" s="111"/>
    </row>
    <row r="3201" spans="4:4" x14ac:dyDescent="0.25">
      <c r="D3201" s="111"/>
    </row>
    <row r="3202" spans="4:4" x14ac:dyDescent="0.25">
      <c r="D3202" s="111"/>
    </row>
    <row r="3203" spans="4:4" x14ac:dyDescent="0.25">
      <c r="D3203" s="111"/>
    </row>
    <row r="3204" spans="4:4" x14ac:dyDescent="0.25">
      <c r="D3204" s="111"/>
    </row>
    <row r="3205" spans="4:4" x14ac:dyDescent="0.25">
      <c r="D3205" s="111"/>
    </row>
    <row r="3206" spans="4:4" x14ac:dyDescent="0.25">
      <c r="D3206" s="111"/>
    </row>
    <row r="3207" spans="4:4" x14ac:dyDescent="0.25">
      <c r="D3207" s="111"/>
    </row>
    <row r="3208" spans="4:4" x14ac:dyDescent="0.25">
      <c r="D3208" s="111"/>
    </row>
    <row r="3209" spans="4:4" x14ac:dyDescent="0.25">
      <c r="D3209" s="111"/>
    </row>
    <row r="3210" spans="4:4" x14ac:dyDescent="0.25">
      <c r="D3210" s="111"/>
    </row>
    <row r="3211" spans="4:4" x14ac:dyDescent="0.25">
      <c r="D3211" s="111"/>
    </row>
    <row r="3212" spans="4:4" x14ac:dyDescent="0.25">
      <c r="D3212" s="111"/>
    </row>
    <row r="3213" spans="4:4" x14ac:dyDescent="0.25">
      <c r="D3213" s="111"/>
    </row>
    <row r="3214" spans="4:4" x14ac:dyDescent="0.25">
      <c r="D3214" s="111"/>
    </row>
    <row r="3215" spans="4:4" x14ac:dyDescent="0.25">
      <c r="D3215" s="111"/>
    </row>
    <row r="3216" spans="4:4" x14ac:dyDescent="0.25">
      <c r="D3216" s="111"/>
    </row>
    <row r="3217" spans="4:4" x14ac:dyDescent="0.25">
      <c r="D3217" s="111"/>
    </row>
    <row r="3218" spans="4:4" x14ac:dyDescent="0.25">
      <c r="D3218" s="111"/>
    </row>
    <row r="3219" spans="4:4" x14ac:dyDescent="0.25">
      <c r="D3219" s="111"/>
    </row>
    <row r="3220" spans="4:4" x14ac:dyDescent="0.25">
      <c r="D3220" s="111"/>
    </row>
    <row r="3221" spans="4:4" x14ac:dyDescent="0.25">
      <c r="D3221" s="111"/>
    </row>
    <row r="3222" spans="4:4" x14ac:dyDescent="0.25">
      <c r="D3222" s="111"/>
    </row>
    <row r="3223" spans="4:4" x14ac:dyDescent="0.25">
      <c r="D3223" s="111"/>
    </row>
    <row r="3224" spans="4:4" x14ac:dyDescent="0.25">
      <c r="D3224" s="111"/>
    </row>
    <row r="3225" spans="4:4" x14ac:dyDescent="0.25">
      <c r="D3225" s="111"/>
    </row>
    <row r="3226" spans="4:4" x14ac:dyDescent="0.25">
      <c r="D3226" s="111"/>
    </row>
    <row r="3227" spans="4:4" x14ac:dyDescent="0.25">
      <c r="D3227" s="111"/>
    </row>
    <row r="3228" spans="4:4" x14ac:dyDescent="0.25">
      <c r="D3228" s="111"/>
    </row>
    <row r="3229" spans="4:4" x14ac:dyDescent="0.25">
      <c r="D3229" s="111"/>
    </row>
    <row r="3230" spans="4:4" x14ac:dyDescent="0.25">
      <c r="D3230" s="111"/>
    </row>
    <row r="3231" spans="4:4" x14ac:dyDescent="0.25">
      <c r="D3231" s="111"/>
    </row>
    <row r="3232" spans="4:4" x14ac:dyDescent="0.25">
      <c r="D3232" s="111"/>
    </row>
    <row r="3233" spans="4:4" x14ac:dyDescent="0.25">
      <c r="D3233" s="111"/>
    </row>
    <row r="3234" spans="4:4" x14ac:dyDescent="0.25">
      <c r="D3234" s="111"/>
    </row>
    <row r="3235" spans="4:4" x14ac:dyDescent="0.25">
      <c r="D3235" s="111"/>
    </row>
    <row r="3236" spans="4:4" x14ac:dyDescent="0.25">
      <c r="D3236" s="111"/>
    </row>
    <row r="3237" spans="4:4" x14ac:dyDescent="0.25">
      <c r="D3237" s="111"/>
    </row>
    <row r="3238" spans="4:4" x14ac:dyDescent="0.25">
      <c r="D3238" s="111"/>
    </row>
    <row r="3239" spans="4:4" x14ac:dyDescent="0.25">
      <c r="D3239" s="111"/>
    </row>
    <row r="3240" spans="4:4" x14ac:dyDescent="0.25">
      <c r="D3240" s="111"/>
    </row>
    <row r="3241" spans="4:4" x14ac:dyDescent="0.25">
      <c r="D3241" s="111"/>
    </row>
    <row r="3242" spans="4:4" x14ac:dyDescent="0.25">
      <c r="D3242" s="111"/>
    </row>
    <row r="3243" spans="4:4" x14ac:dyDescent="0.25">
      <c r="D3243" s="111"/>
    </row>
    <row r="3244" spans="4:4" x14ac:dyDescent="0.25">
      <c r="D3244" s="111"/>
    </row>
    <row r="3245" spans="4:4" x14ac:dyDescent="0.25">
      <c r="D3245" s="111"/>
    </row>
    <row r="3246" spans="4:4" x14ac:dyDescent="0.25">
      <c r="D3246" s="111"/>
    </row>
    <row r="3247" spans="4:4" x14ac:dyDescent="0.25">
      <c r="D3247" s="111"/>
    </row>
    <row r="3248" spans="4:4" x14ac:dyDescent="0.25">
      <c r="D3248" s="111"/>
    </row>
    <row r="3249" spans="4:4" x14ac:dyDescent="0.25">
      <c r="D3249" s="111"/>
    </row>
    <row r="3250" spans="4:4" x14ac:dyDescent="0.25">
      <c r="D3250" s="111"/>
    </row>
    <row r="3251" spans="4:4" x14ac:dyDescent="0.25">
      <c r="D3251" s="111"/>
    </row>
    <row r="3252" spans="4:4" x14ac:dyDescent="0.25">
      <c r="D3252" s="111"/>
    </row>
    <row r="3253" spans="4:4" x14ac:dyDescent="0.25">
      <c r="D3253" s="111"/>
    </row>
    <row r="3254" spans="4:4" x14ac:dyDescent="0.25">
      <c r="D3254" s="111"/>
    </row>
    <row r="3255" spans="4:4" x14ac:dyDescent="0.25">
      <c r="D3255" s="111"/>
    </row>
    <row r="3256" spans="4:4" x14ac:dyDescent="0.25">
      <c r="D3256" s="111"/>
    </row>
    <row r="3257" spans="4:4" x14ac:dyDescent="0.25">
      <c r="D3257" s="111"/>
    </row>
    <row r="3258" spans="4:4" x14ac:dyDescent="0.25">
      <c r="D3258" s="111"/>
    </row>
    <row r="3259" spans="4:4" x14ac:dyDescent="0.25">
      <c r="D3259" s="111"/>
    </row>
    <row r="3260" spans="4:4" x14ac:dyDescent="0.25">
      <c r="D3260" s="111"/>
    </row>
    <row r="3261" spans="4:4" x14ac:dyDescent="0.25">
      <c r="D3261" s="111"/>
    </row>
    <row r="3262" spans="4:4" x14ac:dyDescent="0.25">
      <c r="D3262" s="111"/>
    </row>
    <row r="3263" spans="4:4" x14ac:dyDescent="0.25">
      <c r="D3263" s="111"/>
    </row>
    <row r="3264" spans="4:4" x14ac:dyDescent="0.25">
      <c r="D3264" s="111"/>
    </row>
    <row r="3265" spans="4:4" x14ac:dyDescent="0.25">
      <c r="D3265" s="111"/>
    </row>
    <row r="3266" spans="4:4" x14ac:dyDescent="0.25">
      <c r="D3266" s="111"/>
    </row>
    <row r="3267" spans="4:4" x14ac:dyDescent="0.25">
      <c r="D3267" s="111"/>
    </row>
    <row r="3268" spans="4:4" x14ac:dyDescent="0.25">
      <c r="D3268" s="111"/>
    </row>
    <row r="3269" spans="4:4" x14ac:dyDescent="0.25">
      <c r="D3269" s="111"/>
    </row>
    <row r="3270" spans="4:4" x14ac:dyDescent="0.25">
      <c r="D3270" s="111"/>
    </row>
    <row r="3271" spans="4:4" x14ac:dyDescent="0.25">
      <c r="D3271" s="111"/>
    </row>
    <row r="3272" spans="4:4" x14ac:dyDescent="0.25">
      <c r="D3272" s="111"/>
    </row>
    <row r="3273" spans="4:4" x14ac:dyDescent="0.25">
      <c r="D3273" s="111"/>
    </row>
    <row r="3274" spans="4:4" x14ac:dyDescent="0.25">
      <c r="D3274" s="111"/>
    </row>
    <row r="3275" spans="4:4" x14ac:dyDescent="0.25">
      <c r="D3275" s="111"/>
    </row>
    <row r="3276" spans="4:4" x14ac:dyDescent="0.25">
      <c r="D3276" s="111"/>
    </row>
    <row r="3277" spans="4:4" x14ac:dyDescent="0.25">
      <c r="D3277" s="111"/>
    </row>
    <row r="3278" spans="4:4" x14ac:dyDescent="0.25">
      <c r="D3278" s="111"/>
    </row>
    <row r="3279" spans="4:4" x14ac:dyDescent="0.25">
      <c r="D3279" s="111"/>
    </row>
    <row r="3280" spans="4:4" x14ac:dyDescent="0.25">
      <c r="D3280" s="111"/>
    </row>
    <row r="3281" spans="4:4" x14ac:dyDescent="0.25">
      <c r="D3281" s="111"/>
    </row>
    <row r="3282" spans="4:4" x14ac:dyDescent="0.25">
      <c r="D3282" s="111"/>
    </row>
    <row r="3283" spans="4:4" x14ac:dyDescent="0.25">
      <c r="D3283" s="111"/>
    </row>
    <row r="3284" spans="4:4" x14ac:dyDescent="0.25">
      <c r="D3284" s="111"/>
    </row>
    <row r="3285" spans="4:4" x14ac:dyDescent="0.25">
      <c r="D3285" s="111"/>
    </row>
    <row r="3286" spans="4:4" x14ac:dyDescent="0.25">
      <c r="D3286" s="111"/>
    </row>
    <row r="3287" spans="4:4" x14ac:dyDescent="0.25">
      <c r="D3287" s="111"/>
    </row>
    <row r="3288" spans="4:4" x14ac:dyDescent="0.25">
      <c r="D3288" s="111"/>
    </row>
    <row r="3289" spans="4:4" x14ac:dyDescent="0.25">
      <c r="D3289" s="111"/>
    </row>
    <row r="3290" spans="4:4" x14ac:dyDescent="0.25">
      <c r="D3290" s="111"/>
    </row>
    <row r="3291" spans="4:4" x14ac:dyDescent="0.25">
      <c r="D3291" s="111"/>
    </row>
    <row r="3292" spans="4:4" x14ac:dyDescent="0.25">
      <c r="D3292" s="111"/>
    </row>
    <row r="3293" spans="4:4" x14ac:dyDescent="0.25">
      <c r="D3293" s="111"/>
    </row>
    <row r="3294" spans="4:4" x14ac:dyDescent="0.25">
      <c r="D3294" s="111"/>
    </row>
    <row r="3295" spans="4:4" x14ac:dyDescent="0.25">
      <c r="D3295" s="111"/>
    </row>
    <row r="3296" spans="4:4" x14ac:dyDescent="0.25">
      <c r="D3296" s="111"/>
    </row>
    <row r="3297" spans="4:4" x14ac:dyDescent="0.25">
      <c r="D3297" s="111"/>
    </row>
    <row r="3298" spans="4:4" x14ac:dyDescent="0.25">
      <c r="D3298" s="111"/>
    </row>
    <row r="3299" spans="4:4" x14ac:dyDescent="0.25">
      <c r="D3299" s="111"/>
    </row>
    <row r="3300" spans="4:4" x14ac:dyDescent="0.25">
      <c r="D3300" s="111"/>
    </row>
    <row r="3301" spans="4:4" x14ac:dyDescent="0.25">
      <c r="D3301" s="111"/>
    </row>
    <row r="3302" spans="4:4" x14ac:dyDescent="0.25">
      <c r="D3302" s="111"/>
    </row>
    <row r="3303" spans="4:4" x14ac:dyDescent="0.25">
      <c r="D3303" s="111"/>
    </row>
    <row r="3304" spans="4:4" x14ac:dyDescent="0.25">
      <c r="D3304" s="111"/>
    </row>
    <row r="3305" spans="4:4" x14ac:dyDescent="0.25">
      <c r="D3305" s="111"/>
    </row>
    <row r="3306" spans="4:4" x14ac:dyDescent="0.25">
      <c r="D3306" s="111"/>
    </row>
    <row r="3307" spans="4:4" x14ac:dyDescent="0.25">
      <c r="D3307" s="111"/>
    </row>
    <row r="3308" spans="4:4" x14ac:dyDescent="0.25">
      <c r="D3308" s="111"/>
    </row>
    <row r="3309" spans="4:4" x14ac:dyDescent="0.25">
      <c r="D3309" s="111"/>
    </row>
    <row r="3310" spans="4:4" x14ac:dyDescent="0.25">
      <c r="D3310" s="111"/>
    </row>
    <row r="3311" spans="4:4" x14ac:dyDescent="0.25">
      <c r="D3311" s="111"/>
    </row>
    <row r="3312" spans="4:4" x14ac:dyDescent="0.25">
      <c r="D3312" s="111"/>
    </row>
    <row r="3313" spans="4:4" x14ac:dyDescent="0.25">
      <c r="D3313" s="111"/>
    </row>
    <row r="3314" spans="4:4" x14ac:dyDescent="0.25">
      <c r="D3314" s="111"/>
    </row>
    <row r="3315" spans="4:4" x14ac:dyDescent="0.25">
      <c r="D3315" s="111"/>
    </row>
    <row r="3316" spans="4:4" x14ac:dyDescent="0.25">
      <c r="D3316" s="111"/>
    </row>
    <row r="3317" spans="4:4" x14ac:dyDescent="0.25">
      <c r="D3317" s="111"/>
    </row>
    <row r="3318" spans="4:4" x14ac:dyDescent="0.25">
      <c r="D3318" s="111"/>
    </row>
    <row r="3319" spans="4:4" x14ac:dyDescent="0.25">
      <c r="D3319" s="111"/>
    </row>
    <row r="3320" spans="4:4" x14ac:dyDescent="0.25">
      <c r="D3320" s="111"/>
    </row>
    <row r="3321" spans="4:4" x14ac:dyDescent="0.25">
      <c r="D3321" s="111"/>
    </row>
    <row r="3322" spans="4:4" x14ac:dyDescent="0.25">
      <c r="D3322" s="111"/>
    </row>
    <row r="3323" spans="4:4" x14ac:dyDescent="0.25">
      <c r="D3323" s="111"/>
    </row>
    <row r="3324" spans="4:4" x14ac:dyDescent="0.25">
      <c r="D3324" s="111"/>
    </row>
    <row r="3325" spans="4:4" x14ac:dyDescent="0.25">
      <c r="D3325" s="111"/>
    </row>
    <row r="3326" spans="4:4" x14ac:dyDescent="0.25">
      <c r="D3326" s="111"/>
    </row>
    <row r="3327" spans="4:4" x14ac:dyDescent="0.25">
      <c r="D3327" s="111"/>
    </row>
    <row r="3328" spans="4:4" x14ac:dyDescent="0.25">
      <c r="D3328" s="111"/>
    </row>
    <row r="3329" spans="4:4" x14ac:dyDescent="0.25">
      <c r="D3329" s="111"/>
    </row>
    <row r="3330" spans="4:4" x14ac:dyDescent="0.25">
      <c r="D3330" s="111"/>
    </row>
    <row r="3331" spans="4:4" x14ac:dyDescent="0.25">
      <c r="D3331" s="111"/>
    </row>
    <row r="3332" spans="4:4" x14ac:dyDescent="0.25">
      <c r="D3332" s="111"/>
    </row>
    <row r="3333" spans="4:4" x14ac:dyDescent="0.25">
      <c r="D3333" s="111"/>
    </row>
    <row r="3334" spans="4:4" x14ac:dyDescent="0.25">
      <c r="D3334" s="111"/>
    </row>
    <row r="3335" spans="4:4" x14ac:dyDescent="0.25">
      <c r="D3335" s="111"/>
    </row>
    <row r="3336" spans="4:4" x14ac:dyDescent="0.25">
      <c r="D3336" s="111"/>
    </row>
    <row r="3337" spans="4:4" x14ac:dyDescent="0.25">
      <c r="D3337" s="111"/>
    </row>
    <row r="3338" spans="4:4" x14ac:dyDescent="0.25">
      <c r="D3338" s="111"/>
    </row>
    <row r="3339" spans="4:4" x14ac:dyDescent="0.25">
      <c r="D3339" s="111"/>
    </row>
    <row r="3340" spans="4:4" x14ac:dyDescent="0.25">
      <c r="D3340" s="111"/>
    </row>
    <row r="3341" spans="4:4" x14ac:dyDescent="0.25">
      <c r="D3341" s="111"/>
    </row>
    <row r="3342" spans="4:4" x14ac:dyDescent="0.25">
      <c r="D3342" s="111"/>
    </row>
    <row r="3343" spans="4:4" x14ac:dyDescent="0.25">
      <c r="D3343" s="111"/>
    </row>
    <row r="3344" spans="4:4" x14ac:dyDescent="0.25">
      <c r="D3344" s="111"/>
    </row>
    <row r="3345" spans="4:4" x14ac:dyDescent="0.25">
      <c r="D3345" s="111"/>
    </row>
    <row r="3346" spans="4:4" x14ac:dyDescent="0.25">
      <c r="D3346" s="111"/>
    </row>
    <row r="3347" spans="4:4" x14ac:dyDescent="0.25">
      <c r="D3347" s="111"/>
    </row>
    <row r="3348" spans="4:4" x14ac:dyDescent="0.25">
      <c r="D3348" s="111"/>
    </row>
    <row r="3349" spans="4:4" x14ac:dyDescent="0.25">
      <c r="D3349" s="111"/>
    </row>
    <row r="3350" spans="4:4" x14ac:dyDescent="0.25">
      <c r="D3350" s="111"/>
    </row>
    <row r="3351" spans="4:4" x14ac:dyDescent="0.25">
      <c r="D3351" s="111"/>
    </row>
    <row r="3352" spans="4:4" x14ac:dyDescent="0.25">
      <c r="D3352" s="111"/>
    </row>
    <row r="3353" spans="4:4" x14ac:dyDescent="0.25">
      <c r="D3353" s="111"/>
    </row>
    <row r="3354" spans="4:4" x14ac:dyDescent="0.25">
      <c r="D3354" s="111"/>
    </row>
    <row r="3355" spans="4:4" x14ac:dyDescent="0.25">
      <c r="D3355" s="111"/>
    </row>
    <row r="3356" spans="4:4" x14ac:dyDescent="0.25">
      <c r="D3356" s="111"/>
    </row>
    <row r="3357" spans="4:4" x14ac:dyDescent="0.25">
      <c r="D3357" s="111"/>
    </row>
    <row r="3358" spans="4:4" x14ac:dyDescent="0.25">
      <c r="D3358" s="111"/>
    </row>
    <row r="3359" spans="4:4" x14ac:dyDescent="0.25">
      <c r="D3359" s="111"/>
    </row>
    <row r="3360" spans="4:4" x14ac:dyDescent="0.25">
      <c r="D3360" s="111"/>
    </row>
    <row r="3361" spans="4:4" x14ac:dyDescent="0.25">
      <c r="D3361" s="111"/>
    </row>
    <row r="3362" spans="4:4" x14ac:dyDescent="0.25">
      <c r="D3362" s="111"/>
    </row>
    <row r="3363" spans="4:4" x14ac:dyDescent="0.25">
      <c r="D3363" s="111"/>
    </row>
    <row r="3364" spans="4:4" x14ac:dyDescent="0.25">
      <c r="D3364" s="111"/>
    </row>
    <row r="3365" spans="4:4" x14ac:dyDescent="0.25">
      <c r="D3365" s="111"/>
    </row>
    <row r="3366" spans="4:4" x14ac:dyDescent="0.25">
      <c r="D3366" s="111"/>
    </row>
    <row r="3367" spans="4:4" x14ac:dyDescent="0.25">
      <c r="D3367" s="111"/>
    </row>
    <row r="3368" spans="4:4" x14ac:dyDescent="0.25">
      <c r="D3368" s="111"/>
    </row>
    <row r="3369" spans="4:4" x14ac:dyDescent="0.25">
      <c r="D3369" s="111"/>
    </row>
    <row r="3370" spans="4:4" x14ac:dyDescent="0.25">
      <c r="D3370" s="111"/>
    </row>
    <row r="3371" spans="4:4" x14ac:dyDescent="0.25">
      <c r="D3371" s="111"/>
    </row>
    <row r="3372" spans="4:4" x14ac:dyDescent="0.25">
      <c r="D3372" s="111"/>
    </row>
    <row r="3373" spans="4:4" x14ac:dyDescent="0.25">
      <c r="D3373" s="111"/>
    </row>
    <row r="3374" spans="4:4" x14ac:dyDescent="0.25">
      <c r="D3374" s="111"/>
    </row>
    <row r="3375" spans="4:4" x14ac:dyDescent="0.25">
      <c r="D3375" s="111"/>
    </row>
    <row r="3376" spans="4:4" x14ac:dyDescent="0.25">
      <c r="D3376" s="111"/>
    </row>
    <row r="3377" spans="4:4" x14ac:dyDescent="0.25">
      <c r="D3377" s="111"/>
    </row>
    <row r="3378" spans="4:4" x14ac:dyDescent="0.25">
      <c r="D3378" s="111"/>
    </row>
    <row r="3379" spans="4:4" x14ac:dyDescent="0.25">
      <c r="D3379" s="111"/>
    </row>
    <row r="3380" spans="4:4" x14ac:dyDescent="0.25">
      <c r="D3380" s="111"/>
    </row>
    <row r="3381" spans="4:4" x14ac:dyDescent="0.25">
      <c r="D3381" s="111"/>
    </row>
    <row r="3382" spans="4:4" x14ac:dyDescent="0.25">
      <c r="D3382" s="111"/>
    </row>
    <row r="3383" spans="4:4" x14ac:dyDescent="0.25">
      <c r="D3383" s="111"/>
    </row>
    <row r="3384" spans="4:4" x14ac:dyDescent="0.25">
      <c r="D3384" s="111"/>
    </row>
    <row r="3385" spans="4:4" x14ac:dyDescent="0.25">
      <c r="D3385" s="111"/>
    </row>
    <row r="3386" spans="4:4" x14ac:dyDescent="0.25">
      <c r="D3386" s="111"/>
    </row>
    <row r="3387" spans="4:4" x14ac:dyDescent="0.25">
      <c r="D3387" s="111"/>
    </row>
    <row r="3388" spans="4:4" x14ac:dyDescent="0.25">
      <c r="D3388" s="111"/>
    </row>
    <row r="3389" spans="4:4" x14ac:dyDescent="0.25">
      <c r="D3389" s="111"/>
    </row>
    <row r="3390" spans="4:4" x14ac:dyDescent="0.25">
      <c r="D3390" s="111"/>
    </row>
    <row r="3391" spans="4:4" x14ac:dyDescent="0.25">
      <c r="D3391" s="111"/>
    </row>
    <row r="3392" spans="4:4" x14ac:dyDescent="0.25">
      <c r="D3392" s="111"/>
    </row>
    <row r="3393" spans="4:4" x14ac:dyDescent="0.25">
      <c r="D3393" s="111"/>
    </row>
    <row r="3394" spans="4:4" x14ac:dyDescent="0.25">
      <c r="D3394" s="111"/>
    </row>
    <row r="3395" spans="4:4" x14ac:dyDescent="0.25">
      <c r="D3395" s="111"/>
    </row>
    <row r="3396" spans="4:4" x14ac:dyDescent="0.25">
      <c r="D3396" s="111"/>
    </row>
    <row r="3397" spans="4:4" x14ac:dyDescent="0.25">
      <c r="D3397" s="111"/>
    </row>
    <row r="3398" spans="4:4" x14ac:dyDescent="0.25">
      <c r="D3398" s="111"/>
    </row>
    <row r="3399" spans="4:4" x14ac:dyDescent="0.25">
      <c r="D3399" s="111"/>
    </row>
    <row r="3400" spans="4:4" x14ac:dyDescent="0.25">
      <c r="D3400" s="111"/>
    </row>
    <row r="3401" spans="4:4" x14ac:dyDescent="0.25">
      <c r="D3401" s="111"/>
    </row>
    <row r="3402" spans="4:4" x14ac:dyDescent="0.25">
      <c r="D3402" s="111"/>
    </row>
    <row r="3403" spans="4:4" x14ac:dyDescent="0.25">
      <c r="D3403" s="111"/>
    </row>
    <row r="3404" spans="4:4" x14ac:dyDescent="0.25">
      <c r="D3404" s="111"/>
    </row>
    <row r="3405" spans="4:4" x14ac:dyDescent="0.25">
      <c r="D3405" s="111"/>
    </row>
    <row r="3406" spans="4:4" x14ac:dyDescent="0.25">
      <c r="D3406" s="111"/>
    </row>
    <row r="3407" spans="4:4" x14ac:dyDescent="0.25">
      <c r="D3407" s="111"/>
    </row>
    <row r="3408" spans="4:4" x14ac:dyDescent="0.25">
      <c r="D3408" s="111"/>
    </row>
    <row r="3409" spans="4:4" x14ac:dyDescent="0.25">
      <c r="D3409" s="111"/>
    </row>
    <row r="3410" spans="4:4" x14ac:dyDescent="0.25">
      <c r="D3410" s="111"/>
    </row>
    <row r="3411" spans="4:4" x14ac:dyDescent="0.25">
      <c r="D3411" s="111"/>
    </row>
    <row r="3412" spans="4:4" x14ac:dyDescent="0.25">
      <c r="D3412" s="111"/>
    </row>
    <row r="3413" spans="4:4" x14ac:dyDescent="0.25">
      <c r="D3413" s="111"/>
    </row>
    <row r="3414" spans="4:4" x14ac:dyDescent="0.25">
      <c r="D3414" s="111"/>
    </row>
    <row r="3415" spans="4:4" x14ac:dyDescent="0.25">
      <c r="D3415" s="111"/>
    </row>
    <row r="3416" spans="4:4" x14ac:dyDescent="0.25">
      <c r="D3416" s="111"/>
    </row>
    <row r="3417" spans="4:4" x14ac:dyDescent="0.25">
      <c r="D3417" s="111"/>
    </row>
    <row r="3418" spans="4:4" x14ac:dyDescent="0.25">
      <c r="D3418" s="111"/>
    </row>
    <row r="3419" spans="4:4" x14ac:dyDescent="0.25">
      <c r="D3419" s="111"/>
    </row>
    <row r="3420" spans="4:4" x14ac:dyDescent="0.25">
      <c r="D3420" s="111"/>
    </row>
    <row r="3421" spans="4:4" x14ac:dyDescent="0.25">
      <c r="D3421" s="111"/>
    </row>
    <row r="3422" spans="4:4" x14ac:dyDescent="0.25">
      <c r="D3422" s="111"/>
    </row>
    <row r="3423" spans="4:4" x14ac:dyDescent="0.25">
      <c r="D3423" s="111"/>
    </row>
    <row r="3424" spans="4:4" x14ac:dyDescent="0.25">
      <c r="D3424" s="111"/>
    </row>
    <row r="3425" spans="4:4" x14ac:dyDescent="0.25">
      <c r="D3425" s="111"/>
    </row>
    <row r="3426" spans="4:4" x14ac:dyDescent="0.25">
      <c r="D3426" s="111"/>
    </row>
    <row r="3427" spans="4:4" x14ac:dyDescent="0.25">
      <c r="D3427" s="111"/>
    </row>
    <row r="3428" spans="4:4" x14ac:dyDescent="0.25">
      <c r="D3428" s="111"/>
    </row>
    <row r="3429" spans="4:4" x14ac:dyDescent="0.25">
      <c r="D3429" s="111"/>
    </row>
    <row r="3430" spans="4:4" x14ac:dyDescent="0.25">
      <c r="D3430" s="111"/>
    </row>
    <row r="3431" spans="4:4" x14ac:dyDescent="0.25">
      <c r="D3431" s="111"/>
    </row>
    <row r="3432" spans="4:4" x14ac:dyDescent="0.25">
      <c r="D3432" s="111"/>
    </row>
    <row r="3433" spans="4:4" x14ac:dyDescent="0.25">
      <c r="D3433" s="111"/>
    </row>
    <row r="3434" spans="4:4" x14ac:dyDescent="0.25">
      <c r="D3434" s="111"/>
    </row>
    <row r="3435" spans="4:4" x14ac:dyDescent="0.25">
      <c r="D3435" s="111"/>
    </row>
    <row r="3436" spans="4:4" x14ac:dyDescent="0.25">
      <c r="D3436" s="111"/>
    </row>
    <row r="3437" spans="4:4" x14ac:dyDescent="0.25">
      <c r="D3437" s="111"/>
    </row>
    <row r="3438" spans="4:4" x14ac:dyDescent="0.25">
      <c r="D3438" s="111"/>
    </row>
    <row r="3439" spans="4:4" x14ac:dyDescent="0.25">
      <c r="D3439" s="111"/>
    </row>
    <row r="3440" spans="4:4" x14ac:dyDescent="0.25">
      <c r="D3440" s="111"/>
    </row>
    <row r="3441" spans="4:4" x14ac:dyDescent="0.25">
      <c r="D3441" s="111"/>
    </row>
    <row r="3442" spans="4:4" x14ac:dyDescent="0.25">
      <c r="D3442" s="111"/>
    </row>
    <row r="3443" spans="4:4" x14ac:dyDescent="0.25">
      <c r="D3443" s="111"/>
    </row>
    <row r="3444" spans="4:4" x14ac:dyDescent="0.25">
      <c r="D3444" s="111"/>
    </row>
    <row r="3445" spans="4:4" x14ac:dyDescent="0.25">
      <c r="D3445" s="111"/>
    </row>
    <row r="3446" spans="4:4" x14ac:dyDescent="0.25">
      <c r="D3446" s="111"/>
    </row>
    <row r="3447" spans="4:4" x14ac:dyDescent="0.25">
      <c r="D3447" s="111"/>
    </row>
    <row r="3448" spans="4:4" x14ac:dyDescent="0.25">
      <c r="D3448" s="111"/>
    </row>
    <row r="3449" spans="4:4" x14ac:dyDescent="0.25">
      <c r="D3449" s="111"/>
    </row>
    <row r="3450" spans="4:4" x14ac:dyDescent="0.25">
      <c r="D3450" s="111"/>
    </row>
    <row r="3451" spans="4:4" x14ac:dyDescent="0.25">
      <c r="D3451" s="111"/>
    </row>
    <row r="3452" spans="4:4" x14ac:dyDescent="0.25">
      <c r="D3452" s="111"/>
    </row>
    <row r="3453" spans="4:4" x14ac:dyDescent="0.25">
      <c r="D3453" s="111"/>
    </row>
    <row r="3454" spans="4:4" x14ac:dyDescent="0.25">
      <c r="D3454" s="111"/>
    </row>
    <row r="3455" spans="4:4" x14ac:dyDescent="0.25">
      <c r="D3455" s="111"/>
    </row>
    <row r="3456" spans="4:4" x14ac:dyDescent="0.25">
      <c r="D3456" s="111"/>
    </row>
    <row r="3457" spans="4:4" x14ac:dyDescent="0.25">
      <c r="D3457" s="111"/>
    </row>
    <row r="3458" spans="4:4" x14ac:dyDescent="0.25">
      <c r="D3458" s="111"/>
    </row>
    <row r="3459" spans="4:4" x14ac:dyDescent="0.25">
      <c r="D3459" s="111"/>
    </row>
    <row r="3460" spans="4:4" x14ac:dyDescent="0.25">
      <c r="D3460" s="111"/>
    </row>
    <row r="3461" spans="4:4" x14ac:dyDescent="0.25">
      <c r="D3461" s="111"/>
    </row>
    <row r="3462" spans="4:4" x14ac:dyDescent="0.25">
      <c r="D3462" s="111"/>
    </row>
    <row r="3463" spans="4:4" x14ac:dyDescent="0.25">
      <c r="D3463" s="111"/>
    </row>
    <row r="3464" spans="4:4" x14ac:dyDescent="0.25">
      <c r="D3464" s="111"/>
    </row>
    <row r="3465" spans="4:4" x14ac:dyDescent="0.25">
      <c r="D3465" s="111"/>
    </row>
    <row r="3466" spans="4:4" x14ac:dyDescent="0.25">
      <c r="D3466" s="111"/>
    </row>
    <row r="3467" spans="4:4" x14ac:dyDescent="0.25">
      <c r="D3467" s="111"/>
    </row>
    <row r="3468" spans="4:4" x14ac:dyDescent="0.25">
      <c r="D3468" s="111"/>
    </row>
    <row r="3469" spans="4:4" x14ac:dyDescent="0.25">
      <c r="D3469" s="111"/>
    </row>
    <row r="3470" spans="4:4" x14ac:dyDescent="0.25">
      <c r="D3470" s="111"/>
    </row>
    <row r="3471" spans="4:4" x14ac:dyDescent="0.25">
      <c r="D3471" s="111"/>
    </row>
    <row r="3472" spans="4:4" x14ac:dyDescent="0.25">
      <c r="D3472" s="111"/>
    </row>
    <row r="3473" spans="4:4" x14ac:dyDescent="0.25">
      <c r="D3473" s="111"/>
    </row>
    <row r="3474" spans="4:4" x14ac:dyDescent="0.25">
      <c r="D3474" s="111"/>
    </row>
    <row r="3475" spans="4:4" x14ac:dyDescent="0.25">
      <c r="D3475" s="111"/>
    </row>
    <row r="3476" spans="4:4" x14ac:dyDescent="0.25">
      <c r="D3476" s="111"/>
    </row>
    <row r="3477" spans="4:4" x14ac:dyDescent="0.25">
      <c r="D3477" s="111"/>
    </row>
    <row r="3478" spans="4:4" x14ac:dyDescent="0.25">
      <c r="D3478" s="111"/>
    </row>
    <row r="3479" spans="4:4" x14ac:dyDescent="0.25">
      <c r="D3479" s="111"/>
    </row>
    <row r="3480" spans="4:4" x14ac:dyDescent="0.25">
      <c r="D3480" s="111"/>
    </row>
    <row r="3481" spans="4:4" x14ac:dyDescent="0.25">
      <c r="D3481" s="111"/>
    </row>
    <row r="3482" spans="4:4" x14ac:dyDescent="0.25">
      <c r="D3482" s="111"/>
    </row>
    <row r="3483" spans="4:4" x14ac:dyDescent="0.25">
      <c r="D3483" s="111"/>
    </row>
    <row r="3484" spans="4:4" x14ac:dyDescent="0.25">
      <c r="D3484" s="111"/>
    </row>
    <row r="3485" spans="4:4" x14ac:dyDescent="0.25">
      <c r="D3485" s="111"/>
    </row>
    <row r="3486" spans="4:4" x14ac:dyDescent="0.25">
      <c r="D3486" s="111"/>
    </row>
    <row r="3487" spans="4:4" x14ac:dyDescent="0.25">
      <c r="D3487" s="111"/>
    </row>
    <row r="3488" spans="4:4" x14ac:dyDescent="0.25">
      <c r="D3488" s="111"/>
    </row>
    <row r="3489" spans="4:4" x14ac:dyDescent="0.25">
      <c r="D3489" s="111"/>
    </row>
    <row r="3490" spans="4:4" x14ac:dyDescent="0.25">
      <c r="D3490" s="111"/>
    </row>
    <row r="3491" spans="4:4" x14ac:dyDescent="0.25">
      <c r="D3491" s="111"/>
    </row>
    <row r="3492" spans="4:4" x14ac:dyDescent="0.25">
      <c r="D3492" s="111"/>
    </row>
    <row r="3493" spans="4:4" x14ac:dyDescent="0.25">
      <c r="D3493" s="111"/>
    </row>
    <row r="3494" spans="4:4" x14ac:dyDescent="0.25">
      <c r="D3494" s="111"/>
    </row>
    <row r="3495" spans="4:4" x14ac:dyDescent="0.25">
      <c r="D3495" s="111"/>
    </row>
    <row r="3496" spans="4:4" x14ac:dyDescent="0.25">
      <c r="D3496" s="111"/>
    </row>
    <row r="3497" spans="4:4" x14ac:dyDescent="0.25">
      <c r="D3497" s="111"/>
    </row>
    <row r="3498" spans="4:4" x14ac:dyDescent="0.25">
      <c r="D3498" s="111"/>
    </row>
    <row r="3499" spans="4:4" x14ac:dyDescent="0.25">
      <c r="D3499" s="111"/>
    </row>
    <row r="3500" spans="4:4" x14ac:dyDescent="0.25">
      <c r="D3500" s="111"/>
    </row>
    <row r="3501" spans="4:4" x14ac:dyDescent="0.25">
      <c r="D3501" s="111"/>
    </row>
    <row r="3502" spans="4:4" x14ac:dyDescent="0.25">
      <c r="D3502" s="111"/>
    </row>
    <row r="3503" spans="4:4" x14ac:dyDescent="0.25">
      <c r="D3503" s="111"/>
    </row>
    <row r="3504" spans="4:4" x14ac:dyDescent="0.25">
      <c r="D3504" s="111"/>
    </row>
    <row r="3505" spans="4:4" x14ac:dyDescent="0.25">
      <c r="D3505" s="111"/>
    </row>
    <row r="3506" spans="4:4" x14ac:dyDescent="0.25">
      <c r="D3506" s="111"/>
    </row>
    <row r="3507" spans="4:4" x14ac:dyDescent="0.25">
      <c r="D3507" s="111"/>
    </row>
    <row r="3508" spans="4:4" x14ac:dyDescent="0.25">
      <c r="D3508" s="111"/>
    </row>
    <row r="3509" spans="4:4" x14ac:dyDescent="0.25">
      <c r="D3509" s="111"/>
    </row>
    <row r="3510" spans="4:4" x14ac:dyDescent="0.25">
      <c r="D3510" s="111"/>
    </row>
    <row r="3511" spans="4:4" x14ac:dyDescent="0.25">
      <c r="D3511" s="111"/>
    </row>
    <row r="3512" spans="4:4" x14ac:dyDescent="0.25">
      <c r="D3512" s="111"/>
    </row>
    <row r="3513" spans="4:4" x14ac:dyDescent="0.25">
      <c r="D3513" s="111"/>
    </row>
    <row r="3514" spans="4:4" x14ac:dyDescent="0.25">
      <c r="D3514" s="111"/>
    </row>
    <row r="3515" spans="4:4" x14ac:dyDescent="0.25">
      <c r="D3515" s="111"/>
    </row>
    <row r="3516" spans="4:4" x14ac:dyDescent="0.25">
      <c r="D3516" s="111"/>
    </row>
    <row r="3517" spans="4:4" x14ac:dyDescent="0.25">
      <c r="D3517" s="111"/>
    </row>
    <row r="3518" spans="4:4" x14ac:dyDescent="0.25">
      <c r="D3518" s="111"/>
    </row>
    <row r="3519" spans="4:4" x14ac:dyDescent="0.25">
      <c r="D3519" s="111"/>
    </row>
    <row r="3520" spans="4:4" x14ac:dyDescent="0.25">
      <c r="D3520" s="111"/>
    </row>
    <row r="3521" spans="4:4" x14ac:dyDescent="0.25">
      <c r="D3521" s="111"/>
    </row>
    <row r="3522" spans="4:4" x14ac:dyDescent="0.25">
      <c r="D3522" s="111"/>
    </row>
    <row r="3523" spans="4:4" x14ac:dyDescent="0.25">
      <c r="D3523" s="111"/>
    </row>
    <row r="3524" spans="4:4" x14ac:dyDescent="0.25">
      <c r="D3524" s="111"/>
    </row>
    <row r="3525" spans="4:4" x14ac:dyDescent="0.25">
      <c r="D3525" s="111"/>
    </row>
    <row r="3526" spans="4:4" x14ac:dyDescent="0.25">
      <c r="D3526" s="111"/>
    </row>
    <row r="3527" spans="4:4" x14ac:dyDescent="0.25">
      <c r="D3527" s="111"/>
    </row>
    <row r="3528" spans="4:4" x14ac:dyDescent="0.25">
      <c r="D3528" s="111"/>
    </row>
    <row r="3529" spans="4:4" x14ac:dyDescent="0.25">
      <c r="D3529" s="111"/>
    </row>
    <row r="3530" spans="4:4" x14ac:dyDescent="0.25">
      <c r="D3530" s="111"/>
    </row>
    <row r="3531" spans="4:4" x14ac:dyDescent="0.25">
      <c r="D3531" s="111"/>
    </row>
    <row r="3532" spans="4:4" x14ac:dyDescent="0.25">
      <c r="D3532" s="111"/>
    </row>
    <row r="3533" spans="4:4" x14ac:dyDescent="0.25">
      <c r="D3533" s="111"/>
    </row>
    <row r="3534" spans="4:4" x14ac:dyDescent="0.25">
      <c r="D3534" s="111"/>
    </row>
    <row r="3535" spans="4:4" x14ac:dyDescent="0.25">
      <c r="D3535" s="111"/>
    </row>
    <row r="3536" spans="4:4" x14ac:dyDescent="0.25">
      <c r="D3536" s="111"/>
    </row>
    <row r="3537" spans="4:4" x14ac:dyDescent="0.25">
      <c r="D3537" s="111"/>
    </row>
    <row r="3538" spans="4:4" x14ac:dyDescent="0.25">
      <c r="D3538" s="111"/>
    </row>
    <row r="3539" spans="4:4" x14ac:dyDescent="0.25">
      <c r="D3539" s="111"/>
    </row>
    <row r="3540" spans="4:4" x14ac:dyDescent="0.25">
      <c r="D3540" s="111"/>
    </row>
    <row r="3541" spans="4:4" x14ac:dyDescent="0.25">
      <c r="D3541" s="111"/>
    </row>
    <row r="3542" spans="4:4" x14ac:dyDescent="0.25">
      <c r="D3542" s="111"/>
    </row>
    <row r="3543" spans="4:4" x14ac:dyDescent="0.25">
      <c r="D3543" s="111"/>
    </row>
    <row r="3544" spans="4:4" x14ac:dyDescent="0.25">
      <c r="D3544" s="111"/>
    </row>
    <row r="3545" spans="4:4" x14ac:dyDescent="0.25">
      <c r="D3545" s="111"/>
    </row>
    <row r="3546" spans="4:4" x14ac:dyDescent="0.25">
      <c r="D3546" s="111"/>
    </row>
    <row r="3547" spans="4:4" x14ac:dyDescent="0.25">
      <c r="D3547" s="111"/>
    </row>
    <row r="3548" spans="4:4" x14ac:dyDescent="0.25">
      <c r="D3548" s="111"/>
    </row>
    <row r="3549" spans="4:4" x14ac:dyDescent="0.25">
      <c r="D3549" s="111"/>
    </row>
    <row r="3550" spans="4:4" x14ac:dyDescent="0.25">
      <c r="D3550" s="111"/>
    </row>
    <row r="3551" spans="4:4" x14ac:dyDescent="0.25">
      <c r="D3551" s="111"/>
    </row>
    <row r="3552" spans="4:4" x14ac:dyDescent="0.25">
      <c r="D3552" s="111"/>
    </row>
    <row r="3553" spans="4:4" x14ac:dyDescent="0.25">
      <c r="D3553" s="111"/>
    </row>
    <row r="3554" spans="4:4" x14ac:dyDescent="0.25">
      <c r="D3554" s="111"/>
    </row>
    <row r="3555" spans="4:4" x14ac:dyDescent="0.25">
      <c r="D3555" s="111"/>
    </row>
    <row r="3556" spans="4:4" x14ac:dyDescent="0.25">
      <c r="D3556" s="111"/>
    </row>
    <row r="3557" spans="4:4" x14ac:dyDescent="0.25">
      <c r="D3557" s="111"/>
    </row>
    <row r="3558" spans="4:4" x14ac:dyDescent="0.25">
      <c r="D3558" s="111"/>
    </row>
    <row r="3559" spans="4:4" x14ac:dyDescent="0.25">
      <c r="D3559" s="111"/>
    </row>
    <row r="3560" spans="4:4" x14ac:dyDescent="0.25">
      <c r="D3560" s="111"/>
    </row>
    <row r="3561" spans="4:4" x14ac:dyDescent="0.25">
      <c r="D3561" s="111"/>
    </row>
    <row r="3562" spans="4:4" x14ac:dyDescent="0.25">
      <c r="D3562" s="111"/>
    </row>
    <row r="3563" spans="4:4" x14ac:dyDescent="0.25">
      <c r="D3563" s="111"/>
    </row>
    <row r="3564" spans="4:4" x14ac:dyDescent="0.25">
      <c r="D3564" s="111"/>
    </row>
    <row r="3565" spans="4:4" x14ac:dyDescent="0.25">
      <c r="D3565" s="111"/>
    </row>
    <row r="3566" spans="4:4" x14ac:dyDescent="0.25">
      <c r="D3566" s="111"/>
    </row>
    <row r="3567" spans="4:4" x14ac:dyDescent="0.25">
      <c r="D3567" s="111"/>
    </row>
    <row r="3568" spans="4:4" x14ac:dyDescent="0.25">
      <c r="D3568" s="111"/>
    </row>
    <row r="3569" spans="4:4" x14ac:dyDescent="0.25">
      <c r="D3569" s="111"/>
    </row>
    <row r="3570" spans="4:4" x14ac:dyDescent="0.25">
      <c r="D3570" s="111"/>
    </row>
    <row r="3571" spans="4:4" x14ac:dyDescent="0.25">
      <c r="D3571" s="111"/>
    </row>
    <row r="3572" spans="4:4" x14ac:dyDescent="0.25">
      <c r="D3572" s="111"/>
    </row>
    <row r="3573" spans="4:4" x14ac:dyDescent="0.25">
      <c r="D3573" s="111"/>
    </row>
    <row r="3574" spans="4:4" x14ac:dyDescent="0.25">
      <c r="D3574" s="111"/>
    </row>
    <row r="3575" spans="4:4" x14ac:dyDescent="0.25">
      <c r="D3575" s="111"/>
    </row>
    <row r="3576" spans="4:4" x14ac:dyDescent="0.25">
      <c r="D3576" s="111"/>
    </row>
    <row r="3577" spans="4:4" x14ac:dyDescent="0.25">
      <c r="D3577" s="111"/>
    </row>
    <row r="3578" spans="4:4" x14ac:dyDescent="0.25">
      <c r="D3578" s="111"/>
    </row>
    <row r="3579" spans="4:4" x14ac:dyDescent="0.25">
      <c r="D3579" s="111"/>
    </row>
    <row r="3580" spans="4:4" x14ac:dyDescent="0.25">
      <c r="D3580" s="111"/>
    </row>
    <row r="3581" spans="4:4" x14ac:dyDescent="0.25">
      <c r="D3581" s="111"/>
    </row>
    <row r="3582" spans="4:4" x14ac:dyDescent="0.25">
      <c r="D3582" s="111"/>
    </row>
    <row r="3583" spans="4:4" x14ac:dyDescent="0.25">
      <c r="D3583" s="111"/>
    </row>
    <row r="3584" spans="4:4" x14ac:dyDescent="0.25">
      <c r="D3584" s="111"/>
    </row>
    <row r="3585" spans="4:4" x14ac:dyDescent="0.25">
      <c r="D3585" s="111"/>
    </row>
    <row r="3586" spans="4:4" x14ac:dyDescent="0.25">
      <c r="D3586" s="111"/>
    </row>
    <row r="3587" spans="4:4" x14ac:dyDescent="0.25">
      <c r="D3587" s="111"/>
    </row>
    <row r="3588" spans="4:4" x14ac:dyDescent="0.25">
      <c r="D3588" s="111"/>
    </row>
    <row r="3589" spans="4:4" x14ac:dyDescent="0.25">
      <c r="D3589" s="111"/>
    </row>
    <row r="3590" spans="4:4" x14ac:dyDescent="0.25">
      <c r="D3590" s="111"/>
    </row>
    <row r="3591" spans="4:4" x14ac:dyDescent="0.25">
      <c r="D3591" s="111"/>
    </row>
    <row r="3592" spans="4:4" x14ac:dyDescent="0.25">
      <c r="D3592" s="111"/>
    </row>
    <row r="3593" spans="4:4" x14ac:dyDescent="0.25">
      <c r="D3593" s="111"/>
    </row>
    <row r="3594" spans="4:4" x14ac:dyDescent="0.25">
      <c r="D3594" s="111"/>
    </row>
    <row r="3595" spans="4:4" x14ac:dyDescent="0.25">
      <c r="D3595" s="111"/>
    </row>
    <row r="3596" spans="4:4" x14ac:dyDescent="0.25">
      <c r="D3596" s="111"/>
    </row>
    <row r="3597" spans="4:4" x14ac:dyDescent="0.25">
      <c r="D3597" s="111"/>
    </row>
    <row r="3598" spans="4:4" x14ac:dyDescent="0.25">
      <c r="D3598" s="111"/>
    </row>
    <row r="3599" spans="4:4" x14ac:dyDescent="0.25">
      <c r="D3599" s="111"/>
    </row>
    <row r="3600" spans="4:4" x14ac:dyDescent="0.25">
      <c r="D3600" s="111"/>
    </row>
    <row r="3601" spans="4:4" x14ac:dyDescent="0.25">
      <c r="D3601" s="111"/>
    </row>
    <row r="3602" spans="4:4" x14ac:dyDescent="0.25">
      <c r="D3602" s="111"/>
    </row>
    <row r="3603" spans="4:4" x14ac:dyDescent="0.25">
      <c r="D3603" s="111"/>
    </row>
    <row r="3604" spans="4:4" x14ac:dyDescent="0.25">
      <c r="D3604" s="111"/>
    </row>
    <row r="3605" spans="4:4" x14ac:dyDescent="0.25">
      <c r="D3605" s="111"/>
    </row>
    <row r="3606" spans="4:4" x14ac:dyDescent="0.25">
      <c r="D3606" s="111"/>
    </row>
    <row r="3607" spans="4:4" x14ac:dyDescent="0.25">
      <c r="D3607" s="111"/>
    </row>
    <row r="3608" spans="4:4" x14ac:dyDescent="0.25">
      <c r="D3608" s="111"/>
    </row>
    <row r="3609" spans="4:4" x14ac:dyDescent="0.25">
      <c r="D3609" s="111"/>
    </row>
    <row r="3610" spans="4:4" x14ac:dyDescent="0.25">
      <c r="D3610" s="111"/>
    </row>
    <row r="3611" spans="4:4" x14ac:dyDescent="0.25">
      <c r="D3611" s="111"/>
    </row>
    <row r="3612" spans="4:4" x14ac:dyDescent="0.25">
      <c r="D3612" s="111"/>
    </row>
    <row r="3613" spans="4:4" x14ac:dyDescent="0.25">
      <c r="D3613" s="111"/>
    </row>
    <row r="3614" spans="4:4" x14ac:dyDescent="0.25">
      <c r="D3614" s="111"/>
    </row>
    <row r="3615" spans="4:4" x14ac:dyDescent="0.25">
      <c r="D3615" s="111"/>
    </row>
    <row r="3616" spans="4:4" x14ac:dyDescent="0.25">
      <c r="D3616" s="111"/>
    </row>
    <row r="3617" spans="4:4" x14ac:dyDescent="0.25">
      <c r="D3617" s="111"/>
    </row>
    <row r="3618" spans="4:4" x14ac:dyDescent="0.25">
      <c r="D3618" s="111"/>
    </row>
    <row r="3619" spans="4:4" x14ac:dyDescent="0.25">
      <c r="D3619" s="111"/>
    </row>
    <row r="3620" spans="4:4" x14ac:dyDescent="0.25">
      <c r="D3620" s="111"/>
    </row>
    <row r="3621" spans="4:4" x14ac:dyDescent="0.25">
      <c r="D3621" s="111"/>
    </row>
    <row r="3622" spans="4:4" x14ac:dyDescent="0.25">
      <c r="D3622" s="111"/>
    </row>
    <row r="3623" spans="4:4" x14ac:dyDescent="0.25">
      <c r="D3623" s="111"/>
    </row>
    <row r="3624" spans="4:4" x14ac:dyDescent="0.25">
      <c r="D3624" s="111"/>
    </row>
    <row r="3625" spans="4:4" x14ac:dyDescent="0.25">
      <c r="D3625" s="111"/>
    </row>
    <row r="3626" spans="4:4" x14ac:dyDescent="0.25">
      <c r="D3626" s="111"/>
    </row>
    <row r="3627" spans="4:4" x14ac:dyDescent="0.25">
      <c r="D3627" s="111"/>
    </row>
    <row r="3628" spans="4:4" x14ac:dyDescent="0.25">
      <c r="D3628" s="111"/>
    </row>
    <row r="3629" spans="4:4" x14ac:dyDescent="0.25">
      <c r="D3629" s="111"/>
    </row>
    <row r="3630" spans="4:4" x14ac:dyDescent="0.25">
      <c r="D3630" s="111"/>
    </row>
    <row r="3631" spans="4:4" x14ac:dyDescent="0.25">
      <c r="D3631" s="111"/>
    </row>
    <row r="3632" spans="4:4" x14ac:dyDescent="0.25">
      <c r="D3632" s="111"/>
    </row>
    <row r="3633" spans="4:4" x14ac:dyDescent="0.25">
      <c r="D3633" s="111"/>
    </row>
    <row r="3634" spans="4:4" x14ac:dyDescent="0.25">
      <c r="D3634" s="111"/>
    </row>
    <row r="3635" spans="4:4" x14ac:dyDescent="0.25">
      <c r="D3635" s="111"/>
    </row>
    <row r="3636" spans="4:4" x14ac:dyDescent="0.25">
      <c r="D3636" s="111"/>
    </row>
    <row r="3637" spans="4:4" x14ac:dyDescent="0.25">
      <c r="D3637" s="111"/>
    </row>
    <row r="3638" spans="4:4" x14ac:dyDescent="0.25">
      <c r="D3638" s="111"/>
    </row>
    <row r="3639" spans="4:4" x14ac:dyDescent="0.25">
      <c r="D3639" s="111"/>
    </row>
    <row r="3640" spans="4:4" x14ac:dyDescent="0.25">
      <c r="D3640" s="111"/>
    </row>
    <row r="3641" spans="4:4" x14ac:dyDescent="0.25">
      <c r="D3641" s="111"/>
    </row>
    <row r="3642" spans="4:4" x14ac:dyDescent="0.25">
      <c r="D3642" s="111"/>
    </row>
    <row r="3643" spans="4:4" x14ac:dyDescent="0.25">
      <c r="D3643" s="111"/>
    </row>
    <row r="3644" spans="4:4" x14ac:dyDescent="0.25">
      <c r="D3644" s="111"/>
    </row>
    <row r="3645" spans="4:4" x14ac:dyDescent="0.25">
      <c r="D3645" s="111"/>
    </row>
    <row r="3646" spans="4:4" x14ac:dyDescent="0.25">
      <c r="D3646" s="111"/>
    </row>
    <row r="3647" spans="4:4" x14ac:dyDescent="0.25">
      <c r="D3647" s="111"/>
    </row>
    <row r="3648" spans="4:4" x14ac:dyDescent="0.25">
      <c r="D3648" s="111"/>
    </row>
    <row r="3649" spans="4:4" x14ac:dyDescent="0.25">
      <c r="D3649" s="111"/>
    </row>
    <row r="3650" spans="4:4" x14ac:dyDescent="0.25">
      <c r="D3650" s="111"/>
    </row>
    <row r="3651" spans="4:4" x14ac:dyDescent="0.25">
      <c r="D3651" s="111"/>
    </row>
    <row r="3652" spans="4:4" x14ac:dyDescent="0.25">
      <c r="D3652" s="111"/>
    </row>
    <row r="3653" spans="4:4" x14ac:dyDescent="0.25">
      <c r="D3653" s="111"/>
    </row>
    <row r="3654" spans="4:4" x14ac:dyDescent="0.25">
      <c r="D3654" s="111"/>
    </row>
    <row r="3655" spans="4:4" x14ac:dyDescent="0.25">
      <c r="D3655" s="111"/>
    </row>
    <row r="3656" spans="4:4" x14ac:dyDescent="0.25">
      <c r="D3656" s="111"/>
    </row>
    <row r="3657" spans="4:4" x14ac:dyDescent="0.25">
      <c r="D3657" s="111"/>
    </row>
    <row r="3658" spans="4:4" x14ac:dyDescent="0.25">
      <c r="D3658" s="111"/>
    </row>
    <row r="3659" spans="4:4" x14ac:dyDescent="0.25">
      <c r="D3659" s="111"/>
    </row>
    <row r="3660" spans="4:4" x14ac:dyDescent="0.25">
      <c r="D3660" s="111"/>
    </row>
    <row r="3661" spans="4:4" x14ac:dyDescent="0.25">
      <c r="D3661" s="111"/>
    </row>
    <row r="3662" spans="4:4" x14ac:dyDescent="0.25">
      <c r="D3662" s="111"/>
    </row>
    <row r="3663" spans="4:4" x14ac:dyDescent="0.25">
      <c r="D3663" s="111"/>
    </row>
    <row r="3664" spans="4:4" x14ac:dyDescent="0.25">
      <c r="D3664" s="111"/>
    </row>
    <row r="3665" spans="4:4" x14ac:dyDescent="0.25">
      <c r="D3665" s="111"/>
    </row>
    <row r="3666" spans="4:4" x14ac:dyDescent="0.25">
      <c r="D3666" s="111"/>
    </row>
    <row r="3667" spans="4:4" x14ac:dyDescent="0.25">
      <c r="D3667" s="111"/>
    </row>
    <row r="3668" spans="4:4" x14ac:dyDescent="0.25">
      <c r="D3668" s="111"/>
    </row>
    <row r="3669" spans="4:4" x14ac:dyDescent="0.25">
      <c r="D3669" s="111"/>
    </row>
    <row r="3670" spans="4:4" x14ac:dyDescent="0.25">
      <c r="D3670" s="111"/>
    </row>
    <row r="3671" spans="4:4" x14ac:dyDescent="0.25">
      <c r="D3671" s="111"/>
    </row>
    <row r="3672" spans="4:4" x14ac:dyDescent="0.25">
      <c r="D3672" s="111"/>
    </row>
    <row r="3673" spans="4:4" x14ac:dyDescent="0.25">
      <c r="D3673" s="111"/>
    </row>
    <row r="3674" spans="4:4" x14ac:dyDescent="0.25">
      <c r="D3674" s="111"/>
    </row>
    <row r="3675" spans="4:4" x14ac:dyDescent="0.25">
      <c r="D3675" s="111"/>
    </row>
    <row r="3676" spans="4:4" x14ac:dyDescent="0.25">
      <c r="D3676" s="111"/>
    </row>
    <row r="3677" spans="4:4" x14ac:dyDescent="0.25">
      <c r="D3677" s="111"/>
    </row>
    <row r="3678" spans="4:4" x14ac:dyDescent="0.25">
      <c r="D3678" s="111"/>
    </row>
    <row r="3679" spans="4:4" x14ac:dyDescent="0.25">
      <c r="D3679" s="111"/>
    </row>
    <row r="3680" spans="4:4" x14ac:dyDescent="0.25">
      <c r="D3680" s="111"/>
    </row>
    <row r="3681" spans="4:4" x14ac:dyDescent="0.25">
      <c r="D3681" s="111"/>
    </row>
    <row r="3682" spans="4:4" x14ac:dyDescent="0.25">
      <c r="D3682" s="111"/>
    </row>
    <row r="3683" spans="4:4" x14ac:dyDescent="0.25">
      <c r="D3683" s="111"/>
    </row>
    <row r="3684" spans="4:4" x14ac:dyDescent="0.25">
      <c r="D3684" s="111"/>
    </row>
    <row r="3685" spans="4:4" x14ac:dyDescent="0.25">
      <c r="D3685" s="111"/>
    </row>
    <row r="3686" spans="4:4" x14ac:dyDescent="0.25">
      <c r="D3686" s="111"/>
    </row>
    <row r="3687" spans="4:4" x14ac:dyDescent="0.25">
      <c r="D3687" s="111"/>
    </row>
    <row r="3688" spans="4:4" x14ac:dyDescent="0.25">
      <c r="D3688" s="111"/>
    </row>
    <row r="3689" spans="4:4" x14ac:dyDescent="0.25">
      <c r="D3689" s="111"/>
    </row>
    <row r="3690" spans="4:4" x14ac:dyDescent="0.25">
      <c r="D3690" s="111"/>
    </row>
    <row r="3691" spans="4:4" x14ac:dyDescent="0.25">
      <c r="D3691" s="111"/>
    </row>
    <row r="3692" spans="4:4" x14ac:dyDescent="0.25">
      <c r="D3692" s="111"/>
    </row>
    <row r="3693" spans="4:4" x14ac:dyDescent="0.25">
      <c r="D3693" s="111"/>
    </row>
    <row r="3694" spans="4:4" x14ac:dyDescent="0.25">
      <c r="D3694" s="111"/>
    </row>
    <row r="3695" spans="4:4" x14ac:dyDescent="0.25">
      <c r="D3695" s="111"/>
    </row>
    <row r="3696" spans="4:4" x14ac:dyDescent="0.25">
      <c r="D3696" s="111"/>
    </row>
    <row r="3697" spans="4:4" x14ac:dyDescent="0.25">
      <c r="D3697" s="111"/>
    </row>
    <row r="3698" spans="4:4" x14ac:dyDescent="0.25">
      <c r="D3698" s="111"/>
    </row>
    <row r="3699" spans="4:4" x14ac:dyDescent="0.25">
      <c r="D3699" s="111"/>
    </row>
    <row r="3700" spans="4:4" x14ac:dyDescent="0.25">
      <c r="D3700" s="111"/>
    </row>
    <row r="3701" spans="4:4" x14ac:dyDescent="0.25">
      <c r="D3701" s="111"/>
    </row>
    <row r="3702" spans="4:4" x14ac:dyDescent="0.25">
      <c r="D3702" s="111"/>
    </row>
    <row r="3703" spans="4:4" x14ac:dyDescent="0.25">
      <c r="D3703" s="111"/>
    </row>
    <row r="3704" spans="4:4" x14ac:dyDescent="0.25">
      <c r="D3704" s="111"/>
    </row>
    <row r="3705" spans="4:4" x14ac:dyDescent="0.25">
      <c r="D3705" s="111"/>
    </row>
    <row r="3706" spans="4:4" x14ac:dyDescent="0.25">
      <c r="D3706" s="111"/>
    </row>
    <row r="3707" spans="4:4" x14ac:dyDescent="0.25">
      <c r="D3707" s="111"/>
    </row>
    <row r="3708" spans="4:4" x14ac:dyDescent="0.25">
      <c r="D3708" s="111"/>
    </row>
    <row r="3709" spans="4:4" x14ac:dyDescent="0.25">
      <c r="D3709" s="111"/>
    </row>
    <row r="3710" spans="4:4" x14ac:dyDescent="0.25">
      <c r="D3710" s="111"/>
    </row>
    <row r="3711" spans="4:4" x14ac:dyDescent="0.25">
      <c r="D3711" s="111"/>
    </row>
    <row r="3712" spans="4:4" x14ac:dyDescent="0.25">
      <c r="D3712" s="111"/>
    </row>
    <row r="3713" spans="4:4" x14ac:dyDescent="0.25">
      <c r="D3713" s="111"/>
    </row>
    <row r="3714" spans="4:4" x14ac:dyDescent="0.25">
      <c r="D3714" s="111"/>
    </row>
    <row r="3715" spans="4:4" x14ac:dyDescent="0.25">
      <c r="D3715" s="111"/>
    </row>
    <row r="3716" spans="4:4" x14ac:dyDescent="0.25">
      <c r="D3716" s="111"/>
    </row>
    <row r="3717" spans="4:4" x14ac:dyDescent="0.25">
      <c r="D3717" s="111"/>
    </row>
    <row r="3718" spans="4:4" x14ac:dyDescent="0.25">
      <c r="D3718" s="111"/>
    </row>
    <row r="3719" spans="4:4" x14ac:dyDescent="0.25">
      <c r="D3719" s="111"/>
    </row>
    <row r="3720" spans="4:4" x14ac:dyDescent="0.25">
      <c r="D3720" s="111"/>
    </row>
    <row r="3721" spans="4:4" x14ac:dyDescent="0.25">
      <c r="D3721" s="111"/>
    </row>
    <row r="3722" spans="4:4" x14ac:dyDescent="0.25">
      <c r="D3722" s="111"/>
    </row>
    <row r="3723" spans="4:4" x14ac:dyDescent="0.25">
      <c r="D3723" s="111"/>
    </row>
    <row r="3724" spans="4:4" x14ac:dyDescent="0.25">
      <c r="D3724" s="111"/>
    </row>
    <row r="3725" spans="4:4" x14ac:dyDescent="0.25">
      <c r="D3725" s="111"/>
    </row>
    <row r="3726" spans="4:4" x14ac:dyDescent="0.25">
      <c r="D3726" s="111"/>
    </row>
    <row r="3727" spans="4:4" x14ac:dyDescent="0.25">
      <c r="D3727" s="111"/>
    </row>
    <row r="3728" spans="4:4" x14ac:dyDescent="0.25">
      <c r="D3728" s="111"/>
    </row>
    <row r="3729" spans="4:4" x14ac:dyDescent="0.25">
      <c r="D3729" s="111"/>
    </row>
    <row r="3730" spans="4:4" x14ac:dyDescent="0.25">
      <c r="D3730" s="111"/>
    </row>
    <row r="3731" spans="4:4" x14ac:dyDescent="0.25">
      <c r="D3731" s="111"/>
    </row>
    <row r="3732" spans="4:4" x14ac:dyDescent="0.25">
      <c r="D3732" s="111"/>
    </row>
    <row r="3733" spans="4:4" x14ac:dyDescent="0.25">
      <c r="D3733" s="111"/>
    </row>
    <row r="3734" spans="4:4" x14ac:dyDescent="0.25">
      <c r="D3734" s="111"/>
    </row>
    <row r="3735" spans="4:4" x14ac:dyDescent="0.25">
      <c r="D3735" s="111"/>
    </row>
    <row r="3736" spans="4:4" x14ac:dyDescent="0.25">
      <c r="D3736" s="111"/>
    </row>
    <row r="3737" spans="4:4" x14ac:dyDescent="0.25">
      <c r="D3737" s="111"/>
    </row>
    <row r="3738" spans="4:4" x14ac:dyDescent="0.25">
      <c r="D3738" s="111"/>
    </row>
    <row r="3739" spans="4:4" x14ac:dyDescent="0.25">
      <c r="D3739" s="111"/>
    </row>
    <row r="3740" spans="4:4" x14ac:dyDescent="0.25">
      <c r="D3740" s="111"/>
    </row>
    <row r="3741" spans="4:4" x14ac:dyDescent="0.25">
      <c r="D3741" s="111"/>
    </row>
    <row r="3742" spans="4:4" x14ac:dyDescent="0.25">
      <c r="D3742" s="111"/>
    </row>
    <row r="3743" spans="4:4" x14ac:dyDescent="0.25">
      <c r="D3743" s="111"/>
    </row>
    <row r="3744" spans="4:4" x14ac:dyDescent="0.25">
      <c r="D3744" s="111"/>
    </row>
    <row r="3745" spans="4:4" x14ac:dyDescent="0.25">
      <c r="D3745" s="111"/>
    </row>
    <row r="3746" spans="4:4" x14ac:dyDescent="0.25">
      <c r="D3746" s="111"/>
    </row>
    <row r="3747" spans="4:4" x14ac:dyDescent="0.25">
      <c r="D3747" s="111"/>
    </row>
    <row r="3748" spans="4:4" x14ac:dyDescent="0.25">
      <c r="D3748" s="111"/>
    </row>
    <row r="3749" spans="4:4" x14ac:dyDescent="0.25">
      <c r="D3749" s="111"/>
    </row>
    <row r="3750" spans="4:4" x14ac:dyDescent="0.25">
      <c r="D3750" s="111"/>
    </row>
    <row r="3751" spans="4:4" x14ac:dyDescent="0.25">
      <c r="D3751" s="111"/>
    </row>
    <row r="3752" spans="4:4" x14ac:dyDescent="0.25">
      <c r="D3752" s="111"/>
    </row>
    <row r="3753" spans="4:4" x14ac:dyDescent="0.25">
      <c r="D3753" s="111"/>
    </row>
    <row r="3754" spans="4:4" x14ac:dyDescent="0.25">
      <c r="D3754" s="111"/>
    </row>
    <row r="3755" spans="4:4" x14ac:dyDescent="0.25">
      <c r="D3755" s="111"/>
    </row>
    <row r="3756" spans="4:4" x14ac:dyDescent="0.25">
      <c r="D3756" s="111"/>
    </row>
    <row r="3757" spans="4:4" x14ac:dyDescent="0.25">
      <c r="D3757" s="111"/>
    </row>
    <row r="3758" spans="4:4" x14ac:dyDescent="0.25">
      <c r="D3758" s="111"/>
    </row>
    <row r="3759" spans="4:4" x14ac:dyDescent="0.25">
      <c r="D3759" s="111"/>
    </row>
    <row r="3760" spans="4:4" x14ac:dyDescent="0.25">
      <c r="D3760" s="111"/>
    </row>
    <row r="3761" spans="4:4" x14ac:dyDescent="0.25">
      <c r="D3761" s="111"/>
    </row>
    <row r="3762" spans="4:4" x14ac:dyDescent="0.25">
      <c r="D3762" s="111"/>
    </row>
    <row r="3763" spans="4:4" x14ac:dyDescent="0.25">
      <c r="D3763" s="111"/>
    </row>
    <row r="3764" spans="4:4" x14ac:dyDescent="0.25">
      <c r="D3764" s="111"/>
    </row>
    <row r="3765" spans="4:4" x14ac:dyDescent="0.25">
      <c r="D3765" s="111"/>
    </row>
    <row r="3766" spans="4:4" x14ac:dyDescent="0.25">
      <c r="D3766" s="111"/>
    </row>
    <row r="3767" spans="4:4" x14ac:dyDescent="0.25">
      <c r="D3767" s="111"/>
    </row>
    <row r="3768" spans="4:4" x14ac:dyDescent="0.25">
      <c r="D3768" s="111"/>
    </row>
    <row r="3769" spans="4:4" x14ac:dyDescent="0.25">
      <c r="D3769" s="111"/>
    </row>
    <row r="3770" spans="4:4" x14ac:dyDescent="0.25">
      <c r="D3770" s="111"/>
    </row>
    <row r="3771" spans="4:4" x14ac:dyDescent="0.25">
      <c r="D3771" s="111"/>
    </row>
    <row r="3772" spans="4:4" x14ac:dyDescent="0.25">
      <c r="D3772" s="111"/>
    </row>
    <row r="3773" spans="4:4" x14ac:dyDescent="0.25">
      <c r="D3773" s="111"/>
    </row>
    <row r="3774" spans="4:4" x14ac:dyDescent="0.25">
      <c r="D3774" s="111"/>
    </row>
    <row r="3775" spans="4:4" x14ac:dyDescent="0.25">
      <c r="D3775" s="111"/>
    </row>
    <row r="3776" spans="4:4" x14ac:dyDescent="0.25">
      <c r="D3776" s="111"/>
    </row>
    <row r="3777" spans="4:4" x14ac:dyDescent="0.25">
      <c r="D3777" s="111"/>
    </row>
    <row r="3778" spans="4:4" x14ac:dyDescent="0.25">
      <c r="D3778" s="111"/>
    </row>
    <row r="3779" spans="4:4" x14ac:dyDescent="0.25">
      <c r="D3779" s="111"/>
    </row>
    <row r="3780" spans="4:4" x14ac:dyDescent="0.25">
      <c r="D3780" s="111"/>
    </row>
    <row r="3781" spans="4:4" x14ac:dyDescent="0.25">
      <c r="D3781" s="111"/>
    </row>
    <row r="3782" spans="4:4" x14ac:dyDescent="0.25">
      <c r="D3782" s="111"/>
    </row>
    <row r="3783" spans="4:4" x14ac:dyDescent="0.25">
      <c r="D3783" s="111"/>
    </row>
    <row r="3784" spans="4:4" x14ac:dyDescent="0.25">
      <c r="D3784" s="111"/>
    </row>
    <row r="3785" spans="4:4" x14ac:dyDescent="0.25">
      <c r="D3785" s="111"/>
    </row>
    <row r="3786" spans="4:4" x14ac:dyDescent="0.25">
      <c r="D3786" s="111"/>
    </row>
    <row r="3787" spans="4:4" x14ac:dyDescent="0.25">
      <c r="D3787" s="111"/>
    </row>
    <row r="3788" spans="4:4" x14ac:dyDescent="0.25">
      <c r="D3788" s="111"/>
    </row>
    <row r="3789" spans="4:4" x14ac:dyDescent="0.25">
      <c r="D3789" s="111"/>
    </row>
    <row r="3790" spans="4:4" x14ac:dyDescent="0.25">
      <c r="D3790" s="111"/>
    </row>
    <row r="3791" spans="4:4" x14ac:dyDescent="0.25">
      <c r="D3791" s="111"/>
    </row>
    <row r="3792" spans="4:4" x14ac:dyDescent="0.25">
      <c r="D3792" s="111"/>
    </row>
    <row r="3793" spans="4:4" x14ac:dyDescent="0.25">
      <c r="D3793" s="111"/>
    </row>
    <row r="3794" spans="4:4" x14ac:dyDescent="0.25">
      <c r="D3794" s="111"/>
    </row>
    <row r="3795" spans="4:4" x14ac:dyDescent="0.25">
      <c r="D3795" s="111"/>
    </row>
    <row r="3796" spans="4:4" x14ac:dyDescent="0.25">
      <c r="D3796" s="111"/>
    </row>
    <row r="3797" spans="4:4" x14ac:dyDescent="0.25">
      <c r="D3797" s="111"/>
    </row>
    <row r="3798" spans="4:4" x14ac:dyDescent="0.25">
      <c r="D3798" s="111"/>
    </row>
    <row r="3799" spans="4:4" x14ac:dyDescent="0.25">
      <c r="D3799" s="111"/>
    </row>
    <row r="3800" spans="4:4" x14ac:dyDescent="0.25">
      <c r="D3800" s="111"/>
    </row>
    <row r="3801" spans="4:4" x14ac:dyDescent="0.25">
      <c r="D3801" s="111"/>
    </row>
    <row r="3802" spans="4:4" x14ac:dyDescent="0.25">
      <c r="D3802" s="111"/>
    </row>
    <row r="3803" spans="4:4" x14ac:dyDescent="0.25">
      <c r="D3803" s="111"/>
    </row>
    <row r="3804" spans="4:4" x14ac:dyDescent="0.25">
      <c r="D3804" s="111"/>
    </row>
    <row r="3805" spans="4:4" x14ac:dyDescent="0.25">
      <c r="D3805" s="111"/>
    </row>
    <row r="3806" spans="4:4" x14ac:dyDescent="0.25">
      <c r="D3806" s="111"/>
    </row>
    <row r="3807" spans="4:4" x14ac:dyDescent="0.25">
      <c r="D3807" s="111"/>
    </row>
    <row r="3808" spans="4:4" x14ac:dyDescent="0.25">
      <c r="D3808" s="111"/>
    </row>
    <row r="3809" spans="4:4" x14ac:dyDescent="0.25">
      <c r="D3809" s="111"/>
    </row>
    <row r="3810" spans="4:4" x14ac:dyDescent="0.25">
      <c r="D3810" s="111"/>
    </row>
    <row r="3811" spans="4:4" x14ac:dyDescent="0.25">
      <c r="D3811" s="111"/>
    </row>
    <row r="3812" spans="4:4" x14ac:dyDescent="0.25">
      <c r="D3812" s="111"/>
    </row>
    <row r="3813" spans="4:4" x14ac:dyDescent="0.25">
      <c r="D3813" s="111"/>
    </row>
    <row r="3814" spans="4:4" x14ac:dyDescent="0.25">
      <c r="D3814" s="111"/>
    </row>
    <row r="3815" spans="4:4" x14ac:dyDescent="0.25">
      <c r="D3815" s="111"/>
    </row>
    <row r="3816" spans="4:4" x14ac:dyDescent="0.25">
      <c r="D3816" s="111"/>
    </row>
    <row r="3817" spans="4:4" x14ac:dyDescent="0.25">
      <c r="D3817" s="111"/>
    </row>
    <row r="3818" spans="4:4" x14ac:dyDescent="0.25">
      <c r="D3818" s="111"/>
    </row>
    <row r="3819" spans="4:4" x14ac:dyDescent="0.25">
      <c r="D3819" s="111"/>
    </row>
    <row r="3820" spans="4:4" x14ac:dyDescent="0.25">
      <c r="D3820" s="111"/>
    </row>
    <row r="3821" spans="4:4" x14ac:dyDescent="0.25">
      <c r="D3821" s="111"/>
    </row>
    <row r="3822" spans="4:4" x14ac:dyDescent="0.25">
      <c r="D3822" s="111"/>
    </row>
    <row r="3823" spans="4:4" x14ac:dyDescent="0.25">
      <c r="D3823" s="111"/>
    </row>
    <row r="3824" spans="4:4" x14ac:dyDescent="0.25">
      <c r="D3824" s="111"/>
    </row>
    <row r="3825" spans="4:4" x14ac:dyDescent="0.25">
      <c r="D3825" s="111"/>
    </row>
    <row r="3826" spans="4:4" x14ac:dyDescent="0.25">
      <c r="D3826" s="111"/>
    </row>
    <row r="3827" spans="4:4" x14ac:dyDescent="0.25">
      <c r="D3827" s="111"/>
    </row>
    <row r="3828" spans="4:4" x14ac:dyDescent="0.25">
      <c r="D3828" s="111"/>
    </row>
    <row r="3829" spans="4:4" x14ac:dyDescent="0.25">
      <c r="D3829" s="111"/>
    </row>
    <row r="3830" spans="4:4" x14ac:dyDescent="0.25">
      <c r="D3830" s="111"/>
    </row>
    <row r="3831" spans="4:4" x14ac:dyDescent="0.25">
      <c r="D3831" s="111"/>
    </row>
    <row r="3832" spans="4:4" x14ac:dyDescent="0.25">
      <c r="D3832" s="111"/>
    </row>
    <row r="3833" spans="4:4" x14ac:dyDescent="0.25">
      <c r="D3833" s="111"/>
    </row>
    <row r="3834" spans="4:4" x14ac:dyDescent="0.25">
      <c r="D3834" s="111"/>
    </row>
    <row r="3835" spans="4:4" x14ac:dyDescent="0.25">
      <c r="D3835" s="111"/>
    </row>
    <row r="3836" spans="4:4" x14ac:dyDescent="0.25">
      <c r="D3836" s="111"/>
    </row>
    <row r="3837" spans="4:4" x14ac:dyDescent="0.25">
      <c r="D3837" s="111"/>
    </row>
    <row r="3838" spans="4:4" x14ac:dyDescent="0.25">
      <c r="D3838" s="111"/>
    </row>
    <row r="3839" spans="4:4" x14ac:dyDescent="0.25">
      <c r="D3839" s="111"/>
    </row>
    <row r="3840" spans="4:4" x14ac:dyDescent="0.25">
      <c r="D3840" s="111"/>
    </row>
    <row r="3841" spans="4:4" x14ac:dyDescent="0.25">
      <c r="D3841" s="111"/>
    </row>
    <row r="3842" spans="4:4" x14ac:dyDescent="0.25">
      <c r="D3842" s="111"/>
    </row>
    <row r="3843" spans="4:4" x14ac:dyDescent="0.25">
      <c r="D3843" s="111"/>
    </row>
    <row r="3844" spans="4:4" x14ac:dyDescent="0.25">
      <c r="D3844" s="111"/>
    </row>
    <row r="3845" spans="4:4" x14ac:dyDescent="0.25">
      <c r="D3845" s="111"/>
    </row>
    <row r="3846" spans="4:4" x14ac:dyDescent="0.25">
      <c r="D3846" s="111"/>
    </row>
    <row r="3847" spans="4:4" x14ac:dyDescent="0.25">
      <c r="D3847" s="111"/>
    </row>
    <row r="3848" spans="4:4" x14ac:dyDescent="0.25">
      <c r="D3848" s="111"/>
    </row>
    <row r="3849" spans="4:4" x14ac:dyDescent="0.25">
      <c r="D3849" s="111"/>
    </row>
    <row r="3850" spans="4:4" x14ac:dyDescent="0.25">
      <c r="D3850" s="111"/>
    </row>
    <row r="3851" spans="4:4" x14ac:dyDescent="0.25">
      <c r="D3851" s="111"/>
    </row>
    <row r="3852" spans="4:4" x14ac:dyDescent="0.25">
      <c r="D3852" s="111"/>
    </row>
    <row r="3853" spans="4:4" x14ac:dyDescent="0.25">
      <c r="D3853" s="111"/>
    </row>
    <row r="3854" spans="4:4" x14ac:dyDescent="0.25">
      <c r="D3854" s="111"/>
    </row>
    <row r="3855" spans="4:4" x14ac:dyDescent="0.25">
      <c r="D3855" s="111"/>
    </row>
    <row r="3856" spans="4:4" x14ac:dyDescent="0.25">
      <c r="D3856" s="111"/>
    </row>
    <row r="3857" spans="4:4" x14ac:dyDescent="0.25">
      <c r="D3857" s="111"/>
    </row>
    <row r="3858" spans="4:4" x14ac:dyDescent="0.25">
      <c r="D3858" s="111"/>
    </row>
    <row r="3859" spans="4:4" x14ac:dyDescent="0.25">
      <c r="D3859" s="111"/>
    </row>
    <row r="3860" spans="4:4" x14ac:dyDescent="0.25">
      <c r="D3860" s="111"/>
    </row>
    <row r="3861" spans="4:4" x14ac:dyDescent="0.25">
      <c r="D3861" s="111"/>
    </row>
    <row r="3862" spans="4:4" x14ac:dyDescent="0.25">
      <c r="D3862" s="111"/>
    </row>
    <row r="3863" spans="4:4" x14ac:dyDescent="0.25">
      <c r="D3863" s="111"/>
    </row>
    <row r="3864" spans="4:4" x14ac:dyDescent="0.25">
      <c r="D3864" s="111"/>
    </row>
    <row r="3865" spans="4:4" x14ac:dyDescent="0.25">
      <c r="D3865" s="111"/>
    </row>
    <row r="3866" spans="4:4" x14ac:dyDescent="0.25">
      <c r="D3866" s="111"/>
    </row>
    <row r="3867" spans="4:4" x14ac:dyDescent="0.25">
      <c r="D3867" s="111"/>
    </row>
    <row r="3868" spans="4:4" x14ac:dyDescent="0.25">
      <c r="D3868" s="111"/>
    </row>
    <row r="3869" spans="4:4" x14ac:dyDescent="0.25">
      <c r="D3869" s="111"/>
    </row>
    <row r="3870" spans="4:4" x14ac:dyDescent="0.25">
      <c r="D3870" s="111"/>
    </row>
    <row r="3871" spans="4:4" x14ac:dyDescent="0.25">
      <c r="D3871" s="111"/>
    </row>
    <row r="3872" spans="4:4" x14ac:dyDescent="0.25">
      <c r="D3872" s="111"/>
    </row>
    <row r="3873" spans="4:4" x14ac:dyDescent="0.25">
      <c r="D3873" s="111"/>
    </row>
    <row r="3874" spans="4:4" x14ac:dyDescent="0.25">
      <c r="D3874" s="111"/>
    </row>
    <row r="3875" spans="4:4" x14ac:dyDescent="0.25">
      <c r="D3875" s="111"/>
    </row>
    <row r="3876" spans="4:4" x14ac:dyDescent="0.25">
      <c r="D3876" s="111"/>
    </row>
    <row r="3877" spans="4:4" x14ac:dyDescent="0.25">
      <c r="D3877" s="111"/>
    </row>
    <row r="3878" spans="4:4" x14ac:dyDescent="0.25">
      <c r="D3878" s="111"/>
    </row>
    <row r="3879" spans="4:4" x14ac:dyDescent="0.25">
      <c r="D3879" s="111"/>
    </row>
    <row r="3880" spans="4:4" x14ac:dyDescent="0.25">
      <c r="D3880" s="111"/>
    </row>
    <row r="3881" spans="4:4" x14ac:dyDescent="0.25">
      <c r="D3881" s="111"/>
    </row>
    <row r="3882" spans="4:4" x14ac:dyDescent="0.25">
      <c r="D3882" s="111"/>
    </row>
    <row r="3883" spans="4:4" x14ac:dyDescent="0.25">
      <c r="D3883" s="111"/>
    </row>
    <row r="3884" spans="4:4" x14ac:dyDescent="0.25">
      <c r="D3884" s="111"/>
    </row>
    <row r="3885" spans="4:4" x14ac:dyDescent="0.25">
      <c r="D3885" s="111"/>
    </row>
    <row r="3886" spans="4:4" x14ac:dyDescent="0.25">
      <c r="D3886" s="111"/>
    </row>
    <row r="3887" spans="4:4" x14ac:dyDescent="0.25">
      <c r="D3887" s="111"/>
    </row>
    <row r="3888" spans="4:4" x14ac:dyDescent="0.25">
      <c r="D3888" s="111"/>
    </row>
    <row r="3889" spans="4:4" x14ac:dyDescent="0.25">
      <c r="D3889" s="111"/>
    </row>
    <row r="3890" spans="4:4" x14ac:dyDescent="0.25">
      <c r="D3890" s="111"/>
    </row>
    <row r="3891" spans="4:4" x14ac:dyDescent="0.25">
      <c r="D3891" s="111"/>
    </row>
    <row r="3892" spans="4:4" x14ac:dyDescent="0.25">
      <c r="D3892" s="111"/>
    </row>
    <row r="3893" spans="4:4" x14ac:dyDescent="0.25">
      <c r="D3893" s="111"/>
    </row>
    <row r="3894" spans="4:4" x14ac:dyDescent="0.25">
      <c r="D3894" s="111"/>
    </row>
    <row r="3895" spans="4:4" x14ac:dyDescent="0.25">
      <c r="D3895" s="111"/>
    </row>
    <row r="3896" spans="4:4" x14ac:dyDescent="0.25">
      <c r="D3896" s="111"/>
    </row>
    <row r="3897" spans="4:4" x14ac:dyDescent="0.25">
      <c r="D3897" s="111"/>
    </row>
    <row r="3898" spans="4:4" x14ac:dyDescent="0.25">
      <c r="D3898" s="111"/>
    </row>
    <row r="3899" spans="4:4" x14ac:dyDescent="0.25">
      <c r="D3899" s="111"/>
    </row>
    <row r="3900" spans="4:4" x14ac:dyDescent="0.25">
      <c r="D3900" s="111"/>
    </row>
    <row r="3901" spans="4:4" x14ac:dyDescent="0.25">
      <c r="D3901" s="111"/>
    </row>
    <row r="3902" spans="4:4" x14ac:dyDescent="0.25">
      <c r="D3902" s="111"/>
    </row>
    <row r="3903" spans="4:4" x14ac:dyDescent="0.25">
      <c r="D3903" s="111"/>
    </row>
    <row r="3904" spans="4:4" x14ac:dyDescent="0.25">
      <c r="D3904" s="111"/>
    </row>
    <row r="3905" spans="4:4" x14ac:dyDescent="0.25">
      <c r="D3905" s="111"/>
    </row>
    <row r="3906" spans="4:4" x14ac:dyDescent="0.25">
      <c r="D3906" s="111"/>
    </row>
    <row r="3907" spans="4:4" x14ac:dyDescent="0.25">
      <c r="D3907" s="111"/>
    </row>
    <row r="3908" spans="4:4" x14ac:dyDescent="0.25">
      <c r="D3908" s="111"/>
    </row>
    <row r="3909" spans="4:4" x14ac:dyDescent="0.25">
      <c r="D3909" s="111"/>
    </row>
    <row r="3910" spans="4:4" x14ac:dyDescent="0.25">
      <c r="D3910" s="111"/>
    </row>
    <row r="3911" spans="4:4" x14ac:dyDescent="0.25">
      <c r="D3911" s="111"/>
    </row>
    <row r="3912" spans="4:4" x14ac:dyDescent="0.25">
      <c r="D3912" s="111"/>
    </row>
    <row r="3913" spans="4:4" x14ac:dyDescent="0.25">
      <c r="D3913" s="111"/>
    </row>
    <row r="3914" spans="4:4" x14ac:dyDescent="0.25">
      <c r="D3914" s="111"/>
    </row>
    <row r="3915" spans="4:4" x14ac:dyDescent="0.25">
      <c r="D3915" s="111"/>
    </row>
    <row r="3916" spans="4:4" x14ac:dyDescent="0.25">
      <c r="D3916" s="111"/>
    </row>
    <row r="3917" spans="4:4" x14ac:dyDescent="0.25">
      <c r="D3917" s="111"/>
    </row>
    <row r="3918" spans="4:4" x14ac:dyDescent="0.25">
      <c r="D3918" s="111"/>
    </row>
    <row r="3919" spans="4:4" x14ac:dyDescent="0.25">
      <c r="D3919" s="111"/>
    </row>
    <row r="3920" spans="4:4" x14ac:dyDescent="0.25">
      <c r="D3920" s="111"/>
    </row>
    <row r="3921" spans="4:4" x14ac:dyDescent="0.25">
      <c r="D3921" s="111"/>
    </row>
    <row r="3922" spans="4:4" x14ac:dyDescent="0.25">
      <c r="D3922" s="111"/>
    </row>
    <row r="3923" spans="4:4" x14ac:dyDescent="0.25">
      <c r="D3923" s="111"/>
    </row>
    <row r="3924" spans="4:4" x14ac:dyDescent="0.25">
      <c r="D3924" s="111"/>
    </row>
    <row r="3925" spans="4:4" x14ac:dyDescent="0.25">
      <c r="D3925" s="111"/>
    </row>
    <row r="3926" spans="4:4" x14ac:dyDescent="0.25">
      <c r="D3926" s="111"/>
    </row>
    <row r="3927" spans="4:4" x14ac:dyDescent="0.25">
      <c r="D3927" s="111"/>
    </row>
    <row r="3928" spans="4:4" x14ac:dyDescent="0.25">
      <c r="D3928" s="111"/>
    </row>
    <row r="3929" spans="4:4" x14ac:dyDescent="0.25">
      <c r="D3929" s="111"/>
    </row>
    <row r="3930" spans="4:4" x14ac:dyDescent="0.25">
      <c r="D3930" s="111"/>
    </row>
    <row r="3931" spans="4:4" x14ac:dyDescent="0.25">
      <c r="D3931" s="111"/>
    </row>
    <row r="3932" spans="4:4" x14ac:dyDescent="0.25">
      <c r="D3932" s="111"/>
    </row>
    <row r="3933" spans="4:4" x14ac:dyDescent="0.25">
      <c r="D3933" s="111"/>
    </row>
    <row r="3934" spans="4:4" x14ac:dyDescent="0.25">
      <c r="D3934" s="111"/>
    </row>
    <row r="3935" spans="4:4" x14ac:dyDescent="0.25">
      <c r="D3935" s="111"/>
    </row>
    <row r="3936" spans="4:4" x14ac:dyDescent="0.25">
      <c r="D3936" s="111"/>
    </row>
    <row r="3937" spans="4:4" x14ac:dyDescent="0.25">
      <c r="D3937" s="111"/>
    </row>
    <row r="3938" spans="4:4" x14ac:dyDescent="0.25">
      <c r="D3938" s="111"/>
    </row>
    <row r="3939" spans="4:4" x14ac:dyDescent="0.25">
      <c r="D3939" s="111"/>
    </row>
    <row r="3940" spans="4:4" x14ac:dyDescent="0.25">
      <c r="D3940" s="111"/>
    </row>
    <row r="3941" spans="4:4" x14ac:dyDescent="0.25">
      <c r="D3941" s="111"/>
    </row>
    <row r="3942" spans="4:4" x14ac:dyDescent="0.25">
      <c r="D3942" s="111"/>
    </row>
    <row r="3943" spans="4:4" x14ac:dyDescent="0.25">
      <c r="D3943" s="111"/>
    </row>
    <row r="3944" spans="4:4" x14ac:dyDescent="0.25">
      <c r="D3944" s="111"/>
    </row>
    <row r="3945" spans="4:4" x14ac:dyDescent="0.25">
      <c r="D3945" s="111"/>
    </row>
    <row r="3946" spans="4:4" x14ac:dyDescent="0.25">
      <c r="D3946" s="111"/>
    </row>
    <row r="3947" spans="4:4" x14ac:dyDescent="0.25">
      <c r="D3947" s="111"/>
    </row>
    <row r="3948" spans="4:4" x14ac:dyDescent="0.25">
      <c r="D3948" s="111"/>
    </row>
    <row r="3949" spans="4:4" x14ac:dyDescent="0.25">
      <c r="D3949" s="111"/>
    </row>
    <row r="3950" spans="4:4" x14ac:dyDescent="0.25">
      <c r="D3950" s="111"/>
    </row>
    <row r="3951" spans="4:4" x14ac:dyDescent="0.25">
      <c r="D3951" s="111"/>
    </row>
    <row r="3952" spans="4:4" x14ac:dyDescent="0.25">
      <c r="D3952" s="111"/>
    </row>
    <row r="3953" spans="4:4" x14ac:dyDescent="0.25">
      <c r="D3953" s="111"/>
    </row>
    <row r="3954" spans="4:4" x14ac:dyDescent="0.25">
      <c r="D3954" s="111"/>
    </row>
    <row r="3955" spans="4:4" x14ac:dyDescent="0.25">
      <c r="D3955" s="111"/>
    </row>
    <row r="3956" spans="4:4" x14ac:dyDescent="0.25">
      <c r="D3956" s="111"/>
    </row>
    <row r="3957" spans="4:4" x14ac:dyDescent="0.25">
      <c r="D3957" s="111"/>
    </row>
    <row r="3958" spans="4:4" x14ac:dyDescent="0.25">
      <c r="D3958" s="111"/>
    </row>
    <row r="3959" spans="4:4" x14ac:dyDescent="0.25">
      <c r="D3959" s="111"/>
    </row>
    <row r="3960" spans="4:4" x14ac:dyDescent="0.25">
      <c r="D3960" s="111"/>
    </row>
    <row r="3961" spans="4:4" x14ac:dyDescent="0.25">
      <c r="D3961" s="111"/>
    </row>
    <row r="3962" spans="4:4" x14ac:dyDescent="0.25">
      <c r="D3962" s="111"/>
    </row>
    <row r="3963" spans="4:4" x14ac:dyDescent="0.25">
      <c r="D3963" s="111"/>
    </row>
    <row r="3964" spans="4:4" x14ac:dyDescent="0.25">
      <c r="D3964" s="111"/>
    </row>
    <row r="3965" spans="4:4" x14ac:dyDescent="0.25">
      <c r="D3965" s="111"/>
    </row>
    <row r="3966" spans="4:4" x14ac:dyDescent="0.25">
      <c r="D3966" s="111"/>
    </row>
    <row r="3967" spans="4:4" x14ac:dyDescent="0.25">
      <c r="D3967" s="111"/>
    </row>
    <row r="3968" spans="4:4" x14ac:dyDescent="0.25">
      <c r="D3968" s="111"/>
    </row>
    <row r="3969" spans="4:4" x14ac:dyDescent="0.25">
      <c r="D3969" s="111"/>
    </row>
    <row r="3970" spans="4:4" x14ac:dyDescent="0.25">
      <c r="D3970" s="111"/>
    </row>
    <row r="3971" spans="4:4" x14ac:dyDescent="0.25">
      <c r="D3971" s="111"/>
    </row>
    <row r="3972" spans="4:4" x14ac:dyDescent="0.25">
      <c r="D3972" s="111"/>
    </row>
    <row r="3973" spans="4:4" x14ac:dyDescent="0.25">
      <c r="D3973" s="111"/>
    </row>
    <row r="3974" spans="4:4" x14ac:dyDescent="0.25">
      <c r="D3974" s="111"/>
    </row>
    <row r="3975" spans="4:4" x14ac:dyDescent="0.25">
      <c r="D3975" s="111"/>
    </row>
    <row r="3976" spans="4:4" x14ac:dyDescent="0.25">
      <c r="D3976" s="111"/>
    </row>
    <row r="3977" spans="4:4" x14ac:dyDescent="0.25">
      <c r="D3977" s="111"/>
    </row>
    <row r="3978" spans="4:4" x14ac:dyDescent="0.25">
      <c r="D3978" s="111"/>
    </row>
    <row r="3979" spans="4:4" x14ac:dyDescent="0.25">
      <c r="D3979" s="111"/>
    </row>
    <row r="3980" spans="4:4" x14ac:dyDescent="0.25">
      <c r="D3980" s="111"/>
    </row>
    <row r="3981" spans="4:4" x14ac:dyDescent="0.25">
      <c r="D3981" s="111"/>
    </row>
    <row r="3982" spans="4:4" x14ac:dyDescent="0.25">
      <c r="D3982" s="111"/>
    </row>
    <row r="3983" spans="4:4" x14ac:dyDescent="0.25">
      <c r="D3983" s="111"/>
    </row>
    <row r="3984" spans="4:4" x14ac:dyDescent="0.25">
      <c r="D3984" s="111"/>
    </row>
    <row r="3985" spans="4:4" x14ac:dyDescent="0.25">
      <c r="D3985" s="111"/>
    </row>
    <row r="3986" spans="4:4" x14ac:dyDescent="0.25">
      <c r="D3986" s="111"/>
    </row>
    <row r="3987" spans="4:4" x14ac:dyDescent="0.25">
      <c r="D3987" s="111"/>
    </row>
    <row r="3988" spans="4:4" x14ac:dyDescent="0.25">
      <c r="D3988" s="111"/>
    </row>
    <row r="3989" spans="4:4" x14ac:dyDescent="0.25">
      <c r="D3989" s="111"/>
    </row>
    <row r="3990" spans="4:4" x14ac:dyDescent="0.25">
      <c r="D3990" s="111"/>
    </row>
    <row r="3991" spans="4:4" x14ac:dyDescent="0.25">
      <c r="D3991" s="111"/>
    </row>
    <row r="3992" spans="4:4" x14ac:dyDescent="0.25">
      <c r="D3992" s="111"/>
    </row>
    <row r="3993" spans="4:4" x14ac:dyDescent="0.25">
      <c r="D3993" s="111"/>
    </row>
    <row r="3994" spans="4:4" x14ac:dyDescent="0.25">
      <c r="D3994" s="111"/>
    </row>
    <row r="3995" spans="4:4" x14ac:dyDescent="0.25">
      <c r="D3995" s="111"/>
    </row>
    <row r="3996" spans="4:4" x14ac:dyDescent="0.25">
      <c r="D3996" s="111"/>
    </row>
    <row r="3997" spans="4:4" x14ac:dyDescent="0.25">
      <c r="D3997" s="111"/>
    </row>
    <row r="3998" spans="4:4" x14ac:dyDescent="0.25">
      <c r="D3998" s="111"/>
    </row>
    <row r="3999" spans="4:4" x14ac:dyDescent="0.25">
      <c r="D3999" s="111"/>
    </row>
    <row r="4000" spans="4:4" x14ac:dyDescent="0.25">
      <c r="D4000" s="111"/>
    </row>
    <row r="4001" spans="4:4" x14ac:dyDescent="0.25">
      <c r="D4001" s="111"/>
    </row>
    <row r="4002" spans="4:4" x14ac:dyDescent="0.25">
      <c r="D4002" s="111"/>
    </row>
    <row r="4003" spans="4:4" x14ac:dyDescent="0.25">
      <c r="D4003" s="111"/>
    </row>
    <row r="4004" spans="4:4" x14ac:dyDescent="0.25">
      <c r="D4004" s="111"/>
    </row>
    <row r="4005" spans="4:4" x14ac:dyDescent="0.25">
      <c r="D4005" s="111"/>
    </row>
    <row r="4006" spans="4:4" x14ac:dyDescent="0.25">
      <c r="D4006" s="111"/>
    </row>
    <row r="4007" spans="4:4" x14ac:dyDescent="0.25">
      <c r="D4007" s="111"/>
    </row>
    <row r="4008" spans="4:4" x14ac:dyDescent="0.25">
      <c r="D4008" s="111"/>
    </row>
    <row r="4009" spans="4:4" x14ac:dyDescent="0.25">
      <c r="D4009" s="111"/>
    </row>
    <row r="4010" spans="4:4" x14ac:dyDescent="0.25">
      <c r="D4010" s="111"/>
    </row>
    <row r="4011" spans="4:4" x14ac:dyDescent="0.25">
      <c r="D4011" s="111"/>
    </row>
    <row r="4012" spans="4:4" x14ac:dyDescent="0.25">
      <c r="D4012" s="111"/>
    </row>
    <row r="4013" spans="4:4" x14ac:dyDescent="0.25">
      <c r="D4013" s="111"/>
    </row>
    <row r="4014" spans="4:4" x14ac:dyDescent="0.25">
      <c r="D4014" s="111"/>
    </row>
    <row r="4015" spans="4:4" x14ac:dyDescent="0.25">
      <c r="D4015" s="111"/>
    </row>
    <row r="4016" spans="4:4" x14ac:dyDescent="0.25">
      <c r="D4016" s="111"/>
    </row>
    <row r="4017" spans="4:4" x14ac:dyDescent="0.25">
      <c r="D4017" s="111"/>
    </row>
    <row r="4018" spans="4:4" x14ac:dyDescent="0.25">
      <c r="D4018" s="111"/>
    </row>
    <row r="4019" spans="4:4" x14ac:dyDescent="0.25">
      <c r="D4019" s="111"/>
    </row>
    <row r="4020" spans="4:4" x14ac:dyDescent="0.25">
      <c r="D4020" s="111"/>
    </row>
    <row r="4021" spans="4:4" x14ac:dyDescent="0.25">
      <c r="D4021" s="111"/>
    </row>
    <row r="4022" spans="4:4" x14ac:dyDescent="0.25">
      <c r="D4022" s="111"/>
    </row>
    <row r="4023" spans="4:4" x14ac:dyDescent="0.25">
      <c r="D4023" s="111"/>
    </row>
    <row r="4024" spans="4:4" x14ac:dyDescent="0.25">
      <c r="D4024" s="111"/>
    </row>
    <row r="4025" spans="4:4" x14ac:dyDescent="0.25">
      <c r="D4025" s="111"/>
    </row>
    <row r="4026" spans="4:4" x14ac:dyDescent="0.25">
      <c r="D4026" s="111"/>
    </row>
    <row r="4027" spans="4:4" x14ac:dyDescent="0.25">
      <c r="D4027" s="111"/>
    </row>
    <row r="4028" spans="4:4" x14ac:dyDescent="0.25">
      <c r="D4028" s="111"/>
    </row>
    <row r="4029" spans="4:4" x14ac:dyDescent="0.25">
      <c r="D4029" s="111"/>
    </row>
    <row r="4030" spans="4:4" x14ac:dyDescent="0.25">
      <c r="D4030" s="111"/>
    </row>
    <row r="4031" spans="4:4" x14ac:dyDescent="0.25">
      <c r="D4031" s="111"/>
    </row>
    <row r="4032" spans="4:4" x14ac:dyDescent="0.25">
      <c r="D4032" s="111"/>
    </row>
    <row r="4033" spans="4:4" x14ac:dyDescent="0.25">
      <c r="D4033" s="111"/>
    </row>
    <row r="4034" spans="4:4" x14ac:dyDescent="0.25">
      <c r="D4034" s="111"/>
    </row>
    <row r="4035" spans="4:4" x14ac:dyDescent="0.25">
      <c r="D4035" s="111"/>
    </row>
    <row r="4036" spans="4:4" x14ac:dyDescent="0.25">
      <c r="D4036" s="111"/>
    </row>
    <row r="4037" spans="4:4" x14ac:dyDescent="0.25">
      <c r="D4037" s="111"/>
    </row>
    <row r="4038" spans="4:4" x14ac:dyDescent="0.25">
      <c r="D4038" s="111"/>
    </row>
    <row r="4039" spans="4:4" x14ac:dyDescent="0.25">
      <c r="D4039" s="111"/>
    </row>
    <row r="4040" spans="4:4" x14ac:dyDescent="0.25">
      <c r="D4040" s="111"/>
    </row>
    <row r="4041" spans="4:4" x14ac:dyDescent="0.25">
      <c r="D4041" s="111"/>
    </row>
    <row r="4042" spans="4:4" x14ac:dyDescent="0.25">
      <c r="D4042" s="111"/>
    </row>
    <row r="4043" spans="4:4" x14ac:dyDescent="0.25">
      <c r="D4043" s="111"/>
    </row>
    <row r="4044" spans="4:4" x14ac:dyDescent="0.25">
      <c r="D4044" s="111"/>
    </row>
    <row r="4045" spans="4:4" x14ac:dyDescent="0.25">
      <c r="D4045" s="111"/>
    </row>
    <row r="4046" spans="4:4" x14ac:dyDescent="0.25">
      <c r="D4046" s="111"/>
    </row>
    <row r="4047" spans="4:4" x14ac:dyDescent="0.25">
      <c r="D4047" s="111"/>
    </row>
    <row r="4048" spans="4:4" x14ac:dyDescent="0.25">
      <c r="D4048" s="111"/>
    </row>
    <row r="4049" spans="4:4" x14ac:dyDescent="0.25">
      <c r="D4049" s="111"/>
    </row>
    <row r="4050" spans="4:4" x14ac:dyDescent="0.25">
      <c r="D4050" s="111"/>
    </row>
    <row r="4051" spans="4:4" x14ac:dyDescent="0.25">
      <c r="D4051" s="111"/>
    </row>
    <row r="4052" spans="4:4" x14ac:dyDescent="0.25">
      <c r="D4052" s="111"/>
    </row>
    <row r="4053" spans="4:4" x14ac:dyDescent="0.25">
      <c r="D4053" s="111"/>
    </row>
    <row r="4054" spans="4:4" x14ac:dyDescent="0.25">
      <c r="D4054" s="111"/>
    </row>
    <row r="4055" spans="4:4" x14ac:dyDescent="0.25">
      <c r="D4055" s="111"/>
    </row>
    <row r="4056" spans="4:4" x14ac:dyDescent="0.25">
      <c r="D4056" s="111"/>
    </row>
    <row r="4057" spans="4:4" x14ac:dyDescent="0.25">
      <c r="D4057" s="111"/>
    </row>
    <row r="4058" spans="4:4" x14ac:dyDescent="0.25">
      <c r="D4058" s="111"/>
    </row>
    <row r="4059" spans="4:4" x14ac:dyDescent="0.25">
      <c r="D4059" s="111"/>
    </row>
    <row r="4060" spans="4:4" x14ac:dyDescent="0.25">
      <c r="D4060" s="111"/>
    </row>
    <row r="4061" spans="4:4" x14ac:dyDescent="0.25">
      <c r="D4061" s="111"/>
    </row>
    <row r="4062" spans="4:4" x14ac:dyDescent="0.25">
      <c r="D4062" s="111"/>
    </row>
    <row r="4063" spans="4:4" x14ac:dyDescent="0.25">
      <c r="D4063" s="111"/>
    </row>
    <row r="4064" spans="4:4" x14ac:dyDescent="0.25">
      <c r="D4064" s="111"/>
    </row>
    <row r="4065" spans="4:4" x14ac:dyDescent="0.25">
      <c r="D4065" s="111"/>
    </row>
    <row r="4066" spans="4:4" x14ac:dyDescent="0.25">
      <c r="D4066" s="111"/>
    </row>
    <row r="4067" spans="4:4" x14ac:dyDescent="0.25">
      <c r="D4067" s="111"/>
    </row>
    <row r="4068" spans="4:4" x14ac:dyDescent="0.25">
      <c r="D4068" s="111"/>
    </row>
    <row r="4069" spans="4:4" x14ac:dyDescent="0.25">
      <c r="D4069" s="111"/>
    </row>
    <row r="4070" spans="4:4" x14ac:dyDescent="0.25">
      <c r="D4070" s="111"/>
    </row>
    <row r="4071" spans="4:4" x14ac:dyDescent="0.25">
      <c r="D4071" s="111"/>
    </row>
    <row r="4072" spans="4:4" x14ac:dyDescent="0.25">
      <c r="D4072" s="111"/>
    </row>
    <row r="4073" spans="4:4" x14ac:dyDescent="0.25">
      <c r="D4073" s="111"/>
    </row>
    <row r="4074" spans="4:4" x14ac:dyDescent="0.25">
      <c r="D4074" s="111"/>
    </row>
    <row r="4075" spans="4:4" x14ac:dyDescent="0.25">
      <c r="D4075" s="111"/>
    </row>
    <row r="4076" spans="4:4" x14ac:dyDescent="0.25">
      <c r="D4076" s="111"/>
    </row>
    <row r="4077" spans="4:4" x14ac:dyDescent="0.25">
      <c r="D4077" s="111"/>
    </row>
    <row r="4078" spans="4:4" x14ac:dyDescent="0.25">
      <c r="D4078" s="111"/>
    </row>
    <row r="4079" spans="4:4" x14ac:dyDescent="0.25">
      <c r="D4079" s="111"/>
    </row>
    <row r="4080" spans="4:4" x14ac:dyDescent="0.25">
      <c r="D4080" s="111"/>
    </row>
    <row r="4081" spans="4:4" x14ac:dyDescent="0.25">
      <c r="D4081" s="111"/>
    </row>
    <row r="4082" spans="4:4" x14ac:dyDescent="0.25">
      <c r="D4082" s="111"/>
    </row>
    <row r="4083" spans="4:4" x14ac:dyDescent="0.25">
      <c r="D4083" s="111"/>
    </row>
    <row r="4084" spans="4:4" x14ac:dyDescent="0.25">
      <c r="D4084" s="111"/>
    </row>
    <row r="4085" spans="4:4" x14ac:dyDescent="0.25">
      <c r="D4085" s="111"/>
    </row>
    <row r="4086" spans="4:4" x14ac:dyDescent="0.25">
      <c r="D4086" s="111"/>
    </row>
    <row r="4087" spans="4:4" x14ac:dyDescent="0.25">
      <c r="D4087" s="111"/>
    </row>
    <row r="4088" spans="4:4" x14ac:dyDescent="0.25">
      <c r="D4088" s="111"/>
    </row>
    <row r="4089" spans="4:4" x14ac:dyDescent="0.25">
      <c r="D4089" s="111"/>
    </row>
    <row r="4090" spans="4:4" x14ac:dyDescent="0.25">
      <c r="D4090" s="111"/>
    </row>
    <row r="4091" spans="4:4" x14ac:dyDescent="0.25">
      <c r="D4091" s="111"/>
    </row>
    <row r="4092" spans="4:4" x14ac:dyDescent="0.25">
      <c r="D4092" s="111"/>
    </row>
    <row r="4093" spans="4:4" x14ac:dyDescent="0.25">
      <c r="D4093" s="111"/>
    </row>
    <row r="4094" spans="4:4" x14ac:dyDescent="0.25">
      <c r="D4094" s="111"/>
    </row>
    <row r="4095" spans="4:4" x14ac:dyDescent="0.25">
      <c r="D4095" s="111"/>
    </row>
    <row r="4096" spans="4:4" x14ac:dyDescent="0.25">
      <c r="D4096" s="111"/>
    </row>
    <row r="4097" spans="4:4" x14ac:dyDescent="0.25">
      <c r="D4097" s="111"/>
    </row>
    <row r="4098" spans="4:4" x14ac:dyDescent="0.25">
      <c r="D4098" s="111"/>
    </row>
    <row r="4099" spans="4:4" x14ac:dyDescent="0.25">
      <c r="D4099" s="111"/>
    </row>
    <row r="4100" spans="4:4" x14ac:dyDescent="0.25">
      <c r="D4100" s="111"/>
    </row>
    <row r="4101" spans="4:4" x14ac:dyDescent="0.25">
      <c r="D4101" s="111"/>
    </row>
    <row r="4102" spans="4:4" x14ac:dyDescent="0.25">
      <c r="D4102" s="111"/>
    </row>
    <row r="4103" spans="4:4" x14ac:dyDescent="0.25">
      <c r="D4103" s="111"/>
    </row>
    <row r="4104" spans="4:4" x14ac:dyDescent="0.25">
      <c r="D4104" s="111"/>
    </row>
    <row r="4105" spans="4:4" x14ac:dyDescent="0.25">
      <c r="D4105" s="111"/>
    </row>
    <row r="4106" spans="4:4" x14ac:dyDescent="0.25">
      <c r="D4106" s="111"/>
    </row>
    <row r="4107" spans="4:4" x14ac:dyDescent="0.25">
      <c r="D4107" s="111"/>
    </row>
    <row r="4108" spans="4:4" x14ac:dyDescent="0.25">
      <c r="D4108" s="111"/>
    </row>
    <row r="4109" spans="4:4" x14ac:dyDescent="0.25">
      <c r="D4109" s="111"/>
    </row>
    <row r="4110" spans="4:4" x14ac:dyDescent="0.25">
      <c r="D4110" s="111"/>
    </row>
    <row r="4111" spans="4:4" x14ac:dyDescent="0.25">
      <c r="D4111" s="111"/>
    </row>
    <row r="4112" spans="4:4" x14ac:dyDescent="0.25">
      <c r="D4112" s="111"/>
    </row>
    <row r="4113" spans="4:4" x14ac:dyDescent="0.25">
      <c r="D4113" s="111"/>
    </row>
    <row r="4114" spans="4:4" x14ac:dyDescent="0.25">
      <c r="D4114" s="111"/>
    </row>
    <row r="4115" spans="4:4" x14ac:dyDescent="0.25">
      <c r="D4115" s="111"/>
    </row>
    <row r="4116" spans="4:4" x14ac:dyDescent="0.25">
      <c r="D4116" s="111"/>
    </row>
    <row r="4117" spans="4:4" x14ac:dyDescent="0.25">
      <c r="D4117" s="111"/>
    </row>
    <row r="4118" spans="4:4" x14ac:dyDescent="0.25">
      <c r="D4118" s="111"/>
    </row>
    <row r="4119" spans="4:4" x14ac:dyDescent="0.25">
      <c r="D4119" s="111"/>
    </row>
    <row r="4120" spans="4:4" x14ac:dyDescent="0.25">
      <c r="D4120" s="111"/>
    </row>
    <row r="4121" spans="4:4" x14ac:dyDescent="0.25">
      <c r="D4121" s="111"/>
    </row>
    <row r="4122" spans="4:4" x14ac:dyDescent="0.25">
      <c r="D4122" s="111"/>
    </row>
    <row r="4123" spans="4:4" x14ac:dyDescent="0.25">
      <c r="D4123" s="111"/>
    </row>
    <row r="4124" spans="4:4" x14ac:dyDescent="0.25">
      <c r="D4124" s="111"/>
    </row>
    <row r="4125" spans="4:4" x14ac:dyDescent="0.25">
      <c r="D4125" s="111"/>
    </row>
    <row r="4126" spans="4:4" x14ac:dyDescent="0.25">
      <c r="D4126" s="111"/>
    </row>
    <row r="4127" spans="4:4" x14ac:dyDescent="0.25">
      <c r="D4127" s="111"/>
    </row>
    <row r="4128" spans="4:4" x14ac:dyDescent="0.25">
      <c r="D4128" s="111"/>
    </row>
    <row r="4129" spans="4:4" x14ac:dyDescent="0.25">
      <c r="D4129" s="111"/>
    </row>
    <row r="4130" spans="4:4" x14ac:dyDescent="0.25">
      <c r="D4130" s="111"/>
    </row>
    <row r="4131" spans="4:4" x14ac:dyDescent="0.25">
      <c r="D4131" s="111"/>
    </row>
    <row r="4132" spans="4:4" x14ac:dyDescent="0.25">
      <c r="D4132" s="111"/>
    </row>
    <row r="4133" spans="4:4" x14ac:dyDescent="0.25">
      <c r="D4133" s="111"/>
    </row>
    <row r="4134" spans="4:4" x14ac:dyDescent="0.25">
      <c r="D4134" s="111"/>
    </row>
    <row r="4135" spans="4:4" x14ac:dyDescent="0.25">
      <c r="D4135" s="111"/>
    </row>
    <row r="4136" spans="4:4" x14ac:dyDescent="0.25">
      <c r="D4136" s="111"/>
    </row>
    <row r="4137" spans="4:4" x14ac:dyDescent="0.25">
      <c r="D4137" s="111"/>
    </row>
    <row r="4138" spans="4:4" x14ac:dyDescent="0.25">
      <c r="D4138" s="111"/>
    </row>
    <row r="4139" spans="4:4" x14ac:dyDescent="0.25">
      <c r="D4139" s="111"/>
    </row>
    <row r="4140" spans="4:4" x14ac:dyDescent="0.25">
      <c r="D4140" s="111"/>
    </row>
    <row r="4141" spans="4:4" x14ac:dyDescent="0.25">
      <c r="D4141" s="111"/>
    </row>
    <row r="4142" spans="4:4" x14ac:dyDescent="0.25">
      <c r="D4142" s="111"/>
    </row>
    <row r="4143" spans="4:4" x14ac:dyDescent="0.25">
      <c r="D4143" s="111"/>
    </row>
    <row r="4144" spans="4:4" x14ac:dyDescent="0.25">
      <c r="D4144" s="111"/>
    </row>
    <row r="4145" spans="4:4" x14ac:dyDescent="0.25">
      <c r="D4145" s="111"/>
    </row>
    <row r="4146" spans="4:4" x14ac:dyDescent="0.25">
      <c r="D4146" s="111"/>
    </row>
    <row r="4147" spans="4:4" x14ac:dyDescent="0.25">
      <c r="D4147" s="111"/>
    </row>
    <row r="4148" spans="4:4" x14ac:dyDescent="0.25">
      <c r="D4148" s="111"/>
    </row>
    <row r="4149" spans="4:4" x14ac:dyDescent="0.25">
      <c r="D4149" s="111"/>
    </row>
    <row r="4150" spans="4:4" x14ac:dyDescent="0.25">
      <c r="D4150" s="111"/>
    </row>
    <row r="4151" spans="4:4" x14ac:dyDescent="0.25">
      <c r="D4151" s="111"/>
    </row>
    <row r="4152" spans="4:4" x14ac:dyDescent="0.25">
      <c r="D4152" s="111"/>
    </row>
    <row r="4153" spans="4:4" x14ac:dyDescent="0.25">
      <c r="D4153" s="111"/>
    </row>
    <row r="4154" spans="4:4" x14ac:dyDescent="0.25">
      <c r="D4154" s="111"/>
    </row>
    <row r="4155" spans="4:4" x14ac:dyDescent="0.25">
      <c r="D4155" s="111"/>
    </row>
    <row r="4156" spans="4:4" x14ac:dyDescent="0.25">
      <c r="D4156" s="111"/>
    </row>
    <row r="4157" spans="4:4" x14ac:dyDescent="0.25">
      <c r="D4157" s="111"/>
    </row>
    <row r="4158" spans="4:4" x14ac:dyDescent="0.25">
      <c r="D4158" s="111"/>
    </row>
    <row r="4159" spans="4:4" x14ac:dyDescent="0.25">
      <c r="D4159" s="111"/>
    </row>
    <row r="4160" spans="4:4" x14ac:dyDescent="0.25">
      <c r="D4160" s="111"/>
    </row>
    <row r="4161" spans="4:4" x14ac:dyDescent="0.25">
      <c r="D4161" s="111"/>
    </row>
    <row r="4162" spans="4:4" x14ac:dyDescent="0.25">
      <c r="D4162" s="111"/>
    </row>
    <row r="4163" spans="4:4" x14ac:dyDescent="0.25">
      <c r="D4163" s="111"/>
    </row>
    <row r="4164" spans="4:4" x14ac:dyDescent="0.25">
      <c r="D4164" s="111"/>
    </row>
    <row r="4165" spans="4:4" x14ac:dyDescent="0.25">
      <c r="D4165" s="111"/>
    </row>
    <row r="4166" spans="4:4" x14ac:dyDescent="0.25">
      <c r="D4166" s="111"/>
    </row>
    <row r="4167" spans="4:4" x14ac:dyDescent="0.25">
      <c r="D4167" s="111"/>
    </row>
    <row r="4168" spans="4:4" x14ac:dyDescent="0.25">
      <c r="D4168" s="111"/>
    </row>
    <row r="4169" spans="4:4" x14ac:dyDescent="0.25">
      <c r="D4169" s="111"/>
    </row>
    <row r="4170" spans="4:4" x14ac:dyDescent="0.25">
      <c r="D4170" s="111"/>
    </row>
    <row r="4171" spans="4:4" x14ac:dyDescent="0.25">
      <c r="D4171" s="111"/>
    </row>
    <row r="4172" spans="4:4" x14ac:dyDescent="0.25">
      <c r="D4172" s="111"/>
    </row>
    <row r="4173" spans="4:4" x14ac:dyDescent="0.25">
      <c r="D4173" s="111"/>
    </row>
    <row r="4174" spans="4:4" x14ac:dyDescent="0.25">
      <c r="D4174" s="111"/>
    </row>
    <row r="4175" spans="4:4" x14ac:dyDescent="0.25">
      <c r="D4175" s="111"/>
    </row>
    <row r="4176" spans="4:4" x14ac:dyDescent="0.25">
      <c r="D4176" s="111"/>
    </row>
    <row r="4177" spans="4:4" x14ac:dyDescent="0.25">
      <c r="D4177" s="111"/>
    </row>
    <row r="4178" spans="4:4" x14ac:dyDescent="0.25">
      <c r="D4178" s="111"/>
    </row>
    <row r="4179" spans="4:4" x14ac:dyDescent="0.25">
      <c r="D4179" s="111"/>
    </row>
    <row r="4180" spans="4:4" x14ac:dyDescent="0.25">
      <c r="D4180" s="111"/>
    </row>
    <row r="4181" spans="4:4" x14ac:dyDescent="0.25">
      <c r="D4181" s="111"/>
    </row>
    <row r="4182" spans="4:4" x14ac:dyDescent="0.25">
      <c r="D4182" s="111"/>
    </row>
    <row r="4183" spans="4:4" x14ac:dyDescent="0.25">
      <c r="D4183" s="111"/>
    </row>
    <row r="4184" spans="4:4" x14ac:dyDescent="0.25">
      <c r="D4184" s="111"/>
    </row>
    <row r="4185" spans="4:4" x14ac:dyDescent="0.25">
      <c r="D4185" s="111"/>
    </row>
    <row r="4186" spans="4:4" x14ac:dyDescent="0.25">
      <c r="D4186" s="111"/>
    </row>
    <row r="4187" spans="4:4" x14ac:dyDescent="0.25">
      <c r="D4187" s="111"/>
    </row>
    <row r="4188" spans="4:4" x14ac:dyDescent="0.25">
      <c r="D4188" s="111"/>
    </row>
    <row r="4189" spans="4:4" x14ac:dyDescent="0.25">
      <c r="D4189" s="111"/>
    </row>
    <row r="4190" spans="4:4" x14ac:dyDescent="0.25">
      <c r="D4190" s="111"/>
    </row>
    <row r="4191" spans="4:4" x14ac:dyDescent="0.25">
      <c r="D4191" s="111"/>
    </row>
    <row r="4192" spans="4:4" x14ac:dyDescent="0.25">
      <c r="D4192" s="111"/>
    </row>
    <row r="4193" spans="4:4" x14ac:dyDescent="0.25">
      <c r="D4193" s="111"/>
    </row>
    <row r="4194" spans="4:4" x14ac:dyDescent="0.25">
      <c r="D4194" s="111"/>
    </row>
    <row r="4195" spans="4:4" x14ac:dyDescent="0.25">
      <c r="D4195" s="111"/>
    </row>
    <row r="4196" spans="4:4" x14ac:dyDescent="0.25">
      <c r="D4196" s="111"/>
    </row>
    <row r="4197" spans="4:4" x14ac:dyDescent="0.25">
      <c r="D4197" s="111"/>
    </row>
    <row r="4198" spans="4:4" x14ac:dyDescent="0.25">
      <c r="D4198" s="111"/>
    </row>
    <row r="4199" spans="4:4" x14ac:dyDescent="0.25">
      <c r="D4199" s="111"/>
    </row>
    <row r="4200" spans="4:4" x14ac:dyDescent="0.25">
      <c r="D4200" s="111"/>
    </row>
    <row r="4201" spans="4:4" x14ac:dyDescent="0.25">
      <c r="D4201" s="111"/>
    </row>
    <row r="4202" spans="4:4" x14ac:dyDescent="0.25">
      <c r="D4202" s="111"/>
    </row>
    <row r="4203" spans="4:4" x14ac:dyDescent="0.25">
      <c r="D4203" s="111"/>
    </row>
    <row r="4204" spans="4:4" x14ac:dyDescent="0.25">
      <c r="D4204" s="111"/>
    </row>
    <row r="4205" spans="4:4" x14ac:dyDescent="0.25">
      <c r="D4205" s="111"/>
    </row>
    <row r="4206" spans="4:4" x14ac:dyDescent="0.25">
      <c r="D4206" s="111"/>
    </row>
    <row r="4207" spans="4:4" x14ac:dyDescent="0.25">
      <c r="D4207" s="111"/>
    </row>
    <row r="4208" spans="4:4" x14ac:dyDescent="0.25">
      <c r="D4208" s="111"/>
    </row>
    <row r="4209" spans="4:4" x14ac:dyDescent="0.25">
      <c r="D4209" s="111"/>
    </row>
    <row r="4210" spans="4:4" x14ac:dyDescent="0.25">
      <c r="D4210" s="111"/>
    </row>
    <row r="4211" spans="4:4" x14ac:dyDescent="0.25">
      <c r="D4211" s="111"/>
    </row>
    <row r="4212" spans="4:4" x14ac:dyDescent="0.25">
      <c r="D4212" s="111"/>
    </row>
    <row r="4213" spans="4:4" x14ac:dyDescent="0.25">
      <c r="D4213" s="111"/>
    </row>
    <row r="4214" spans="4:4" x14ac:dyDescent="0.25">
      <c r="D4214" s="111"/>
    </row>
    <row r="4215" spans="4:4" x14ac:dyDescent="0.25">
      <c r="D4215" s="111"/>
    </row>
    <row r="4216" spans="4:4" x14ac:dyDescent="0.25">
      <c r="D4216" s="111"/>
    </row>
    <row r="4217" spans="4:4" x14ac:dyDescent="0.25">
      <c r="D4217" s="111"/>
    </row>
    <row r="4218" spans="4:4" x14ac:dyDescent="0.25">
      <c r="D4218" s="111"/>
    </row>
    <row r="4219" spans="4:4" x14ac:dyDescent="0.25">
      <c r="D4219" s="111"/>
    </row>
    <row r="4220" spans="4:4" x14ac:dyDescent="0.25">
      <c r="D4220" s="111"/>
    </row>
    <row r="4221" spans="4:4" x14ac:dyDescent="0.25">
      <c r="D4221" s="111"/>
    </row>
    <row r="4222" spans="4:4" x14ac:dyDescent="0.25">
      <c r="D4222" s="111"/>
    </row>
    <row r="4223" spans="4:4" x14ac:dyDescent="0.25">
      <c r="D4223" s="111"/>
    </row>
    <row r="4224" spans="4:4" x14ac:dyDescent="0.25">
      <c r="D4224" s="111"/>
    </row>
    <row r="4225" spans="4:4" x14ac:dyDescent="0.25">
      <c r="D4225" s="111"/>
    </row>
    <row r="4226" spans="4:4" x14ac:dyDescent="0.25">
      <c r="D4226" s="111"/>
    </row>
    <row r="4227" spans="4:4" x14ac:dyDescent="0.25">
      <c r="D4227" s="111"/>
    </row>
    <row r="4228" spans="4:4" x14ac:dyDescent="0.25">
      <c r="D4228" s="111"/>
    </row>
    <row r="4229" spans="4:4" x14ac:dyDescent="0.25">
      <c r="D4229" s="111"/>
    </row>
    <row r="4230" spans="4:4" x14ac:dyDescent="0.25">
      <c r="D4230" s="111"/>
    </row>
    <row r="4231" spans="4:4" x14ac:dyDescent="0.25">
      <c r="D4231" s="111"/>
    </row>
    <row r="4232" spans="4:4" x14ac:dyDescent="0.25">
      <c r="D4232" s="111"/>
    </row>
    <row r="4233" spans="4:4" x14ac:dyDescent="0.25">
      <c r="D4233" s="111"/>
    </row>
    <row r="4234" spans="4:4" x14ac:dyDescent="0.25">
      <c r="D4234" s="111"/>
    </row>
    <row r="4235" spans="4:4" x14ac:dyDescent="0.25">
      <c r="D4235" s="111"/>
    </row>
    <row r="4236" spans="4:4" x14ac:dyDescent="0.25">
      <c r="D4236" s="111"/>
    </row>
    <row r="4237" spans="4:4" x14ac:dyDescent="0.25">
      <c r="D4237" s="111"/>
    </row>
    <row r="4238" spans="4:4" x14ac:dyDescent="0.25">
      <c r="D4238" s="111"/>
    </row>
    <row r="4239" spans="4:4" x14ac:dyDescent="0.25">
      <c r="D4239" s="111"/>
    </row>
    <row r="4240" spans="4:4" x14ac:dyDescent="0.25">
      <c r="D4240" s="111"/>
    </row>
    <row r="4241" spans="4:4" x14ac:dyDescent="0.25">
      <c r="D4241" s="111"/>
    </row>
    <row r="4242" spans="4:4" x14ac:dyDescent="0.25">
      <c r="D4242" s="111"/>
    </row>
    <row r="4243" spans="4:4" x14ac:dyDescent="0.25">
      <c r="D4243" s="111"/>
    </row>
    <row r="4244" spans="4:4" x14ac:dyDescent="0.25">
      <c r="D4244" s="111"/>
    </row>
    <row r="4245" spans="4:4" x14ac:dyDescent="0.25">
      <c r="D4245" s="111"/>
    </row>
    <row r="4246" spans="4:4" x14ac:dyDescent="0.25">
      <c r="D4246" s="111"/>
    </row>
    <row r="4247" spans="4:4" x14ac:dyDescent="0.25">
      <c r="D4247" s="111"/>
    </row>
    <row r="4248" spans="4:4" x14ac:dyDescent="0.25">
      <c r="D4248" s="111"/>
    </row>
    <row r="4249" spans="4:4" x14ac:dyDescent="0.25">
      <c r="D4249" s="111"/>
    </row>
    <row r="4250" spans="4:4" x14ac:dyDescent="0.25">
      <c r="D4250" s="111"/>
    </row>
    <row r="4251" spans="4:4" x14ac:dyDescent="0.25">
      <c r="D4251" s="111"/>
    </row>
    <row r="4252" spans="4:4" x14ac:dyDescent="0.25">
      <c r="D4252" s="111"/>
    </row>
    <row r="4253" spans="4:4" x14ac:dyDescent="0.25">
      <c r="D4253" s="111"/>
    </row>
    <row r="4254" spans="4:4" x14ac:dyDescent="0.25">
      <c r="D4254" s="111"/>
    </row>
    <row r="4255" spans="4:4" x14ac:dyDescent="0.25">
      <c r="D4255" s="111"/>
    </row>
    <row r="4256" spans="4:4" x14ac:dyDescent="0.25">
      <c r="D4256" s="111"/>
    </row>
    <row r="4257" spans="4:4" x14ac:dyDescent="0.25">
      <c r="D4257" s="111"/>
    </row>
    <row r="4258" spans="4:4" x14ac:dyDescent="0.25">
      <c r="D4258" s="111"/>
    </row>
    <row r="4259" spans="4:4" x14ac:dyDescent="0.25">
      <c r="D4259" s="111"/>
    </row>
    <row r="4260" spans="4:4" x14ac:dyDescent="0.25">
      <c r="D4260" s="111"/>
    </row>
    <row r="4261" spans="4:4" x14ac:dyDescent="0.25">
      <c r="D4261" s="111"/>
    </row>
    <row r="4262" spans="4:4" x14ac:dyDescent="0.25">
      <c r="D4262" s="111"/>
    </row>
    <row r="4263" spans="4:4" x14ac:dyDescent="0.25">
      <c r="D4263" s="111"/>
    </row>
    <row r="4264" spans="4:4" x14ac:dyDescent="0.25">
      <c r="D4264" s="111"/>
    </row>
    <row r="4265" spans="4:4" x14ac:dyDescent="0.25">
      <c r="D4265" s="111"/>
    </row>
    <row r="4266" spans="4:4" x14ac:dyDescent="0.25">
      <c r="D4266" s="111"/>
    </row>
    <row r="4267" spans="4:4" x14ac:dyDescent="0.25">
      <c r="D4267" s="111"/>
    </row>
    <row r="4268" spans="4:4" x14ac:dyDescent="0.25">
      <c r="D4268" s="111"/>
    </row>
    <row r="4269" spans="4:4" x14ac:dyDescent="0.25">
      <c r="D4269" s="111"/>
    </row>
    <row r="4270" spans="4:4" x14ac:dyDescent="0.25">
      <c r="D4270" s="111"/>
    </row>
    <row r="4271" spans="4:4" x14ac:dyDescent="0.25">
      <c r="D4271" s="111"/>
    </row>
    <row r="4272" spans="4:4" x14ac:dyDescent="0.25">
      <c r="D4272" s="111"/>
    </row>
    <row r="4273" spans="4:4" x14ac:dyDescent="0.25">
      <c r="D4273" s="111"/>
    </row>
    <row r="4274" spans="4:4" x14ac:dyDescent="0.25">
      <c r="D4274" s="111"/>
    </row>
    <row r="4275" spans="4:4" x14ac:dyDescent="0.25">
      <c r="D4275" s="111"/>
    </row>
    <row r="4276" spans="4:4" x14ac:dyDescent="0.25">
      <c r="D4276" s="111"/>
    </row>
    <row r="4277" spans="4:4" x14ac:dyDescent="0.25">
      <c r="D4277" s="111"/>
    </row>
    <row r="4278" spans="4:4" x14ac:dyDescent="0.25">
      <c r="D4278" s="111"/>
    </row>
    <row r="4279" spans="4:4" x14ac:dyDescent="0.25">
      <c r="D4279" s="111"/>
    </row>
    <row r="4280" spans="4:4" x14ac:dyDescent="0.25">
      <c r="D4280" s="111"/>
    </row>
    <row r="4281" spans="4:4" x14ac:dyDescent="0.25">
      <c r="D4281" s="111"/>
    </row>
    <row r="4282" spans="4:4" x14ac:dyDescent="0.25">
      <c r="D4282" s="111"/>
    </row>
    <row r="4283" spans="4:4" x14ac:dyDescent="0.25">
      <c r="D4283" s="111"/>
    </row>
    <row r="4284" spans="4:4" x14ac:dyDescent="0.25">
      <c r="D4284" s="111"/>
    </row>
    <row r="4285" spans="4:4" x14ac:dyDescent="0.25">
      <c r="D4285" s="111"/>
    </row>
    <row r="4286" spans="4:4" x14ac:dyDescent="0.25">
      <c r="D4286" s="111"/>
    </row>
    <row r="4287" spans="4:4" x14ac:dyDescent="0.25">
      <c r="D4287" s="111"/>
    </row>
    <row r="4288" spans="4:4" x14ac:dyDescent="0.25">
      <c r="D4288" s="111"/>
    </row>
    <row r="4289" spans="4:4" x14ac:dyDescent="0.25">
      <c r="D4289" s="111"/>
    </row>
    <row r="4290" spans="4:4" x14ac:dyDescent="0.25">
      <c r="D4290" s="111"/>
    </row>
    <row r="4291" spans="4:4" x14ac:dyDescent="0.25">
      <c r="D4291" s="111"/>
    </row>
    <row r="4292" spans="4:4" x14ac:dyDescent="0.25">
      <c r="D4292" s="111"/>
    </row>
    <row r="4293" spans="4:4" x14ac:dyDescent="0.25">
      <c r="D4293" s="111"/>
    </row>
    <row r="4294" spans="4:4" x14ac:dyDescent="0.25">
      <c r="D4294" s="111"/>
    </row>
    <row r="4295" spans="4:4" x14ac:dyDescent="0.25">
      <c r="D4295" s="111"/>
    </row>
    <row r="4296" spans="4:4" x14ac:dyDescent="0.25">
      <c r="D4296" s="111"/>
    </row>
    <row r="4297" spans="4:4" x14ac:dyDescent="0.25">
      <c r="D4297" s="111"/>
    </row>
    <row r="4298" spans="4:4" x14ac:dyDescent="0.25">
      <c r="D4298" s="111"/>
    </row>
    <row r="4299" spans="4:4" x14ac:dyDescent="0.25">
      <c r="D4299" s="111"/>
    </row>
    <row r="4300" spans="4:4" x14ac:dyDescent="0.25">
      <c r="D4300" s="111"/>
    </row>
    <row r="4301" spans="4:4" x14ac:dyDescent="0.25">
      <c r="D4301" s="111"/>
    </row>
    <row r="4302" spans="4:4" x14ac:dyDescent="0.25">
      <c r="D4302" s="111"/>
    </row>
    <row r="4303" spans="4:4" x14ac:dyDescent="0.25">
      <c r="D4303" s="111"/>
    </row>
    <row r="4304" spans="4:4" x14ac:dyDescent="0.25">
      <c r="D4304" s="111"/>
    </row>
    <row r="4305" spans="4:4" x14ac:dyDescent="0.25">
      <c r="D4305" s="111"/>
    </row>
    <row r="4306" spans="4:4" x14ac:dyDescent="0.25">
      <c r="D4306" s="111"/>
    </row>
    <row r="4307" spans="4:4" x14ac:dyDescent="0.25">
      <c r="D4307" s="111"/>
    </row>
    <row r="4308" spans="4:4" x14ac:dyDescent="0.25">
      <c r="D4308" s="111"/>
    </row>
    <row r="4309" spans="4:4" x14ac:dyDescent="0.25">
      <c r="D4309" s="111"/>
    </row>
    <row r="4310" spans="4:4" x14ac:dyDescent="0.25">
      <c r="D4310" s="111"/>
    </row>
    <row r="4311" spans="4:4" x14ac:dyDescent="0.25">
      <c r="D4311" s="111"/>
    </row>
    <row r="4312" spans="4:4" x14ac:dyDescent="0.25">
      <c r="D4312" s="111"/>
    </row>
    <row r="4313" spans="4:4" x14ac:dyDescent="0.25">
      <c r="D4313" s="111"/>
    </row>
    <row r="4314" spans="4:4" x14ac:dyDescent="0.25">
      <c r="D4314" s="111"/>
    </row>
    <row r="4315" spans="4:4" x14ac:dyDescent="0.25">
      <c r="D4315" s="111"/>
    </row>
    <row r="4316" spans="4:4" x14ac:dyDescent="0.25">
      <c r="D4316" s="111"/>
    </row>
    <row r="4317" spans="4:4" x14ac:dyDescent="0.25">
      <c r="D4317" s="111"/>
    </row>
    <row r="4318" spans="4:4" x14ac:dyDescent="0.25">
      <c r="D4318" s="111"/>
    </row>
    <row r="4319" spans="4:4" x14ac:dyDescent="0.25">
      <c r="D4319" s="111"/>
    </row>
    <row r="4320" spans="4:4" x14ac:dyDescent="0.25">
      <c r="D4320" s="111"/>
    </row>
    <row r="4321" spans="4:4" x14ac:dyDescent="0.25">
      <c r="D4321" s="111"/>
    </row>
    <row r="4322" spans="4:4" x14ac:dyDescent="0.25">
      <c r="D4322" s="111"/>
    </row>
    <row r="4323" spans="4:4" x14ac:dyDescent="0.25">
      <c r="D4323" s="111"/>
    </row>
    <row r="4324" spans="4:4" x14ac:dyDescent="0.25">
      <c r="D4324" s="111"/>
    </row>
    <row r="4325" spans="4:4" x14ac:dyDescent="0.25">
      <c r="D4325" s="111"/>
    </row>
    <row r="4326" spans="4:4" x14ac:dyDescent="0.25">
      <c r="D4326" s="111"/>
    </row>
    <row r="4327" spans="4:4" x14ac:dyDescent="0.25">
      <c r="D4327" s="111"/>
    </row>
    <row r="4328" spans="4:4" x14ac:dyDescent="0.25">
      <c r="D4328" s="111"/>
    </row>
    <row r="4329" spans="4:4" x14ac:dyDescent="0.25">
      <c r="D4329" s="111"/>
    </row>
    <row r="4330" spans="4:4" x14ac:dyDescent="0.25">
      <c r="D4330" s="111"/>
    </row>
    <row r="4331" spans="4:4" x14ac:dyDescent="0.25">
      <c r="D4331" s="111"/>
    </row>
    <row r="4332" spans="4:4" x14ac:dyDescent="0.25">
      <c r="D4332" s="111"/>
    </row>
    <row r="4333" spans="4:4" x14ac:dyDescent="0.25">
      <c r="D4333" s="111"/>
    </row>
    <row r="4334" spans="4:4" x14ac:dyDescent="0.25">
      <c r="D4334" s="111"/>
    </row>
    <row r="4335" spans="4:4" x14ac:dyDescent="0.25">
      <c r="D4335" s="111"/>
    </row>
    <row r="4336" spans="4:4" x14ac:dyDescent="0.25">
      <c r="D4336" s="111"/>
    </row>
    <row r="4337" spans="4:4" x14ac:dyDescent="0.25">
      <c r="D4337" s="111"/>
    </row>
    <row r="4338" spans="4:4" x14ac:dyDescent="0.25">
      <c r="D4338" s="111"/>
    </row>
    <row r="4339" spans="4:4" x14ac:dyDescent="0.25">
      <c r="D4339" s="111"/>
    </row>
    <row r="4340" spans="4:4" x14ac:dyDescent="0.25">
      <c r="D4340" s="111"/>
    </row>
    <row r="4341" spans="4:4" x14ac:dyDescent="0.25">
      <c r="D4341" s="111"/>
    </row>
    <row r="4342" spans="4:4" x14ac:dyDescent="0.25">
      <c r="D4342" s="111"/>
    </row>
    <row r="4343" spans="4:4" x14ac:dyDescent="0.25">
      <c r="D4343" s="111"/>
    </row>
    <row r="4344" spans="4:4" x14ac:dyDescent="0.25">
      <c r="D4344" s="111"/>
    </row>
    <row r="4345" spans="4:4" x14ac:dyDescent="0.25">
      <c r="D4345" s="111"/>
    </row>
    <row r="4346" spans="4:4" x14ac:dyDescent="0.25">
      <c r="D4346" s="111"/>
    </row>
    <row r="4347" spans="4:4" x14ac:dyDescent="0.25">
      <c r="D4347" s="111"/>
    </row>
    <row r="4348" spans="4:4" x14ac:dyDescent="0.25">
      <c r="D4348" s="111"/>
    </row>
    <row r="4349" spans="4:4" x14ac:dyDescent="0.25">
      <c r="D4349" s="111"/>
    </row>
    <row r="4350" spans="4:4" x14ac:dyDescent="0.25">
      <c r="D4350" s="111"/>
    </row>
    <row r="4351" spans="4:4" x14ac:dyDescent="0.25">
      <c r="D4351" s="111"/>
    </row>
    <row r="4352" spans="4:4" x14ac:dyDescent="0.25">
      <c r="D4352" s="111"/>
    </row>
    <row r="4353" spans="4:4" x14ac:dyDescent="0.25">
      <c r="D4353" s="111"/>
    </row>
    <row r="4354" spans="4:4" x14ac:dyDescent="0.25">
      <c r="D4354" s="111"/>
    </row>
    <row r="4355" spans="4:4" x14ac:dyDescent="0.25">
      <c r="D4355" s="111"/>
    </row>
    <row r="4356" spans="4:4" x14ac:dyDescent="0.25">
      <c r="D4356" s="111"/>
    </row>
    <row r="4357" spans="4:4" x14ac:dyDescent="0.25">
      <c r="D4357" s="111"/>
    </row>
    <row r="4358" spans="4:4" x14ac:dyDescent="0.25">
      <c r="D4358" s="111"/>
    </row>
    <row r="4359" spans="4:4" x14ac:dyDescent="0.25">
      <c r="D4359" s="111"/>
    </row>
    <row r="4360" spans="4:4" x14ac:dyDescent="0.25">
      <c r="D4360" s="111"/>
    </row>
    <row r="4361" spans="4:4" x14ac:dyDescent="0.25">
      <c r="D4361" s="111"/>
    </row>
    <row r="4362" spans="4:4" x14ac:dyDescent="0.25">
      <c r="D4362" s="111"/>
    </row>
    <row r="4363" spans="4:4" x14ac:dyDescent="0.25">
      <c r="D4363" s="111"/>
    </row>
    <row r="4364" spans="4:4" x14ac:dyDescent="0.25">
      <c r="D4364" s="111"/>
    </row>
    <row r="4365" spans="4:4" x14ac:dyDescent="0.25">
      <c r="D4365" s="111"/>
    </row>
    <row r="4366" spans="4:4" x14ac:dyDescent="0.25">
      <c r="D4366" s="111"/>
    </row>
    <row r="4367" spans="4:4" x14ac:dyDescent="0.25">
      <c r="D4367" s="111"/>
    </row>
    <row r="4368" spans="4:4" x14ac:dyDescent="0.25">
      <c r="D4368" s="111"/>
    </row>
    <row r="4369" spans="4:4" x14ac:dyDescent="0.25">
      <c r="D4369" s="111"/>
    </row>
    <row r="4370" spans="4:4" x14ac:dyDescent="0.25">
      <c r="D4370" s="111"/>
    </row>
    <row r="4371" spans="4:4" x14ac:dyDescent="0.25">
      <c r="D4371" s="111"/>
    </row>
    <row r="4372" spans="4:4" x14ac:dyDescent="0.25">
      <c r="D4372" s="111"/>
    </row>
    <row r="4373" spans="4:4" x14ac:dyDescent="0.25">
      <c r="D4373" s="111"/>
    </row>
    <row r="4374" spans="4:4" x14ac:dyDescent="0.25">
      <c r="D4374" s="111"/>
    </row>
    <row r="4375" spans="4:4" x14ac:dyDescent="0.25">
      <c r="D4375" s="111"/>
    </row>
    <row r="4376" spans="4:4" x14ac:dyDescent="0.25">
      <c r="D4376" s="111"/>
    </row>
    <row r="4377" spans="4:4" x14ac:dyDescent="0.25">
      <c r="D4377" s="111"/>
    </row>
    <row r="4378" spans="4:4" x14ac:dyDescent="0.25">
      <c r="D4378" s="111"/>
    </row>
    <row r="4379" spans="4:4" x14ac:dyDescent="0.25">
      <c r="D4379" s="111"/>
    </row>
    <row r="4380" spans="4:4" x14ac:dyDescent="0.25">
      <c r="D4380" s="111"/>
    </row>
    <row r="4381" spans="4:4" x14ac:dyDescent="0.25">
      <c r="D4381" s="111"/>
    </row>
    <row r="4382" spans="4:4" x14ac:dyDescent="0.25">
      <c r="D4382" s="111"/>
    </row>
    <row r="4383" spans="4:4" x14ac:dyDescent="0.25">
      <c r="D4383" s="111"/>
    </row>
    <row r="4384" spans="4:4" x14ac:dyDescent="0.25">
      <c r="D4384" s="111"/>
    </row>
    <row r="4385" spans="4:4" x14ac:dyDescent="0.25">
      <c r="D4385" s="111"/>
    </row>
    <row r="4386" spans="4:4" x14ac:dyDescent="0.25">
      <c r="D4386" s="111"/>
    </row>
    <row r="4387" spans="4:4" x14ac:dyDescent="0.25">
      <c r="D4387" s="111"/>
    </row>
    <row r="4388" spans="4:4" x14ac:dyDescent="0.25">
      <c r="D4388" s="111"/>
    </row>
    <row r="4389" spans="4:4" x14ac:dyDescent="0.25">
      <c r="D4389" s="111"/>
    </row>
    <row r="4390" spans="4:4" x14ac:dyDescent="0.25">
      <c r="D4390" s="111"/>
    </row>
    <row r="4391" spans="4:4" x14ac:dyDescent="0.25">
      <c r="D4391" s="111"/>
    </row>
    <row r="4392" spans="4:4" x14ac:dyDescent="0.25">
      <c r="D4392" s="111"/>
    </row>
    <row r="4393" spans="4:4" x14ac:dyDescent="0.25">
      <c r="D4393" s="111"/>
    </row>
    <row r="4394" spans="4:4" x14ac:dyDescent="0.25">
      <c r="D4394" s="111"/>
    </row>
    <row r="4395" spans="4:4" x14ac:dyDescent="0.25">
      <c r="D4395" s="111"/>
    </row>
    <row r="4396" spans="4:4" x14ac:dyDescent="0.25">
      <c r="D4396" s="111"/>
    </row>
    <row r="4397" spans="4:4" x14ac:dyDescent="0.25">
      <c r="D4397" s="111"/>
    </row>
    <row r="4398" spans="4:4" x14ac:dyDescent="0.25">
      <c r="D4398" s="111"/>
    </row>
    <row r="4399" spans="4:4" x14ac:dyDescent="0.25">
      <c r="D4399" s="111"/>
    </row>
    <row r="4400" spans="4:4" x14ac:dyDescent="0.25">
      <c r="D4400" s="111"/>
    </row>
    <row r="4401" spans="4:4" x14ac:dyDescent="0.25">
      <c r="D4401" s="111"/>
    </row>
    <row r="4402" spans="4:4" x14ac:dyDescent="0.25">
      <c r="D4402" s="111"/>
    </row>
    <row r="4403" spans="4:4" x14ac:dyDescent="0.25">
      <c r="D4403" s="111"/>
    </row>
    <row r="4404" spans="4:4" x14ac:dyDescent="0.25">
      <c r="D4404" s="111"/>
    </row>
    <row r="4405" spans="4:4" x14ac:dyDescent="0.25">
      <c r="D4405" s="111"/>
    </row>
    <row r="4406" spans="4:4" x14ac:dyDescent="0.25">
      <c r="D4406" s="111"/>
    </row>
    <row r="4407" spans="4:4" x14ac:dyDescent="0.25">
      <c r="D4407" s="111"/>
    </row>
    <row r="4408" spans="4:4" x14ac:dyDescent="0.25">
      <c r="D4408" s="111"/>
    </row>
    <row r="4409" spans="4:4" x14ac:dyDescent="0.25">
      <c r="D4409" s="111"/>
    </row>
    <row r="4410" spans="4:4" x14ac:dyDescent="0.25">
      <c r="D4410" s="111"/>
    </row>
    <row r="4411" spans="4:4" x14ac:dyDescent="0.25">
      <c r="D4411" s="111"/>
    </row>
    <row r="4412" spans="4:4" x14ac:dyDescent="0.25">
      <c r="D4412" s="111"/>
    </row>
    <row r="4413" spans="4:4" x14ac:dyDescent="0.25">
      <c r="D4413" s="111"/>
    </row>
    <row r="4414" spans="4:4" x14ac:dyDescent="0.25">
      <c r="D4414" s="111"/>
    </row>
    <row r="4415" spans="4:4" x14ac:dyDescent="0.25">
      <c r="D4415" s="111"/>
    </row>
    <row r="4416" spans="4:4" x14ac:dyDescent="0.25">
      <c r="D4416" s="111"/>
    </row>
    <row r="4417" spans="4:4" x14ac:dyDescent="0.25">
      <c r="D4417" s="111"/>
    </row>
    <row r="4418" spans="4:4" x14ac:dyDescent="0.25">
      <c r="D4418" s="111"/>
    </row>
    <row r="4419" spans="4:4" x14ac:dyDescent="0.25">
      <c r="D4419" s="111"/>
    </row>
    <row r="4420" spans="4:4" x14ac:dyDescent="0.25">
      <c r="D4420" s="111"/>
    </row>
    <row r="4421" spans="4:4" x14ac:dyDescent="0.25">
      <c r="D4421" s="111"/>
    </row>
    <row r="4422" spans="4:4" x14ac:dyDescent="0.25">
      <c r="D4422" s="111"/>
    </row>
    <row r="4423" spans="4:4" x14ac:dyDescent="0.25">
      <c r="D4423" s="111"/>
    </row>
    <row r="4424" spans="4:4" x14ac:dyDescent="0.25">
      <c r="D4424" s="111"/>
    </row>
    <row r="4425" spans="4:4" x14ac:dyDescent="0.25">
      <c r="D4425" s="111"/>
    </row>
    <row r="4426" spans="4:4" x14ac:dyDescent="0.25">
      <c r="D4426" s="111"/>
    </row>
    <row r="4427" spans="4:4" x14ac:dyDescent="0.25">
      <c r="D4427" s="111"/>
    </row>
    <row r="4428" spans="4:4" x14ac:dyDescent="0.25">
      <c r="D4428" s="111"/>
    </row>
    <row r="4429" spans="4:4" x14ac:dyDescent="0.25">
      <c r="D4429" s="111"/>
    </row>
    <row r="4430" spans="4:4" x14ac:dyDescent="0.25">
      <c r="D4430" s="111"/>
    </row>
    <row r="4431" spans="4:4" x14ac:dyDescent="0.25">
      <c r="D4431" s="111"/>
    </row>
    <row r="4432" spans="4:4" x14ac:dyDescent="0.25">
      <c r="D4432" s="111"/>
    </row>
    <row r="4433" spans="4:4" x14ac:dyDescent="0.25">
      <c r="D4433" s="111"/>
    </row>
    <row r="4434" spans="4:4" x14ac:dyDescent="0.25">
      <c r="D4434" s="111"/>
    </row>
    <row r="4435" spans="4:4" x14ac:dyDescent="0.25">
      <c r="D4435" s="111"/>
    </row>
    <row r="4436" spans="4:4" x14ac:dyDescent="0.25">
      <c r="D4436" s="111"/>
    </row>
    <row r="4437" spans="4:4" x14ac:dyDescent="0.25">
      <c r="D4437" s="111"/>
    </row>
    <row r="4438" spans="4:4" x14ac:dyDescent="0.25">
      <c r="D4438" s="111"/>
    </row>
    <row r="4439" spans="4:4" x14ac:dyDescent="0.25">
      <c r="D4439" s="111"/>
    </row>
    <row r="4440" spans="4:4" x14ac:dyDescent="0.25">
      <c r="D4440" s="111"/>
    </row>
    <row r="4441" spans="4:4" x14ac:dyDescent="0.25">
      <c r="D4441" s="111"/>
    </row>
    <row r="4442" spans="4:4" x14ac:dyDescent="0.25">
      <c r="D4442" s="111"/>
    </row>
    <row r="4443" spans="4:4" x14ac:dyDescent="0.25">
      <c r="D4443" s="111"/>
    </row>
    <row r="4444" spans="4:4" x14ac:dyDescent="0.25">
      <c r="D4444" s="111"/>
    </row>
    <row r="4445" spans="4:4" x14ac:dyDescent="0.25">
      <c r="D4445" s="111"/>
    </row>
    <row r="4446" spans="4:4" x14ac:dyDescent="0.25">
      <c r="D4446" s="111"/>
    </row>
    <row r="4447" spans="4:4" x14ac:dyDescent="0.25">
      <c r="D4447" s="111"/>
    </row>
    <row r="4448" spans="4:4" x14ac:dyDescent="0.25">
      <c r="D4448" s="111"/>
    </row>
    <row r="4449" spans="4:4" x14ac:dyDescent="0.25">
      <c r="D4449" s="111"/>
    </row>
    <row r="4450" spans="4:4" x14ac:dyDescent="0.25">
      <c r="D4450" s="111"/>
    </row>
    <row r="4451" spans="4:4" x14ac:dyDescent="0.25">
      <c r="D4451" s="111"/>
    </row>
    <row r="4452" spans="4:4" x14ac:dyDescent="0.25">
      <c r="D4452" s="111"/>
    </row>
    <row r="4453" spans="4:4" x14ac:dyDescent="0.25">
      <c r="D4453" s="111"/>
    </row>
    <row r="4454" spans="4:4" x14ac:dyDescent="0.25">
      <c r="D4454" s="111"/>
    </row>
    <row r="4455" spans="4:4" x14ac:dyDescent="0.25">
      <c r="D4455" s="111"/>
    </row>
    <row r="4456" spans="4:4" x14ac:dyDescent="0.25">
      <c r="D4456" s="111"/>
    </row>
    <row r="4457" spans="4:4" x14ac:dyDescent="0.25">
      <c r="D4457" s="111"/>
    </row>
    <row r="4458" spans="4:4" x14ac:dyDescent="0.25">
      <c r="D4458" s="111"/>
    </row>
    <row r="4459" spans="4:4" x14ac:dyDescent="0.25">
      <c r="D4459" s="111"/>
    </row>
    <row r="4460" spans="4:4" x14ac:dyDescent="0.25">
      <c r="D4460" s="111"/>
    </row>
    <row r="4461" spans="4:4" x14ac:dyDescent="0.25">
      <c r="D4461" s="111"/>
    </row>
    <row r="4462" spans="4:4" x14ac:dyDescent="0.25">
      <c r="D4462" s="111"/>
    </row>
    <row r="4463" spans="4:4" x14ac:dyDescent="0.25">
      <c r="D4463" s="111"/>
    </row>
    <row r="4464" spans="4:4" x14ac:dyDescent="0.25">
      <c r="D4464" s="111"/>
    </row>
    <row r="4465" spans="4:4" x14ac:dyDescent="0.25">
      <c r="D4465" s="111"/>
    </row>
    <row r="4466" spans="4:4" x14ac:dyDescent="0.25">
      <c r="D4466" s="111"/>
    </row>
    <row r="4467" spans="4:4" x14ac:dyDescent="0.25">
      <c r="D4467" s="111"/>
    </row>
    <row r="4468" spans="4:4" x14ac:dyDescent="0.25">
      <c r="D4468" s="111"/>
    </row>
    <row r="4469" spans="4:4" x14ac:dyDescent="0.25">
      <c r="D4469" s="111"/>
    </row>
    <row r="4470" spans="4:4" x14ac:dyDescent="0.25">
      <c r="D4470" s="111"/>
    </row>
    <row r="4471" spans="4:4" x14ac:dyDescent="0.25">
      <c r="D4471" s="111"/>
    </row>
    <row r="4472" spans="4:4" x14ac:dyDescent="0.25">
      <c r="D4472" s="111"/>
    </row>
    <row r="4473" spans="4:4" x14ac:dyDescent="0.25">
      <c r="D4473" s="111"/>
    </row>
    <row r="4474" spans="4:4" x14ac:dyDescent="0.25">
      <c r="D4474" s="111"/>
    </row>
    <row r="4475" spans="4:4" x14ac:dyDescent="0.25">
      <c r="D4475" s="111"/>
    </row>
    <row r="4476" spans="4:4" x14ac:dyDescent="0.25">
      <c r="D4476" s="111"/>
    </row>
    <row r="4477" spans="4:4" x14ac:dyDescent="0.25">
      <c r="D4477" s="111"/>
    </row>
    <row r="4478" spans="4:4" x14ac:dyDescent="0.25">
      <c r="D4478" s="111"/>
    </row>
    <row r="4479" spans="4:4" x14ac:dyDescent="0.25">
      <c r="D4479" s="111"/>
    </row>
    <row r="4480" spans="4:4" x14ac:dyDescent="0.25">
      <c r="D4480" s="111"/>
    </row>
    <row r="4481" spans="4:4" x14ac:dyDescent="0.25">
      <c r="D4481" s="111"/>
    </row>
    <row r="4482" spans="4:4" x14ac:dyDescent="0.25">
      <c r="D4482" s="111"/>
    </row>
    <row r="4483" spans="4:4" x14ac:dyDescent="0.25">
      <c r="D4483" s="111"/>
    </row>
    <row r="4484" spans="4:4" x14ac:dyDescent="0.25">
      <c r="D4484" s="111"/>
    </row>
    <row r="4485" spans="4:4" x14ac:dyDescent="0.25">
      <c r="D4485" s="111"/>
    </row>
    <row r="4486" spans="4:4" x14ac:dyDescent="0.25">
      <c r="D4486" s="111"/>
    </row>
    <row r="4487" spans="4:4" x14ac:dyDescent="0.25">
      <c r="D4487" s="111"/>
    </row>
    <row r="4488" spans="4:4" x14ac:dyDescent="0.25">
      <c r="D4488" s="111"/>
    </row>
    <row r="4489" spans="4:4" x14ac:dyDescent="0.25">
      <c r="D4489" s="111"/>
    </row>
    <row r="4490" spans="4:4" x14ac:dyDescent="0.25">
      <c r="D4490" s="111"/>
    </row>
    <row r="4491" spans="4:4" x14ac:dyDescent="0.25">
      <c r="D4491" s="111"/>
    </row>
    <row r="4492" spans="4:4" x14ac:dyDescent="0.25">
      <c r="D4492" s="111"/>
    </row>
    <row r="4493" spans="4:4" x14ac:dyDescent="0.25">
      <c r="D4493" s="111"/>
    </row>
    <row r="4494" spans="4:4" x14ac:dyDescent="0.25">
      <c r="D4494" s="111"/>
    </row>
    <row r="4495" spans="4:4" x14ac:dyDescent="0.25">
      <c r="D4495" s="111"/>
    </row>
    <row r="4496" spans="4:4" x14ac:dyDescent="0.25">
      <c r="D4496" s="111"/>
    </row>
    <row r="4497" spans="4:4" x14ac:dyDescent="0.25">
      <c r="D4497" s="111"/>
    </row>
    <row r="4498" spans="4:4" x14ac:dyDescent="0.25">
      <c r="D4498" s="111"/>
    </row>
    <row r="4499" spans="4:4" x14ac:dyDescent="0.25">
      <c r="D4499" s="111"/>
    </row>
    <row r="4500" spans="4:4" x14ac:dyDescent="0.25">
      <c r="D4500" s="111"/>
    </row>
    <row r="4501" spans="4:4" x14ac:dyDescent="0.25">
      <c r="D4501" s="111"/>
    </row>
    <row r="4502" spans="4:4" x14ac:dyDescent="0.25">
      <c r="D4502" s="111"/>
    </row>
    <row r="4503" spans="4:4" x14ac:dyDescent="0.25">
      <c r="D4503" s="111"/>
    </row>
    <row r="4504" spans="4:4" x14ac:dyDescent="0.25">
      <c r="D4504" s="111"/>
    </row>
    <row r="4505" spans="4:4" x14ac:dyDescent="0.25">
      <c r="D4505" s="111"/>
    </row>
    <row r="4506" spans="4:4" x14ac:dyDescent="0.25">
      <c r="D4506" s="111"/>
    </row>
    <row r="4507" spans="4:4" x14ac:dyDescent="0.25">
      <c r="D4507" s="111"/>
    </row>
    <row r="4508" spans="4:4" x14ac:dyDescent="0.25">
      <c r="D4508" s="111"/>
    </row>
    <row r="4509" spans="4:4" x14ac:dyDescent="0.25">
      <c r="D4509" s="111"/>
    </row>
    <row r="4510" spans="4:4" x14ac:dyDescent="0.25">
      <c r="D4510" s="111"/>
    </row>
    <row r="4511" spans="4:4" x14ac:dyDescent="0.25">
      <c r="D4511" s="111"/>
    </row>
    <row r="4512" spans="4:4" x14ac:dyDescent="0.25">
      <c r="D4512" s="111"/>
    </row>
    <row r="4513" spans="4:4" x14ac:dyDescent="0.25">
      <c r="D4513" s="111"/>
    </row>
    <row r="4514" spans="4:4" x14ac:dyDescent="0.25">
      <c r="D4514" s="111"/>
    </row>
    <row r="4515" spans="4:4" x14ac:dyDescent="0.25">
      <c r="D4515" s="111"/>
    </row>
    <row r="4516" spans="4:4" x14ac:dyDescent="0.25">
      <c r="D4516" s="111"/>
    </row>
    <row r="4517" spans="4:4" x14ac:dyDescent="0.25">
      <c r="D4517" s="111"/>
    </row>
    <row r="4518" spans="4:4" x14ac:dyDescent="0.25">
      <c r="D4518" s="111"/>
    </row>
    <row r="4519" spans="4:4" x14ac:dyDescent="0.25">
      <c r="D4519" s="111"/>
    </row>
    <row r="4520" spans="4:4" x14ac:dyDescent="0.25">
      <c r="D4520" s="111"/>
    </row>
    <row r="4521" spans="4:4" x14ac:dyDescent="0.25">
      <c r="D4521" s="111"/>
    </row>
    <row r="4522" spans="4:4" x14ac:dyDescent="0.25">
      <c r="D4522" s="111"/>
    </row>
    <row r="4523" spans="4:4" x14ac:dyDescent="0.25">
      <c r="D4523" s="111"/>
    </row>
    <row r="4524" spans="4:4" x14ac:dyDescent="0.25">
      <c r="D4524" s="111"/>
    </row>
    <row r="4525" spans="4:4" x14ac:dyDescent="0.25">
      <c r="D4525" s="111"/>
    </row>
    <row r="4526" spans="4:4" x14ac:dyDescent="0.25">
      <c r="D4526" s="111"/>
    </row>
    <row r="4527" spans="4:4" x14ac:dyDescent="0.25">
      <c r="D4527" s="111"/>
    </row>
    <row r="4528" spans="4:4" x14ac:dyDescent="0.25">
      <c r="D4528" s="111"/>
    </row>
    <row r="4529" spans="4:4" x14ac:dyDescent="0.25">
      <c r="D4529" s="111"/>
    </row>
    <row r="4530" spans="4:4" x14ac:dyDescent="0.25">
      <c r="D4530" s="111"/>
    </row>
    <row r="4531" spans="4:4" x14ac:dyDescent="0.25">
      <c r="D4531" s="111"/>
    </row>
    <row r="4532" spans="4:4" x14ac:dyDescent="0.25">
      <c r="D4532" s="111"/>
    </row>
    <row r="4533" spans="4:4" x14ac:dyDescent="0.25">
      <c r="D4533" s="111"/>
    </row>
    <row r="4534" spans="4:4" x14ac:dyDescent="0.25">
      <c r="D4534" s="111"/>
    </row>
    <row r="4535" spans="4:4" x14ac:dyDescent="0.25">
      <c r="D4535" s="111"/>
    </row>
    <row r="4536" spans="4:4" x14ac:dyDescent="0.25">
      <c r="D4536" s="111"/>
    </row>
    <row r="4537" spans="4:4" x14ac:dyDescent="0.25">
      <c r="D4537" s="111"/>
    </row>
    <row r="4538" spans="4:4" x14ac:dyDescent="0.25">
      <c r="D4538" s="111"/>
    </row>
    <row r="4539" spans="4:4" x14ac:dyDescent="0.25">
      <c r="D4539" s="111"/>
    </row>
    <row r="4540" spans="4:4" x14ac:dyDescent="0.25">
      <c r="D4540" s="111"/>
    </row>
    <row r="4541" spans="4:4" x14ac:dyDescent="0.25">
      <c r="D4541" s="111"/>
    </row>
    <row r="4542" spans="4:4" x14ac:dyDescent="0.25">
      <c r="D4542" s="111"/>
    </row>
    <row r="4543" spans="4:4" x14ac:dyDescent="0.25">
      <c r="D4543" s="111"/>
    </row>
    <row r="4544" spans="4:4" x14ac:dyDescent="0.25">
      <c r="D4544" s="111"/>
    </row>
    <row r="4545" spans="4:4" x14ac:dyDescent="0.25">
      <c r="D4545" s="111"/>
    </row>
    <row r="4546" spans="4:4" x14ac:dyDescent="0.25">
      <c r="D4546" s="111"/>
    </row>
    <row r="4547" spans="4:4" x14ac:dyDescent="0.25">
      <c r="D4547" s="111"/>
    </row>
    <row r="4548" spans="4:4" x14ac:dyDescent="0.25">
      <c r="D4548" s="111"/>
    </row>
    <row r="4549" spans="4:4" x14ac:dyDescent="0.25">
      <c r="D4549" s="111"/>
    </row>
    <row r="4550" spans="4:4" x14ac:dyDescent="0.25">
      <c r="D4550" s="111"/>
    </row>
    <row r="4551" spans="4:4" x14ac:dyDescent="0.25">
      <c r="D4551" s="111"/>
    </row>
    <row r="4552" spans="4:4" x14ac:dyDescent="0.25">
      <c r="D4552" s="111"/>
    </row>
    <row r="4553" spans="4:4" x14ac:dyDescent="0.25">
      <c r="D4553" s="111"/>
    </row>
    <row r="4554" spans="4:4" x14ac:dyDescent="0.25">
      <c r="D4554" s="111"/>
    </row>
    <row r="4555" spans="4:4" x14ac:dyDescent="0.25">
      <c r="D4555" s="111"/>
    </row>
    <row r="4556" spans="4:4" x14ac:dyDescent="0.25">
      <c r="D4556" s="111"/>
    </row>
    <row r="4557" spans="4:4" x14ac:dyDescent="0.25">
      <c r="D4557" s="111"/>
    </row>
    <row r="4558" spans="4:4" x14ac:dyDescent="0.25">
      <c r="D4558" s="111"/>
    </row>
    <row r="4559" spans="4:4" x14ac:dyDescent="0.25">
      <c r="D4559" s="111"/>
    </row>
    <row r="4560" spans="4:4" x14ac:dyDescent="0.25">
      <c r="D4560" s="111"/>
    </row>
    <row r="4561" spans="4:4" x14ac:dyDescent="0.25">
      <c r="D4561" s="111"/>
    </row>
    <row r="4562" spans="4:4" x14ac:dyDescent="0.25">
      <c r="D4562" s="111"/>
    </row>
    <row r="4563" spans="4:4" x14ac:dyDescent="0.25">
      <c r="D4563" s="111"/>
    </row>
    <row r="4564" spans="4:4" x14ac:dyDescent="0.25">
      <c r="D4564" s="111"/>
    </row>
    <row r="4565" spans="4:4" x14ac:dyDescent="0.25">
      <c r="D4565" s="111"/>
    </row>
    <row r="4566" spans="4:4" x14ac:dyDescent="0.25">
      <c r="D4566" s="111"/>
    </row>
    <row r="4567" spans="4:4" x14ac:dyDescent="0.25">
      <c r="D4567" s="111"/>
    </row>
    <row r="4568" spans="4:4" x14ac:dyDescent="0.25">
      <c r="D4568" s="111"/>
    </row>
    <row r="4569" spans="4:4" x14ac:dyDescent="0.25">
      <c r="D4569" s="111"/>
    </row>
    <row r="4570" spans="4:4" x14ac:dyDescent="0.25">
      <c r="D4570" s="111"/>
    </row>
    <row r="4571" spans="4:4" x14ac:dyDescent="0.25">
      <c r="D4571" s="111"/>
    </row>
    <row r="4572" spans="4:4" x14ac:dyDescent="0.25">
      <c r="D4572" s="111"/>
    </row>
    <row r="4573" spans="4:4" x14ac:dyDescent="0.25">
      <c r="D4573" s="111"/>
    </row>
    <row r="4574" spans="4:4" x14ac:dyDescent="0.25">
      <c r="D4574" s="111"/>
    </row>
    <row r="4575" spans="4:4" x14ac:dyDescent="0.25">
      <c r="D4575" s="111"/>
    </row>
    <row r="4576" spans="4:4" x14ac:dyDescent="0.25">
      <c r="D4576" s="111"/>
    </row>
    <row r="4577" spans="4:4" x14ac:dyDescent="0.25">
      <c r="D4577" s="111"/>
    </row>
    <row r="4578" spans="4:4" x14ac:dyDescent="0.25">
      <c r="D4578" s="111"/>
    </row>
    <row r="4579" spans="4:4" x14ac:dyDescent="0.25">
      <c r="D4579" s="111"/>
    </row>
    <row r="4580" spans="4:4" x14ac:dyDescent="0.25">
      <c r="D4580" s="111"/>
    </row>
    <row r="4581" spans="4:4" x14ac:dyDescent="0.25">
      <c r="D4581" s="111"/>
    </row>
    <row r="4582" spans="4:4" x14ac:dyDescent="0.25">
      <c r="D4582" s="111"/>
    </row>
    <row r="4583" spans="4:4" x14ac:dyDescent="0.25">
      <c r="D4583" s="111"/>
    </row>
    <row r="4584" spans="4:4" x14ac:dyDescent="0.25">
      <c r="D4584" s="111"/>
    </row>
    <row r="4585" spans="4:4" x14ac:dyDescent="0.25">
      <c r="D4585" s="111"/>
    </row>
    <row r="4586" spans="4:4" x14ac:dyDescent="0.25">
      <c r="D4586" s="111"/>
    </row>
    <row r="4587" spans="4:4" x14ac:dyDescent="0.25">
      <c r="D4587" s="111"/>
    </row>
    <row r="4588" spans="4:4" x14ac:dyDescent="0.25">
      <c r="D4588" s="111"/>
    </row>
    <row r="4589" spans="4:4" x14ac:dyDescent="0.25">
      <c r="D4589" s="111"/>
    </row>
    <row r="4590" spans="4:4" x14ac:dyDescent="0.25">
      <c r="D4590" s="111"/>
    </row>
    <row r="4591" spans="4:4" x14ac:dyDescent="0.25">
      <c r="D4591" s="111"/>
    </row>
    <row r="4592" spans="4:4" x14ac:dyDescent="0.25">
      <c r="D4592" s="111"/>
    </row>
    <row r="4593" spans="4:4" x14ac:dyDescent="0.25">
      <c r="D4593" s="111"/>
    </row>
    <row r="4594" spans="4:4" x14ac:dyDescent="0.25">
      <c r="D4594" s="111"/>
    </row>
    <row r="4595" spans="4:4" x14ac:dyDescent="0.25">
      <c r="D4595" s="111"/>
    </row>
    <row r="4596" spans="4:4" x14ac:dyDescent="0.25">
      <c r="D4596" s="111"/>
    </row>
    <row r="4597" spans="4:4" x14ac:dyDescent="0.25">
      <c r="D4597" s="111"/>
    </row>
    <row r="4598" spans="4:4" x14ac:dyDescent="0.25">
      <c r="D4598" s="111"/>
    </row>
    <row r="4599" spans="4:4" x14ac:dyDescent="0.25">
      <c r="D4599" s="111"/>
    </row>
    <row r="4600" spans="4:4" x14ac:dyDescent="0.25">
      <c r="D4600" s="111"/>
    </row>
    <row r="4601" spans="4:4" x14ac:dyDescent="0.25">
      <c r="D4601" s="111"/>
    </row>
    <row r="4602" spans="4:4" x14ac:dyDescent="0.25">
      <c r="D4602" s="111"/>
    </row>
    <row r="4603" spans="4:4" x14ac:dyDescent="0.25">
      <c r="D4603" s="111"/>
    </row>
    <row r="4604" spans="4:4" x14ac:dyDescent="0.25">
      <c r="D4604" s="111"/>
    </row>
    <row r="4605" spans="4:4" x14ac:dyDescent="0.25">
      <c r="D4605" s="111"/>
    </row>
    <row r="4606" spans="4:4" x14ac:dyDescent="0.25">
      <c r="D4606" s="111"/>
    </row>
    <row r="4607" spans="4:4" x14ac:dyDescent="0.25">
      <c r="D4607" s="111"/>
    </row>
    <row r="4608" spans="4:4" x14ac:dyDescent="0.25">
      <c r="D4608" s="111"/>
    </row>
    <row r="4609" spans="4:4" x14ac:dyDescent="0.25">
      <c r="D4609" s="111"/>
    </row>
    <row r="4610" spans="4:4" x14ac:dyDescent="0.25">
      <c r="D4610" s="111"/>
    </row>
    <row r="4611" spans="4:4" x14ac:dyDescent="0.25">
      <c r="D4611" s="111"/>
    </row>
    <row r="4612" spans="4:4" x14ac:dyDescent="0.25">
      <c r="D4612" s="111"/>
    </row>
    <row r="4613" spans="4:4" x14ac:dyDescent="0.25">
      <c r="D4613" s="111"/>
    </row>
    <row r="4614" spans="4:4" x14ac:dyDescent="0.25">
      <c r="D4614" s="111"/>
    </row>
    <row r="4615" spans="4:4" x14ac:dyDescent="0.25">
      <c r="D4615" s="111"/>
    </row>
    <row r="4616" spans="4:4" x14ac:dyDescent="0.25">
      <c r="D4616" s="111"/>
    </row>
    <row r="4617" spans="4:4" x14ac:dyDescent="0.25">
      <c r="D4617" s="111"/>
    </row>
    <row r="4618" spans="4:4" x14ac:dyDescent="0.25">
      <c r="D4618" s="111"/>
    </row>
    <row r="4619" spans="4:4" x14ac:dyDescent="0.25">
      <c r="D4619" s="111"/>
    </row>
    <row r="4620" spans="4:4" x14ac:dyDescent="0.25">
      <c r="D4620" s="111"/>
    </row>
    <row r="4621" spans="4:4" x14ac:dyDescent="0.25">
      <c r="D4621" s="111"/>
    </row>
    <row r="4622" spans="4:4" x14ac:dyDescent="0.25">
      <c r="D4622" s="111"/>
    </row>
    <row r="4623" spans="4:4" x14ac:dyDescent="0.25">
      <c r="D4623" s="111"/>
    </row>
    <row r="4624" spans="4:4" x14ac:dyDescent="0.25">
      <c r="D4624" s="111"/>
    </row>
    <row r="4625" spans="4:4" x14ac:dyDescent="0.25">
      <c r="D4625" s="111"/>
    </row>
    <row r="4626" spans="4:4" x14ac:dyDescent="0.25">
      <c r="D4626" s="111"/>
    </row>
    <row r="4627" spans="4:4" x14ac:dyDescent="0.25">
      <c r="D4627" s="111"/>
    </row>
    <row r="4628" spans="4:4" x14ac:dyDescent="0.25">
      <c r="D4628" s="111"/>
    </row>
    <row r="4629" spans="4:4" x14ac:dyDescent="0.25">
      <c r="D4629" s="111"/>
    </row>
    <row r="4630" spans="4:4" x14ac:dyDescent="0.25">
      <c r="D4630" s="111"/>
    </row>
    <row r="4631" spans="4:4" x14ac:dyDescent="0.25">
      <c r="D4631" s="111"/>
    </row>
    <row r="4632" spans="4:4" x14ac:dyDescent="0.25">
      <c r="D4632" s="111"/>
    </row>
    <row r="4633" spans="4:4" x14ac:dyDescent="0.25">
      <c r="D4633" s="111"/>
    </row>
    <row r="4634" spans="4:4" x14ac:dyDescent="0.25">
      <c r="D4634" s="111"/>
    </row>
    <row r="4635" spans="4:4" x14ac:dyDescent="0.25">
      <c r="D4635" s="111"/>
    </row>
    <row r="4636" spans="4:4" x14ac:dyDescent="0.25">
      <c r="D4636" s="111"/>
    </row>
    <row r="4637" spans="4:4" x14ac:dyDescent="0.25">
      <c r="D4637" s="111"/>
    </row>
    <row r="4638" spans="4:4" x14ac:dyDescent="0.25">
      <c r="D4638" s="111"/>
    </row>
    <row r="4639" spans="4:4" x14ac:dyDescent="0.25">
      <c r="D4639" s="111"/>
    </row>
    <row r="4640" spans="4:4" x14ac:dyDescent="0.25">
      <c r="D4640" s="111"/>
    </row>
    <row r="4641" spans="4:4" x14ac:dyDescent="0.25">
      <c r="D4641" s="111"/>
    </row>
    <row r="4642" spans="4:4" x14ac:dyDescent="0.25">
      <c r="D4642" s="111"/>
    </row>
    <row r="4643" spans="4:4" x14ac:dyDescent="0.25">
      <c r="D4643" s="111"/>
    </row>
    <row r="4644" spans="4:4" x14ac:dyDescent="0.25">
      <c r="D4644" s="111"/>
    </row>
    <row r="4645" spans="4:4" x14ac:dyDescent="0.25">
      <c r="D4645" s="111"/>
    </row>
    <row r="4646" spans="4:4" x14ac:dyDescent="0.25">
      <c r="D4646" s="111"/>
    </row>
    <row r="4647" spans="4:4" x14ac:dyDescent="0.25">
      <c r="D4647" s="111"/>
    </row>
    <row r="4648" spans="4:4" x14ac:dyDescent="0.25">
      <c r="D4648" s="111"/>
    </row>
    <row r="4649" spans="4:4" x14ac:dyDescent="0.25">
      <c r="D4649" s="111"/>
    </row>
    <row r="4650" spans="4:4" x14ac:dyDescent="0.25">
      <c r="D4650" s="111"/>
    </row>
    <row r="4651" spans="4:4" x14ac:dyDescent="0.25">
      <c r="D4651" s="111"/>
    </row>
    <row r="4652" spans="4:4" x14ac:dyDescent="0.25">
      <c r="D4652" s="111"/>
    </row>
    <row r="4653" spans="4:4" x14ac:dyDescent="0.25">
      <c r="D4653" s="111"/>
    </row>
    <row r="4654" spans="4:4" x14ac:dyDescent="0.25">
      <c r="D4654" s="111"/>
    </row>
    <row r="4655" spans="4:4" x14ac:dyDescent="0.25">
      <c r="D4655" s="111"/>
    </row>
    <row r="4656" spans="4:4" x14ac:dyDescent="0.25">
      <c r="D4656" s="111"/>
    </row>
    <row r="4657" spans="4:4" x14ac:dyDescent="0.25">
      <c r="D4657" s="111"/>
    </row>
    <row r="4658" spans="4:4" x14ac:dyDescent="0.25">
      <c r="D4658" s="111"/>
    </row>
    <row r="4659" spans="4:4" x14ac:dyDescent="0.25">
      <c r="D4659" s="111"/>
    </row>
    <row r="4660" spans="4:4" x14ac:dyDescent="0.25">
      <c r="D4660" s="111"/>
    </row>
    <row r="4661" spans="4:4" x14ac:dyDescent="0.25">
      <c r="D4661" s="111"/>
    </row>
    <row r="4662" spans="4:4" x14ac:dyDescent="0.25">
      <c r="D4662" s="111"/>
    </row>
    <row r="4663" spans="4:4" x14ac:dyDescent="0.25">
      <c r="D4663" s="111"/>
    </row>
    <row r="4664" spans="4:4" x14ac:dyDescent="0.25">
      <c r="D4664" s="111"/>
    </row>
    <row r="4665" spans="4:4" x14ac:dyDescent="0.25">
      <c r="D4665" s="111"/>
    </row>
    <row r="4666" spans="4:4" x14ac:dyDescent="0.25">
      <c r="D4666" s="111"/>
    </row>
    <row r="4667" spans="4:4" x14ac:dyDescent="0.25">
      <c r="D4667" s="111"/>
    </row>
    <row r="4668" spans="4:4" x14ac:dyDescent="0.25">
      <c r="D4668" s="111"/>
    </row>
    <row r="4669" spans="4:4" x14ac:dyDescent="0.25">
      <c r="D4669" s="111"/>
    </row>
    <row r="4670" spans="4:4" x14ac:dyDescent="0.25">
      <c r="D4670" s="111"/>
    </row>
    <row r="4671" spans="4:4" x14ac:dyDescent="0.25">
      <c r="D4671" s="111"/>
    </row>
    <row r="4672" spans="4:4" x14ac:dyDescent="0.25">
      <c r="D4672" s="111"/>
    </row>
    <row r="4673" spans="4:4" x14ac:dyDescent="0.25">
      <c r="D4673" s="111"/>
    </row>
    <row r="4674" spans="4:4" x14ac:dyDescent="0.25">
      <c r="D4674" s="111"/>
    </row>
    <row r="4675" spans="4:4" x14ac:dyDescent="0.25">
      <c r="D4675" s="111"/>
    </row>
    <row r="4676" spans="4:4" x14ac:dyDescent="0.25">
      <c r="D4676" s="111"/>
    </row>
    <row r="4677" spans="4:4" x14ac:dyDescent="0.25">
      <c r="D4677" s="111"/>
    </row>
    <row r="4678" spans="4:4" x14ac:dyDescent="0.25">
      <c r="D4678" s="111"/>
    </row>
    <row r="4679" spans="4:4" x14ac:dyDescent="0.25">
      <c r="D4679" s="111"/>
    </row>
    <row r="4680" spans="4:4" x14ac:dyDescent="0.25">
      <c r="D4680" s="111"/>
    </row>
    <row r="4681" spans="4:4" x14ac:dyDescent="0.25">
      <c r="D4681" s="111"/>
    </row>
    <row r="4682" spans="4:4" x14ac:dyDescent="0.25">
      <c r="D4682" s="111"/>
    </row>
    <row r="4683" spans="4:4" x14ac:dyDescent="0.25">
      <c r="D4683" s="111"/>
    </row>
    <row r="4684" spans="4:4" x14ac:dyDescent="0.25">
      <c r="D4684" s="111"/>
    </row>
    <row r="4685" spans="4:4" x14ac:dyDescent="0.25">
      <c r="D4685" s="111"/>
    </row>
    <row r="4686" spans="4:4" x14ac:dyDescent="0.25">
      <c r="D4686" s="111"/>
    </row>
    <row r="4687" spans="4:4" x14ac:dyDescent="0.25">
      <c r="D4687" s="111"/>
    </row>
    <row r="4688" spans="4:4" x14ac:dyDescent="0.25">
      <c r="D4688" s="111"/>
    </row>
    <row r="4689" spans="4:4" x14ac:dyDescent="0.25">
      <c r="D4689" s="111"/>
    </row>
    <row r="4690" spans="4:4" x14ac:dyDescent="0.25">
      <c r="D4690" s="111"/>
    </row>
    <row r="4691" spans="4:4" x14ac:dyDescent="0.25">
      <c r="D4691" s="111"/>
    </row>
    <row r="4692" spans="4:4" x14ac:dyDescent="0.25">
      <c r="D4692" s="111"/>
    </row>
    <row r="4693" spans="4:4" x14ac:dyDescent="0.25">
      <c r="D4693" s="111"/>
    </row>
    <row r="4694" spans="4:4" x14ac:dyDescent="0.25">
      <c r="D4694" s="111"/>
    </row>
    <row r="4695" spans="4:4" x14ac:dyDescent="0.25">
      <c r="D4695" s="111"/>
    </row>
    <row r="4696" spans="4:4" x14ac:dyDescent="0.25">
      <c r="D4696" s="111"/>
    </row>
    <row r="4697" spans="4:4" x14ac:dyDescent="0.25">
      <c r="D4697" s="111"/>
    </row>
    <row r="4698" spans="4:4" x14ac:dyDescent="0.25">
      <c r="D4698" s="111"/>
    </row>
    <row r="4699" spans="4:4" x14ac:dyDescent="0.25">
      <c r="D4699" s="111"/>
    </row>
    <row r="4700" spans="4:4" x14ac:dyDescent="0.25">
      <c r="D4700" s="111"/>
    </row>
    <row r="4701" spans="4:4" x14ac:dyDescent="0.25">
      <c r="D4701" s="111"/>
    </row>
    <row r="4702" spans="4:4" x14ac:dyDescent="0.25">
      <c r="D4702" s="111"/>
    </row>
    <row r="4703" spans="4:4" x14ac:dyDescent="0.25">
      <c r="D4703" s="111"/>
    </row>
    <row r="4704" spans="4:4" x14ac:dyDescent="0.25">
      <c r="D4704" s="111"/>
    </row>
    <row r="4705" spans="4:4" x14ac:dyDescent="0.25">
      <c r="D4705" s="111"/>
    </row>
    <row r="4706" spans="4:4" x14ac:dyDescent="0.25">
      <c r="D4706" s="111"/>
    </row>
    <row r="4707" spans="4:4" x14ac:dyDescent="0.25">
      <c r="D4707" s="111"/>
    </row>
    <row r="4708" spans="4:4" x14ac:dyDescent="0.25">
      <c r="D4708" s="111"/>
    </row>
    <row r="4709" spans="4:4" x14ac:dyDescent="0.25">
      <c r="D4709" s="111"/>
    </row>
    <row r="4710" spans="4:4" x14ac:dyDescent="0.25">
      <c r="D4710" s="111"/>
    </row>
    <row r="4711" spans="4:4" x14ac:dyDescent="0.25">
      <c r="D4711" s="111"/>
    </row>
    <row r="4712" spans="4:4" x14ac:dyDescent="0.25">
      <c r="D4712" s="111"/>
    </row>
    <row r="4713" spans="4:4" x14ac:dyDescent="0.25">
      <c r="D4713" s="111"/>
    </row>
    <row r="4714" spans="4:4" x14ac:dyDescent="0.25">
      <c r="D4714" s="111"/>
    </row>
    <row r="4715" spans="4:4" x14ac:dyDescent="0.25">
      <c r="D4715" s="111"/>
    </row>
    <row r="4716" spans="4:4" x14ac:dyDescent="0.25">
      <c r="D4716" s="111"/>
    </row>
    <row r="4717" spans="4:4" x14ac:dyDescent="0.25">
      <c r="D4717" s="111"/>
    </row>
    <row r="4718" spans="4:4" x14ac:dyDescent="0.25">
      <c r="D4718" s="111"/>
    </row>
    <row r="4719" spans="4:4" x14ac:dyDescent="0.25">
      <c r="D4719" s="111"/>
    </row>
    <row r="4720" spans="4:4" x14ac:dyDescent="0.25">
      <c r="D4720" s="111"/>
    </row>
    <row r="4721" spans="4:4" x14ac:dyDescent="0.25">
      <c r="D4721" s="111"/>
    </row>
    <row r="4722" spans="4:4" x14ac:dyDescent="0.25">
      <c r="D4722" s="111"/>
    </row>
    <row r="4723" spans="4:4" x14ac:dyDescent="0.25">
      <c r="D4723" s="111"/>
    </row>
    <row r="4724" spans="4:4" x14ac:dyDescent="0.25">
      <c r="D4724" s="111"/>
    </row>
    <row r="4725" spans="4:4" x14ac:dyDescent="0.25">
      <c r="D4725" s="111"/>
    </row>
    <row r="4726" spans="4:4" x14ac:dyDescent="0.25">
      <c r="D4726" s="111"/>
    </row>
    <row r="4727" spans="4:4" x14ac:dyDescent="0.25">
      <c r="D4727" s="111"/>
    </row>
    <row r="4728" spans="4:4" x14ac:dyDescent="0.25">
      <c r="D4728" s="111"/>
    </row>
    <row r="4729" spans="4:4" x14ac:dyDescent="0.25">
      <c r="D4729" s="111"/>
    </row>
    <row r="4730" spans="4:4" x14ac:dyDescent="0.25">
      <c r="D4730" s="111"/>
    </row>
    <row r="4731" spans="4:4" x14ac:dyDescent="0.25">
      <c r="D4731" s="111"/>
    </row>
    <row r="4732" spans="4:4" x14ac:dyDescent="0.25">
      <c r="D4732" s="111"/>
    </row>
    <row r="4733" spans="4:4" x14ac:dyDescent="0.25">
      <c r="D4733" s="111"/>
    </row>
    <row r="4734" spans="4:4" x14ac:dyDescent="0.25">
      <c r="D4734" s="111"/>
    </row>
    <row r="4735" spans="4:4" x14ac:dyDescent="0.25">
      <c r="D4735" s="111"/>
    </row>
    <row r="4736" spans="4:4" x14ac:dyDescent="0.25">
      <c r="D4736" s="111"/>
    </row>
    <row r="4737" spans="4:4" x14ac:dyDescent="0.25">
      <c r="D4737" s="111"/>
    </row>
    <row r="4738" spans="4:4" x14ac:dyDescent="0.25">
      <c r="D4738" s="111"/>
    </row>
    <row r="4739" spans="4:4" x14ac:dyDescent="0.25">
      <c r="D4739" s="111"/>
    </row>
    <row r="4740" spans="4:4" x14ac:dyDescent="0.25">
      <c r="D4740" s="111"/>
    </row>
    <row r="4741" spans="4:4" x14ac:dyDescent="0.25">
      <c r="D4741" s="111"/>
    </row>
    <row r="4742" spans="4:4" x14ac:dyDescent="0.25">
      <c r="D4742" s="111"/>
    </row>
    <row r="4743" spans="4:4" x14ac:dyDescent="0.25">
      <c r="D4743" s="111"/>
    </row>
    <row r="4744" spans="4:4" x14ac:dyDescent="0.25">
      <c r="D4744" s="111"/>
    </row>
    <row r="4745" spans="4:4" x14ac:dyDescent="0.25">
      <c r="D4745" s="111"/>
    </row>
    <row r="4746" spans="4:4" x14ac:dyDescent="0.25">
      <c r="D4746" s="111"/>
    </row>
    <row r="4747" spans="4:4" x14ac:dyDescent="0.25">
      <c r="D4747" s="111"/>
    </row>
    <row r="4748" spans="4:4" x14ac:dyDescent="0.25">
      <c r="D4748" s="111"/>
    </row>
    <row r="4749" spans="4:4" x14ac:dyDescent="0.25">
      <c r="D4749" s="111"/>
    </row>
    <row r="4750" spans="4:4" x14ac:dyDescent="0.25">
      <c r="D4750" s="111"/>
    </row>
    <row r="4751" spans="4:4" x14ac:dyDescent="0.25">
      <c r="D4751" s="111"/>
    </row>
    <row r="4752" spans="4:4" x14ac:dyDescent="0.25">
      <c r="D4752" s="111"/>
    </row>
    <row r="4753" spans="4:4" x14ac:dyDescent="0.25">
      <c r="D4753" s="111"/>
    </row>
    <row r="4754" spans="4:4" x14ac:dyDescent="0.25">
      <c r="D4754" s="111"/>
    </row>
    <row r="4755" spans="4:4" x14ac:dyDescent="0.25">
      <c r="D4755" s="111"/>
    </row>
    <row r="4756" spans="4:4" x14ac:dyDescent="0.25">
      <c r="D4756" s="111"/>
    </row>
    <row r="4757" spans="4:4" x14ac:dyDescent="0.25">
      <c r="D4757" s="111"/>
    </row>
    <row r="4758" spans="4:4" x14ac:dyDescent="0.25">
      <c r="D4758" s="111"/>
    </row>
    <row r="4759" spans="4:4" x14ac:dyDescent="0.25">
      <c r="D4759" s="111"/>
    </row>
    <row r="4760" spans="4:4" x14ac:dyDescent="0.25">
      <c r="D4760" s="111"/>
    </row>
    <row r="4761" spans="4:4" x14ac:dyDescent="0.25">
      <c r="D4761" s="111"/>
    </row>
    <row r="4762" spans="4:4" x14ac:dyDescent="0.25">
      <c r="D4762" s="111"/>
    </row>
    <row r="4763" spans="4:4" x14ac:dyDescent="0.25">
      <c r="D4763" s="111"/>
    </row>
    <row r="4764" spans="4:4" x14ac:dyDescent="0.25">
      <c r="D4764" s="111"/>
    </row>
    <row r="4765" spans="4:4" x14ac:dyDescent="0.25">
      <c r="D4765" s="111"/>
    </row>
    <row r="4766" spans="4:4" x14ac:dyDescent="0.25">
      <c r="D4766" s="111"/>
    </row>
    <row r="4767" spans="4:4" x14ac:dyDescent="0.25">
      <c r="D4767" s="111"/>
    </row>
    <row r="4768" spans="4:4" x14ac:dyDescent="0.25">
      <c r="D4768" s="111"/>
    </row>
    <row r="4769" spans="4:4" x14ac:dyDescent="0.25">
      <c r="D4769" s="111"/>
    </row>
    <row r="4770" spans="4:4" x14ac:dyDescent="0.25">
      <c r="D4770" s="111"/>
    </row>
    <row r="4771" spans="4:4" x14ac:dyDescent="0.25">
      <c r="D4771" s="111"/>
    </row>
    <row r="4772" spans="4:4" x14ac:dyDescent="0.25">
      <c r="D4772" s="111"/>
    </row>
    <row r="4773" spans="4:4" x14ac:dyDescent="0.25">
      <c r="D4773" s="111"/>
    </row>
    <row r="4774" spans="4:4" x14ac:dyDescent="0.25">
      <c r="D4774" s="111"/>
    </row>
    <row r="4775" spans="4:4" x14ac:dyDescent="0.25">
      <c r="D4775" s="111"/>
    </row>
    <row r="4776" spans="4:4" x14ac:dyDescent="0.25">
      <c r="D4776" s="111"/>
    </row>
    <row r="4777" spans="4:4" x14ac:dyDescent="0.25">
      <c r="D4777" s="111"/>
    </row>
    <row r="4778" spans="4:4" x14ac:dyDescent="0.25">
      <c r="D4778" s="111"/>
    </row>
    <row r="4779" spans="4:4" x14ac:dyDescent="0.25">
      <c r="D4779" s="111"/>
    </row>
    <row r="4780" spans="4:4" x14ac:dyDescent="0.25">
      <c r="D4780" s="111"/>
    </row>
    <row r="4781" spans="4:4" x14ac:dyDescent="0.25">
      <c r="D4781" s="111"/>
    </row>
    <row r="4782" spans="4:4" x14ac:dyDescent="0.25">
      <c r="D4782" s="111"/>
    </row>
    <row r="4783" spans="4:4" x14ac:dyDescent="0.25">
      <c r="D4783" s="111"/>
    </row>
    <row r="4784" spans="4:4" x14ac:dyDescent="0.25">
      <c r="D4784" s="111"/>
    </row>
    <row r="4785" spans="4:4" x14ac:dyDescent="0.25">
      <c r="D4785" s="111"/>
    </row>
    <row r="4786" spans="4:4" x14ac:dyDescent="0.25">
      <c r="D4786" s="111"/>
    </row>
    <row r="4787" spans="4:4" x14ac:dyDescent="0.25">
      <c r="D4787" s="111"/>
    </row>
    <row r="4788" spans="4:4" x14ac:dyDescent="0.25">
      <c r="D4788" s="111"/>
    </row>
    <row r="4789" spans="4:4" x14ac:dyDescent="0.25">
      <c r="D4789" s="111"/>
    </row>
    <row r="4790" spans="4:4" x14ac:dyDescent="0.25">
      <c r="D4790" s="111"/>
    </row>
    <row r="4791" spans="4:4" x14ac:dyDescent="0.25">
      <c r="D4791" s="111"/>
    </row>
    <row r="4792" spans="4:4" x14ac:dyDescent="0.25">
      <c r="D4792" s="111"/>
    </row>
    <row r="4793" spans="4:4" x14ac:dyDescent="0.25">
      <c r="D4793" s="111"/>
    </row>
    <row r="4794" spans="4:4" x14ac:dyDescent="0.25">
      <c r="D4794" s="111"/>
    </row>
    <row r="4795" spans="4:4" x14ac:dyDescent="0.25">
      <c r="D4795" s="111"/>
    </row>
    <row r="4796" spans="4:4" x14ac:dyDescent="0.25">
      <c r="D4796" s="111"/>
    </row>
    <row r="4797" spans="4:4" x14ac:dyDescent="0.25">
      <c r="D4797" s="111"/>
    </row>
    <row r="4798" spans="4:4" x14ac:dyDescent="0.25">
      <c r="D4798" s="111"/>
    </row>
    <row r="4799" spans="4:4" x14ac:dyDescent="0.25">
      <c r="D4799" s="111"/>
    </row>
    <row r="4800" spans="4:4" x14ac:dyDescent="0.25">
      <c r="D4800" s="111"/>
    </row>
    <row r="4801" spans="4:4" x14ac:dyDescent="0.25">
      <c r="D4801" s="111"/>
    </row>
    <row r="4802" spans="4:4" x14ac:dyDescent="0.25">
      <c r="D4802" s="111"/>
    </row>
    <row r="4803" spans="4:4" x14ac:dyDescent="0.25">
      <c r="D4803" s="111"/>
    </row>
    <row r="4804" spans="4:4" x14ac:dyDescent="0.25">
      <c r="D4804" s="111"/>
    </row>
    <row r="4805" spans="4:4" x14ac:dyDescent="0.25">
      <c r="D4805" s="111"/>
    </row>
    <row r="4806" spans="4:4" x14ac:dyDescent="0.25">
      <c r="D4806" s="111"/>
    </row>
    <row r="4807" spans="4:4" x14ac:dyDescent="0.25">
      <c r="D4807" s="111"/>
    </row>
    <row r="4808" spans="4:4" x14ac:dyDescent="0.25">
      <c r="D4808" s="111"/>
    </row>
    <row r="4809" spans="4:4" x14ac:dyDescent="0.25">
      <c r="D4809" s="111"/>
    </row>
    <row r="4810" spans="4:4" x14ac:dyDescent="0.25">
      <c r="D4810" s="111"/>
    </row>
    <row r="4811" spans="4:4" x14ac:dyDescent="0.25">
      <c r="D4811" s="111"/>
    </row>
    <row r="4812" spans="4:4" x14ac:dyDescent="0.25">
      <c r="D4812" s="111"/>
    </row>
    <row r="4813" spans="4:4" x14ac:dyDescent="0.25">
      <c r="D4813" s="111"/>
    </row>
    <row r="4814" spans="4:4" x14ac:dyDescent="0.25">
      <c r="D4814" s="111"/>
    </row>
    <row r="4815" spans="4:4" x14ac:dyDescent="0.25">
      <c r="D4815" s="111"/>
    </row>
    <row r="4816" spans="4:4" x14ac:dyDescent="0.25">
      <c r="D4816" s="111"/>
    </row>
    <row r="4817" spans="4:4" x14ac:dyDescent="0.25">
      <c r="D4817" s="111"/>
    </row>
    <row r="4818" spans="4:4" x14ac:dyDescent="0.25">
      <c r="D4818" s="111"/>
    </row>
    <row r="4819" spans="4:4" x14ac:dyDescent="0.25">
      <c r="D4819" s="111"/>
    </row>
    <row r="4820" spans="4:4" x14ac:dyDescent="0.25">
      <c r="D4820" s="111"/>
    </row>
    <row r="4821" spans="4:4" x14ac:dyDescent="0.25">
      <c r="D4821" s="111"/>
    </row>
    <row r="4822" spans="4:4" x14ac:dyDescent="0.25">
      <c r="D4822" s="111"/>
    </row>
    <row r="4823" spans="4:4" x14ac:dyDescent="0.25">
      <c r="D4823" s="111"/>
    </row>
    <row r="4824" spans="4:4" x14ac:dyDescent="0.25">
      <c r="D4824" s="111"/>
    </row>
    <row r="4825" spans="4:4" x14ac:dyDescent="0.25">
      <c r="D4825" s="111"/>
    </row>
    <row r="4826" spans="4:4" x14ac:dyDescent="0.25">
      <c r="D4826" s="111"/>
    </row>
    <row r="4827" spans="4:4" x14ac:dyDescent="0.25">
      <c r="D4827" s="111"/>
    </row>
    <row r="4828" spans="4:4" x14ac:dyDescent="0.25">
      <c r="D4828" s="111"/>
    </row>
    <row r="4829" spans="4:4" x14ac:dyDescent="0.25">
      <c r="D4829" s="111"/>
    </row>
    <row r="4830" spans="4:4" x14ac:dyDescent="0.25">
      <c r="D4830" s="111"/>
    </row>
    <row r="4831" spans="4:4" x14ac:dyDescent="0.25">
      <c r="D4831" s="111"/>
    </row>
    <row r="4832" spans="4:4" x14ac:dyDescent="0.25">
      <c r="D4832" s="111"/>
    </row>
    <row r="4833" spans="4:4" x14ac:dyDescent="0.25">
      <c r="D4833" s="111"/>
    </row>
    <row r="4834" spans="4:4" x14ac:dyDescent="0.25">
      <c r="D4834" s="111"/>
    </row>
    <row r="4835" spans="4:4" x14ac:dyDescent="0.25">
      <c r="D4835" s="111"/>
    </row>
    <row r="4836" spans="4:4" x14ac:dyDescent="0.25">
      <c r="D4836" s="111"/>
    </row>
    <row r="4837" spans="4:4" x14ac:dyDescent="0.25">
      <c r="D4837" s="111"/>
    </row>
    <row r="4838" spans="4:4" x14ac:dyDescent="0.25">
      <c r="D4838" s="111"/>
    </row>
    <row r="4839" spans="4:4" x14ac:dyDescent="0.25">
      <c r="D4839" s="111"/>
    </row>
    <row r="4840" spans="4:4" x14ac:dyDescent="0.25">
      <c r="D4840" s="111"/>
    </row>
    <row r="4841" spans="4:4" x14ac:dyDescent="0.25">
      <c r="D4841" s="111"/>
    </row>
    <row r="4842" spans="4:4" x14ac:dyDescent="0.25">
      <c r="D4842" s="111"/>
    </row>
    <row r="4843" spans="4:4" x14ac:dyDescent="0.25">
      <c r="D4843" s="111"/>
    </row>
    <row r="4844" spans="4:4" x14ac:dyDescent="0.25">
      <c r="D4844" s="111"/>
    </row>
    <row r="4845" spans="4:4" x14ac:dyDescent="0.25">
      <c r="D4845" s="111"/>
    </row>
    <row r="4846" spans="4:4" x14ac:dyDescent="0.25">
      <c r="D4846" s="111"/>
    </row>
    <row r="4847" spans="4:4" x14ac:dyDescent="0.25">
      <c r="D4847" s="111"/>
    </row>
    <row r="4848" spans="4:4" x14ac:dyDescent="0.25">
      <c r="D4848" s="111"/>
    </row>
    <row r="4849" spans="4:4" x14ac:dyDescent="0.25">
      <c r="D4849" s="111"/>
    </row>
    <row r="4850" spans="4:4" x14ac:dyDescent="0.25">
      <c r="D4850" s="111"/>
    </row>
    <row r="4851" spans="4:4" x14ac:dyDescent="0.25">
      <c r="D4851" s="111"/>
    </row>
    <row r="4852" spans="4:4" x14ac:dyDescent="0.25">
      <c r="D4852" s="111"/>
    </row>
    <row r="4853" spans="4:4" x14ac:dyDescent="0.25">
      <c r="D4853" s="111"/>
    </row>
    <row r="4854" spans="4:4" x14ac:dyDescent="0.25">
      <c r="D4854" s="111"/>
    </row>
    <row r="4855" spans="4:4" x14ac:dyDescent="0.25">
      <c r="D4855" s="111"/>
    </row>
    <row r="4856" spans="4:4" x14ac:dyDescent="0.25">
      <c r="D4856" s="111"/>
    </row>
    <row r="4857" spans="4:4" x14ac:dyDescent="0.25">
      <c r="D4857" s="111"/>
    </row>
    <row r="4858" spans="4:4" x14ac:dyDescent="0.25">
      <c r="D4858" s="111"/>
    </row>
    <row r="4859" spans="4:4" x14ac:dyDescent="0.25">
      <c r="D4859" s="111"/>
    </row>
    <row r="4860" spans="4:4" x14ac:dyDescent="0.25">
      <c r="D4860" s="111"/>
    </row>
    <row r="4861" spans="4:4" x14ac:dyDescent="0.25">
      <c r="D4861" s="111"/>
    </row>
    <row r="4862" spans="4:4" x14ac:dyDescent="0.25">
      <c r="D4862" s="111"/>
    </row>
    <row r="4863" spans="4:4" x14ac:dyDescent="0.25">
      <c r="D4863" s="111"/>
    </row>
    <row r="4864" spans="4:4" x14ac:dyDescent="0.25">
      <c r="D4864" s="111"/>
    </row>
    <row r="4865" spans="4:4" x14ac:dyDescent="0.25">
      <c r="D4865" s="111"/>
    </row>
    <row r="4866" spans="4:4" x14ac:dyDescent="0.25">
      <c r="D4866" s="111"/>
    </row>
    <row r="4867" spans="4:4" x14ac:dyDescent="0.25">
      <c r="D4867" s="111"/>
    </row>
    <row r="4868" spans="4:4" x14ac:dyDescent="0.25">
      <c r="D4868" s="111"/>
    </row>
    <row r="4869" spans="4:4" x14ac:dyDescent="0.25">
      <c r="D4869" s="111"/>
    </row>
    <row r="4870" spans="4:4" x14ac:dyDescent="0.25">
      <c r="D4870" s="111"/>
    </row>
    <row r="4871" spans="4:4" x14ac:dyDescent="0.25">
      <c r="D4871" s="111"/>
    </row>
    <row r="4872" spans="4:4" x14ac:dyDescent="0.25">
      <c r="D4872" s="111"/>
    </row>
    <row r="4873" spans="4:4" x14ac:dyDescent="0.25">
      <c r="D4873" s="111"/>
    </row>
    <row r="4874" spans="4:4" x14ac:dyDescent="0.25">
      <c r="D4874" s="111"/>
    </row>
    <row r="4875" spans="4:4" x14ac:dyDescent="0.25">
      <c r="D4875" s="111"/>
    </row>
    <row r="4876" spans="4:4" x14ac:dyDescent="0.25">
      <c r="D4876" s="111"/>
    </row>
    <row r="4877" spans="4:4" x14ac:dyDescent="0.25">
      <c r="D4877" s="111"/>
    </row>
    <row r="4878" spans="4:4" x14ac:dyDescent="0.25">
      <c r="D4878" s="111"/>
    </row>
    <row r="4879" spans="4:4" x14ac:dyDescent="0.25">
      <c r="D4879" s="111"/>
    </row>
    <row r="4880" spans="4:4" x14ac:dyDescent="0.25">
      <c r="D4880" s="111"/>
    </row>
    <row r="4881" spans="4:4" x14ac:dyDescent="0.25">
      <c r="D4881" s="111"/>
    </row>
    <row r="4882" spans="4:4" x14ac:dyDescent="0.25">
      <c r="D4882" s="111"/>
    </row>
    <row r="4883" spans="4:4" x14ac:dyDescent="0.25">
      <c r="D4883" s="111"/>
    </row>
    <row r="4884" spans="4:4" x14ac:dyDescent="0.25">
      <c r="D4884" s="111"/>
    </row>
    <row r="4885" spans="4:4" x14ac:dyDescent="0.25">
      <c r="D4885" s="111"/>
    </row>
    <row r="4886" spans="4:4" x14ac:dyDescent="0.25">
      <c r="D4886" s="111"/>
    </row>
    <row r="4887" spans="4:4" x14ac:dyDescent="0.25">
      <c r="D4887" s="111"/>
    </row>
    <row r="4888" spans="4:4" x14ac:dyDescent="0.25">
      <c r="D4888" s="111"/>
    </row>
    <row r="4889" spans="4:4" x14ac:dyDescent="0.25">
      <c r="D4889" s="111"/>
    </row>
    <row r="4890" spans="4:4" x14ac:dyDescent="0.25">
      <c r="D4890" s="111"/>
    </row>
    <row r="4891" spans="4:4" x14ac:dyDescent="0.25">
      <c r="D4891" s="111"/>
    </row>
    <row r="4892" spans="4:4" x14ac:dyDescent="0.25">
      <c r="D4892" s="111"/>
    </row>
    <row r="4893" spans="4:4" x14ac:dyDescent="0.25">
      <c r="D4893" s="111"/>
    </row>
    <row r="4894" spans="4:4" x14ac:dyDescent="0.25">
      <c r="D4894" s="111"/>
    </row>
    <row r="4895" spans="4:4" x14ac:dyDescent="0.25">
      <c r="D4895" s="111"/>
    </row>
    <row r="4896" spans="4:4" x14ac:dyDescent="0.25">
      <c r="D4896" s="111"/>
    </row>
    <row r="4897" spans="4:4" x14ac:dyDescent="0.25">
      <c r="D4897" s="111"/>
    </row>
    <row r="4898" spans="4:4" x14ac:dyDescent="0.25">
      <c r="D4898" s="111"/>
    </row>
    <row r="4899" spans="4:4" x14ac:dyDescent="0.25">
      <c r="D4899" s="111"/>
    </row>
    <row r="4900" spans="4:4" x14ac:dyDescent="0.25">
      <c r="D4900" s="111"/>
    </row>
    <row r="4901" spans="4:4" x14ac:dyDescent="0.25">
      <c r="D4901" s="111"/>
    </row>
    <row r="4902" spans="4:4" x14ac:dyDescent="0.25">
      <c r="D4902" s="111"/>
    </row>
    <row r="4903" spans="4:4" x14ac:dyDescent="0.25">
      <c r="D4903" s="111"/>
    </row>
    <row r="4904" spans="4:4" x14ac:dyDescent="0.25">
      <c r="D4904" s="111"/>
    </row>
    <row r="4905" spans="4:4" x14ac:dyDescent="0.25">
      <c r="D4905" s="111"/>
    </row>
    <row r="4906" spans="4:4" x14ac:dyDescent="0.25">
      <c r="D4906" s="111"/>
    </row>
    <row r="4907" spans="4:4" x14ac:dyDescent="0.25">
      <c r="D4907" s="111"/>
    </row>
    <row r="4908" spans="4:4" x14ac:dyDescent="0.25">
      <c r="D4908" s="111"/>
    </row>
    <row r="4909" spans="4:4" x14ac:dyDescent="0.25">
      <c r="D4909" s="111"/>
    </row>
    <row r="4910" spans="4:4" x14ac:dyDescent="0.25">
      <c r="D4910" s="111"/>
    </row>
    <row r="4911" spans="4:4" x14ac:dyDescent="0.25">
      <c r="D4911" s="111"/>
    </row>
    <row r="4912" spans="4:4" x14ac:dyDescent="0.25">
      <c r="D4912" s="111"/>
    </row>
    <row r="4913" spans="4:4" x14ac:dyDescent="0.25">
      <c r="D4913" s="111"/>
    </row>
    <row r="4914" spans="4:4" x14ac:dyDescent="0.25">
      <c r="D4914" s="111"/>
    </row>
    <row r="4915" spans="4:4" x14ac:dyDescent="0.25">
      <c r="D4915" s="111"/>
    </row>
    <row r="4916" spans="4:4" x14ac:dyDescent="0.25">
      <c r="D4916" s="111"/>
    </row>
    <row r="4917" spans="4:4" x14ac:dyDescent="0.25">
      <c r="D4917" s="111"/>
    </row>
    <row r="4918" spans="4:4" x14ac:dyDescent="0.25">
      <c r="D4918" s="111"/>
    </row>
    <row r="4919" spans="4:4" x14ac:dyDescent="0.25">
      <c r="D4919" s="111"/>
    </row>
    <row r="4920" spans="4:4" x14ac:dyDescent="0.25">
      <c r="D4920" s="111"/>
    </row>
    <row r="4921" spans="4:4" x14ac:dyDescent="0.25">
      <c r="D4921" s="111"/>
    </row>
    <row r="4922" spans="4:4" x14ac:dyDescent="0.25">
      <c r="D4922" s="111"/>
    </row>
    <row r="4923" spans="4:4" x14ac:dyDescent="0.25">
      <c r="D4923" s="111"/>
    </row>
    <row r="4924" spans="4:4" x14ac:dyDescent="0.25">
      <c r="D4924" s="111"/>
    </row>
    <row r="4925" spans="4:4" x14ac:dyDescent="0.25">
      <c r="D4925" s="111"/>
    </row>
    <row r="4926" spans="4:4" x14ac:dyDescent="0.25">
      <c r="D4926" s="111"/>
    </row>
    <row r="4927" spans="4:4" x14ac:dyDescent="0.25">
      <c r="D4927" s="111"/>
    </row>
    <row r="4928" spans="4:4" x14ac:dyDescent="0.25">
      <c r="D4928" s="111"/>
    </row>
    <row r="4929" spans="4:4" x14ac:dyDescent="0.25">
      <c r="D4929" s="111"/>
    </row>
    <row r="4930" spans="4:4" x14ac:dyDescent="0.25">
      <c r="D4930" s="111"/>
    </row>
    <row r="4931" spans="4:4" x14ac:dyDescent="0.25">
      <c r="D4931" s="111"/>
    </row>
    <row r="4932" spans="4:4" x14ac:dyDescent="0.25">
      <c r="D4932" s="111"/>
    </row>
    <row r="4933" spans="4:4" x14ac:dyDescent="0.25">
      <c r="D4933" s="111"/>
    </row>
    <row r="4934" spans="4:4" x14ac:dyDescent="0.25">
      <c r="D4934" s="111"/>
    </row>
    <row r="4935" spans="4:4" x14ac:dyDescent="0.25">
      <c r="D4935" s="111"/>
    </row>
    <row r="4936" spans="4:4" x14ac:dyDescent="0.25">
      <c r="D4936" s="111"/>
    </row>
    <row r="4937" spans="4:4" x14ac:dyDescent="0.25">
      <c r="D4937" s="111"/>
    </row>
    <row r="4938" spans="4:4" x14ac:dyDescent="0.25">
      <c r="D4938" s="111"/>
    </row>
    <row r="4939" spans="4:4" x14ac:dyDescent="0.25">
      <c r="D4939" s="111"/>
    </row>
    <row r="4940" spans="4:4" x14ac:dyDescent="0.25">
      <c r="D4940" s="111"/>
    </row>
    <row r="4941" spans="4:4" x14ac:dyDescent="0.25">
      <c r="D4941" s="111"/>
    </row>
    <row r="4942" spans="4:4" x14ac:dyDescent="0.25">
      <c r="D4942" s="111"/>
    </row>
    <row r="4943" spans="4:4" x14ac:dyDescent="0.25">
      <c r="D4943" s="111"/>
    </row>
    <row r="4944" spans="4:4" x14ac:dyDescent="0.25">
      <c r="D4944" s="111"/>
    </row>
    <row r="4945" spans="4:4" x14ac:dyDescent="0.25">
      <c r="D4945" s="111"/>
    </row>
    <row r="4946" spans="4:4" x14ac:dyDescent="0.25">
      <c r="D4946" s="111"/>
    </row>
    <row r="4947" spans="4:4" x14ac:dyDescent="0.25">
      <c r="D4947" s="111"/>
    </row>
    <row r="4948" spans="4:4" x14ac:dyDescent="0.25">
      <c r="D4948" s="111"/>
    </row>
    <row r="4949" spans="4:4" x14ac:dyDescent="0.25">
      <c r="D4949" s="111"/>
    </row>
    <row r="4950" spans="4:4" x14ac:dyDescent="0.25">
      <c r="D4950" s="111"/>
    </row>
    <row r="4951" spans="4:4" x14ac:dyDescent="0.25">
      <c r="D4951" s="111"/>
    </row>
    <row r="4952" spans="4:4" x14ac:dyDescent="0.25">
      <c r="D4952" s="111"/>
    </row>
    <row r="4953" spans="4:4" x14ac:dyDescent="0.25">
      <c r="D4953" s="111"/>
    </row>
    <row r="4954" spans="4:4" x14ac:dyDescent="0.25">
      <c r="D4954" s="111"/>
    </row>
    <row r="4955" spans="4:4" x14ac:dyDescent="0.25">
      <c r="D4955" s="111"/>
    </row>
    <row r="4956" spans="4:4" x14ac:dyDescent="0.25">
      <c r="D4956" s="111"/>
    </row>
    <row r="4957" spans="4:4" x14ac:dyDescent="0.25">
      <c r="D4957" s="111"/>
    </row>
    <row r="4958" spans="4:4" x14ac:dyDescent="0.25">
      <c r="D4958" s="111"/>
    </row>
    <row r="4959" spans="4:4" x14ac:dyDescent="0.25">
      <c r="D4959" s="111"/>
    </row>
    <row r="4960" spans="4:4" x14ac:dyDescent="0.25">
      <c r="D4960" s="111"/>
    </row>
    <row r="4961" spans="4:4" x14ac:dyDescent="0.25">
      <c r="D4961" s="111"/>
    </row>
    <row r="4962" spans="4:4" x14ac:dyDescent="0.25">
      <c r="D4962" s="111"/>
    </row>
    <row r="4963" spans="4:4" x14ac:dyDescent="0.25">
      <c r="D4963" s="111"/>
    </row>
    <row r="4964" spans="4:4" x14ac:dyDescent="0.25">
      <c r="D4964" s="111"/>
    </row>
    <row r="4965" spans="4:4" x14ac:dyDescent="0.25">
      <c r="D4965" s="111"/>
    </row>
    <row r="4966" spans="4:4" x14ac:dyDescent="0.25">
      <c r="D4966" s="111"/>
    </row>
    <row r="4967" spans="4:4" x14ac:dyDescent="0.25">
      <c r="D4967" s="111"/>
    </row>
    <row r="4968" spans="4:4" x14ac:dyDescent="0.25">
      <c r="D4968" s="111"/>
    </row>
    <row r="4969" spans="4:4" x14ac:dyDescent="0.25">
      <c r="D4969" s="111"/>
    </row>
    <row r="4970" spans="4:4" x14ac:dyDescent="0.25">
      <c r="D4970" s="111"/>
    </row>
    <row r="4971" spans="4:4" x14ac:dyDescent="0.25">
      <c r="D4971" s="111"/>
    </row>
    <row r="4972" spans="4:4" x14ac:dyDescent="0.25">
      <c r="D4972" s="111"/>
    </row>
    <row r="4973" spans="4:4" x14ac:dyDescent="0.25">
      <c r="D4973" s="111"/>
    </row>
    <row r="4974" spans="4:4" x14ac:dyDescent="0.25">
      <c r="D4974" s="111"/>
    </row>
    <row r="4975" spans="4:4" x14ac:dyDescent="0.25">
      <c r="D4975" s="111"/>
    </row>
    <row r="4976" spans="4:4" x14ac:dyDescent="0.25">
      <c r="D4976" s="111"/>
    </row>
    <row r="4977" spans="4:4" x14ac:dyDescent="0.25">
      <c r="D4977" s="111"/>
    </row>
    <row r="4978" spans="4:4" x14ac:dyDescent="0.25">
      <c r="D4978" s="111"/>
    </row>
    <row r="4979" spans="4:4" x14ac:dyDescent="0.25">
      <c r="D4979" s="111"/>
    </row>
    <row r="4980" spans="4:4" x14ac:dyDescent="0.25">
      <c r="D4980" s="111"/>
    </row>
    <row r="4981" spans="4:4" x14ac:dyDescent="0.25">
      <c r="D4981" s="111"/>
    </row>
    <row r="4982" spans="4:4" x14ac:dyDescent="0.25">
      <c r="D4982" s="111"/>
    </row>
    <row r="4983" spans="4:4" x14ac:dyDescent="0.25">
      <c r="D4983" s="111"/>
    </row>
    <row r="4984" spans="4:4" x14ac:dyDescent="0.25">
      <c r="D4984" s="111"/>
    </row>
    <row r="4985" spans="4:4" x14ac:dyDescent="0.25">
      <c r="D4985" s="111"/>
    </row>
    <row r="4986" spans="4:4" x14ac:dyDescent="0.25">
      <c r="D4986" s="111"/>
    </row>
    <row r="4987" spans="4:4" x14ac:dyDescent="0.25">
      <c r="D4987" s="111"/>
    </row>
    <row r="4988" spans="4:4" x14ac:dyDescent="0.25">
      <c r="D4988" s="111"/>
    </row>
    <row r="4989" spans="4:4" x14ac:dyDescent="0.25">
      <c r="D4989" s="111"/>
    </row>
    <row r="4990" spans="4:4" x14ac:dyDescent="0.25">
      <c r="D4990" s="111"/>
    </row>
    <row r="4991" spans="4:4" x14ac:dyDescent="0.25">
      <c r="D4991" s="111"/>
    </row>
    <row r="4992" spans="4:4" x14ac:dyDescent="0.25">
      <c r="D4992" s="111"/>
    </row>
    <row r="4993" spans="4:4" x14ac:dyDescent="0.25">
      <c r="D4993" s="111"/>
    </row>
    <row r="4994" spans="4:4" x14ac:dyDescent="0.25">
      <c r="D4994" s="111"/>
    </row>
    <row r="4995" spans="4:4" x14ac:dyDescent="0.25">
      <c r="D4995" s="111"/>
    </row>
    <row r="4996" spans="4:4" x14ac:dyDescent="0.25">
      <c r="D4996" s="111"/>
    </row>
    <row r="4997" spans="4:4" x14ac:dyDescent="0.25">
      <c r="D4997" s="111"/>
    </row>
    <row r="4998" spans="4:4" x14ac:dyDescent="0.25">
      <c r="D4998" s="111"/>
    </row>
  </sheetData>
  <sheetProtection password="ED0B" sheet="1" objects="1" scenarios="1"/>
  <mergeCells count="33">
    <mergeCell ref="C48:G48"/>
    <mergeCell ref="C50:G50"/>
    <mergeCell ref="C51:G51"/>
    <mergeCell ref="C34:G34"/>
    <mergeCell ref="C36:G36"/>
    <mergeCell ref="C39:G39"/>
    <mergeCell ref="C41:G41"/>
    <mergeCell ref="C42:G42"/>
    <mergeCell ref="C44:G44"/>
    <mergeCell ref="C33:G33"/>
    <mergeCell ref="C21:G21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Header>&amp;R&amp;F</oddHead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68"/>
  <sheetViews>
    <sheetView showGridLines="0" view="pageLayout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style="28" hidden="1" customWidth="1"/>
    <col min="2" max="2" width="13.44140625" style="28" customWidth="1"/>
    <col min="3" max="3" width="7.44140625" style="41" customWidth="1"/>
    <col min="4" max="4" width="13" style="41" customWidth="1"/>
    <col min="5" max="5" width="9.6640625" style="41" customWidth="1"/>
    <col min="6" max="6" width="11.6640625" style="28" customWidth="1"/>
    <col min="7" max="9" width="13" style="28" customWidth="1"/>
    <col min="10" max="10" width="5.5546875" style="28" customWidth="1"/>
    <col min="11" max="11" width="4.33203125" style="28" customWidth="1"/>
    <col min="12" max="15" width="10.6640625" style="28" customWidth="1"/>
    <col min="16" max="16384" width="9" style="28"/>
  </cols>
  <sheetData>
    <row r="1" spans="1:15" ht="33.75" customHeight="1" x14ac:dyDescent="0.25">
      <c r="A1" s="27" t="s">
        <v>13</v>
      </c>
      <c r="B1" s="580" t="s">
        <v>14</v>
      </c>
      <c r="C1" s="581"/>
      <c r="D1" s="581"/>
      <c r="E1" s="581"/>
      <c r="F1" s="581"/>
      <c r="G1" s="581"/>
      <c r="H1" s="581"/>
      <c r="I1" s="581"/>
      <c r="J1" s="582"/>
    </row>
    <row r="2" spans="1:15" ht="36" customHeight="1" x14ac:dyDescent="0.25">
      <c r="A2" s="29"/>
      <c r="B2" s="30" t="s">
        <v>15</v>
      </c>
      <c r="C2" s="31"/>
      <c r="D2" s="32" t="s">
        <v>924</v>
      </c>
      <c r="E2" s="583" t="s">
        <v>925</v>
      </c>
      <c r="F2" s="584"/>
      <c r="G2" s="584"/>
      <c r="H2" s="584"/>
      <c r="I2" s="584"/>
      <c r="J2" s="585"/>
      <c r="O2" s="33"/>
    </row>
    <row r="3" spans="1:15" ht="27" customHeight="1" x14ac:dyDescent="0.25">
      <c r="A3" s="29"/>
      <c r="B3" s="34" t="s">
        <v>18</v>
      </c>
      <c r="C3" s="31"/>
      <c r="D3" s="35" t="s">
        <v>0</v>
      </c>
      <c r="E3" s="586" t="s">
        <v>151</v>
      </c>
      <c r="F3" s="587"/>
      <c r="G3" s="587"/>
      <c r="H3" s="587"/>
      <c r="I3" s="587"/>
      <c r="J3" s="588"/>
    </row>
    <row r="4" spans="1:15" ht="23.25" customHeight="1" x14ac:dyDescent="0.25">
      <c r="A4" s="36">
        <v>11405</v>
      </c>
      <c r="B4" s="37" t="s">
        <v>21</v>
      </c>
      <c r="C4" s="38"/>
      <c r="D4" s="39" t="s">
        <v>152</v>
      </c>
      <c r="E4" s="589" t="s">
        <v>153</v>
      </c>
      <c r="F4" s="590"/>
      <c r="G4" s="590"/>
      <c r="H4" s="590"/>
      <c r="I4" s="590"/>
      <c r="J4" s="591"/>
    </row>
    <row r="5" spans="1:15" ht="24" customHeight="1" x14ac:dyDescent="0.25">
      <c r="A5" s="29"/>
      <c r="B5" s="40" t="s">
        <v>22</v>
      </c>
      <c r="D5" s="592"/>
      <c r="E5" s="593"/>
      <c r="F5" s="593"/>
      <c r="G5" s="593"/>
      <c r="H5" s="42" t="s">
        <v>23</v>
      </c>
      <c r="I5" s="43"/>
      <c r="J5" s="44"/>
    </row>
    <row r="6" spans="1:15" ht="15.75" customHeight="1" x14ac:dyDescent="0.25">
      <c r="A6" s="29"/>
      <c r="B6" s="45"/>
      <c r="C6" s="46"/>
      <c r="D6" s="578"/>
      <c r="E6" s="579"/>
      <c r="F6" s="579"/>
      <c r="G6" s="579"/>
      <c r="H6" s="42" t="s">
        <v>24</v>
      </c>
      <c r="I6" s="43"/>
      <c r="J6" s="44"/>
    </row>
    <row r="7" spans="1:15" ht="15.75" customHeight="1" x14ac:dyDescent="0.25">
      <c r="A7" s="29"/>
      <c r="B7" s="47"/>
      <c r="C7" s="48"/>
      <c r="D7" s="49"/>
      <c r="E7" s="594"/>
      <c r="F7" s="595"/>
      <c r="G7" s="595"/>
      <c r="H7" s="50"/>
      <c r="I7" s="51"/>
      <c r="J7" s="52"/>
    </row>
    <row r="8" spans="1:15" ht="24" hidden="1" customHeight="1" x14ac:dyDescent="0.25">
      <c r="A8" s="29"/>
      <c r="B8" s="40" t="s">
        <v>25</v>
      </c>
      <c r="D8" s="53"/>
      <c r="H8" s="42" t="s">
        <v>23</v>
      </c>
      <c r="I8" s="43"/>
      <c r="J8" s="44"/>
    </row>
    <row r="9" spans="1:15" ht="15.75" hidden="1" customHeight="1" x14ac:dyDescent="0.25">
      <c r="A9" s="29"/>
      <c r="B9" s="29"/>
      <c r="D9" s="53"/>
      <c r="H9" s="42" t="s">
        <v>24</v>
      </c>
      <c r="I9" s="43"/>
      <c r="J9" s="44"/>
    </row>
    <row r="10" spans="1:15" ht="15.75" hidden="1" customHeight="1" x14ac:dyDescent="0.25">
      <c r="A10" s="29"/>
      <c r="B10" s="54"/>
      <c r="C10" s="48"/>
      <c r="D10" s="49"/>
      <c r="E10" s="55"/>
      <c r="F10" s="50"/>
      <c r="G10" s="56"/>
      <c r="H10" s="56"/>
      <c r="I10" s="57"/>
      <c r="J10" s="52"/>
    </row>
    <row r="11" spans="1:15" ht="24" customHeight="1" x14ac:dyDescent="0.25">
      <c r="A11" s="29"/>
      <c r="B11" s="40" t="s">
        <v>26</v>
      </c>
      <c r="D11" s="596"/>
      <c r="E11" s="596"/>
      <c r="F11" s="596"/>
      <c r="G11" s="596"/>
      <c r="H11" s="42" t="s">
        <v>23</v>
      </c>
      <c r="I11" s="58"/>
      <c r="J11" s="44"/>
    </row>
    <row r="12" spans="1:15" ht="15.75" customHeight="1" x14ac:dyDescent="0.25">
      <c r="A12" s="29"/>
      <c r="B12" s="45"/>
      <c r="C12" s="46"/>
      <c r="D12" s="597"/>
      <c r="E12" s="597"/>
      <c r="F12" s="597"/>
      <c r="G12" s="597"/>
      <c r="H12" s="42" t="s">
        <v>24</v>
      </c>
      <c r="I12" s="58"/>
      <c r="J12" s="44"/>
    </row>
    <row r="13" spans="1:15" ht="15.75" customHeight="1" x14ac:dyDescent="0.25">
      <c r="A13" s="29"/>
      <c r="B13" s="47"/>
      <c r="C13" s="48"/>
      <c r="D13" s="59"/>
      <c r="E13" s="598"/>
      <c r="F13" s="599"/>
      <c r="G13" s="599"/>
      <c r="H13" s="60"/>
      <c r="I13" s="51"/>
      <c r="J13" s="52"/>
    </row>
    <row r="14" spans="1:15" ht="24" customHeight="1" x14ac:dyDescent="0.25">
      <c r="A14" s="29"/>
      <c r="B14" s="61" t="s">
        <v>27</v>
      </c>
      <c r="C14" s="62"/>
      <c r="D14" s="63"/>
      <c r="E14" s="64"/>
      <c r="F14" s="65"/>
      <c r="G14" s="65"/>
      <c r="H14" s="66"/>
      <c r="I14" s="65"/>
      <c r="J14" s="67"/>
    </row>
    <row r="15" spans="1:15" ht="32.25" customHeight="1" x14ac:dyDescent="0.25">
      <c r="A15" s="29"/>
      <c r="B15" s="54" t="s">
        <v>28</v>
      </c>
      <c r="C15" s="68"/>
      <c r="D15" s="69"/>
      <c r="E15" s="600"/>
      <c r="F15" s="600"/>
      <c r="G15" s="601"/>
      <c r="H15" s="601"/>
      <c r="I15" s="601" t="s">
        <v>29</v>
      </c>
      <c r="J15" s="602"/>
    </row>
    <row r="16" spans="1:15" ht="23.25" customHeight="1" x14ac:dyDescent="0.25">
      <c r="A16" s="70" t="s">
        <v>30</v>
      </c>
      <c r="B16" s="71" t="s">
        <v>30</v>
      </c>
      <c r="C16" s="72"/>
      <c r="D16" s="73"/>
      <c r="E16" s="603"/>
      <c r="F16" s="604"/>
      <c r="G16" s="603"/>
      <c r="H16" s="604"/>
      <c r="I16" s="603">
        <f>SUMIF(F50:F64,A16,I50:I64)+SUMIF(F50:F64,"PSU",I50:I64)</f>
        <v>0</v>
      </c>
      <c r="J16" s="605"/>
    </row>
    <row r="17" spans="1:10" ht="23.25" customHeight="1" x14ac:dyDescent="0.25">
      <c r="A17" s="70" t="s">
        <v>31</v>
      </c>
      <c r="B17" s="71" t="s">
        <v>31</v>
      </c>
      <c r="C17" s="72"/>
      <c r="D17" s="73"/>
      <c r="E17" s="603"/>
      <c r="F17" s="604"/>
      <c r="G17" s="603"/>
      <c r="H17" s="604"/>
      <c r="I17" s="603">
        <f>SUMIF(F50:F64,A17,I50:I64)</f>
        <v>0</v>
      </c>
      <c r="J17" s="605"/>
    </row>
    <row r="18" spans="1:10" ht="23.25" customHeight="1" x14ac:dyDescent="0.25">
      <c r="A18" s="70" t="s">
        <v>32</v>
      </c>
      <c r="B18" s="71" t="s">
        <v>32</v>
      </c>
      <c r="C18" s="72"/>
      <c r="D18" s="73"/>
      <c r="E18" s="603"/>
      <c r="F18" s="604"/>
      <c r="G18" s="603"/>
      <c r="H18" s="604"/>
      <c r="I18" s="603">
        <f>SUMIF(F50:F64,A18,I50:I64)</f>
        <v>0</v>
      </c>
      <c r="J18" s="605"/>
    </row>
    <row r="19" spans="1:10" ht="23.25" customHeight="1" x14ac:dyDescent="0.25">
      <c r="A19" s="70" t="s">
        <v>33</v>
      </c>
      <c r="B19" s="71" t="s">
        <v>34</v>
      </c>
      <c r="C19" s="72"/>
      <c r="D19" s="73"/>
      <c r="E19" s="603"/>
      <c r="F19" s="604"/>
      <c r="G19" s="603"/>
      <c r="H19" s="604"/>
      <c r="I19" s="603">
        <f>SUMIF(F50:F64,A19,I50:I64)</f>
        <v>0</v>
      </c>
      <c r="J19" s="605"/>
    </row>
    <row r="20" spans="1:10" ht="23.25" customHeight="1" x14ac:dyDescent="0.25">
      <c r="A20" s="70" t="s">
        <v>35</v>
      </c>
      <c r="B20" s="71" t="s">
        <v>36</v>
      </c>
      <c r="C20" s="72"/>
      <c r="D20" s="73"/>
      <c r="E20" s="603"/>
      <c r="F20" s="604"/>
      <c r="G20" s="603"/>
      <c r="H20" s="604"/>
      <c r="I20" s="603">
        <f>SUMIF(F50:F64,A20,I50:I64)</f>
        <v>0</v>
      </c>
      <c r="J20" s="605"/>
    </row>
    <row r="21" spans="1:10" ht="23.25" customHeight="1" x14ac:dyDescent="0.25">
      <c r="A21" s="29"/>
      <c r="B21" s="74" t="s">
        <v>29</v>
      </c>
      <c r="C21" s="75"/>
      <c r="D21" s="76"/>
      <c r="E21" s="607"/>
      <c r="F21" s="608"/>
      <c r="G21" s="607"/>
      <c r="H21" s="608"/>
      <c r="I21" s="607">
        <f>SUM(I16:J20)</f>
        <v>0</v>
      </c>
      <c r="J21" s="609"/>
    </row>
    <row r="22" spans="1:10" ht="33" customHeight="1" x14ac:dyDescent="0.25">
      <c r="A22" s="29"/>
      <c r="B22" s="77" t="s">
        <v>37</v>
      </c>
      <c r="C22" s="72"/>
      <c r="D22" s="73"/>
      <c r="E22" s="78"/>
      <c r="F22" s="79"/>
      <c r="G22" s="80"/>
      <c r="H22" s="80"/>
      <c r="I22" s="80"/>
      <c r="J22" s="81"/>
    </row>
    <row r="23" spans="1:10" ht="23.25" customHeight="1" x14ac:dyDescent="0.25">
      <c r="A23" s="29">
        <f>ZakladDPHSni*SazbaDPH1/100</f>
        <v>0</v>
      </c>
      <c r="B23" s="71" t="s">
        <v>38</v>
      </c>
      <c r="C23" s="72"/>
      <c r="D23" s="73"/>
      <c r="E23" s="82">
        <v>15</v>
      </c>
      <c r="F23" s="79" t="s">
        <v>39</v>
      </c>
      <c r="G23" s="610">
        <f>ZakladDPHSniVypocet</f>
        <v>0</v>
      </c>
      <c r="H23" s="611"/>
      <c r="I23" s="611"/>
      <c r="J23" s="81" t="str">
        <f t="shared" ref="J23:J28" si="0">Mena</f>
        <v>CZK</v>
      </c>
    </row>
    <row r="24" spans="1:10" ht="23.25" customHeight="1" x14ac:dyDescent="0.25">
      <c r="A24" s="29">
        <f>(A23-INT(A23))*100</f>
        <v>0</v>
      </c>
      <c r="B24" s="71" t="s">
        <v>40</v>
      </c>
      <c r="C24" s="72"/>
      <c r="D24" s="73"/>
      <c r="E24" s="82">
        <f>SazbaDPH1</f>
        <v>15</v>
      </c>
      <c r="F24" s="79" t="s">
        <v>39</v>
      </c>
      <c r="G24" s="612">
        <f>IF(A24&gt;50, ROUNDUP(A23, 0), ROUNDDOWN(A23, 0))</f>
        <v>0</v>
      </c>
      <c r="H24" s="613"/>
      <c r="I24" s="613"/>
      <c r="J24" s="81" t="str">
        <f t="shared" si="0"/>
        <v>CZK</v>
      </c>
    </row>
    <row r="25" spans="1:10" ht="23.25" customHeight="1" x14ac:dyDescent="0.25">
      <c r="A25" s="29">
        <f>ZakladDPHZakl*SazbaDPH2/100</f>
        <v>0</v>
      </c>
      <c r="B25" s="71" t="s">
        <v>41</v>
      </c>
      <c r="C25" s="72"/>
      <c r="D25" s="73"/>
      <c r="E25" s="82">
        <v>21</v>
      </c>
      <c r="F25" s="79" t="s">
        <v>39</v>
      </c>
      <c r="G25" s="610">
        <f>ZakladDPHZaklVypocet</f>
        <v>0</v>
      </c>
      <c r="H25" s="611"/>
      <c r="I25" s="611"/>
      <c r="J25" s="81" t="str">
        <f t="shared" si="0"/>
        <v>CZK</v>
      </c>
    </row>
    <row r="26" spans="1:10" ht="23.25" customHeight="1" x14ac:dyDescent="0.25">
      <c r="A26" s="29">
        <f>(A25-INT(A25))*100</f>
        <v>0</v>
      </c>
      <c r="B26" s="83" t="s">
        <v>42</v>
      </c>
      <c r="C26" s="84"/>
      <c r="D26" s="69"/>
      <c r="E26" s="85">
        <f>SazbaDPH2</f>
        <v>21</v>
      </c>
      <c r="F26" s="86" t="s">
        <v>39</v>
      </c>
      <c r="G26" s="614">
        <f>IF(A26&gt;50, ROUNDUP(A25, 0), ROUNDDOWN(A25, 0))</f>
        <v>0</v>
      </c>
      <c r="H26" s="615"/>
      <c r="I26" s="615"/>
      <c r="J26" s="87" t="str">
        <f t="shared" si="0"/>
        <v>CZK</v>
      </c>
    </row>
    <row r="27" spans="1:10" ht="23.25" customHeight="1" thickBot="1" x14ac:dyDescent="0.3">
      <c r="A27" s="29">
        <f>ZakladDPHSni+DPHSni+ZakladDPHZakl+DPHZakl</f>
        <v>0</v>
      </c>
      <c r="B27" s="40" t="s">
        <v>43</v>
      </c>
      <c r="C27" s="88"/>
      <c r="D27" s="89"/>
      <c r="E27" s="88"/>
      <c r="F27" s="90"/>
      <c r="G27" s="616">
        <f>CenaCelkem-(ZakladDPHSni+DPHSni+ZakladDPHZakl+DPHZakl)</f>
        <v>0</v>
      </c>
      <c r="H27" s="616"/>
      <c r="I27" s="616"/>
      <c r="J27" s="91" t="str">
        <f t="shared" si="0"/>
        <v>CZK</v>
      </c>
    </row>
    <row r="28" spans="1:10" ht="27.75" hidden="1" customHeight="1" thickBot="1" x14ac:dyDescent="0.3">
      <c r="A28" s="29"/>
      <c r="B28" s="92" t="s">
        <v>44</v>
      </c>
      <c r="C28" s="93"/>
      <c r="D28" s="93"/>
      <c r="E28" s="94"/>
      <c r="F28" s="95"/>
      <c r="G28" s="606">
        <f>ZakladDPHSniVypocet+ZakladDPHZaklVypocet</f>
        <v>0</v>
      </c>
      <c r="H28" s="606"/>
      <c r="I28" s="606"/>
      <c r="J28" s="96" t="str">
        <f t="shared" si="0"/>
        <v>CZK</v>
      </c>
    </row>
    <row r="29" spans="1:10" ht="27.75" customHeight="1" thickBot="1" x14ac:dyDescent="0.3">
      <c r="A29" s="29">
        <f>(A27-INT(A27))*100</f>
        <v>0</v>
      </c>
      <c r="B29" s="92" t="s">
        <v>45</v>
      </c>
      <c r="C29" s="97"/>
      <c r="D29" s="97"/>
      <c r="E29" s="97"/>
      <c r="F29" s="98"/>
      <c r="G29" s="623">
        <f>IF(A29&gt;50, ROUNDUP(A27, 0), ROUNDDOWN(A27, 0))</f>
        <v>0</v>
      </c>
      <c r="H29" s="623"/>
      <c r="I29" s="623"/>
      <c r="J29" s="99" t="s">
        <v>46</v>
      </c>
    </row>
    <row r="30" spans="1:10" ht="12.75" customHeight="1" x14ac:dyDescent="0.25">
      <c r="A30" s="29"/>
      <c r="B30" s="29"/>
      <c r="J30" s="100"/>
    </row>
    <row r="31" spans="1:10" ht="30" customHeight="1" x14ac:dyDescent="0.25">
      <c r="A31" s="29"/>
      <c r="B31" s="29"/>
      <c r="J31" s="100"/>
    </row>
    <row r="32" spans="1:10" ht="18.75" customHeight="1" x14ac:dyDescent="0.25">
      <c r="A32" s="29"/>
      <c r="B32" s="101"/>
      <c r="C32" s="102" t="s">
        <v>47</v>
      </c>
      <c r="D32" s="103"/>
      <c r="E32" s="103"/>
      <c r="F32" s="104" t="s">
        <v>48</v>
      </c>
      <c r="G32" s="105"/>
      <c r="H32" s="106"/>
      <c r="I32" s="105"/>
      <c r="J32" s="100"/>
    </row>
    <row r="33" spans="1:10" ht="47.25" customHeight="1" x14ac:dyDescent="0.25">
      <c r="A33" s="29"/>
      <c r="B33" s="29"/>
      <c r="J33" s="100"/>
    </row>
    <row r="34" spans="1:10" s="109" customFormat="1" ht="18.75" customHeight="1" x14ac:dyDescent="0.25">
      <c r="A34" s="107"/>
      <c r="B34" s="107"/>
      <c r="C34" s="108"/>
      <c r="D34" s="624"/>
      <c r="E34" s="625"/>
      <c r="G34" s="626"/>
      <c r="H34" s="627"/>
      <c r="I34" s="627"/>
      <c r="J34" s="110"/>
    </row>
    <row r="35" spans="1:10" ht="12.75" customHeight="1" x14ac:dyDescent="0.25">
      <c r="A35" s="29"/>
      <c r="B35" s="29"/>
      <c r="D35" s="628" t="s">
        <v>49</v>
      </c>
      <c r="E35" s="628"/>
      <c r="H35" s="111" t="s">
        <v>50</v>
      </c>
      <c r="J35" s="100"/>
    </row>
    <row r="36" spans="1:10" ht="13.5" customHeight="1" thickBot="1" x14ac:dyDescent="0.3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spans="1:10" ht="27" hidden="1" customHeight="1" x14ac:dyDescent="0.25">
      <c r="B37" s="116" t="s">
        <v>51</v>
      </c>
      <c r="C37" s="117"/>
      <c r="D37" s="117"/>
      <c r="E37" s="117"/>
      <c r="F37" s="118"/>
      <c r="G37" s="118"/>
      <c r="H37" s="118"/>
      <c r="I37" s="118"/>
      <c r="J37" s="119"/>
    </row>
    <row r="38" spans="1:10" ht="25.5" hidden="1" customHeight="1" x14ac:dyDescent="0.25">
      <c r="A38" s="120" t="s">
        <v>52</v>
      </c>
      <c r="B38" s="121" t="s">
        <v>53</v>
      </c>
      <c r="C38" s="122" t="s">
        <v>54</v>
      </c>
      <c r="D38" s="122"/>
      <c r="E38" s="122"/>
      <c r="F38" s="123" t="str">
        <f>B23</f>
        <v>Základ pro sníženou DPH</v>
      </c>
      <c r="G38" s="123" t="str">
        <f>B25</f>
        <v>Základ pro základní DPH</v>
      </c>
      <c r="H38" s="124" t="s">
        <v>7</v>
      </c>
      <c r="I38" s="124" t="s">
        <v>55</v>
      </c>
      <c r="J38" s="125" t="s">
        <v>39</v>
      </c>
    </row>
    <row r="39" spans="1:10" ht="25.5" hidden="1" customHeight="1" x14ac:dyDescent="0.25">
      <c r="A39" s="120">
        <v>1</v>
      </c>
      <c r="B39" s="126" t="s">
        <v>56</v>
      </c>
      <c r="C39" s="617"/>
      <c r="D39" s="617"/>
      <c r="E39" s="617"/>
      <c r="F39" s="127">
        <f>'Položky - st. SO 01 D.1.01 Pol'!AE532</f>
        <v>0</v>
      </c>
      <c r="G39" s="128">
        <f>'Položky - st. SO 01 D.1.01 Pol'!AF532</f>
        <v>0</v>
      </c>
      <c r="H39" s="129">
        <f>(F39*SazbaDPH1/100)+(G39*SazbaDPH2/100)</f>
        <v>0</v>
      </c>
      <c r="I39" s="129">
        <f>F39+G39+H39</f>
        <v>0</v>
      </c>
      <c r="J39" s="130" t="str">
        <f>IF(CenaCelkemVypocet=0,"",I39/CenaCelkemVypocet*100)</f>
        <v/>
      </c>
    </row>
    <row r="40" spans="1:10" ht="25.5" hidden="1" customHeight="1" x14ac:dyDescent="0.25">
      <c r="A40" s="120">
        <v>2</v>
      </c>
      <c r="B40" s="131"/>
      <c r="C40" s="629" t="s">
        <v>154</v>
      </c>
      <c r="D40" s="629"/>
      <c r="E40" s="629"/>
      <c r="F40" s="132"/>
      <c r="G40" s="133"/>
      <c r="H40" s="133">
        <f>(F40*SazbaDPH1/100)+(G40*SazbaDPH2/100)</f>
        <v>0</v>
      </c>
      <c r="I40" s="133"/>
      <c r="J40" s="134"/>
    </row>
    <row r="41" spans="1:10" ht="25.5" hidden="1" customHeight="1" x14ac:dyDescent="0.25">
      <c r="A41" s="120">
        <v>2</v>
      </c>
      <c r="B41" s="131" t="s">
        <v>0</v>
      </c>
      <c r="C41" s="629" t="s">
        <v>151</v>
      </c>
      <c r="D41" s="629"/>
      <c r="E41" s="629"/>
      <c r="F41" s="132">
        <f>'Položky - st. SO 01 D.1.01 Pol'!AE532</f>
        <v>0</v>
      </c>
      <c r="G41" s="133">
        <f>'Položky - st. SO 01 D.1.01 Pol'!AF532</f>
        <v>0</v>
      </c>
      <c r="H41" s="133">
        <f>(F41*SazbaDPH1/100)+(G41*SazbaDPH2/100)</f>
        <v>0</v>
      </c>
      <c r="I41" s="133">
        <f>F41+G41+H41</f>
        <v>0</v>
      </c>
      <c r="J41" s="134" t="str">
        <f>IF(CenaCelkemVypocet=0,"",I41/CenaCelkemVypocet*100)</f>
        <v/>
      </c>
    </row>
    <row r="42" spans="1:10" ht="25.5" hidden="1" customHeight="1" x14ac:dyDescent="0.25">
      <c r="A42" s="120">
        <v>3</v>
      </c>
      <c r="B42" s="135" t="s">
        <v>152</v>
      </c>
      <c r="C42" s="617" t="s">
        <v>153</v>
      </c>
      <c r="D42" s="617"/>
      <c r="E42" s="617"/>
      <c r="F42" s="136">
        <f>'Položky - st. SO 01 D.1.01 Pol'!AE532</f>
        <v>0</v>
      </c>
      <c r="G42" s="129">
        <f>'Položky - st. SO 01 D.1.01 Pol'!AF532</f>
        <v>0</v>
      </c>
      <c r="H42" s="129">
        <f>(F42*SazbaDPH1/100)+(G42*SazbaDPH2/100)</f>
        <v>0</v>
      </c>
      <c r="I42" s="129">
        <f>F42+G42+H42</f>
        <v>0</v>
      </c>
      <c r="J42" s="130" t="str">
        <f>IF(CenaCelkemVypocet=0,"",I42/CenaCelkemVypocet*100)</f>
        <v/>
      </c>
    </row>
    <row r="43" spans="1:10" ht="25.5" hidden="1" customHeight="1" x14ac:dyDescent="0.25">
      <c r="A43" s="120"/>
      <c r="B43" s="618" t="s">
        <v>58</v>
      </c>
      <c r="C43" s="619"/>
      <c r="D43" s="619"/>
      <c r="E43" s="620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8">
        <f>SUMIF(A39:A42,"=1",I39:I42)</f>
        <v>0</v>
      </c>
      <c r="J43" s="139">
        <f>SUMIF(A39:A42,"=1",J39:J42)</f>
        <v>0</v>
      </c>
    </row>
    <row r="47" spans="1:10" ht="15.6" x14ac:dyDescent="0.3">
      <c r="B47" s="140" t="s">
        <v>59</v>
      </c>
    </row>
    <row r="49" spans="1:10" ht="25.5" customHeight="1" x14ac:dyDescent="0.25">
      <c r="A49" s="141"/>
      <c r="B49" s="142" t="s">
        <v>53</v>
      </c>
      <c r="C49" s="142" t="s">
        <v>54</v>
      </c>
      <c r="D49" s="143"/>
      <c r="E49" s="143"/>
      <c r="F49" s="144" t="s">
        <v>60</v>
      </c>
      <c r="G49" s="144"/>
      <c r="H49" s="144"/>
      <c r="I49" s="144" t="s">
        <v>29</v>
      </c>
      <c r="J49" s="144" t="s">
        <v>39</v>
      </c>
    </row>
    <row r="50" spans="1:10" ht="36.75" customHeight="1" x14ac:dyDescent="0.25">
      <c r="A50" s="145"/>
      <c r="B50" s="146" t="s">
        <v>19</v>
      </c>
      <c r="C50" s="621" t="s">
        <v>155</v>
      </c>
      <c r="D50" s="622"/>
      <c r="E50" s="622"/>
      <c r="F50" s="147" t="s">
        <v>30</v>
      </c>
      <c r="G50" s="148"/>
      <c r="H50" s="148"/>
      <c r="I50" s="148">
        <f>'Položky - st. SO 01 D.1.01 Pol'!G8</f>
        <v>0</v>
      </c>
      <c r="J50" s="149" t="str">
        <f>IF(I65=0,"",I50/I65*100)</f>
        <v/>
      </c>
    </row>
    <row r="51" spans="1:10" ht="36.75" customHeight="1" x14ac:dyDescent="0.25">
      <c r="A51" s="145"/>
      <c r="B51" s="146" t="s">
        <v>156</v>
      </c>
      <c r="C51" s="621" t="s">
        <v>157</v>
      </c>
      <c r="D51" s="622"/>
      <c r="E51" s="622"/>
      <c r="F51" s="147" t="s">
        <v>30</v>
      </c>
      <c r="G51" s="148"/>
      <c r="H51" s="148"/>
      <c r="I51" s="148">
        <f>'Položky - st. SO 01 D.1.01 Pol'!G26</f>
        <v>0</v>
      </c>
      <c r="J51" s="149" t="str">
        <f>IF(I65=0,"",I51/I65*100)</f>
        <v/>
      </c>
    </row>
    <row r="52" spans="1:10" ht="36.75" customHeight="1" x14ac:dyDescent="0.25">
      <c r="A52" s="145"/>
      <c r="B52" s="146" t="s">
        <v>158</v>
      </c>
      <c r="C52" s="621" t="s">
        <v>159</v>
      </c>
      <c r="D52" s="622"/>
      <c r="E52" s="622"/>
      <c r="F52" s="147" t="s">
        <v>30</v>
      </c>
      <c r="G52" s="148"/>
      <c r="H52" s="148"/>
      <c r="I52" s="148">
        <f>'Položky - st. SO 01 D.1.01 Pol'!G119</f>
        <v>0</v>
      </c>
      <c r="J52" s="149" t="str">
        <f>IF(I65=0,"",I52/I65*100)</f>
        <v/>
      </c>
    </row>
    <row r="53" spans="1:10" ht="36.75" customHeight="1" x14ac:dyDescent="0.25">
      <c r="A53" s="145"/>
      <c r="B53" s="146" t="s">
        <v>160</v>
      </c>
      <c r="C53" s="621" t="s">
        <v>161</v>
      </c>
      <c r="D53" s="622"/>
      <c r="E53" s="622"/>
      <c r="F53" s="147" t="s">
        <v>30</v>
      </c>
      <c r="G53" s="148"/>
      <c r="H53" s="148"/>
      <c r="I53" s="148">
        <f>'Položky - st. SO 01 D.1.01 Pol'!G184</f>
        <v>0</v>
      </c>
      <c r="J53" s="149" t="str">
        <f>IF(I65=0,"",I53/I65*100)</f>
        <v/>
      </c>
    </row>
    <row r="54" spans="1:10" ht="36.75" customHeight="1" x14ac:dyDescent="0.25">
      <c r="A54" s="145"/>
      <c r="B54" s="146" t="s">
        <v>164</v>
      </c>
      <c r="C54" s="621" t="s">
        <v>165</v>
      </c>
      <c r="D54" s="622"/>
      <c r="E54" s="622"/>
      <c r="F54" s="147" t="s">
        <v>30</v>
      </c>
      <c r="G54" s="148"/>
      <c r="H54" s="148"/>
      <c r="I54" s="148">
        <f>'Položky - st. SO 01 D.1.01 Pol'!G215</f>
        <v>0</v>
      </c>
      <c r="J54" s="149" t="str">
        <f>IF(I65=0,"",I54/I65*100)</f>
        <v/>
      </c>
    </row>
    <row r="55" spans="1:10" ht="36.75" customHeight="1" x14ac:dyDescent="0.25">
      <c r="A55" s="145"/>
      <c r="B55" s="146" t="s">
        <v>166</v>
      </c>
      <c r="C55" s="621" t="s">
        <v>167</v>
      </c>
      <c r="D55" s="622"/>
      <c r="E55" s="622"/>
      <c r="F55" s="147" t="s">
        <v>30</v>
      </c>
      <c r="G55" s="148"/>
      <c r="H55" s="148"/>
      <c r="I55" s="148">
        <f>'Položky - st. SO 01 D.1.01 Pol'!G224</f>
        <v>0</v>
      </c>
      <c r="J55" s="149" t="str">
        <f>IF(I65=0,"",I55/I65*100)</f>
        <v/>
      </c>
    </row>
    <row r="56" spans="1:10" ht="36.75" customHeight="1" x14ac:dyDescent="0.25">
      <c r="A56" s="145"/>
      <c r="B56" s="146" t="s">
        <v>168</v>
      </c>
      <c r="C56" s="621" t="s">
        <v>169</v>
      </c>
      <c r="D56" s="622"/>
      <c r="E56" s="622"/>
      <c r="F56" s="147" t="s">
        <v>30</v>
      </c>
      <c r="G56" s="148"/>
      <c r="H56" s="148"/>
      <c r="I56" s="148">
        <f>'Položky - st. SO 01 D.1.01 Pol'!G262</f>
        <v>0</v>
      </c>
      <c r="J56" s="149" t="str">
        <f>IF(I65=0,"",I56/I65*100)</f>
        <v/>
      </c>
    </row>
    <row r="57" spans="1:10" ht="36.75" customHeight="1" x14ac:dyDescent="0.25">
      <c r="A57" s="145"/>
      <c r="B57" s="146" t="s">
        <v>170</v>
      </c>
      <c r="C57" s="621" t="s">
        <v>171</v>
      </c>
      <c r="D57" s="622"/>
      <c r="E57" s="622"/>
      <c r="F57" s="147" t="s">
        <v>30</v>
      </c>
      <c r="G57" s="148"/>
      <c r="H57" s="148"/>
      <c r="I57" s="148">
        <f>'Položky - st. SO 01 D.1.01 Pol'!G361</f>
        <v>0</v>
      </c>
      <c r="J57" s="149" t="str">
        <f>IF(I65=0,"",I57/I65*100)</f>
        <v/>
      </c>
    </row>
    <row r="58" spans="1:10" ht="36.75" customHeight="1" x14ac:dyDescent="0.25">
      <c r="A58" s="145"/>
      <c r="B58" s="146" t="s">
        <v>178</v>
      </c>
      <c r="C58" s="621" t="s">
        <v>179</v>
      </c>
      <c r="D58" s="622"/>
      <c r="E58" s="622"/>
      <c r="F58" s="147" t="s">
        <v>31</v>
      </c>
      <c r="G58" s="148"/>
      <c r="H58" s="148"/>
      <c r="I58" s="148">
        <f>'Položky - st. SO 01 D.1.01 Pol'!G368</f>
        <v>0</v>
      </c>
      <c r="J58" s="149" t="str">
        <f>IF(I65=0,"",I58/I65*100)</f>
        <v/>
      </c>
    </row>
    <row r="59" spans="1:10" ht="36.75" customHeight="1" x14ac:dyDescent="0.25">
      <c r="A59" s="145"/>
      <c r="B59" s="146" t="s">
        <v>180</v>
      </c>
      <c r="C59" s="621" t="s">
        <v>181</v>
      </c>
      <c r="D59" s="622"/>
      <c r="E59" s="622"/>
      <c r="F59" s="147" t="s">
        <v>31</v>
      </c>
      <c r="G59" s="148"/>
      <c r="H59" s="148"/>
      <c r="I59" s="148">
        <f>'Položky - st. SO 01 D.1.01 Pol'!G374</f>
        <v>0</v>
      </c>
      <c r="J59" s="149" t="str">
        <f>IF(I65=0,"",I59/I65*100)</f>
        <v/>
      </c>
    </row>
    <row r="60" spans="1:10" ht="36.75" customHeight="1" x14ac:dyDescent="0.25">
      <c r="A60" s="145"/>
      <c r="B60" s="146" t="s">
        <v>182</v>
      </c>
      <c r="C60" s="621" t="s">
        <v>183</v>
      </c>
      <c r="D60" s="622"/>
      <c r="E60" s="622"/>
      <c r="F60" s="147" t="s">
        <v>31</v>
      </c>
      <c r="G60" s="148"/>
      <c r="H60" s="148"/>
      <c r="I60" s="148">
        <f>'Položky - st. SO 01 D.1.01 Pol'!G425</f>
        <v>0</v>
      </c>
      <c r="J60" s="149" t="str">
        <f>IF(I65=0,"",I60/I65*100)</f>
        <v/>
      </c>
    </row>
    <row r="61" spans="1:10" ht="36.75" customHeight="1" x14ac:dyDescent="0.25">
      <c r="A61" s="145"/>
      <c r="B61" s="146" t="s">
        <v>192</v>
      </c>
      <c r="C61" s="621" t="s">
        <v>193</v>
      </c>
      <c r="D61" s="622"/>
      <c r="E61" s="622"/>
      <c r="F61" s="147" t="s">
        <v>31</v>
      </c>
      <c r="G61" s="148"/>
      <c r="H61" s="148"/>
      <c r="I61" s="148">
        <f>'Položky - st. SO 01 D.1.01 Pol'!G440</f>
        <v>0</v>
      </c>
      <c r="J61" s="149" t="str">
        <f>IF(I65=0,"",I61/I65*100)</f>
        <v/>
      </c>
    </row>
    <row r="62" spans="1:10" ht="36.75" customHeight="1" x14ac:dyDescent="0.25">
      <c r="A62" s="145"/>
      <c r="B62" s="146" t="s">
        <v>194</v>
      </c>
      <c r="C62" s="621" t="s">
        <v>195</v>
      </c>
      <c r="D62" s="622"/>
      <c r="E62" s="622"/>
      <c r="F62" s="147" t="s">
        <v>31</v>
      </c>
      <c r="G62" s="148"/>
      <c r="H62" s="148"/>
      <c r="I62" s="148">
        <f>'Položky - st. SO 01 D.1.01 Pol'!G449</f>
        <v>0</v>
      </c>
      <c r="J62" s="149" t="str">
        <f>IF(I65=0,"",I62/I65*100)</f>
        <v/>
      </c>
    </row>
    <row r="63" spans="1:10" ht="36.75" customHeight="1" x14ac:dyDescent="0.25">
      <c r="A63" s="145"/>
      <c r="B63" s="146" t="s">
        <v>196</v>
      </c>
      <c r="C63" s="621" t="s">
        <v>197</v>
      </c>
      <c r="D63" s="622"/>
      <c r="E63" s="622"/>
      <c r="F63" s="147" t="s">
        <v>32</v>
      </c>
      <c r="G63" s="148"/>
      <c r="H63" s="148"/>
      <c r="I63" s="148">
        <f>'Položky - st. SO 01 D.1.01 Pol'!G472</f>
        <v>0</v>
      </c>
      <c r="J63" s="149" t="str">
        <f>IF(I65=0,"",I63/I65*100)</f>
        <v/>
      </c>
    </row>
    <row r="64" spans="1:10" ht="36.75" customHeight="1" x14ac:dyDescent="0.25">
      <c r="A64" s="145"/>
      <c r="B64" s="146" t="s">
        <v>198</v>
      </c>
      <c r="C64" s="621" t="s">
        <v>199</v>
      </c>
      <c r="D64" s="622"/>
      <c r="E64" s="622"/>
      <c r="F64" s="147" t="s">
        <v>200</v>
      </c>
      <c r="G64" s="148"/>
      <c r="H64" s="148"/>
      <c r="I64" s="148">
        <f>'Položky - st. SO 01 D.1.01 Pol'!G484</f>
        <v>0</v>
      </c>
      <c r="J64" s="149" t="str">
        <f>IF(I65=0,"",I64/I65*100)</f>
        <v/>
      </c>
    </row>
    <row r="65" spans="1:10" ht="25.5" customHeight="1" x14ac:dyDescent="0.25">
      <c r="A65" s="150"/>
      <c r="B65" s="151" t="s">
        <v>55</v>
      </c>
      <c r="C65" s="152"/>
      <c r="D65" s="153"/>
      <c r="E65" s="153"/>
      <c r="F65" s="154"/>
      <c r="G65" s="155"/>
      <c r="H65" s="155"/>
      <c r="I65" s="155">
        <f>SUM(I50:I64)</f>
        <v>0</v>
      </c>
      <c r="J65" s="156">
        <f>SUM(J50:J64)</f>
        <v>0</v>
      </c>
    </row>
    <row r="66" spans="1:10" x14ac:dyDescent="0.25">
      <c r="F66" s="157"/>
      <c r="G66" s="157"/>
      <c r="H66" s="157"/>
      <c r="I66" s="157"/>
      <c r="J66" s="158"/>
    </row>
    <row r="67" spans="1:10" x14ac:dyDescent="0.25">
      <c r="F67" s="157"/>
      <c r="G67" s="157"/>
      <c r="H67" s="157"/>
      <c r="I67" s="157"/>
      <c r="J67" s="158"/>
    </row>
    <row r="68" spans="1:10" x14ac:dyDescent="0.25">
      <c r="F68" s="157"/>
      <c r="G68" s="157"/>
      <c r="H68" s="157"/>
      <c r="I68" s="157"/>
      <c r="J68" s="158"/>
    </row>
  </sheetData>
  <sheetProtection password="ED0B" sheet="1"/>
  <mergeCells count="61"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52:E52"/>
    <mergeCell ref="G29:I29"/>
    <mergeCell ref="D34:E34"/>
    <mergeCell ref="G34:I34"/>
    <mergeCell ref="D35:E35"/>
    <mergeCell ref="C39:E39"/>
    <mergeCell ref="C40:E40"/>
    <mergeCell ref="C41:E41"/>
    <mergeCell ref="C42:E42"/>
    <mergeCell ref="B43:E43"/>
    <mergeCell ref="C50:E50"/>
    <mergeCell ref="C51:E51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Header>&amp;R&amp;F</oddHead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outlinePr summaryBelow="0"/>
  </sheetPr>
  <dimension ref="A1:BH5000"/>
  <sheetViews>
    <sheetView view="pageLayout" zoomScaleNormal="100" workbookViewId="0">
      <selection activeCell="S19" sqref="S19"/>
    </sheetView>
  </sheetViews>
  <sheetFormatPr defaultRowHeight="13.2" outlineLevelRow="1" x14ac:dyDescent="0.25"/>
  <cols>
    <col min="1" max="1" width="3.44140625" style="28" customWidth="1"/>
    <col min="2" max="2" width="12.5546875" style="161" customWidth="1"/>
    <col min="3" max="3" width="63.33203125" style="161" customWidth="1"/>
    <col min="4" max="4" width="4.88671875" style="28" customWidth="1"/>
    <col min="5" max="5" width="10.5546875" style="28" customWidth="1"/>
    <col min="6" max="6" width="9.88671875" style="28" customWidth="1"/>
    <col min="7" max="7" width="12.6640625" style="28" customWidth="1"/>
    <col min="8" max="17" width="0" style="28" hidden="1" customWidth="1"/>
    <col min="18" max="18" width="6.88671875" style="28" customWidth="1"/>
    <col min="19" max="19" width="8.88671875" style="28"/>
    <col min="20" max="24" width="0" style="28" hidden="1" customWidth="1"/>
    <col min="25" max="28" width="8.88671875" style="28"/>
    <col min="29" max="29" width="0" style="28" hidden="1" customWidth="1"/>
    <col min="30" max="30" width="8.88671875" style="28"/>
    <col min="31" max="41" width="0" style="28" hidden="1" customWidth="1"/>
    <col min="42" max="52" width="8.88671875" style="28"/>
    <col min="53" max="53" width="98.6640625" style="28" customWidth="1"/>
    <col min="54" max="16384" width="8.88671875" style="28"/>
  </cols>
  <sheetData>
    <row r="1" spans="1:60" ht="15.75" customHeight="1" x14ac:dyDescent="0.3">
      <c r="A1" s="632" t="s">
        <v>201</v>
      </c>
      <c r="B1" s="632"/>
      <c r="C1" s="632"/>
      <c r="D1" s="632"/>
      <c r="E1" s="632"/>
      <c r="F1" s="632"/>
      <c r="G1" s="632"/>
      <c r="AG1" s="28" t="s">
        <v>62</v>
      </c>
    </row>
    <row r="2" spans="1:60" ht="24.9" customHeight="1" x14ac:dyDescent="0.25">
      <c r="A2" s="159" t="s">
        <v>63</v>
      </c>
      <c r="B2" s="160" t="s">
        <v>924</v>
      </c>
      <c r="C2" s="633" t="s">
        <v>925</v>
      </c>
      <c r="D2" s="634"/>
      <c r="E2" s="634"/>
      <c r="F2" s="634"/>
      <c r="G2" s="635"/>
      <c r="AG2" s="28" t="s">
        <v>64</v>
      </c>
    </row>
    <row r="3" spans="1:60" ht="24.9" customHeight="1" x14ac:dyDescent="0.25">
      <c r="A3" s="159" t="s">
        <v>65</v>
      </c>
      <c r="B3" s="160" t="s">
        <v>0</v>
      </c>
      <c r="C3" s="633" t="s">
        <v>151</v>
      </c>
      <c r="D3" s="634"/>
      <c r="E3" s="634"/>
      <c r="F3" s="634"/>
      <c r="G3" s="635"/>
      <c r="AC3" s="161" t="s">
        <v>64</v>
      </c>
      <c r="AG3" s="28" t="s">
        <v>67</v>
      </c>
    </row>
    <row r="4" spans="1:60" ht="24.9" customHeight="1" x14ac:dyDescent="0.25">
      <c r="A4" s="162" t="s">
        <v>68</v>
      </c>
      <c r="B4" s="163" t="s">
        <v>152</v>
      </c>
      <c r="C4" s="636" t="s">
        <v>153</v>
      </c>
      <c r="D4" s="637"/>
      <c r="E4" s="637"/>
      <c r="F4" s="637"/>
      <c r="G4" s="638"/>
      <c r="AG4" s="28" t="s">
        <v>69</v>
      </c>
    </row>
    <row r="5" spans="1:60" x14ac:dyDescent="0.25">
      <c r="D5" s="111"/>
    </row>
    <row r="6" spans="1:60" ht="39.6" x14ac:dyDescent="0.25">
      <c r="A6" s="164" t="s">
        <v>70</v>
      </c>
      <c r="B6" s="165" t="s">
        <v>71</v>
      </c>
      <c r="C6" s="165" t="s">
        <v>72</v>
      </c>
      <c r="D6" s="166" t="s">
        <v>73</v>
      </c>
      <c r="E6" s="164" t="s">
        <v>74</v>
      </c>
      <c r="F6" s="167" t="s">
        <v>75</v>
      </c>
      <c r="G6" s="164" t="s">
        <v>29</v>
      </c>
      <c r="H6" s="168" t="s">
        <v>76</v>
      </c>
      <c r="I6" s="168" t="s">
        <v>77</v>
      </c>
      <c r="J6" s="168" t="s">
        <v>78</v>
      </c>
      <c r="K6" s="168" t="s">
        <v>79</v>
      </c>
      <c r="L6" s="168" t="s">
        <v>1</v>
      </c>
      <c r="M6" s="168" t="s">
        <v>80</v>
      </c>
      <c r="N6" s="168" t="s">
        <v>81</v>
      </c>
      <c r="O6" s="168" t="s">
        <v>82</v>
      </c>
      <c r="P6" s="168" t="s">
        <v>83</v>
      </c>
      <c r="Q6" s="168" t="s">
        <v>84</v>
      </c>
      <c r="R6" s="168" t="s">
        <v>85</v>
      </c>
      <c r="S6" s="168" t="s">
        <v>86</v>
      </c>
      <c r="T6" s="168" t="s">
        <v>87</v>
      </c>
      <c r="U6" s="168" t="s">
        <v>88</v>
      </c>
      <c r="V6" s="168" t="s">
        <v>89</v>
      </c>
      <c r="W6" s="168" t="s">
        <v>90</v>
      </c>
      <c r="X6" s="168" t="s">
        <v>91</v>
      </c>
    </row>
    <row r="7" spans="1:60" hidden="1" x14ac:dyDescent="0.25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60" x14ac:dyDescent="0.25">
      <c r="A8" s="174" t="s">
        <v>92</v>
      </c>
      <c r="B8" s="175" t="s">
        <v>19</v>
      </c>
      <c r="C8" s="176" t="s">
        <v>155</v>
      </c>
      <c r="D8" s="177"/>
      <c r="E8" s="178"/>
      <c r="F8" s="179"/>
      <c r="G8" s="179">
        <f>SUMIF(AG9:AG25,"&lt;&gt;NOR",G9:G25)</f>
        <v>0</v>
      </c>
      <c r="H8" s="179"/>
      <c r="I8" s="179">
        <f>SUM(I9:I25)</f>
        <v>0</v>
      </c>
      <c r="J8" s="179"/>
      <c r="K8" s="179">
        <f>SUM(K9:K25)</f>
        <v>0</v>
      </c>
      <c r="L8" s="179"/>
      <c r="M8" s="179">
        <f>SUM(M9:M25)</f>
        <v>0</v>
      </c>
      <c r="N8" s="179"/>
      <c r="O8" s="179">
        <f>SUM(O9:O25)</f>
        <v>0</v>
      </c>
      <c r="P8" s="179"/>
      <c r="Q8" s="179">
        <f>SUM(Q9:Q25)</f>
        <v>0</v>
      </c>
      <c r="R8" s="179"/>
      <c r="S8" s="179"/>
      <c r="T8" s="180"/>
      <c r="U8" s="181"/>
      <c r="V8" s="181">
        <f>SUM(V9:V25)</f>
        <v>0</v>
      </c>
      <c r="W8" s="181"/>
      <c r="X8" s="181"/>
      <c r="AG8" s="28" t="s">
        <v>93</v>
      </c>
    </row>
    <row r="9" spans="1:60" outlineLevel="1" x14ac:dyDescent="0.25">
      <c r="A9" s="182">
        <v>1</v>
      </c>
      <c r="B9" s="183" t="s">
        <v>19</v>
      </c>
      <c r="C9" s="184" t="s">
        <v>202</v>
      </c>
      <c r="D9" s="185"/>
      <c r="E9" s="186">
        <v>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8">
        <v>0</v>
      </c>
      <c r="O9" s="188">
        <f>ROUND(E9*N9,2)</f>
        <v>0</v>
      </c>
      <c r="P9" s="188">
        <v>0</v>
      </c>
      <c r="Q9" s="188">
        <f>ROUND(E9*P9,2)</f>
        <v>0</v>
      </c>
      <c r="R9" s="188"/>
      <c r="S9" s="188" t="s">
        <v>117</v>
      </c>
      <c r="T9" s="189" t="s">
        <v>98</v>
      </c>
      <c r="U9" s="190">
        <v>0</v>
      </c>
      <c r="V9" s="190">
        <f>ROUND(E9*U9,2)</f>
        <v>0</v>
      </c>
      <c r="W9" s="190"/>
      <c r="X9" s="190" t="s">
        <v>99</v>
      </c>
      <c r="Y9" s="191"/>
      <c r="Z9" s="191"/>
      <c r="AA9" s="191"/>
      <c r="AB9" s="191"/>
      <c r="AC9" s="191"/>
      <c r="AD9" s="191"/>
      <c r="AE9" s="191"/>
      <c r="AF9" s="191"/>
      <c r="AG9" s="191" t="s">
        <v>203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ht="40.799999999999997" outlineLevel="1" x14ac:dyDescent="0.25">
      <c r="A10" s="192"/>
      <c r="B10" s="193"/>
      <c r="C10" s="195" t="s">
        <v>204</v>
      </c>
      <c r="D10" s="196"/>
      <c r="E10" s="197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1"/>
      <c r="Z10" s="191"/>
      <c r="AA10" s="191"/>
      <c r="AB10" s="191"/>
      <c r="AC10" s="191"/>
      <c r="AD10" s="191"/>
      <c r="AE10" s="191"/>
      <c r="AF10" s="191"/>
      <c r="AG10" s="191" t="s">
        <v>143</v>
      </c>
      <c r="AH10" s="191">
        <v>0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</row>
    <row r="11" spans="1:60" outlineLevel="1" x14ac:dyDescent="0.25">
      <c r="A11" s="192"/>
      <c r="B11" s="193"/>
      <c r="C11" s="195" t="s">
        <v>205</v>
      </c>
      <c r="D11" s="196"/>
      <c r="E11" s="197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1"/>
      <c r="Z11" s="191"/>
      <c r="AA11" s="191"/>
      <c r="AB11" s="191"/>
      <c r="AC11" s="191"/>
      <c r="AD11" s="191"/>
      <c r="AE11" s="191"/>
      <c r="AF11" s="191"/>
      <c r="AG11" s="191" t="s">
        <v>143</v>
      </c>
      <c r="AH11" s="191">
        <v>0</v>
      </c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ht="20.399999999999999" outlineLevel="1" x14ac:dyDescent="0.25">
      <c r="A12" s="192"/>
      <c r="B12" s="193"/>
      <c r="C12" s="195" t="s">
        <v>206</v>
      </c>
      <c r="D12" s="196"/>
      <c r="E12" s="197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1"/>
      <c r="Z12" s="191"/>
      <c r="AA12" s="191"/>
      <c r="AB12" s="191"/>
      <c r="AC12" s="191"/>
      <c r="AD12" s="191"/>
      <c r="AE12" s="191"/>
      <c r="AF12" s="191"/>
      <c r="AG12" s="191" t="s">
        <v>143</v>
      </c>
      <c r="AH12" s="191">
        <v>0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ht="30.6" outlineLevel="1" x14ac:dyDescent="0.25">
      <c r="A13" s="192"/>
      <c r="B13" s="193"/>
      <c r="C13" s="195" t="s">
        <v>207</v>
      </c>
      <c r="D13" s="196"/>
      <c r="E13" s="197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191"/>
      <c r="AA13" s="191"/>
      <c r="AB13" s="191"/>
      <c r="AC13" s="191"/>
      <c r="AD13" s="191"/>
      <c r="AE13" s="191"/>
      <c r="AF13" s="191"/>
      <c r="AG13" s="191" t="s">
        <v>143</v>
      </c>
      <c r="AH13" s="191">
        <v>0</v>
      </c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</row>
    <row r="14" spans="1:60" ht="20.399999999999999" outlineLevel="1" x14ac:dyDescent="0.25">
      <c r="A14" s="192"/>
      <c r="B14" s="193"/>
      <c r="C14" s="195" t="s">
        <v>208</v>
      </c>
      <c r="D14" s="196"/>
      <c r="E14" s="197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1"/>
      <c r="Z14" s="191"/>
      <c r="AA14" s="191"/>
      <c r="AB14" s="191"/>
      <c r="AC14" s="191"/>
      <c r="AD14" s="191"/>
      <c r="AE14" s="191"/>
      <c r="AF14" s="191"/>
      <c r="AG14" s="191" t="s">
        <v>143</v>
      </c>
      <c r="AH14" s="191">
        <v>0</v>
      </c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ht="30.6" outlineLevel="1" x14ac:dyDescent="0.25">
      <c r="A15" s="192"/>
      <c r="B15" s="193"/>
      <c r="C15" s="195" t="s">
        <v>209</v>
      </c>
      <c r="D15" s="196"/>
      <c r="E15" s="197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1"/>
      <c r="Z15" s="191"/>
      <c r="AA15" s="191"/>
      <c r="AB15" s="191"/>
      <c r="AC15" s="191"/>
      <c r="AD15" s="191"/>
      <c r="AE15" s="191"/>
      <c r="AF15" s="191"/>
      <c r="AG15" s="191" t="s">
        <v>143</v>
      </c>
      <c r="AH15" s="191">
        <v>0</v>
      </c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ht="20.399999999999999" outlineLevel="1" x14ac:dyDescent="0.25">
      <c r="A16" s="192"/>
      <c r="B16" s="193"/>
      <c r="C16" s="195" t="s">
        <v>210</v>
      </c>
      <c r="D16" s="196"/>
      <c r="E16" s="197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  <c r="Z16" s="191"/>
      <c r="AA16" s="191"/>
      <c r="AB16" s="191"/>
      <c r="AC16" s="191"/>
      <c r="AD16" s="191"/>
      <c r="AE16" s="191"/>
      <c r="AF16" s="191"/>
      <c r="AG16" s="191" t="s">
        <v>143</v>
      </c>
      <c r="AH16" s="191">
        <v>0</v>
      </c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</row>
    <row r="17" spans="1:60" ht="20.399999999999999" outlineLevel="1" x14ac:dyDescent="0.25">
      <c r="A17" s="192"/>
      <c r="B17" s="193"/>
      <c r="C17" s="195" t="s">
        <v>211</v>
      </c>
      <c r="D17" s="196"/>
      <c r="E17" s="197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  <c r="Z17" s="191"/>
      <c r="AA17" s="191"/>
      <c r="AB17" s="191"/>
      <c r="AC17" s="191"/>
      <c r="AD17" s="191"/>
      <c r="AE17" s="191"/>
      <c r="AF17" s="191"/>
      <c r="AG17" s="191" t="s">
        <v>143</v>
      </c>
      <c r="AH17" s="191">
        <v>0</v>
      </c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ht="30.6" outlineLevel="1" x14ac:dyDescent="0.25">
      <c r="A18" s="192"/>
      <c r="B18" s="193"/>
      <c r="C18" s="195" t="s">
        <v>212</v>
      </c>
      <c r="D18" s="196"/>
      <c r="E18" s="197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1"/>
      <c r="Z18" s="191"/>
      <c r="AA18" s="191"/>
      <c r="AB18" s="191"/>
      <c r="AC18" s="191"/>
      <c r="AD18" s="191"/>
      <c r="AE18" s="191"/>
      <c r="AF18" s="191"/>
      <c r="AG18" s="191" t="s">
        <v>143</v>
      </c>
      <c r="AH18" s="191">
        <v>0</v>
      </c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ht="30.6" outlineLevel="1" x14ac:dyDescent="0.25">
      <c r="A19" s="192"/>
      <c r="B19" s="193"/>
      <c r="C19" s="195" t="s">
        <v>213</v>
      </c>
      <c r="D19" s="196"/>
      <c r="E19" s="197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Z19" s="191"/>
      <c r="AA19" s="191"/>
      <c r="AB19" s="191"/>
      <c r="AC19" s="191"/>
      <c r="AD19" s="191"/>
      <c r="AE19" s="191"/>
      <c r="AF19" s="191"/>
      <c r="AG19" s="191" t="s">
        <v>143</v>
      </c>
      <c r="AH19" s="191">
        <v>0</v>
      </c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outlineLevel="1" x14ac:dyDescent="0.25">
      <c r="A20" s="192"/>
      <c r="B20" s="193"/>
      <c r="C20" s="195" t="s">
        <v>214</v>
      </c>
      <c r="D20" s="196"/>
      <c r="E20" s="197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  <c r="Z20" s="191"/>
      <c r="AA20" s="191"/>
      <c r="AB20" s="191"/>
      <c r="AC20" s="191"/>
      <c r="AD20" s="191"/>
      <c r="AE20" s="191"/>
      <c r="AF20" s="191"/>
      <c r="AG20" s="191" t="s">
        <v>143</v>
      </c>
      <c r="AH20" s="191">
        <v>0</v>
      </c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outlineLevel="1" x14ac:dyDescent="0.25">
      <c r="A21" s="192"/>
      <c r="B21" s="193"/>
      <c r="C21" s="195" t="s">
        <v>215</v>
      </c>
      <c r="D21" s="196"/>
      <c r="E21" s="197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1"/>
      <c r="Z21" s="191"/>
      <c r="AA21" s="191"/>
      <c r="AB21" s="191"/>
      <c r="AC21" s="191"/>
      <c r="AD21" s="191"/>
      <c r="AE21" s="191"/>
      <c r="AF21" s="191"/>
      <c r="AG21" s="191" t="s">
        <v>143</v>
      </c>
      <c r="AH21" s="191">
        <v>0</v>
      </c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outlineLevel="1" x14ac:dyDescent="0.25">
      <c r="A22" s="192"/>
      <c r="B22" s="193"/>
      <c r="C22" s="195" t="s">
        <v>216</v>
      </c>
      <c r="D22" s="196"/>
      <c r="E22" s="197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1"/>
      <c r="Z22" s="191"/>
      <c r="AA22" s="191"/>
      <c r="AB22" s="191"/>
      <c r="AC22" s="191"/>
      <c r="AD22" s="191"/>
      <c r="AE22" s="191"/>
      <c r="AF22" s="191"/>
      <c r="AG22" s="191" t="s">
        <v>143</v>
      </c>
      <c r="AH22" s="191">
        <v>0</v>
      </c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outlineLevel="1" x14ac:dyDescent="0.25">
      <c r="A23" s="192"/>
      <c r="B23" s="193"/>
      <c r="C23" s="195" t="s">
        <v>217</v>
      </c>
      <c r="D23" s="196"/>
      <c r="E23" s="197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1"/>
      <c r="Z23" s="191"/>
      <c r="AA23" s="191"/>
      <c r="AB23" s="191"/>
      <c r="AC23" s="191"/>
      <c r="AD23" s="191"/>
      <c r="AE23" s="191"/>
      <c r="AF23" s="191"/>
      <c r="AG23" s="191" t="s">
        <v>143</v>
      </c>
      <c r="AH23" s="191">
        <v>0</v>
      </c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</row>
    <row r="24" spans="1:60" ht="20.399999999999999" outlineLevel="1" x14ac:dyDescent="0.25">
      <c r="A24" s="192"/>
      <c r="B24" s="193"/>
      <c r="C24" s="195" t="s">
        <v>218</v>
      </c>
      <c r="D24" s="196"/>
      <c r="E24" s="197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1"/>
      <c r="Z24" s="191"/>
      <c r="AA24" s="191"/>
      <c r="AB24" s="191"/>
      <c r="AC24" s="191"/>
      <c r="AD24" s="191"/>
      <c r="AE24" s="191"/>
      <c r="AF24" s="191"/>
      <c r="AG24" s="191" t="s">
        <v>143</v>
      </c>
      <c r="AH24" s="191">
        <v>0</v>
      </c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outlineLevel="1" x14ac:dyDescent="0.25">
      <c r="A25" s="192"/>
      <c r="B25" s="193"/>
      <c r="C25" s="641"/>
      <c r="D25" s="642"/>
      <c r="E25" s="642"/>
      <c r="F25" s="642"/>
      <c r="G25" s="642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1"/>
      <c r="Z25" s="191"/>
      <c r="AA25" s="191"/>
      <c r="AB25" s="191"/>
      <c r="AC25" s="191"/>
      <c r="AD25" s="191"/>
      <c r="AE25" s="191"/>
      <c r="AF25" s="191"/>
      <c r="AG25" s="191" t="s">
        <v>103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</row>
    <row r="26" spans="1:60" x14ac:dyDescent="0.25">
      <c r="A26" s="174" t="s">
        <v>92</v>
      </c>
      <c r="B26" s="175" t="s">
        <v>156</v>
      </c>
      <c r="C26" s="176" t="s">
        <v>157</v>
      </c>
      <c r="D26" s="177"/>
      <c r="E26" s="178"/>
      <c r="F26" s="179"/>
      <c r="G26" s="179">
        <f>SUMIF(AG27:AG118,"&lt;&gt;NOR",G27:G118)</f>
        <v>0</v>
      </c>
      <c r="H26" s="179"/>
      <c r="I26" s="179">
        <f>SUM(I27:I118)</f>
        <v>0</v>
      </c>
      <c r="J26" s="179"/>
      <c r="K26" s="179">
        <f>SUM(K27:K118)</f>
        <v>0</v>
      </c>
      <c r="L26" s="179"/>
      <c r="M26" s="179">
        <f>SUM(M27:M118)</f>
        <v>0</v>
      </c>
      <c r="N26" s="179"/>
      <c r="O26" s="179">
        <f>SUM(O27:O118)</f>
        <v>3.4299999999999997</v>
      </c>
      <c r="P26" s="179"/>
      <c r="Q26" s="179">
        <f>SUM(Q27:Q118)</f>
        <v>0</v>
      </c>
      <c r="R26" s="179"/>
      <c r="S26" s="179"/>
      <c r="T26" s="180"/>
      <c r="U26" s="181"/>
      <c r="V26" s="181">
        <f>SUM(V27:V118)</f>
        <v>23.209999999999997</v>
      </c>
      <c r="W26" s="181"/>
      <c r="X26" s="181"/>
      <c r="AG26" s="28" t="s">
        <v>93</v>
      </c>
    </row>
    <row r="27" spans="1:60" outlineLevel="1" x14ac:dyDescent="0.25">
      <c r="A27" s="182">
        <v>2</v>
      </c>
      <c r="B27" s="183" t="s">
        <v>926</v>
      </c>
      <c r="C27" s="184" t="s">
        <v>927</v>
      </c>
      <c r="D27" s="185" t="s">
        <v>354</v>
      </c>
      <c r="E27" s="186">
        <v>0.115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8">
        <v>1.796</v>
      </c>
      <c r="O27" s="188">
        <f>ROUND(E27*N27,2)</f>
        <v>0.21</v>
      </c>
      <c r="P27" s="188">
        <v>0</v>
      </c>
      <c r="Q27" s="188">
        <f>ROUND(E27*P27,2)</f>
        <v>0</v>
      </c>
      <c r="R27" s="188" t="s">
        <v>222</v>
      </c>
      <c r="S27" s="188" t="s">
        <v>97</v>
      </c>
      <c r="T27" s="189" t="s">
        <v>98</v>
      </c>
      <c r="U27" s="190">
        <v>6.87</v>
      </c>
      <c r="V27" s="190">
        <f>ROUND(E27*U27,2)</f>
        <v>0.79</v>
      </c>
      <c r="W27" s="190"/>
      <c r="X27" s="190" t="s">
        <v>134</v>
      </c>
      <c r="Y27" s="191"/>
      <c r="Z27" s="191"/>
      <c r="AA27" s="191"/>
      <c r="AB27" s="191"/>
      <c r="AC27" s="191"/>
      <c r="AD27" s="191"/>
      <c r="AE27" s="191"/>
      <c r="AF27" s="191"/>
      <c r="AG27" s="191" t="s">
        <v>135</v>
      </c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</row>
    <row r="28" spans="1:60" outlineLevel="1" x14ac:dyDescent="0.25">
      <c r="A28" s="192"/>
      <c r="B28" s="193"/>
      <c r="C28" s="645" t="s">
        <v>928</v>
      </c>
      <c r="D28" s="646"/>
      <c r="E28" s="646"/>
      <c r="F28" s="646"/>
      <c r="G28" s="646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  <c r="Z28" s="191"/>
      <c r="AA28" s="191"/>
      <c r="AB28" s="191"/>
      <c r="AC28" s="191"/>
      <c r="AD28" s="191"/>
      <c r="AE28" s="191"/>
      <c r="AF28" s="191"/>
      <c r="AG28" s="191" t="s">
        <v>224</v>
      </c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 outlineLevel="1" x14ac:dyDescent="0.25">
      <c r="A29" s="192"/>
      <c r="B29" s="193"/>
      <c r="C29" s="195" t="s">
        <v>408</v>
      </c>
      <c r="D29" s="196"/>
      <c r="E29" s="197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191"/>
      <c r="AA29" s="191"/>
      <c r="AB29" s="191"/>
      <c r="AC29" s="191"/>
      <c r="AD29" s="191"/>
      <c r="AE29" s="191"/>
      <c r="AF29" s="191"/>
      <c r="AG29" s="191" t="s">
        <v>143</v>
      </c>
      <c r="AH29" s="191">
        <v>0</v>
      </c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outlineLevel="1" x14ac:dyDescent="0.25">
      <c r="A30" s="192"/>
      <c r="B30" s="193"/>
      <c r="C30" s="195" t="s">
        <v>929</v>
      </c>
      <c r="D30" s="196"/>
      <c r="E30" s="197">
        <v>2.3E-2</v>
      </c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1"/>
      <c r="Z30" s="191"/>
      <c r="AA30" s="191"/>
      <c r="AB30" s="191"/>
      <c r="AC30" s="191"/>
      <c r="AD30" s="191"/>
      <c r="AE30" s="191"/>
      <c r="AF30" s="191"/>
      <c r="AG30" s="191" t="s">
        <v>143</v>
      </c>
      <c r="AH30" s="191">
        <v>0</v>
      </c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 outlineLevel="1" x14ac:dyDescent="0.25">
      <c r="A31" s="192"/>
      <c r="B31" s="193"/>
      <c r="C31" s="195" t="s">
        <v>440</v>
      </c>
      <c r="D31" s="196"/>
      <c r="E31" s="197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1"/>
      <c r="AA31" s="191"/>
      <c r="AB31" s="191"/>
      <c r="AC31" s="191"/>
      <c r="AD31" s="191"/>
      <c r="AE31" s="191"/>
      <c r="AF31" s="191"/>
      <c r="AG31" s="191" t="s">
        <v>143</v>
      </c>
      <c r="AH31" s="191">
        <v>0</v>
      </c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</row>
    <row r="32" spans="1:60" outlineLevel="1" x14ac:dyDescent="0.25">
      <c r="A32" s="192"/>
      <c r="B32" s="193"/>
      <c r="C32" s="195" t="s">
        <v>929</v>
      </c>
      <c r="D32" s="196"/>
      <c r="E32" s="197">
        <v>2.3E-2</v>
      </c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191"/>
      <c r="AA32" s="191"/>
      <c r="AB32" s="191"/>
      <c r="AC32" s="191"/>
      <c r="AD32" s="191"/>
      <c r="AE32" s="191"/>
      <c r="AF32" s="191"/>
      <c r="AG32" s="191" t="s">
        <v>143</v>
      </c>
      <c r="AH32" s="191">
        <v>0</v>
      </c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outlineLevel="1" x14ac:dyDescent="0.25">
      <c r="A33" s="192"/>
      <c r="B33" s="193"/>
      <c r="C33" s="195" t="s">
        <v>442</v>
      </c>
      <c r="D33" s="196"/>
      <c r="E33" s="197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1"/>
      <c r="Z33" s="191"/>
      <c r="AA33" s="191"/>
      <c r="AB33" s="191"/>
      <c r="AC33" s="191"/>
      <c r="AD33" s="191"/>
      <c r="AE33" s="191"/>
      <c r="AF33" s="191"/>
      <c r="AG33" s="191" t="s">
        <v>143</v>
      </c>
      <c r="AH33" s="191">
        <v>0</v>
      </c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5">
      <c r="A34" s="192"/>
      <c r="B34" s="193"/>
      <c r="C34" s="195" t="s">
        <v>929</v>
      </c>
      <c r="D34" s="196"/>
      <c r="E34" s="197">
        <v>2.3E-2</v>
      </c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  <c r="Z34" s="191"/>
      <c r="AA34" s="191"/>
      <c r="AB34" s="191"/>
      <c r="AC34" s="191"/>
      <c r="AD34" s="191"/>
      <c r="AE34" s="191"/>
      <c r="AF34" s="191"/>
      <c r="AG34" s="191" t="s">
        <v>143</v>
      </c>
      <c r="AH34" s="191">
        <v>0</v>
      </c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outlineLevel="1" x14ac:dyDescent="0.25">
      <c r="A35" s="192"/>
      <c r="B35" s="193"/>
      <c r="C35" s="195" t="s">
        <v>443</v>
      </c>
      <c r="D35" s="196"/>
      <c r="E35" s="197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1"/>
      <c r="Z35" s="191"/>
      <c r="AA35" s="191"/>
      <c r="AB35" s="191"/>
      <c r="AC35" s="191"/>
      <c r="AD35" s="191"/>
      <c r="AE35" s="191"/>
      <c r="AF35" s="191"/>
      <c r="AG35" s="191" t="s">
        <v>143</v>
      </c>
      <c r="AH35" s="191">
        <v>0</v>
      </c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5">
      <c r="A36" s="192"/>
      <c r="B36" s="193"/>
      <c r="C36" s="195" t="s">
        <v>929</v>
      </c>
      <c r="D36" s="196"/>
      <c r="E36" s="197">
        <v>2.3E-2</v>
      </c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1"/>
      <c r="Z36" s="191"/>
      <c r="AA36" s="191"/>
      <c r="AB36" s="191"/>
      <c r="AC36" s="191"/>
      <c r="AD36" s="191"/>
      <c r="AE36" s="191"/>
      <c r="AF36" s="191"/>
      <c r="AG36" s="191" t="s">
        <v>143</v>
      </c>
      <c r="AH36" s="191">
        <v>0</v>
      </c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outlineLevel="1" x14ac:dyDescent="0.25">
      <c r="A37" s="192"/>
      <c r="B37" s="193"/>
      <c r="C37" s="195" t="s">
        <v>445</v>
      </c>
      <c r="D37" s="196"/>
      <c r="E37" s="197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1"/>
      <c r="Z37" s="191"/>
      <c r="AA37" s="191"/>
      <c r="AB37" s="191"/>
      <c r="AC37" s="191"/>
      <c r="AD37" s="191"/>
      <c r="AE37" s="191"/>
      <c r="AF37" s="191"/>
      <c r="AG37" s="191" t="s">
        <v>143</v>
      </c>
      <c r="AH37" s="191">
        <v>0</v>
      </c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1:60" outlineLevel="1" x14ac:dyDescent="0.25">
      <c r="A38" s="192"/>
      <c r="B38" s="193"/>
      <c r="C38" s="195" t="s">
        <v>929</v>
      </c>
      <c r="D38" s="196"/>
      <c r="E38" s="197">
        <v>2.3E-2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1"/>
      <c r="Z38" s="191"/>
      <c r="AA38" s="191"/>
      <c r="AB38" s="191"/>
      <c r="AC38" s="191"/>
      <c r="AD38" s="191"/>
      <c r="AE38" s="191"/>
      <c r="AF38" s="191"/>
      <c r="AG38" s="191" t="s">
        <v>143</v>
      </c>
      <c r="AH38" s="191">
        <v>0</v>
      </c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outlineLevel="1" x14ac:dyDescent="0.25">
      <c r="A39" s="192"/>
      <c r="B39" s="193"/>
      <c r="C39" s="641"/>
      <c r="D39" s="642"/>
      <c r="E39" s="642"/>
      <c r="F39" s="642"/>
      <c r="G39" s="642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1"/>
      <c r="Z39" s="191"/>
      <c r="AA39" s="191"/>
      <c r="AB39" s="191"/>
      <c r="AC39" s="191"/>
      <c r="AD39" s="191"/>
      <c r="AE39" s="191"/>
      <c r="AF39" s="191"/>
      <c r="AG39" s="191" t="s">
        <v>103</v>
      </c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outlineLevel="1" x14ac:dyDescent="0.25">
      <c r="A40" s="182">
        <v>3</v>
      </c>
      <c r="B40" s="183" t="s">
        <v>930</v>
      </c>
      <c r="C40" s="184" t="s">
        <v>931</v>
      </c>
      <c r="D40" s="185" t="s">
        <v>221</v>
      </c>
      <c r="E40" s="186">
        <v>8.3400000000000002E-2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8">
        <v>1.0900000000000001</v>
      </c>
      <c r="O40" s="188">
        <f>ROUND(E40*N40,2)</f>
        <v>0.09</v>
      </c>
      <c r="P40" s="188">
        <v>0</v>
      </c>
      <c r="Q40" s="188">
        <f>ROUND(E40*P40,2)</f>
        <v>0</v>
      </c>
      <c r="R40" s="188" t="s">
        <v>222</v>
      </c>
      <c r="S40" s="188" t="s">
        <v>97</v>
      </c>
      <c r="T40" s="189" t="s">
        <v>98</v>
      </c>
      <c r="U40" s="190">
        <v>20.6</v>
      </c>
      <c r="V40" s="190">
        <f>ROUND(E40*U40,2)</f>
        <v>1.72</v>
      </c>
      <c r="W40" s="190"/>
      <c r="X40" s="190" t="s">
        <v>134</v>
      </c>
      <c r="Y40" s="191"/>
      <c r="Z40" s="191"/>
      <c r="AA40" s="191"/>
      <c r="AB40" s="191"/>
      <c r="AC40" s="191"/>
      <c r="AD40" s="191"/>
      <c r="AE40" s="191"/>
      <c r="AF40" s="191"/>
      <c r="AG40" s="191" t="s">
        <v>135</v>
      </c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outlineLevel="1" x14ac:dyDescent="0.25">
      <c r="A41" s="192"/>
      <c r="B41" s="193"/>
      <c r="C41" s="645" t="s">
        <v>223</v>
      </c>
      <c r="D41" s="646"/>
      <c r="E41" s="646"/>
      <c r="F41" s="646"/>
      <c r="G41" s="646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1"/>
      <c r="Z41" s="191"/>
      <c r="AA41" s="191"/>
      <c r="AB41" s="191"/>
      <c r="AC41" s="191"/>
      <c r="AD41" s="191"/>
      <c r="AE41" s="191"/>
      <c r="AF41" s="191"/>
      <c r="AG41" s="191" t="s">
        <v>224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</row>
    <row r="42" spans="1:60" outlineLevel="1" x14ac:dyDescent="0.25">
      <c r="A42" s="192"/>
      <c r="B42" s="193"/>
      <c r="C42" s="195" t="s">
        <v>408</v>
      </c>
      <c r="D42" s="196"/>
      <c r="E42" s="197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  <c r="Z42" s="191"/>
      <c r="AA42" s="191"/>
      <c r="AB42" s="191"/>
      <c r="AC42" s="191"/>
      <c r="AD42" s="191"/>
      <c r="AE42" s="191"/>
      <c r="AF42" s="191"/>
      <c r="AG42" s="191" t="s">
        <v>143</v>
      </c>
      <c r="AH42" s="191">
        <v>0</v>
      </c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</row>
    <row r="43" spans="1:60" outlineLevel="1" x14ac:dyDescent="0.25">
      <c r="A43" s="192"/>
      <c r="B43" s="193"/>
      <c r="C43" s="195" t="s">
        <v>932</v>
      </c>
      <c r="D43" s="196"/>
      <c r="E43" s="197">
        <v>1.668E-2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1"/>
      <c r="Z43" s="191"/>
      <c r="AA43" s="191"/>
      <c r="AB43" s="191"/>
      <c r="AC43" s="191"/>
      <c r="AD43" s="191"/>
      <c r="AE43" s="191"/>
      <c r="AF43" s="191"/>
      <c r="AG43" s="191" t="s">
        <v>143</v>
      </c>
      <c r="AH43" s="191">
        <v>0</v>
      </c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5">
      <c r="A44" s="192"/>
      <c r="B44" s="193"/>
      <c r="C44" s="195" t="s">
        <v>440</v>
      </c>
      <c r="D44" s="196"/>
      <c r="E44" s="197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1"/>
      <c r="Z44" s="191"/>
      <c r="AA44" s="191"/>
      <c r="AB44" s="191"/>
      <c r="AC44" s="191"/>
      <c r="AD44" s="191"/>
      <c r="AE44" s="191"/>
      <c r="AF44" s="191"/>
      <c r="AG44" s="191" t="s">
        <v>143</v>
      </c>
      <c r="AH44" s="191">
        <v>0</v>
      </c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</row>
    <row r="45" spans="1:60" outlineLevel="1" x14ac:dyDescent="0.25">
      <c r="A45" s="192"/>
      <c r="B45" s="193"/>
      <c r="C45" s="195" t="s">
        <v>932</v>
      </c>
      <c r="D45" s="196"/>
      <c r="E45" s="197">
        <v>1.668E-2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1"/>
      <c r="Z45" s="191"/>
      <c r="AA45" s="191"/>
      <c r="AB45" s="191"/>
      <c r="AC45" s="191"/>
      <c r="AD45" s="191"/>
      <c r="AE45" s="191"/>
      <c r="AF45" s="191"/>
      <c r="AG45" s="191" t="s">
        <v>143</v>
      </c>
      <c r="AH45" s="191">
        <v>0</v>
      </c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outlineLevel="1" x14ac:dyDescent="0.25">
      <c r="A46" s="192"/>
      <c r="B46" s="193"/>
      <c r="C46" s="195" t="s">
        <v>442</v>
      </c>
      <c r="D46" s="196"/>
      <c r="E46" s="197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1"/>
      <c r="Z46" s="191"/>
      <c r="AA46" s="191"/>
      <c r="AB46" s="191"/>
      <c r="AC46" s="191"/>
      <c r="AD46" s="191"/>
      <c r="AE46" s="191"/>
      <c r="AF46" s="191"/>
      <c r="AG46" s="191" t="s">
        <v>143</v>
      </c>
      <c r="AH46" s="191">
        <v>0</v>
      </c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outlineLevel="1" x14ac:dyDescent="0.25">
      <c r="A47" s="192"/>
      <c r="B47" s="193"/>
      <c r="C47" s="195" t="s">
        <v>932</v>
      </c>
      <c r="D47" s="196"/>
      <c r="E47" s="197">
        <v>1.668E-2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1"/>
      <c r="Z47" s="191"/>
      <c r="AA47" s="191"/>
      <c r="AB47" s="191"/>
      <c r="AC47" s="191"/>
      <c r="AD47" s="191"/>
      <c r="AE47" s="191"/>
      <c r="AF47" s="191"/>
      <c r="AG47" s="191" t="s">
        <v>143</v>
      </c>
      <c r="AH47" s="191">
        <v>0</v>
      </c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 x14ac:dyDescent="0.25">
      <c r="A48" s="192"/>
      <c r="B48" s="193"/>
      <c r="C48" s="195" t="s">
        <v>443</v>
      </c>
      <c r="D48" s="196"/>
      <c r="E48" s="197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1"/>
      <c r="Z48" s="191"/>
      <c r="AA48" s="191"/>
      <c r="AB48" s="191"/>
      <c r="AC48" s="191"/>
      <c r="AD48" s="191"/>
      <c r="AE48" s="191"/>
      <c r="AF48" s="191"/>
      <c r="AG48" s="191" t="s">
        <v>143</v>
      </c>
      <c r="AH48" s="191">
        <v>0</v>
      </c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5">
      <c r="A49" s="192"/>
      <c r="B49" s="193"/>
      <c r="C49" s="195" t="s">
        <v>932</v>
      </c>
      <c r="D49" s="196"/>
      <c r="E49" s="197">
        <v>1.668E-2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1"/>
      <c r="Z49" s="191"/>
      <c r="AA49" s="191"/>
      <c r="AB49" s="191"/>
      <c r="AC49" s="191"/>
      <c r="AD49" s="191"/>
      <c r="AE49" s="191"/>
      <c r="AF49" s="191"/>
      <c r="AG49" s="191" t="s">
        <v>143</v>
      </c>
      <c r="AH49" s="191">
        <v>0</v>
      </c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5">
      <c r="A50" s="192"/>
      <c r="B50" s="193"/>
      <c r="C50" s="195" t="s">
        <v>445</v>
      </c>
      <c r="D50" s="196"/>
      <c r="E50" s="197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1"/>
      <c r="Z50" s="191"/>
      <c r="AA50" s="191"/>
      <c r="AB50" s="191"/>
      <c r="AC50" s="191"/>
      <c r="AD50" s="191"/>
      <c r="AE50" s="191"/>
      <c r="AF50" s="191"/>
      <c r="AG50" s="191" t="s">
        <v>143</v>
      </c>
      <c r="AH50" s="191">
        <v>0</v>
      </c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</row>
    <row r="51" spans="1:60" outlineLevel="1" x14ac:dyDescent="0.25">
      <c r="A51" s="192"/>
      <c r="B51" s="193"/>
      <c r="C51" s="195" t="s">
        <v>932</v>
      </c>
      <c r="D51" s="196"/>
      <c r="E51" s="197">
        <v>1.668E-2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1"/>
      <c r="Z51" s="191"/>
      <c r="AA51" s="191"/>
      <c r="AB51" s="191"/>
      <c r="AC51" s="191"/>
      <c r="AD51" s="191"/>
      <c r="AE51" s="191"/>
      <c r="AF51" s="191"/>
      <c r="AG51" s="191" t="s">
        <v>143</v>
      </c>
      <c r="AH51" s="191">
        <v>0</v>
      </c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outlineLevel="1" x14ac:dyDescent="0.25">
      <c r="A52" s="192"/>
      <c r="B52" s="193"/>
      <c r="C52" s="641"/>
      <c r="D52" s="642"/>
      <c r="E52" s="642"/>
      <c r="F52" s="642"/>
      <c r="G52" s="642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1"/>
      <c r="Z52" s="191"/>
      <c r="AA52" s="191"/>
      <c r="AB52" s="191"/>
      <c r="AC52" s="191"/>
      <c r="AD52" s="191"/>
      <c r="AE52" s="191"/>
      <c r="AF52" s="191"/>
      <c r="AG52" s="191" t="s">
        <v>103</v>
      </c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</row>
    <row r="53" spans="1:60" ht="20.399999999999999" outlineLevel="1" x14ac:dyDescent="0.25">
      <c r="A53" s="182">
        <v>4</v>
      </c>
      <c r="B53" s="183" t="s">
        <v>235</v>
      </c>
      <c r="C53" s="184" t="s">
        <v>236</v>
      </c>
      <c r="D53" s="185" t="s">
        <v>230</v>
      </c>
      <c r="E53" s="186">
        <v>4.83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8">
        <v>0.23874999999999999</v>
      </c>
      <c r="O53" s="188">
        <f>ROUND(E53*N53,2)</f>
        <v>1.1499999999999999</v>
      </c>
      <c r="P53" s="188">
        <v>0</v>
      </c>
      <c r="Q53" s="188">
        <f>ROUND(E53*P53,2)</f>
        <v>0</v>
      </c>
      <c r="R53" s="188" t="s">
        <v>222</v>
      </c>
      <c r="S53" s="188" t="s">
        <v>97</v>
      </c>
      <c r="T53" s="189" t="s">
        <v>98</v>
      </c>
      <c r="U53" s="190">
        <v>0.81</v>
      </c>
      <c r="V53" s="190">
        <f>ROUND(E53*U53,2)</f>
        <v>3.91</v>
      </c>
      <c r="W53" s="190"/>
      <c r="X53" s="190" t="s">
        <v>134</v>
      </c>
      <c r="Y53" s="191"/>
      <c r="Z53" s="191"/>
      <c r="AA53" s="191"/>
      <c r="AB53" s="191"/>
      <c r="AC53" s="191"/>
      <c r="AD53" s="191"/>
      <c r="AE53" s="191"/>
      <c r="AF53" s="191"/>
      <c r="AG53" s="191" t="s">
        <v>135</v>
      </c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</row>
    <row r="54" spans="1:60" outlineLevel="1" x14ac:dyDescent="0.25">
      <c r="A54" s="192"/>
      <c r="B54" s="193"/>
      <c r="C54" s="645" t="s">
        <v>232</v>
      </c>
      <c r="D54" s="646"/>
      <c r="E54" s="646"/>
      <c r="F54" s="646"/>
      <c r="G54" s="646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1"/>
      <c r="Z54" s="191"/>
      <c r="AA54" s="191"/>
      <c r="AB54" s="191"/>
      <c r="AC54" s="191"/>
      <c r="AD54" s="191"/>
      <c r="AE54" s="191"/>
      <c r="AF54" s="191"/>
      <c r="AG54" s="191" t="s">
        <v>224</v>
      </c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</row>
    <row r="55" spans="1:60" outlineLevel="1" x14ac:dyDescent="0.25">
      <c r="A55" s="192"/>
      <c r="B55" s="193"/>
      <c r="C55" s="195" t="s">
        <v>233</v>
      </c>
      <c r="D55" s="196"/>
      <c r="E55" s="197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1"/>
      <c r="Z55" s="191"/>
      <c r="AA55" s="191"/>
      <c r="AB55" s="191"/>
      <c r="AC55" s="191"/>
      <c r="AD55" s="191"/>
      <c r="AE55" s="191"/>
      <c r="AF55" s="191"/>
      <c r="AG55" s="191" t="s">
        <v>143</v>
      </c>
      <c r="AH55" s="191">
        <v>0</v>
      </c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</row>
    <row r="56" spans="1:60" outlineLevel="1" x14ac:dyDescent="0.25">
      <c r="A56" s="192"/>
      <c r="B56" s="193"/>
      <c r="C56" s="195" t="s">
        <v>237</v>
      </c>
      <c r="D56" s="196"/>
      <c r="E56" s="197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1"/>
      <c r="Z56" s="191"/>
      <c r="AA56" s="191"/>
      <c r="AB56" s="191"/>
      <c r="AC56" s="191"/>
      <c r="AD56" s="191"/>
      <c r="AE56" s="191"/>
      <c r="AF56" s="191"/>
      <c r="AG56" s="191" t="s">
        <v>143</v>
      </c>
      <c r="AH56" s="191">
        <v>0</v>
      </c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</row>
    <row r="57" spans="1:60" outlineLevel="1" x14ac:dyDescent="0.25">
      <c r="A57" s="192"/>
      <c r="B57" s="193"/>
      <c r="C57" s="195" t="s">
        <v>933</v>
      </c>
      <c r="D57" s="196"/>
      <c r="E57" s="197">
        <v>4.83</v>
      </c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1"/>
      <c r="Z57" s="191"/>
      <c r="AA57" s="191"/>
      <c r="AB57" s="191"/>
      <c r="AC57" s="191"/>
      <c r="AD57" s="191"/>
      <c r="AE57" s="191"/>
      <c r="AF57" s="191"/>
      <c r="AG57" s="191" t="s">
        <v>143</v>
      </c>
      <c r="AH57" s="191">
        <v>0</v>
      </c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</row>
    <row r="58" spans="1:60" outlineLevel="1" x14ac:dyDescent="0.25">
      <c r="A58" s="192"/>
      <c r="B58" s="193"/>
      <c r="C58" s="641"/>
      <c r="D58" s="642"/>
      <c r="E58" s="642"/>
      <c r="F58" s="642"/>
      <c r="G58" s="642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1"/>
      <c r="Z58" s="191"/>
      <c r="AA58" s="191"/>
      <c r="AB58" s="191"/>
      <c r="AC58" s="191"/>
      <c r="AD58" s="191"/>
      <c r="AE58" s="191"/>
      <c r="AF58" s="191"/>
      <c r="AG58" s="191" t="s">
        <v>103</v>
      </c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</row>
    <row r="59" spans="1:60" ht="20.399999999999999" outlineLevel="1" x14ac:dyDescent="0.25">
      <c r="A59" s="182">
        <v>5</v>
      </c>
      <c r="B59" s="183" t="s">
        <v>242</v>
      </c>
      <c r="C59" s="184" t="s">
        <v>243</v>
      </c>
      <c r="D59" s="185" t="s">
        <v>230</v>
      </c>
      <c r="E59" s="186">
        <v>3.96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21</v>
      </c>
      <c r="M59" s="188">
        <f>G59*(1+L59/100)</f>
        <v>0</v>
      </c>
      <c r="N59" s="188">
        <v>0.11650000000000001</v>
      </c>
      <c r="O59" s="188">
        <f>ROUND(E59*N59,2)</f>
        <v>0.46</v>
      </c>
      <c r="P59" s="188">
        <v>0</v>
      </c>
      <c r="Q59" s="188">
        <f>ROUND(E59*P59,2)</f>
        <v>0</v>
      </c>
      <c r="R59" s="188" t="s">
        <v>244</v>
      </c>
      <c r="S59" s="188" t="s">
        <v>97</v>
      </c>
      <c r="T59" s="189" t="s">
        <v>98</v>
      </c>
      <c r="U59" s="190">
        <v>0.54</v>
      </c>
      <c r="V59" s="190">
        <f>ROUND(E59*U59,2)</f>
        <v>2.14</v>
      </c>
      <c r="W59" s="190"/>
      <c r="X59" s="190" t="s">
        <v>134</v>
      </c>
      <c r="Y59" s="191"/>
      <c r="Z59" s="191"/>
      <c r="AA59" s="191"/>
      <c r="AB59" s="191"/>
      <c r="AC59" s="191"/>
      <c r="AD59" s="191"/>
      <c r="AE59" s="191"/>
      <c r="AF59" s="191"/>
      <c r="AG59" s="191" t="s">
        <v>135</v>
      </c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</row>
    <row r="60" spans="1:60" ht="21" outlineLevel="1" x14ac:dyDescent="0.25">
      <c r="A60" s="192"/>
      <c r="B60" s="193"/>
      <c r="C60" s="645" t="s">
        <v>245</v>
      </c>
      <c r="D60" s="646"/>
      <c r="E60" s="646"/>
      <c r="F60" s="646"/>
      <c r="G60" s="646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1"/>
      <c r="Z60" s="191"/>
      <c r="AA60" s="191"/>
      <c r="AB60" s="191"/>
      <c r="AC60" s="191"/>
      <c r="AD60" s="191"/>
      <c r="AE60" s="191"/>
      <c r="AF60" s="191"/>
      <c r="AG60" s="191" t="s">
        <v>224</v>
      </c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4" t="str">
        <f>C60</f>
        <v>jednoduché nebo příčky zděné do svislé dřevěné, cihelné, betonové nebo ocelové konstrukce na jakoukoliv maltu vápenocementovou (MVC) nebo cementovou (MC),</v>
      </c>
      <c r="BB60" s="191"/>
      <c r="BC60" s="191"/>
      <c r="BD60" s="191"/>
      <c r="BE60" s="191"/>
      <c r="BF60" s="191"/>
      <c r="BG60" s="191"/>
      <c r="BH60" s="191"/>
    </row>
    <row r="61" spans="1:60" outlineLevel="1" x14ac:dyDescent="0.25">
      <c r="A61" s="192"/>
      <c r="B61" s="193"/>
      <c r="C61" s="630" t="s">
        <v>246</v>
      </c>
      <c r="D61" s="631"/>
      <c r="E61" s="631"/>
      <c r="F61" s="631"/>
      <c r="G61" s="631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1"/>
      <c r="Z61" s="191"/>
      <c r="AA61" s="191"/>
      <c r="AB61" s="191"/>
      <c r="AC61" s="191"/>
      <c r="AD61" s="191"/>
      <c r="AE61" s="191"/>
      <c r="AF61" s="191"/>
      <c r="AG61" s="191" t="s">
        <v>102</v>
      </c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</row>
    <row r="62" spans="1:60" outlineLevel="1" x14ac:dyDescent="0.25">
      <c r="A62" s="192"/>
      <c r="B62" s="193"/>
      <c r="C62" s="195" t="s">
        <v>240</v>
      </c>
      <c r="D62" s="196"/>
      <c r="E62" s="197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1"/>
      <c r="Z62" s="191"/>
      <c r="AA62" s="191"/>
      <c r="AB62" s="191"/>
      <c r="AC62" s="191"/>
      <c r="AD62" s="191"/>
      <c r="AE62" s="191"/>
      <c r="AF62" s="191"/>
      <c r="AG62" s="191" t="s">
        <v>143</v>
      </c>
      <c r="AH62" s="191">
        <v>0</v>
      </c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</row>
    <row r="63" spans="1:60" outlineLevel="1" x14ac:dyDescent="0.25">
      <c r="A63" s="192"/>
      <c r="B63" s="193"/>
      <c r="C63" s="195" t="s">
        <v>934</v>
      </c>
      <c r="D63" s="196"/>
      <c r="E63" s="197">
        <v>0.99</v>
      </c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1"/>
      <c r="Z63" s="191"/>
      <c r="AA63" s="191"/>
      <c r="AB63" s="191"/>
      <c r="AC63" s="191"/>
      <c r="AD63" s="191"/>
      <c r="AE63" s="191"/>
      <c r="AF63" s="191"/>
      <c r="AG63" s="191" t="s">
        <v>143</v>
      </c>
      <c r="AH63" s="191">
        <v>0</v>
      </c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</row>
    <row r="64" spans="1:60" outlineLevel="1" x14ac:dyDescent="0.25">
      <c r="A64" s="192"/>
      <c r="B64" s="193"/>
      <c r="C64" s="195" t="s">
        <v>225</v>
      </c>
      <c r="D64" s="196"/>
      <c r="E64" s="197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1"/>
      <c r="Z64" s="191"/>
      <c r="AA64" s="191"/>
      <c r="AB64" s="191"/>
      <c r="AC64" s="191"/>
      <c r="AD64" s="191"/>
      <c r="AE64" s="191"/>
      <c r="AF64" s="191"/>
      <c r="AG64" s="191" t="s">
        <v>143</v>
      </c>
      <c r="AH64" s="191">
        <v>0</v>
      </c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</row>
    <row r="65" spans="1:60" outlineLevel="1" x14ac:dyDescent="0.25">
      <c r="A65" s="192"/>
      <c r="B65" s="193"/>
      <c r="C65" s="195" t="s">
        <v>934</v>
      </c>
      <c r="D65" s="196"/>
      <c r="E65" s="197">
        <v>0.99</v>
      </c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1"/>
      <c r="Z65" s="191"/>
      <c r="AA65" s="191"/>
      <c r="AB65" s="191"/>
      <c r="AC65" s="191"/>
      <c r="AD65" s="191"/>
      <c r="AE65" s="191"/>
      <c r="AF65" s="191"/>
      <c r="AG65" s="191" t="s">
        <v>143</v>
      </c>
      <c r="AH65" s="191">
        <v>0</v>
      </c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</row>
    <row r="66" spans="1:60" outlineLevel="1" x14ac:dyDescent="0.25">
      <c r="A66" s="192"/>
      <c r="B66" s="193"/>
      <c r="C66" s="195" t="s">
        <v>241</v>
      </c>
      <c r="D66" s="196"/>
      <c r="E66" s="197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1"/>
      <c r="Z66" s="191"/>
      <c r="AA66" s="191"/>
      <c r="AB66" s="191"/>
      <c r="AC66" s="191"/>
      <c r="AD66" s="191"/>
      <c r="AE66" s="191"/>
      <c r="AF66" s="191"/>
      <c r="AG66" s="191" t="s">
        <v>143</v>
      </c>
      <c r="AH66" s="191">
        <v>0</v>
      </c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</row>
    <row r="67" spans="1:60" outlineLevel="1" x14ac:dyDescent="0.25">
      <c r="A67" s="192"/>
      <c r="B67" s="193"/>
      <c r="C67" s="195" t="s">
        <v>935</v>
      </c>
      <c r="D67" s="196"/>
      <c r="E67" s="197">
        <v>1.98</v>
      </c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1"/>
      <c r="Z67" s="191"/>
      <c r="AA67" s="191"/>
      <c r="AB67" s="191"/>
      <c r="AC67" s="191"/>
      <c r="AD67" s="191"/>
      <c r="AE67" s="191"/>
      <c r="AF67" s="191"/>
      <c r="AG67" s="191" t="s">
        <v>143</v>
      </c>
      <c r="AH67" s="191">
        <v>0</v>
      </c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</row>
    <row r="68" spans="1:60" outlineLevel="1" x14ac:dyDescent="0.25">
      <c r="A68" s="192"/>
      <c r="B68" s="193"/>
      <c r="C68" s="641"/>
      <c r="D68" s="642"/>
      <c r="E68" s="642"/>
      <c r="F68" s="642"/>
      <c r="G68" s="642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1"/>
      <c r="Z68" s="191"/>
      <c r="AA68" s="191"/>
      <c r="AB68" s="191"/>
      <c r="AC68" s="191"/>
      <c r="AD68" s="191"/>
      <c r="AE68" s="191"/>
      <c r="AF68" s="191"/>
      <c r="AG68" s="191" t="s">
        <v>103</v>
      </c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</row>
    <row r="69" spans="1:60" ht="20.399999999999999" outlineLevel="1" x14ac:dyDescent="0.25">
      <c r="A69" s="182">
        <v>6</v>
      </c>
      <c r="B69" s="183" t="s">
        <v>936</v>
      </c>
      <c r="C69" s="184" t="s">
        <v>937</v>
      </c>
      <c r="D69" s="185" t="s">
        <v>230</v>
      </c>
      <c r="E69" s="186">
        <v>4.29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8">
        <v>0.25492999999999999</v>
      </c>
      <c r="O69" s="188">
        <f>ROUND(E69*N69,2)</f>
        <v>1.0900000000000001</v>
      </c>
      <c r="P69" s="188">
        <v>0</v>
      </c>
      <c r="Q69" s="188">
        <f>ROUND(E69*P69,2)</f>
        <v>0</v>
      </c>
      <c r="R69" s="188" t="s">
        <v>244</v>
      </c>
      <c r="S69" s="188" t="s">
        <v>97</v>
      </c>
      <c r="T69" s="189" t="s">
        <v>98</v>
      </c>
      <c r="U69" s="190">
        <v>0.69</v>
      </c>
      <c r="V69" s="190">
        <f>ROUND(E69*U69,2)</f>
        <v>2.96</v>
      </c>
      <c r="W69" s="190"/>
      <c r="X69" s="190" t="s">
        <v>134</v>
      </c>
      <c r="Y69" s="191"/>
      <c r="Z69" s="191"/>
      <c r="AA69" s="191"/>
      <c r="AB69" s="191"/>
      <c r="AC69" s="191"/>
      <c r="AD69" s="191"/>
      <c r="AE69" s="191"/>
      <c r="AF69" s="191"/>
      <c r="AG69" s="191" t="s">
        <v>231</v>
      </c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</row>
    <row r="70" spans="1:60" ht="21" outlineLevel="1" x14ac:dyDescent="0.25">
      <c r="A70" s="192"/>
      <c r="B70" s="193"/>
      <c r="C70" s="645" t="s">
        <v>245</v>
      </c>
      <c r="D70" s="646"/>
      <c r="E70" s="646"/>
      <c r="F70" s="646"/>
      <c r="G70" s="646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1"/>
      <c r="Z70" s="191"/>
      <c r="AA70" s="191"/>
      <c r="AB70" s="191"/>
      <c r="AC70" s="191"/>
      <c r="AD70" s="191"/>
      <c r="AE70" s="191"/>
      <c r="AF70" s="191"/>
      <c r="AG70" s="191" t="s">
        <v>224</v>
      </c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4" t="str">
        <f>C70</f>
        <v>jednoduché nebo příčky zděné do svislé dřevěné, cihelné, betonové nebo ocelové konstrukce na jakoukoliv maltu vápenocementovou (MVC) nebo cementovou (MC),</v>
      </c>
      <c r="BB70" s="191"/>
      <c r="BC70" s="191"/>
      <c r="BD70" s="191"/>
      <c r="BE70" s="191"/>
      <c r="BF70" s="191"/>
      <c r="BG70" s="191"/>
      <c r="BH70" s="191"/>
    </row>
    <row r="71" spans="1:60" outlineLevel="1" x14ac:dyDescent="0.25">
      <c r="A71" s="192"/>
      <c r="B71" s="193"/>
      <c r="C71" s="630" t="s">
        <v>246</v>
      </c>
      <c r="D71" s="631"/>
      <c r="E71" s="631"/>
      <c r="F71" s="631"/>
      <c r="G71" s="631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1"/>
      <c r="Z71" s="191"/>
      <c r="AA71" s="191"/>
      <c r="AB71" s="191"/>
      <c r="AC71" s="191"/>
      <c r="AD71" s="191"/>
      <c r="AE71" s="191"/>
      <c r="AF71" s="191"/>
      <c r="AG71" s="191" t="s">
        <v>102</v>
      </c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</row>
    <row r="72" spans="1:60" outlineLevel="1" x14ac:dyDescent="0.25">
      <c r="A72" s="192"/>
      <c r="B72" s="193"/>
      <c r="C72" s="195" t="s">
        <v>237</v>
      </c>
      <c r="D72" s="196"/>
      <c r="E72" s="197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1"/>
      <c r="Z72" s="191"/>
      <c r="AA72" s="191"/>
      <c r="AB72" s="191"/>
      <c r="AC72" s="191"/>
      <c r="AD72" s="191"/>
      <c r="AE72" s="191"/>
      <c r="AF72" s="191"/>
      <c r="AG72" s="191" t="s">
        <v>143</v>
      </c>
      <c r="AH72" s="191">
        <v>0</v>
      </c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</row>
    <row r="73" spans="1:60" outlineLevel="1" x14ac:dyDescent="0.25">
      <c r="A73" s="192"/>
      <c r="B73" s="193"/>
      <c r="C73" s="195" t="s">
        <v>938</v>
      </c>
      <c r="D73" s="196"/>
      <c r="E73" s="197">
        <v>1.32</v>
      </c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1"/>
      <c r="Z73" s="191"/>
      <c r="AA73" s="191"/>
      <c r="AB73" s="191"/>
      <c r="AC73" s="191"/>
      <c r="AD73" s="191"/>
      <c r="AE73" s="191"/>
      <c r="AF73" s="191"/>
      <c r="AG73" s="191" t="s">
        <v>143</v>
      </c>
      <c r="AH73" s="191">
        <v>0</v>
      </c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</row>
    <row r="74" spans="1:60" outlineLevel="1" x14ac:dyDescent="0.25">
      <c r="A74" s="192"/>
      <c r="B74" s="193"/>
      <c r="C74" s="195" t="s">
        <v>240</v>
      </c>
      <c r="D74" s="196"/>
      <c r="E74" s="197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1"/>
      <c r="Z74" s="191"/>
      <c r="AA74" s="191"/>
      <c r="AB74" s="191"/>
      <c r="AC74" s="191"/>
      <c r="AD74" s="191"/>
      <c r="AE74" s="191"/>
      <c r="AF74" s="191"/>
      <c r="AG74" s="191" t="s">
        <v>143</v>
      </c>
      <c r="AH74" s="191">
        <v>0</v>
      </c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</row>
    <row r="75" spans="1:60" outlineLevel="1" x14ac:dyDescent="0.25">
      <c r="A75" s="192"/>
      <c r="B75" s="193"/>
      <c r="C75" s="195" t="s">
        <v>934</v>
      </c>
      <c r="D75" s="196"/>
      <c r="E75" s="197">
        <v>0.99</v>
      </c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1"/>
      <c r="Z75" s="191"/>
      <c r="AA75" s="191"/>
      <c r="AB75" s="191"/>
      <c r="AC75" s="191"/>
      <c r="AD75" s="191"/>
      <c r="AE75" s="191"/>
      <c r="AF75" s="191"/>
      <c r="AG75" s="191" t="s">
        <v>143</v>
      </c>
      <c r="AH75" s="191">
        <v>0</v>
      </c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</row>
    <row r="76" spans="1:60" outlineLevel="1" x14ac:dyDescent="0.25">
      <c r="A76" s="192"/>
      <c r="B76" s="193"/>
      <c r="C76" s="195" t="s">
        <v>225</v>
      </c>
      <c r="D76" s="196"/>
      <c r="E76" s="197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1"/>
      <c r="Z76" s="191"/>
      <c r="AA76" s="191"/>
      <c r="AB76" s="191"/>
      <c r="AC76" s="191"/>
      <c r="AD76" s="191"/>
      <c r="AE76" s="191"/>
      <c r="AF76" s="191"/>
      <c r="AG76" s="191" t="s">
        <v>143</v>
      </c>
      <c r="AH76" s="191">
        <v>0</v>
      </c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</row>
    <row r="77" spans="1:60" outlineLevel="1" x14ac:dyDescent="0.25">
      <c r="A77" s="192"/>
      <c r="B77" s="193"/>
      <c r="C77" s="195" t="s">
        <v>934</v>
      </c>
      <c r="D77" s="196"/>
      <c r="E77" s="197">
        <v>0.99</v>
      </c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1"/>
      <c r="Z77" s="191"/>
      <c r="AA77" s="191"/>
      <c r="AB77" s="191"/>
      <c r="AC77" s="191"/>
      <c r="AD77" s="191"/>
      <c r="AE77" s="191"/>
      <c r="AF77" s="191"/>
      <c r="AG77" s="191" t="s">
        <v>143</v>
      </c>
      <c r="AH77" s="191">
        <v>0</v>
      </c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</row>
    <row r="78" spans="1:60" outlineLevel="1" x14ac:dyDescent="0.25">
      <c r="A78" s="192"/>
      <c r="B78" s="193"/>
      <c r="C78" s="195" t="s">
        <v>241</v>
      </c>
      <c r="D78" s="196"/>
      <c r="E78" s="197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1"/>
      <c r="Z78" s="191"/>
      <c r="AA78" s="191"/>
      <c r="AB78" s="191"/>
      <c r="AC78" s="191"/>
      <c r="AD78" s="191"/>
      <c r="AE78" s="191"/>
      <c r="AF78" s="191"/>
      <c r="AG78" s="191" t="s">
        <v>143</v>
      </c>
      <c r="AH78" s="191">
        <v>0</v>
      </c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</row>
    <row r="79" spans="1:60" outlineLevel="1" x14ac:dyDescent="0.25">
      <c r="A79" s="192"/>
      <c r="B79" s="193"/>
      <c r="C79" s="195" t="s">
        <v>934</v>
      </c>
      <c r="D79" s="196"/>
      <c r="E79" s="197">
        <v>0.99</v>
      </c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1"/>
      <c r="Z79" s="191"/>
      <c r="AA79" s="191"/>
      <c r="AB79" s="191"/>
      <c r="AC79" s="191"/>
      <c r="AD79" s="191"/>
      <c r="AE79" s="191"/>
      <c r="AF79" s="191"/>
      <c r="AG79" s="191" t="s">
        <v>143</v>
      </c>
      <c r="AH79" s="191">
        <v>0</v>
      </c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</row>
    <row r="80" spans="1:60" outlineLevel="1" x14ac:dyDescent="0.25">
      <c r="A80" s="192"/>
      <c r="B80" s="193"/>
      <c r="C80" s="641"/>
      <c r="D80" s="642"/>
      <c r="E80" s="642"/>
      <c r="F80" s="642"/>
      <c r="G80" s="642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1"/>
      <c r="Z80" s="191"/>
      <c r="AA80" s="191"/>
      <c r="AB80" s="191"/>
      <c r="AC80" s="191"/>
      <c r="AD80" s="191"/>
      <c r="AE80" s="191"/>
      <c r="AF80" s="191"/>
      <c r="AG80" s="191" t="s">
        <v>103</v>
      </c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</row>
    <row r="81" spans="1:60" outlineLevel="1" x14ac:dyDescent="0.25">
      <c r="A81" s="182">
        <v>7</v>
      </c>
      <c r="B81" s="183" t="s">
        <v>251</v>
      </c>
      <c r="C81" s="184" t="s">
        <v>252</v>
      </c>
      <c r="D81" s="185" t="s">
        <v>253</v>
      </c>
      <c r="E81" s="186">
        <v>26.4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8">
        <v>1.0200000000000001E-3</v>
      </c>
      <c r="O81" s="188">
        <f>ROUND(E81*N81,2)</f>
        <v>0.03</v>
      </c>
      <c r="P81" s="188">
        <v>0</v>
      </c>
      <c r="Q81" s="188">
        <f>ROUND(E81*P81,2)</f>
        <v>0</v>
      </c>
      <c r="R81" s="188" t="s">
        <v>244</v>
      </c>
      <c r="S81" s="188" t="s">
        <v>97</v>
      </c>
      <c r="T81" s="189" t="s">
        <v>98</v>
      </c>
      <c r="U81" s="190">
        <v>0.22</v>
      </c>
      <c r="V81" s="190">
        <f>ROUND(E81*U81,2)</f>
        <v>5.81</v>
      </c>
      <c r="W81" s="190"/>
      <c r="X81" s="190" t="s">
        <v>134</v>
      </c>
      <c r="Y81" s="191"/>
      <c r="Z81" s="191"/>
      <c r="AA81" s="191"/>
      <c r="AB81" s="191"/>
      <c r="AC81" s="191"/>
      <c r="AD81" s="191"/>
      <c r="AE81" s="191"/>
      <c r="AF81" s="191"/>
      <c r="AG81" s="191" t="s">
        <v>135</v>
      </c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</row>
    <row r="82" spans="1:60" outlineLevel="1" x14ac:dyDescent="0.25">
      <c r="A82" s="192"/>
      <c r="B82" s="193"/>
      <c r="C82" s="645" t="s">
        <v>254</v>
      </c>
      <c r="D82" s="646"/>
      <c r="E82" s="646"/>
      <c r="F82" s="646"/>
      <c r="G82" s="646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1"/>
      <c r="Z82" s="191"/>
      <c r="AA82" s="191"/>
      <c r="AB82" s="191"/>
      <c r="AC82" s="191"/>
      <c r="AD82" s="191"/>
      <c r="AE82" s="191"/>
      <c r="AF82" s="191"/>
      <c r="AG82" s="191" t="s">
        <v>224</v>
      </c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</row>
    <row r="83" spans="1:60" outlineLevel="1" x14ac:dyDescent="0.25">
      <c r="A83" s="192"/>
      <c r="B83" s="193"/>
      <c r="C83" s="630" t="s">
        <v>255</v>
      </c>
      <c r="D83" s="631"/>
      <c r="E83" s="631"/>
      <c r="F83" s="631"/>
      <c r="G83" s="631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1"/>
      <c r="Z83" s="191"/>
      <c r="AA83" s="191"/>
      <c r="AB83" s="191"/>
      <c r="AC83" s="191"/>
      <c r="AD83" s="191"/>
      <c r="AE83" s="191"/>
      <c r="AF83" s="191"/>
      <c r="AG83" s="191" t="s">
        <v>102</v>
      </c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</row>
    <row r="84" spans="1:60" outlineLevel="1" x14ac:dyDescent="0.25">
      <c r="A84" s="192"/>
      <c r="B84" s="193"/>
      <c r="C84" s="195" t="s">
        <v>237</v>
      </c>
      <c r="D84" s="196"/>
      <c r="E84" s="197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1"/>
      <c r="Z84" s="191"/>
      <c r="AA84" s="191"/>
      <c r="AB84" s="191"/>
      <c r="AC84" s="191"/>
      <c r="AD84" s="191"/>
      <c r="AE84" s="191"/>
      <c r="AF84" s="191"/>
      <c r="AG84" s="191" t="s">
        <v>143</v>
      </c>
      <c r="AH84" s="191">
        <v>0</v>
      </c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</row>
    <row r="85" spans="1:60" outlineLevel="1" x14ac:dyDescent="0.25">
      <c r="A85" s="192"/>
      <c r="B85" s="193"/>
      <c r="C85" s="195" t="s">
        <v>939</v>
      </c>
      <c r="D85" s="196"/>
      <c r="E85" s="197">
        <v>3.3</v>
      </c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1"/>
      <c r="Z85" s="191"/>
      <c r="AA85" s="191"/>
      <c r="AB85" s="191"/>
      <c r="AC85" s="191"/>
      <c r="AD85" s="191"/>
      <c r="AE85" s="191"/>
      <c r="AF85" s="191"/>
      <c r="AG85" s="191" t="s">
        <v>143</v>
      </c>
      <c r="AH85" s="191">
        <v>0</v>
      </c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</row>
    <row r="86" spans="1:60" outlineLevel="1" x14ac:dyDescent="0.25">
      <c r="A86" s="192"/>
      <c r="B86" s="193"/>
      <c r="C86" s="195" t="s">
        <v>240</v>
      </c>
      <c r="D86" s="196"/>
      <c r="E86" s="197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1"/>
      <c r="Z86" s="191"/>
      <c r="AA86" s="191"/>
      <c r="AB86" s="191"/>
      <c r="AC86" s="191"/>
      <c r="AD86" s="191"/>
      <c r="AE86" s="191"/>
      <c r="AF86" s="191"/>
      <c r="AG86" s="191" t="s">
        <v>143</v>
      </c>
      <c r="AH86" s="191">
        <v>0</v>
      </c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</row>
    <row r="87" spans="1:60" outlineLevel="1" x14ac:dyDescent="0.25">
      <c r="A87" s="192"/>
      <c r="B87" s="193"/>
      <c r="C87" s="195" t="s">
        <v>258</v>
      </c>
      <c r="D87" s="196"/>
      <c r="E87" s="197">
        <v>6.6</v>
      </c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1"/>
      <c r="Z87" s="191"/>
      <c r="AA87" s="191"/>
      <c r="AB87" s="191"/>
      <c r="AC87" s="191"/>
      <c r="AD87" s="191"/>
      <c r="AE87" s="191"/>
      <c r="AF87" s="191"/>
      <c r="AG87" s="191" t="s">
        <v>143</v>
      </c>
      <c r="AH87" s="191">
        <v>0</v>
      </c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</row>
    <row r="88" spans="1:60" outlineLevel="1" x14ac:dyDescent="0.25">
      <c r="A88" s="192"/>
      <c r="B88" s="193"/>
      <c r="C88" s="195" t="s">
        <v>225</v>
      </c>
      <c r="D88" s="196"/>
      <c r="E88" s="197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1"/>
      <c r="Z88" s="191"/>
      <c r="AA88" s="191"/>
      <c r="AB88" s="191"/>
      <c r="AC88" s="191"/>
      <c r="AD88" s="191"/>
      <c r="AE88" s="191"/>
      <c r="AF88" s="191"/>
      <c r="AG88" s="191" t="s">
        <v>143</v>
      </c>
      <c r="AH88" s="191">
        <v>0</v>
      </c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</row>
    <row r="89" spans="1:60" outlineLevel="1" x14ac:dyDescent="0.25">
      <c r="A89" s="192"/>
      <c r="B89" s="193"/>
      <c r="C89" s="195" t="s">
        <v>258</v>
      </c>
      <c r="D89" s="196"/>
      <c r="E89" s="197">
        <v>6.6</v>
      </c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1"/>
      <c r="Z89" s="191"/>
      <c r="AA89" s="191"/>
      <c r="AB89" s="191"/>
      <c r="AC89" s="191"/>
      <c r="AD89" s="191"/>
      <c r="AE89" s="191"/>
      <c r="AF89" s="191"/>
      <c r="AG89" s="191" t="s">
        <v>143</v>
      </c>
      <c r="AH89" s="191">
        <v>0</v>
      </c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</row>
    <row r="90" spans="1:60" outlineLevel="1" x14ac:dyDescent="0.25">
      <c r="A90" s="192"/>
      <c r="B90" s="193"/>
      <c r="C90" s="195" t="s">
        <v>241</v>
      </c>
      <c r="D90" s="196"/>
      <c r="E90" s="197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1"/>
      <c r="Z90" s="191"/>
      <c r="AA90" s="191"/>
      <c r="AB90" s="191"/>
      <c r="AC90" s="191"/>
      <c r="AD90" s="191"/>
      <c r="AE90" s="191"/>
      <c r="AF90" s="191"/>
      <c r="AG90" s="191" t="s">
        <v>143</v>
      </c>
      <c r="AH90" s="191">
        <v>0</v>
      </c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</row>
    <row r="91" spans="1:60" outlineLevel="1" x14ac:dyDescent="0.25">
      <c r="A91" s="192"/>
      <c r="B91" s="193"/>
      <c r="C91" s="195" t="s">
        <v>257</v>
      </c>
      <c r="D91" s="196"/>
      <c r="E91" s="197">
        <v>9.9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1"/>
      <c r="Z91" s="191"/>
      <c r="AA91" s="191"/>
      <c r="AB91" s="191"/>
      <c r="AC91" s="191"/>
      <c r="AD91" s="191"/>
      <c r="AE91" s="191"/>
      <c r="AF91" s="191"/>
      <c r="AG91" s="191" t="s">
        <v>143</v>
      </c>
      <c r="AH91" s="191">
        <v>0</v>
      </c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</row>
    <row r="92" spans="1:60" outlineLevel="1" x14ac:dyDescent="0.25">
      <c r="A92" s="192"/>
      <c r="B92" s="193"/>
      <c r="C92" s="641"/>
      <c r="D92" s="642"/>
      <c r="E92" s="642"/>
      <c r="F92" s="642"/>
      <c r="G92" s="642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1"/>
      <c r="Z92" s="191"/>
      <c r="AA92" s="191"/>
      <c r="AB92" s="191"/>
      <c r="AC92" s="191"/>
      <c r="AD92" s="191"/>
      <c r="AE92" s="191"/>
      <c r="AF92" s="191"/>
      <c r="AG92" s="191" t="s">
        <v>103</v>
      </c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</row>
    <row r="93" spans="1:60" outlineLevel="1" x14ac:dyDescent="0.25">
      <c r="A93" s="182">
        <v>8</v>
      </c>
      <c r="B93" s="183" t="s">
        <v>259</v>
      </c>
      <c r="C93" s="184" t="s">
        <v>260</v>
      </c>
      <c r="D93" s="185" t="s">
        <v>230</v>
      </c>
      <c r="E93" s="186">
        <v>2.2999999999999998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8">
        <v>0.1656</v>
      </c>
      <c r="O93" s="188">
        <f>ROUND(E93*N93,2)</f>
        <v>0.38</v>
      </c>
      <c r="P93" s="188">
        <v>0</v>
      </c>
      <c r="Q93" s="188">
        <f>ROUND(E93*P93,2)</f>
        <v>0</v>
      </c>
      <c r="R93" s="188" t="s">
        <v>244</v>
      </c>
      <c r="S93" s="188" t="s">
        <v>97</v>
      </c>
      <c r="T93" s="189" t="s">
        <v>98</v>
      </c>
      <c r="U93" s="190">
        <v>1.22</v>
      </c>
      <c r="V93" s="190">
        <f>ROUND(E93*U93,2)</f>
        <v>2.81</v>
      </c>
      <c r="W93" s="190"/>
      <c r="X93" s="190" t="s">
        <v>134</v>
      </c>
      <c r="Y93" s="191"/>
      <c r="Z93" s="191"/>
      <c r="AA93" s="191"/>
      <c r="AB93" s="191"/>
      <c r="AC93" s="191"/>
      <c r="AD93" s="191"/>
      <c r="AE93" s="191"/>
      <c r="AF93" s="191"/>
      <c r="AG93" s="191" t="s">
        <v>135</v>
      </c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</row>
    <row r="94" spans="1:60" outlineLevel="1" x14ac:dyDescent="0.25">
      <c r="A94" s="192"/>
      <c r="B94" s="193"/>
      <c r="C94" s="645" t="s">
        <v>261</v>
      </c>
      <c r="D94" s="646"/>
      <c r="E94" s="646"/>
      <c r="F94" s="646"/>
      <c r="G94" s="646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1"/>
      <c r="Z94" s="191"/>
      <c r="AA94" s="191"/>
      <c r="AB94" s="191"/>
      <c r="AC94" s="191"/>
      <c r="AD94" s="191"/>
      <c r="AE94" s="191"/>
      <c r="AF94" s="191"/>
      <c r="AG94" s="191" t="s">
        <v>224</v>
      </c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</row>
    <row r="95" spans="1:60" outlineLevel="1" x14ac:dyDescent="0.25">
      <c r="A95" s="192"/>
      <c r="B95" s="193"/>
      <c r="C95" s="195" t="s">
        <v>408</v>
      </c>
      <c r="D95" s="196"/>
      <c r="E95" s="197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1"/>
      <c r="Z95" s="191"/>
      <c r="AA95" s="191"/>
      <c r="AB95" s="191"/>
      <c r="AC95" s="191"/>
      <c r="AD95" s="191"/>
      <c r="AE95" s="191"/>
      <c r="AF95" s="191"/>
      <c r="AG95" s="191" t="s">
        <v>143</v>
      </c>
      <c r="AH95" s="191">
        <v>0</v>
      </c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</row>
    <row r="96" spans="1:60" outlineLevel="1" x14ac:dyDescent="0.25">
      <c r="A96" s="192"/>
      <c r="B96" s="193"/>
      <c r="C96" s="195" t="s">
        <v>940</v>
      </c>
      <c r="D96" s="196"/>
      <c r="E96" s="197">
        <v>0.46</v>
      </c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1"/>
      <c r="Z96" s="191"/>
      <c r="AA96" s="191"/>
      <c r="AB96" s="191"/>
      <c r="AC96" s="191"/>
      <c r="AD96" s="191"/>
      <c r="AE96" s="191"/>
      <c r="AF96" s="191"/>
      <c r="AG96" s="191" t="s">
        <v>143</v>
      </c>
      <c r="AH96" s="191">
        <v>0</v>
      </c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</row>
    <row r="97" spans="1:60" outlineLevel="1" x14ac:dyDescent="0.25">
      <c r="A97" s="192"/>
      <c r="B97" s="193"/>
      <c r="C97" s="195" t="s">
        <v>440</v>
      </c>
      <c r="D97" s="196"/>
      <c r="E97" s="197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1"/>
      <c r="Z97" s="191"/>
      <c r="AA97" s="191"/>
      <c r="AB97" s="191"/>
      <c r="AC97" s="191"/>
      <c r="AD97" s="191"/>
      <c r="AE97" s="191"/>
      <c r="AF97" s="191"/>
      <c r="AG97" s="191" t="s">
        <v>143</v>
      </c>
      <c r="AH97" s="191">
        <v>0</v>
      </c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</row>
    <row r="98" spans="1:60" outlineLevel="1" x14ac:dyDescent="0.25">
      <c r="A98" s="192"/>
      <c r="B98" s="193"/>
      <c r="C98" s="195" t="s">
        <v>940</v>
      </c>
      <c r="D98" s="196"/>
      <c r="E98" s="197">
        <v>0.46</v>
      </c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1"/>
      <c r="Z98" s="191"/>
      <c r="AA98" s="191"/>
      <c r="AB98" s="191"/>
      <c r="AC98" s="191"/>
      <c r="AD98" s="191"/>
      <c r="AE98" s="191"/>
      <c r="AF98" s="191"/>
      <c r="AG98" s="191" t="s">
        <v>143</v>
      </c>
      <c r="AH98" s="191">
        <v>0</v>
      </c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</row>
    <row r="99" spans="1:60" outlineLevel="1" x14ac:dyDescent="0.25">
      <c r="A99" s="192"/>
      <c r="B99" s="193"/>
      <c r="C99" s="195" t="s">
        <v>442</v>
      </c>
      <c r="D99" s="196"/>
      <c r="E99" s="197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1"/>
      <c r="Z99" s="191"/>
      <c r="AA99" s="191"/>
      <c r="AB99" s="191"/>
      <c r="AC99" s="191"/>
      <c r="AD99" s="191"/>
      <c r="AE99" s="191"/>
      <c r="AF99" s="191"/>
      <c r="AG99" s="191" t="s">
        <v>143</v>
      </c>
      <c r="AH99" s="191">
        <v>0</v>
      </c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</row>
    <row r="100" spans="1:60" outlineLevel="1" x14ac:dyDescent="0.25">
      <c r="A100" s="192"/>
      <c r="B100" s="193"/>
      <c r="C100" s="195" t="s">
        <v>940</v>
      </c>
      <c r="D100" s="196"/>
      <c r="E100" s="197">
        <v>0.46</v>
      </c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1"/>
      <c r="Z100" s="191"/>
      <c r="AA100" s="191"/>
      <c r="AB100" s="191"/>
      <c r="AC100" s="191"/>
      <c r="AD100" s="191"/>
      <c r="AE100" s="191"/>
      <c r="AF100" s="191"/>
      <c r="AG100" s="191" t="s">
        <v>143</v>
      </c>
      <c r="AH100" s="191">
        <v>0</v>
      </c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</row>
    <row r="101" spans="1:60" outlineLevel="1" x14ac:dyDescent="0.25">
      <c r="A101" s="192"/>
      <c r="B101" s="193"/>
      <c r="C101" s="195" t="s">
        <v>443</v>
      </c>
      <c r="D101" s="196"/>
      <c r="E101" s="197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1"/>
      <c r="Z101" s="191"/>
      <c r="AA101" s="191"/>
      <c r="AB101" s="191"/>
      <c r="AC101" s="191"/>
      <c r="AD101" s="191"/>
      <c r="AE101" s="191"/>
      <c r="AF101" s="191"/>
      <c r="AG101" s="191" t="s">
        <v>143</v>
      </c>
      <c r="AH101" s="191">
        <v>0</v>
      </c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</row>
    <row r="102" spans="1:60" outlineLevel="1" x14ac:dyDescent="0.25">
      <c r="A102" s="192"/>
      <c r="B102" s="193"/>
      <c r="C102" s="195" t="s">
        <v>940</v>
      </c>
      <c r="D102" s="196"/>
      <c r="E102" s="197">
        <v>0.46</v>
      </c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1"/>
      <c r="Z102" s="191"/>
      <c r="AA102" s="191"/>
      <c r="AB102" s="191"/>
      <c r="AC102" s="191"/>
      <c r="AD102" s="191"/>
      <c r="AE102" s="191"/>
      <c r="AF102" s="191"/>
      <c r="AG102" s="191" t="s">
        <v>143</v>
      </c>
      <c r="AH102" s="191">
        <v>0</v>
      </c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</row>
    <row r="103" spans="1:60" outlineLevel="1" x14ac:dyDescent="0.25">
      <c r="A103" s="192"/>
      <c r="B103" s="193"/>
      <c r="C103" s="195" t="s">
        <v>445</v>
      </c>
      <c r="D103" s="196"/>
      <c r="E103" s="197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1"/>
      <c r="Z103" s="191"/>
      <c r="AA103" s="191"/>
      <c r="AB103" s="191"/>
      <c r="AC103" s="191"/>
      <c r="AD103" s="191"/>
      <c r="AE103" s="191"/>
      <c r="AF103" s="191"/>
      <c r="AG103" s="191" t="s">
        <v>143</v>
      </c>
      <c r="AH103" s="191">
        <v>0</v>
      </c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</row>
    <row r="104" spans="1:60" outlineLevel="1" x14ac:dyDescent="0.25">
      <c r="A104" s="192"/>
      <c r="B104" s="193"/>
      <c r="C104" s="195" t="s">
        <v>940</v>
      </c>
      <c r="D104" s="196"/>
      <c r="E104" s="197">
        <v>0.46</v>
      </c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1"/>
      <c r="Z104" s="191"/>
      <c r="AA104" s="191"/>
      <c r="AB104" s="191"/>
      <c r="AC104" s="191"/>
      <c r="AD104" s="191"/>
      <c r="AE104" s="191"/>
      <c r="AF104" s="191"/>
      <c r="AG104" s="191" t="s">
        <v>143</v>
      </c>
      <c r="AH104" s="191">
        <v>0</v>
      </c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</row>
    <row r="105" spans="1:60" outlineLevel="1" x14ac:dyDescent="0.25">
      <c r="A105" s="192"/>
      <c r="B105" s="193"/>
      <c r="C105" s="641"/>
      <c r="D105" s="642"/>
      <c r="E105" s="642"/>
      <c r="F105" s="642"/>
      <c r="G105" s="642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1"/>
      <c r="Z105" s="191"/>
      <c r="AA105" s="191"/>
      <c r="AB105" s="191"/>
      <c r="AC105" s="191"/>
      <c r="AD105" s="191"/>
      <c r="AE105" s="191"/>
      <c r="AF105" s="191"/>
      <c r="AG105" s="191" t="s">
        <v>103</v>
      </c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</row>
    <row r="106" spans="1:60" outlineLevel="1" x14ac:dyDescent="0.25">
      <c r="A106" s="182">
        <v>9</v>
      </c>
      <c r="B106" s="183" t="s">
        <v>263</v>
      </c>
      <c r="C106" s="184" t="s">
        <v>264</v>
      </c>
      <c r="D106" s="185" t="s">
        <v>230</v>
      </c>
      <c r="E106" s="186">
        <v>3.45</v>
      </c>
      <c r="F106" s="187"/>
      <c r="G106" s="188">
        <f>ROUND(E106*F106,2)</f>
        <v>0</v>
      </c>
      <c r="H106" s="187"/>
      <c r="I106" s="188">
        <f>ROUND(E106*H106,2)</f>
        <v>0</v>
      </c>
      <c r="J106" s="187"/>
      <c r="K106" s="188">
        <f>ROUND(E106*J106,2)</f>
        <v>0</v>
      </c>
      <c r="L106" s="188">
        <v>21</v>
      </c>
      <c r="M106" s="188">
        <f>G106*(1+L106/100)</f>
        <v>0</v>
      </c>
      <c r="N106" s="188">
        <v>5.4200000000000003E-3</v>
      </c>
      <c r="O106" s="188">
        <f>ROUND(E106*N106,2)</f>
        <v>0.02</v>
      </c>
      <c r="P106" s="188">
        <v>0</v>
      </c>
      <c r="Q106" s="188">
        <f>ROUND(E106*P106,2)</f>
        <v>0</v>
      </c>
      <c r="R106" s="188" t="s">
        <v>244</v>
      </c>
      <c r="S106" s="188" t="s">
        <v>97</v>
      </c>
      <c r="T106" s="189" t="s">
        <v>98</v>
      </c>
      <c r="U106" s="190">
        <v>0.89</v>
      </c>
      <c r="V106" s="190">
        <f>ROUND(E106*U106,2)</f>
        <v>3.07</v>
      </c>
      <c r="W106" s="190"/>
      <c r="X106" s="190" t="s">
        <v>134</v>
      </c>
      <c r="Y106" s="191"/>
      <c r="Z106" s="191"/>
      <c r="AA106" s="191"/>
      <c r="AB106" s="191"/>
      <c r="AC106" s="191"/>
      <c r="AD106" s="191"/>
      <c r="AE106" s="191"/>
      <c r="AF106" s="191"/>
      <c r="AG106" s="191" t="s">
        <v>135</v>
      </c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</row>
    <row r="107" spans="1:60" ht="21" outlineLevel="1" x14ac:dyDescent="0.25">
      <c r="A107" s="192"/>
      <c r="B107" s="193"/>
      <c r="C107" s="645" t="s">
        <v>265</v>
      </c>
      <c r="D107" s="646"/>
      <c r="E107" s="646"/>
      <c r="F107" s="646"/>
      <c r="G107" s="646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1"/>
      <c r="Z107" s="191"/>
      <c r="AA107" s="191"/>
      <c r="AB107" s="191"/>
      <c r="AC107" s="191"/>
      <c r="AD107" s="191"/>
      <c r="AE107" s="191"/>
      <c r="AF107" s="191"/>
      <c r="AG107" s="191" t="s">
        <v>224</v>
      </c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4" t="str">
        <f>C107</f>
        <v>plentování potrubí, válcovaných nosníků, výklenků nebo nik, jakéhokoliv tvaru, na jakoukoliv maltu, s potřebným vypnutím pletiva, přetažením a zakotvením drátů a provedení postřiku maltou,</v>
      </c>
      <c r="BB107" s="191"/>
      <c r="BC107" s="191"/>
      <c r="BD107" s="191"/>
      <c r="BE107" s="191"/>
      <c r="BF107" s="191"/>
      <c r="BG107" s="191"/>
      <c r="BH107" s="191"/>
    </row>
    <row r="108" spans="1:60" outlineLevel="1" x14ac:dyDescent="0.25">
      <c r="A108" s="192"/>
      <c r="B108" s="193"/>
      <c r="C108" s="195" t="s">
        <v>408</v>
      </c>
      <c r="D108" s="196"/>
      <c r="E108" s="197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1"/>
      <c r="Z108" s="191"/>
      <c r="AA108" s="191"/>
      <c r="AB108" s="191"/>
      <c r="AC108" s="191"/>
      <c r="AD108" s="191"/>
      <c r="AE108" s="191"/>
      <c r="AF108" s="191"/>
      <c r="AG108" s="191" t="s">
        <v>143</v>
      </c>
      <c r="AH108" s="191">
        <v>0</v>
      </c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</row>
    <row r="109" spans="1:60" outlineLevel="1" x14ac:dyDescent="0.25">
      <c r="A109" s="192"/>
      <c r="B109" s="193"/>
      <c r="C109" s="195" t="s">
        <v>941</v>
      </c>
      <c r="D109" s="196"/>
      <c r="E109" s="197">
        <v>0.69</v>
      </c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1"/>
      <c r="Z109" s="191"/>
      <c r="AA109" s="191"/>
      <c r="AB109" s="191"/>
      <c r="AC109" s="191"/>
      <c r="AD109" s="191"/>
      <c r="AE109" s="191"/>
      <c r="AF109" s="191"/>
      <c r="AG109" s="191" t="s">
        <v>143</v>
      </c>
      <c r="AH109" s="191">
        <v>0</v>
      </c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</row>
    <row r="110" spans="1:60" outlineLevel="1" x14ac:dyDescent="0.25">
      <c r="A110" s="192"/>
      <c r="B110" s="193"/>
      <c r="C110" s="195" t="s">
        <v>440</v>
      </c>
      <c r="D110" s="196"/>
      <c r="E110" s="197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1"/>
      <c r="Z110" s="191"/>
      <c r="AA110" s="191"/>
      <c r="AB110" s="191"/>
      <c r="AC110" s="191"/>
      <c r="AD110" s="191"/>
      <c r="AE110" s="191"/>
      <c r="AF110" s="191"/>
      <c r="AG110" s="191" t="s">
        <v>143</v>
      </c>
      <c r="AH110" s="191">
        <v>0</v>
      </c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</row>
    <row r="111" spans="1:60" outlineLevel="1" x14ac:dyDescent="0.25">
      <c r="A111" s="192"/>
      <c r="B111" s="193"/>
      <c r="C111" s="195" t="s">
        <v>941</v>
      </c>
      <c r="D111" s="196"/>
      <c r="E111" s="197">
        <v>0.69</v>
      </c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1"/>
      <c r="Z111" s="191"/>
      <c r="AA111" s="191"/>
      <c r="AB111" s="191"/>
      <c r="AC111" s="191"/>
      <c r="AD111" s="191"/>
      <c r="AE111" s="191"/>
      <c r="AF111" s="191"/>
      <c r="AG111" s="191" t="s">
        <v>143</v>
      </c>
      <c r="AH111" s="191">
        <v>0</v>
      </c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</row>
    <row r="112" spans="1:60" outlineLevel="1" x14ac:dyDescent="0.25">
      <c r="A112" s="192"/>
      <c r="B112" s="193"/>
      <c r="C112" s="195" t="s">
        <v>442</v>
      </c>
      <c r="D112" s="196"/>
      <c r="E112" s="197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1"/>
      <c r="Z112" s="191"/>
      <c r="AA112" s="191"/>
      <c r="AB112" s="191"/>
      <c r="AC112" s="191"/>
      <c r="AD112" s="191"/>
      <c r="AE112" s="191"/>
      <c r="AF112" s="191"/>
      <c r="AG112" s="191" t="s">
        <v>143</v>
      </c>
      <c r="AH112" s="191">
        <v>0</v>
      </c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</row>
    <row r="113" spans="1:60" outlineLevel="1" x14ac:dyDescent="0.25">
      <c r="A113" s="192"/>
      <c r="B113" s="193"/>
      <c r="C113" s="195" t="s">
        <v>941</v>
      </c>
      <c r="D113" s="196"/>
      <c r="E113" s="197">
        <v>0.69</v>
      </c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1"/>
      <c r="Z113" s="191"/>
      <c r="AA113" s="191"/>
      <c r="AB113" s="191"/>
      <c r="AC113" s="191"/>
      <c r="AD113" s="191"/>
      <c r="AE113" s="191"/>
      <c r="AF113" s="191"/>
      <c r="AG113" s="191" t="s">
        <v>143</v>
      </c>
      <c r="AH113" s="191">
        <v>0</v>
      </c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</row>
    <row r="114" spans="1:60" outlineLevel="1" x14ac:dyDescent="0.25">
      <c r="A114" s="192"/>
      <c r="B114" s="193"/>
      <c r="C114" s="195" t="s">
        <v>443</v>
      </c>
      <c r="D114" s="196"/>
      <c r="E114" s="197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  <c r="Z114" s="191"/>
      <c r="AA114" s="191"/>
      <c r="AB114" s="191"/>
      <c r="AC114" s="191"/>
      <c r="AD114" s="191"/>
      <c r="AE114" s="191"/>
      <c r="AF114" s="191"/>
      <c r="AG114" s="191" t="s">
        <v>143</v>
      </c>
      <c r="AH114" s="191">
        <v>0</v>
      </c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</row>
    <row r="115" spans="1:60" outlineLevel="1" x14ac:dyDescent="0.25">
      <c r="A115" s="192"/>
      <c r="B115" s="193"/>
      <c r="C115" s="195" t="s">
        <v>941</v>
      </c>
      <c r="D115" s="196"/>
      <c r="E115" s="197">
        <v>0.69</v>
      </c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1"/>
      <c r="Z115" s="191"/>
      <c r="AA115" s="191"/>
      <c r="AB115" s="191"/>
      <c r="AC115" s="191"/>
      <c r="AD115" s="191"/>
      <c r="AE115" s="191"/>
      <c r="AF115" s="191"/>
      <c r="AG115" s="191" t="s">
        <v>143</v>
      </c>
      <c r="AH115" s="191">
        <v>0</v>
      </c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</row>
    <row r="116" spans="1:60" outlineLevel="1" x14ac:dyDescent="0.25">
      <c r="A116" s="192"/>
      <c r="B116" s="193"/>
      <c r="C116" s="195" t="s">
        <v>445</v>
      </c>
      <c r="D116" s="196"/>
      <c r="E116" s="197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1"/>
      <c r="Z116" s="191"/>
      <c r="AA116" s="191"/>
      <c r="AB116" s="191"/>
      <c r="AC116" s="191"/>
      <c r="AD116" s="191"/>
      <c r="AE116" s="191"/>
      <c r="AF116" s="191"/>
      <c r="AG116" s="191" t="s">
        <v>143</v>
      </c>
      <c r="AH116" s="191">
        <v>0</v>
      </c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</row>
    <row r="117" spans="1:60" outlineLevel="1" x14ac:dyDescent="0.25">
      <c r="A117" s="192"/>
      <c r="B117" s="193"/>
      <c r="C117" s="195" t="s">
        <v>941</v>
      </c>
      <c r="D117" s="196"/>
      <c r="E117" s="197">
        <v>0.69</v>
      </c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1"/>
      <c r="Z117" s="191"/>
      <c r="AA117" s="191"/>
      <c r="AB117" s="191"/>
      <c r="AC117" s="191"/>
      <c r="AD117" s="191"/>
      <c r="AE117" s="191"/>
      <c r="AF117" s="191"/>
      <c r="AG117" s="191" t="s">
        <v>143</v>
      </c>
      <c r="AH117" s="191">
        <v>0</v>
      </c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</row>
    <row r="118" spans="1:60" outlineLevel="1" x14ac:dyDescent="0.25">
      <c r="A118" s="192"/>
      <c r="B118" s="193"/>
      <c r="C118" s="641"/>
      <c r="D118" s="642"/>
      <c r="E118" s="642"/>
      <c r="F118" s="642"/>
      <c r="G118" s="642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1"/>
      <c r="Z118" s="191"/>
      <c r="AA118" s="191"/>
      <c r="AB118" s="191"/>
      <c r="AC118" s="191"/>
      <c r="AD118" s="191"/>
      <c r="AE118" s="191"/>
      <c r="AF118" s="191"/>
      <c r="AG118" s="191" t="s">
        <v>103</v>
      </c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</row>
    <row r="119" spans="1:60" x14ac:dyDescent="0.25">
      <c r="A119" s="174" t="s">
        <v>92</v>
      </c>
      <c r="B119" s="175" t="s">
        <v>158</v>
      </c>
      <c r="C119" s="176" t="s">
        <v>159</v>
      </c>
      <c r="D119" s="177"/>
      <c r="E119" s="178"/>
      <c r="F119" s="179"/>
      <c r="G119" s="179">
        <f>SUMIF(AG120:AG183,"&lt;&gt;NOR",G120:G183)</f>
        <v>0</v>
      </c>
      <c r="H119" s="179"/>
      <c r="I119" s="179">
        <f>SUM(I120:I183)</f>
        <v>0</v>
      </c>
      <c r="J119" s="179"/>
      <c r="K119" s="179">
        <f>SUM(K120:K183)</f>
        <v>0</v>
      </c>
      <c r="L119" s="179"/>
      <c r="M119" s="179">
        <f>SUM(M120:M183)</f>
        <v>0</v>
      </c>
      <c r="N119" s="179"/>
      <c r="O119" s="179">
        <f>SUM(O120:O183)</f>
        <v>1.2000000000000002</v>
      </c>
      <c r="P119" s="179"/>
      <c r="Q119" s="179">
        <f>SUM(Q120:Q183)</f>
        <v>0</v>
      </c>
      <c r="R119" s="179"/>
      <c r="S119" s="179"/>
      <c r="T119" s="180"/>
      <c r="U119" s="181"/>
      <c r="V119" s="181">
        <f>SUM(V120:V183)</f>
        <v>44.559999999999995</v>
      </c>
      <c r="W119" s="181"/>
      <c r="X119" s="181"/>
      <c r="AG119" s="28" t="s">
        <v>93</v>
      </c>
    </row>
    <row r="120" spans="1:60" ht="20.399999999999999" outlineLevel="1" x14ac:dyDescent="0.25">
      <c r="A120" s="182">
        <v>10</v>
      </c>
      <c r="B120" s="183" t="s">
        <v>271</v>
      </c>
      <c r="C120" s="184" t="s">
        <v>272</v>
      </c>
      <c r="D120" s="185" t="s">
        <v>230</v>
      </c>
      <c r="E120" s="186">
        <v>25.8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21</v>
      </c>
      <c r="M120" s="188">
        <f>G120*(1+L120/100)</f>
        <v>0</v>
      </c>
      <c r="N120" s="188">
        <v>2.017E-2</v>
      </c>
      <c r="O120" s="188">
        <f>ROUND(E120*N120,2)</f>
        <v>0.52</v>
      </c>
      <c r="P120" s="188">
        <v>0</v>
      </c>
      <c r="Q120" s="188">
        <f>ROUND(E120*P120,2)</f>
        <v>0</v>
      </c>
      <c r="R120" s="188" t="s">
        <v>244</v>
      </c>
      <c r="S120" s="188" t="s">
        <v>97</v>
      </c>
      <c r="T120" s="189" t="s">
        <v>98</v>
      </c>
      <c r="U120" s="190">
        <v>1.01</v>
      </c>
      <c r="V120" s="190">
        <f>ROUND(E120*U120,2)</f>
        <v>26.06</v>
      </c>
      <c r="W120" s="190"/>
      <c r="X120" s="190" t="s">
        <v>134</v>
      </c>
      <c r="Y120" s="191"/>
      <c r="Z120" s="191"/>
      <c r="AA120" s="191"/>
      <c r="AB120" s="191"/>
      <c r="AC120" s="191"/>
      <c r="AD120" s="191"/>
      <c r="AE120" s="191"/>
      <c r="AF120" s="191"/>
      <c r="AG120" s="191" t="s">
        <v>135</v>
      </c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</row>
    <row r="121" spans="1:60" outlineLevel="1" x14ac:dyDescent="0.25">
      <c r="A121" s="192"/>
      <c r="B121" s="193"/>
      <c r="C121" s="195" t="s">
        <v>273</v>
      </c>
      <c r="D121" s="196"/>
      <c r="E121" s="197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1"/>
      <c r="Z121" s="191"/>
      <c r="AA121" s="191"/>
      <c r="AB121" s="191"/>
      <c r="AC121" s="191"/>
      <c r="AD121" s="191"/>
      <c r="AE121" s="191"/>
      <c r="AF121" s="191"/>
      <c r="AG121" s="191" t="s">
        <v>143</v>
      </c>
      <c r="AH121" s="191">
        <v>0</v>
      </c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</row>
    <row r="122" spans="1:60" outlineLevel="1" x14ac:dyDescent="0.25">
      <c r="A122" s="192"/>
      <c r="B122" s="193"/>
      <c r="C122" s="195" t="s">
        <v>942</v>
      </c>
      <c r="D122" s="196"/>
      <c r="E122" s="197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1"/>
      <c r="Z122" s="191"/>
      <c r="AA122" s="191"/>
      <c r="AB122" s="191"/>
      <c r="AC122" s="191"/>
      <c r="AD122" s="191"/>
      <c r="AE122" s="191"/>
      <c r="AF122" s="191"/>
      <c r="AG122" s="191" t="s">
        <v>143</v>
      </c>
      <c r="AH122" s="191">
        <v>0</v>
      </c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</row>
    <row r="123" spans="1:60" outlineLevel="1" x14ac:dyDescent="0.25">
      <c r="A123" s="192"/>
      <c r="B123" s="193"/>
      <c r="C123" s="195" t="s">
        <v>943</v>
      </c>
      <c r="D123" s="196"/>
      <c r="E123" s="197">
        <v>5</v>
      </c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1"/>
      <c r="Z123" s="191"/>
      <c r="AA123" s="191"/>
      <c r="AB123" s="191"/>
      <c r="AC123" s="191"/>
      <c r="AD123" s="191"/>
      <c r="AE123" s="191"/>
      <c r="AF123" s="191"/>
      <c r="AG123" s="191" t="s">
        <v>143</v>
      </c>
      <c r="AH123" s="191">
        <v>0</v>
      </c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</row>
    <row r="124" spans="1:60" outlineLevel="1" x14ac:dyDescent="0.25">
      <c r="A124" s="192"/>
      <c r="B124" s="193"/>
      <c r="C124" s="195" t="s">
        <v>278</v>
      </c>
      <c r="D124" s="196"/>
      <c r="E124" s="197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1"/>
      <c r="Z124" s="191"/>
      <c r="AA124" s="191"/>
      <c r="AB124" s="191"/>
      <c r="AC124" s="191"/>
      <c r="AD124" s="191"/>
      <c r="AE124" s="191"/>
      <c r="AF124" s="191"/>
      <c r="AG124" s="191" t="s">
        <v>143</v>
      </c>
      <c r="AH124" s="191">
        <v>0</v>
      </c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</row>
    <row r="125" spans="1:60" outlineLevel="1" x14ac:dyDescent="0.25">
      <c r="A125" s="192"/>
      <c r="B125" s="193"/>
      <c r="C125" s="195" t="s">
        <v>944</v>
      </c>
      <c r="D125" s="196"/>
      <c r="E125" s="197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1"/>
      <c r="Z125" s="191"/>
      <c r="AA125" s="191"/>
      <c r="AB125" s="191"/>
      <c r="AC125" s="191"/>
      <c r="AD125" s="191"/>
      <c r="AE125" s="191"/>
      <c r="AF125" s="191"/>
      <c r="AG125" s="191" t="s">
        <v>143</v>
      </c>
      <c r="AH125" s="191">
        <v>0</v>
      </c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</row>
    <row r="126" spans="1:60" outlineLevel="1" x14ac:dyDescent="0.25">
      <c r="A126" s="192"/>
      <c r="B126" s="193"/>
      <c r="C126" s="195" t="s">
        <v>943</v>
      </c>
      <c r="D126" s="196"/>
      <c r="E126" s="197">
        <v>5</v>
      </c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1"/>
      <c r="Z126" s="191"/>
      <c r="AA126" s="191"/>
      <c r="AB126" s="191"/>
      <c r="AC126" s="191"/>
      <c r="AD126" s="191"/>
      <c r="AE126" s="191"/>
      <c r="AF126" s="191"/>
      <c r="AG126" s="191" t="s">
        <v>143</v>
      </c>
      <c r="AH126" s="191">
        <v>0</v>
      </c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</row>
    <row r="127" spans="1:60" outlineLevel="1" x14ac:dyDescent="0.25">
      <c r="A127" s="192"/>
      <c r="B127" s="193"/>
      <c r="C127" s="195" t="s">
        <v>945</v>
      </c>
      <c r="D127" s="196"/>
      <c r="E127" s="197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1"/>
      <c r="Z127" s="191"/>
      <c r="AA127" s="191"/>
      <c r="AB127" s="191"/>
      <c r="AC127" s="191"/>
      <c r="AD127" s="191"/>
      <c r="AE127" s="191"/>
      <c r="AF127" s="191"/>
      <c r="AG127" s="191" t="s">
        <v>143</v>
      </c>
      <c r="AH127" s="191">
        <v>0</v>
      </c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</row>
    <row r="128" spans="1:60" outlineLevel="1" x14ac:dyDescent="0.25">
      <c r="A128" s="192"/>
      <c r="B128" s="193"/>
      <c r="C128" s="195" t="s">
        <v>946</v>
      </c>
      <c r="D128" s="196"/>
      <c r="E128" s="197">
        <v>2.5</v>
      </c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1"/>
      <c r="Z128" s="191"/>
      <c r="AA128" s="191"/>
      <c r="AB128" s="191"/>
      <c r="AC128" s="191"/>
      <c r="AD128" s="191"/>
      <c r="AE128" s="191"/>
      <c r="AF128" s="191"/>
      <c r="AG128" s="191" t="s">
        <v>143</v>
      </c>
      <c r="AH128" s="191">
        <v>0</v>
      </c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</row>
    <row r="129" spans="1:60" outlineLevel="1" x14ac:dyDescent="0.25">
      <c r="A129" s="192"/>
      <c r="B129" s="193"/>
      <c r="C129" s="195" t="s">
        <v>276</v>
      </c>
      <c r="D129" s="196"/>
      <c r="E129" s="197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1"/>
      <c r="Z129" s="191"/>
      <c r="AA129" s="191"/>
      <c r="AB129" s="191"/>
      <c r="AC129" s="191"/>
      <c r="AD129" s="191"/>
      <c r="AE129" s="191"/>
      <c r="AF129" s="191"/>
      <c r="AG129" s="191" t="s">
        <v>143</v>
      </c>
      <c r="AH129" s="191">
        <v>0</v>
      </c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</row>
    <row r="130" spans="1:60" outlineLevel="1" x14ac:dyDescent="0.25">
      <c r="A130" s="192"/>
      <c r="B130" s="193"/>
      <c r="C130" s="195" t="s">
        <v>947</v>
      </c>
      <c r="D130" s="196"/>
      <c r="E130" s="197">
        <v>1.5</v>
      </c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1"/>
      <c r="Z130" s="191"/>
      <c r="AA130" s="191"/>
      <c r="AB130" s="191"/>
      <c r="AC130" s="191"/>
      <c r="AD130" s="191"/>
      <c r="AE130" s="191"/>
      <c r="AF130" s="191"/>
      <c r="AG130" s="191" t="s">
        <v>143</v>
      </c>
      <c r="AH130" s="191">
        <v>0</v>
      </c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</row>
    <row r="131" spans="1:60" outlineLevel="1" x14ac:dyDescent="0.25">
      <c r="A131" s="192"/>
      <c r="B131" s="193"/>
      <c r="C131" s="195" t="s">
        <v>948</v>
      </c>
      <c r="D131" s="196"/>
      <c r="E131" s="197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1"/>
      <c r="Z131" s="191"/>
      <c r="AA131" s="191"/>
      <c r="AB131" s="191"/>
      <c r="AC131" s="191"/>
      <c r="AD131" s="191"/>
      <c r="AE131" s="191"/>
      <c r="AF131" s="191"/>
      <c r="AG131" s="191" t="s">
        <v>143</v>
      </c>
      <c r="AH131" s="191">
        <v>0</v>
      </c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</row>
    <row r="132" spans="1:60" outlineLevel="1" x14ac:dyDescent="0.25">
      <c r="A132" s="192"/>
      <c r="B132" s="193"/>
      <c r="C132" s="195" t="s">
        <v>949</v>
      </c>
      <c r="D132" s="196"/>
      <c r="E132" s="197">
        <v>1.2</v>
      </c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1"/>
      <c r="Z132" s="191"/>
      <c r="AA132" s="191"/>
      <c r="AB132" s="191"/>
      <c r="AC132" s="191"/>
      <c r="AD132" s="191"/>
      <c r="AE132" s="191"/>
      <c r="AF132" s="191"/>
      <c r="AG132" s="191" t="s">
        <v>143</v>
      </c>
      <c r="AH132" s="191">
        <v>0</v>
      </c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</row>
    <row r="133" spans="1:60" outlineLevel="1" x14ac:dyDescent="0.25">
      <c r="A133" s="192"/>
      <c r="B133" s="193"/>
      <c r="C133" s="195" t="s">
        <v>276</v>
      </c>
      <c r="D133" s="196"/>
      <c r="E133" s="197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1"/>
      <c r="Z133" s="191"/>
      <c r="AA133" s="191"/>
      <c r="AB133" s="191"/>
      <c r="AC133" s="191"/>
      <c r="AD133" s="191"/>
      <c r="AE133" s="191"/>
      <c r="AF133" s="191"/>
      <c r="AG133" s="191" t="s">
        <v>143</v>
      </c>
      <c r="AH133" s="191">
        <v>0</v>
      </c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</row>
    <row r="134" spans="1:60" outlineLevel="1" x14ac:dyDescent="0.25">
      <c r="A134" s="192"/>
      <c r="B134" s="193"/>
      <c r="C134" s="195" t="s">
        <v>950</v>
      </c>
      <c r="D134" s="196"/>
      <c r="E134" s="197">
        <v>0.6</v>
      </c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1"/>
      <c r="Z134" s="191"/>
      <c r="AA134" s="191"/>
      <c r="AB134" s="191"/>
      <c r="AC134" s="191"/>
      <c r="AD134" s="191"/>
      <c r="AE134" s="191"/>
      <c r="AF134" s="191"/>
      <c r="AG134" s="191" t="s">
        <v>143</v>
      </c>
      <c r="AH134" s="191">
        <v>0</v>
      </c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</row>
    <row r="135" spans="1:60" outlineLevel="1" x14ac:dyDescent="0.25">
      <c r="A135" s="192"/>
      <c r="B135" s="193"/>
      <c r="C135" s="195" t="s">
        <v>282</v>
      </c>
      <c r="D135" s="196"/>
      <c r="E135" s="197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1"/>
      <c r="Z135" s="191"/>
      <c r="AA135" s="191"/>
      <c r="AB135" s="191"/>
      <c r="AC135" s="191"/>
      <c r="AD135" s="191"/>
      <c r="AE135" s="191"/>
      <c r="AF135" s="191"/>
      <c r="AG135" s="191" t="s">
        <v>143</v>
      </c>
      <c r="AH135" s="191">
        <v>0</v>
      </c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</row>
    <row r="136" spans="1:60" outlineLevel="1" x14ac:dyDescent="0.25">
      <c r="A136" s="192"/>
      <c r="B136" s="193"/>
      <c r="C136" s="195" t="s">
        <v>951</v>
      </c>
      <c r="D136" s="196"/>
      <c r="E136" s="197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1"/>
      <c r="Z136" s="191"/>
      <c r="AA136" s="191"/>
      <c r="AB136" s="191"/>
      <c r="AC136" s="191"/>
      <c r="AD136" s="191"/>
      <c r="AE136" s="191"/>
      <c r="AF136" s="191"/>
      <c r="AG136" s="191" t="s">
        <v>143</v>
      </c>
      <c r="AH136" s="191">
        <v>0</v>
      </c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</row>
    <row r="137" spans="1:60" outlineLevel="1" x14ac:dyDescent="0.25">
      <c r="A137" s="192"/>
      <c r="B137" s="193"/>
      <c r="C137" s="195" t="s">
        <v>943</v>
      </c>
      <c r="D137" s="196"/>
      <c r="E137" s="197">
        <v>5</v>
      </c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1"/>
      <c r="Z137" s="191"/>
      <c r="AA137" s="191"/>
      <c r="AB137" s="191"/>
      <c r="AC137" s="191"/>
      <c r="AD137" s="191"/>
      <c r="AE137" s="191"/>
      <c r="AF137" s="191"/>
      <c r="AG137" s="191" t="s">
        <v>143</v>
      </c>
      <c r="AH137" s="191">
        <v>0</v>
      </c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</row>
    <row r="138" spans="1:60" outlineLevel="1" x14ac:dyDescent="0.25">
      <c r="A138" s="192"/>
      <c r="B138" s="193"/>
      <c r="C138" s="195" t="s">
        <v>632</v>
      </c>
      <c r="D138" s="196"/>
      <c r="E138" s="197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1"/>
      <c r="Z138" s="191"/>
      <c r="AA138" s="191"/>
      <c r="AB138" s="191"/>
      <c r="AC138" s="191"/>
      <c r="AD138" s="191"/>
      <c r="AE138" s="191"/>
      <c r="AF138" s="191"/>
      <c r="AG138" s="191" t="s">
        <v>143</v>
      </c>
      <c r="AH138" s="191">
        <v>0</v>
      </c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</row>
    <row r="139" spans="1:60" outlineLevel="1" x14ac:dyDescent="0.25">
      <c r="A139" s="192"/>
      <c r="B139" s="193"/>
      <c r="C139" s="195" t="s">
        <v>952</v>
      </c>
      <c r="D139" s="196"/>
      <c r="E139" s="197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1"/>
      <c r="Z139" s="191"/>
      <c r="AA139" s="191"/>
      <c r="AB139" s="191"/>
      <c r="AC139" s="191"/>
      <c r="AD139" s="191"/>
      <c r="AE139" s="191"/>
      <c r="AF139" s="191"/>
      <c r="AG139" s="191" t="s">
        <v>143</v>
      </c>
      <c r="AH139" s="191">
        <v>0</v>
      </c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</row>
    <row r="140" spans="1:60" outlineLevel="1" x14ac:dyDescent="0.25">
      <c r="A140" s="192"/>
      <c r="B140" s="193"/>
      <c r="C140" s="195" t="s">
        <v>943</v>
      </c>
      <c r="D140" s="196"/>
      <c r="E140" s="197">
        <v>5</v>
      </c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1"/>
      <c r="Z140" s="191"/>
      <c r="AA140" s="191"/>
      <c r="AB140" s="191"/>
      <c r="AC140" s="191"/>
      <c r="AD140" s="191"/>
      <c r="AE140" s="191"/>
      <c r="AF140" s="191"/>
      <c r="AG140" s="191" t="s">
        <v>143</v>
      </c>
      <c r="AH140" s="191">
        <v>0</v>
      </c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</row>
    <row r="141" spans="1:60" outlineLevel="1" x14ac:dyDescent="0.25">
      <c r="A141" s="192"/>
      <c r="B141" s="193"/>
      <c r="C141" s="641"/>
      <c r="D141" s="642"/>
      <c r="E141" s="642"/>
      <c r="F141" s="642"/>
      <c r="G141" s="642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1"/>
      <c r="Z141" s="191"/>
      <c r="AA141" s="191"/>
      <c r="AB141" s="191"/>
      <c r="AC141" s="191"/>
      <c r="AD141" s="191"/>
      <c r="AE141" s="191"/>
      <c r="AF141" s="191"/>
      <c r="AG141" s="191" t="s">
        <v>103</v>
      </c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</row>
    <row r="142" spans="1:60" ht="20.399999999999999" outlineLevel="1" x14ac:dyDescent="0.25">
      <c r="A142" s="182">
        <v>11</v>
      </c>
      <c r="B142" s="183" t="s">
        <v>302</v>
      </c>
      <c r="C142" s="184" t="s">
        <v>303</v>
      </c>
      <c r="D142" s="185" t="s">
        <v>230</v>
      </c>
      <c r="E142" s="186">
        <v>25.8</v>
      </c>
      <c r="F142" s="187"/>
      <c r="G142" s="188">
        <f>ROUND(E142*F142,2)</f>
        <v>0</v>
      </c>
      <c r="H142" s="187"/>
      <c r="I142" s="188">
        <f>ROUND(E142*H142,2)</f>
        <v>0</v>
      </c>
      <c r="J142" s="187"/>
      <c r="K142" s="188">
        <f>ROUND(E142*J142,2)</f>
        <v>0</v>
      </c>
      <c r="L142" s="188">
        <v>21</v>
      </c>
      <c r="M142" s="188">
        <f>G142*(1+L142/100)</f>
        <v>0</v>
      </c>
      <c r="N142" s="188">
        <v>1.81E-3</v>
      </c>
      <c r="O142" s="188">
        <f>ROUND(E142*N142,2)</f>
        <v>0.05</v>
      </c>
      <c r="P142" s="188">
        <v>0</v>
      </c>
      <c r="Q142" s="188">
        <f>ROUND(E142*P142,2)</f>
        <v>0</v>
      </c>
      <c r="R142" s="188" t="s">
        <v>244</v>
      </c>
      <c r="S142" s="188" t="s">
        <v>97</v>
      </c>
      <c r="T142" s="189" t="s">
        <v>98</v>
      </c>
      <c r="U142" s="190">
        <v>0.03</v>
      </c>
      <c r="V142" s="190">
        <f>ROUND(E142*U142,2)</f>
        <v>0.77</v>
      </c>
      <c r="W142" s="190"/>
      <c r="X142" s="190" t="s">
        <v>134</v>
      </c>
      <c r="Y142" s="191"/>
      <c r="Z142" s="191"/>
      <c r="AA142" s="191"/>
      <c r="AB142" s="191"/>
      <c r="AC142" s="191"/>
      <c r="AD142" s="191"/>
      <c r="AE142" s="191"/>
      <c r="AF142" s="191"/>
      <c r="AG142" s="191" t="s">
        <v>135</v>
      </c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</row>
    <row r="143" spans="1:60" outlineLevel="1" x14ac:dyDescent="0.25">
      <c r="A143" s="192"/>
      <c r="B143" s="193"/>
      <c r="C143" s="195" t="s">
        <v>304</v>
      </c>
      <c r="D143" s="196"/>
      <c r="E143" s="197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1"/>
      <c r="Z143" s="191"/>
      <c r="AA143" s="191"/>
      <c r="AB143" s="191"/>
      <c r="AC143" s="191"/>
      <c r="AD143" s="191"/>
      <c r="AE143" s="191"/>
      <c r="AF143" s="191"/>
      <c r="AG143" s="191" t="s">
        <v>143</v>
      </c>
      <c r="AH143" s="191">
        <v>0</v>
      </c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</row>
    <row r="144" spans="1:60" outlineLevel="1" x14ac:dyDescent="0.25">
      <c r="A144" s="192"/>
      <c r="B144" s="193"/>
      <c r="C144" s="195" t="s">
        <v>953</v>
      </c>
      <c r="D144" s="196"/>
      <c r="E144" s="197">
        <v>25.8</v>
      </c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1"/>
      <c r="Z144" s="191"/>
      <c r="AA144" s="191"/>
      <c r="AB144" s="191"/>
      <c r="AC144" s="191"/>
      <c r="AD144" s="191"/>
      <c r="AE144" s="191"/>
      <c r="AF144" s="191"/>
      <c r="AG144" s="191" t="s">
        <v>143</v>
      </c>
      <c r="AH144" s="191">
        <v>0</v>
      </c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</row>
    <row r="145" spans="1:60" outlineLevel="1" x14ac:dyDescent="0.25">
      <c r="A145" s="192"/>
      <c r="B145" s="193"/>
      <c r="C145" s="641"/>
      <c r="D145" s="642"/>
      <c r="E145" s="642"/>
      <c r="F145" s="642"/>
      <c r="G145" s="642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1"/>
      <c r="Z145" s="191"/>
      <c r="AA145" s="191"/>
      <c r="AB145" s="191"/>
      <c r="AC145" s="191"/>
      <c r="AD145" s="191"/>
      <c r="AE145" s="191"/>
      <c r="AF145" s="191"/>
      <c r="AG145" s="191" t="s">
        <v>103</v>
      </c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</row>
    <row r="146" spans="1:60" ht="20.399999999999999" outlineLevel="1" x14ac:dyDescent="0.25">
      <c r="A146" s="182">
        <v>12</v>
      </c>
      <c r="B146" s="183" t="s">
        <v>308</v>
      </c>
      <c r="C146" s="184" t="s">
        <v>309</v>
      </c>
      <c r="D146" s="185" t="s">
        <v>230</v>
      </c>
      <c r="E146" s="186">
        <v>3.3</v>
      </c>
      <c r="F146" s="187"/>
      <c r="G146" s="188">
        <f>ROUND(E146*F146,2)</f>
        <v>0</v>
      </c>
      <c r="H146" s="187"/>
      <c r="I146" s="188">
        <f>ROUND(E146*H146,2)</f>
        <v>0</v>
      </c>
      <c r="J146" s="187"/>
      <c r="K146" s="188">
        <f>ROUND(E146*J146,2)</f>
        <v>0</v>
      </c>
      <c r="L146" s="188">
        <v>21</v>
      </c>
      <c r="M146" s="188">
        <f>G146*(1+L146/100)</f>
        <v>0</v>
      </c>
      <c r="N146" s="188">
        <v>0</v>
      </c>
      <c r="O146" s="188">
        <f>ROUND(E146*N146,2)</f>
        <v>0</v>
      </c>
      <c r="P146" s="188">
        <v>0</v>
      </c>
      <c r="Q146" s="188">
        <f>ROUND(E146*P146,2)</f>
        <v>0</v>
      </c>
      <c r="R146" s="188" t="s">
        <v>244</v>
      </c>
      <c r="S146" s="188" t="s">
        <v>97</v>
      </c>
      <c r="T146" s="189" t="s">
        <v>98</v>
      </c>
      <c r="U146" s="190">
        <v>0.57999999999999996</v>
      </c>
      <c r="V146" s="190">
        <f>ROUND(E146*U146,2)</f>
        <v>1.91</v>
      </c>
      <c r="W146" s="190"/>
      <c r="X146" s="190" t="s">
        <v>134</v>
      </c>
      <c r="Y146" s="191"/>
      <c r="Z146" s="191"/>
      <c r="AA146" s="191"/>
      <c r="AB146" s="191"/>
      <c r="AC146" s="191"/>
      <c r="AD146" s="191"/>
      <c r="AE146" s="191"/>
      <c r="AF146" s="191"/>
      <c r="AG146" s="191" t="s">
        <v>135</v>
      </c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</row>
    <row r="147" spans="1:60" outlineLevel="1" x14ac:dyDescent="0.25">
      <c r="A147" s="192"/>
      <c r="B147" s="193"/>
      <c r="C147" s="195" t="s">
        <v>278</v>
      </c>
      <c r="D147" s="196"/>
      <c r="E147" s="197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1"/>
      <c r="Z147" s="191"/>
      <c r="AA147" s="191"/>
      <c r="AB147" s="191"/>
      <c r="AC147" s="191"/>
      <c r="AD147" s="191"/>
      <c r="AE147" s="191"/>
      <c r="AF147" s="191"/>
      <c r="AG147" s="191" t="s">
        <v>143</v>
      </c>
      <c r="AH147" s="191">
        <v>0</v>
      </c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</row>
    <row r="148" spans="1:60" outlineLevel="1" x14ac:dyDescent="0.25">
      <c r="A148" s="192"/>
      <c r="B148" s="193"/>
      <c r="C148" s="195" t="s">
        <v>945</v>
      </c>
      <c r="D148" s="196"/>
      <c r="E148" s="197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1"/>
      <c r="Z148" s="191"/>
      <c r="AA148" s="191"/>
      <c r="AB148" s="191"/>
      <c r="AC148" s="191"/>
      <c r="AD148" s="191"/>
      <c r="AE148" s="191"/>
      <c r="AF148" s="191"/>
      <c r="AG148" s="191" t="s">
        <v>143</v>
      </c>
      <c r="AH148" s="191">
        <v>0</v>
      </c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</row>
    <row r="149" spans="1:60" outlineLevel="1" x14ac:dyDescent="0.25">
      <c r="A149" s="192"/>
      <c r="B149" s="193"/>
      <c r="C149" s="195" t="s">
        <v>276</v>
      </c>
      <c r="D149" s="196"/>
      <c r="E149" s="197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  <c r="Z149" s="191"/>
      <c r="AA149" s="191"/>
      <c r="AB149" s="191"/>
      <c r="AC149" s="191"/>
      <c r="AD149" s="191"/>
      <c r="AE149" s="191"/>
      <c r="AF149" s="191"/>
      <c r="AG149" s="191" t="s">
        <v>143</v>
      </c>
      <c r="AH149" s="191">
        <v>0</v>
      </c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</row>
    <row r="150" spans="1:60" outlineLevel="1" x14ac:dyDescent="0.25">
      <c r="A150" s="192"/>
      <c r="B150" s="193"/>
      <c r="C150" s="195" t="s">
        <v>947</v>
      </c>
      <c r="D150" s="196"/>
      <c r="E150" s="197">
        <v>1.5</v>
      </c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1"/>
      <c r="Z150" s="191"/>
      <c r="AA150" s="191"/>
      <c r="AB150" s="191"/>
      <c r="AC150" s="191"/>
      <c r="AD150" s="191"/>
      <c r="AE150" s="191"/>
      <c r="AF150" s="191"/>
      <c r="AG150" s="191" t="s">
        <v>143</v>
      </c>
      <c r="AH150" s="191">
        <v>0</v>
      </c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</row>
    <row r="151" spans="1:60" outlineLevel="1" x14ac:dyDescent="0.25">
      <c r="A151" s="192"/>
      <c r="B151" s="193"/>
      <c r="C151" s="195" t="s">
        <v>948</v>
      </c>
      <c r="D151" s="196"/>
      <c r="E151" s="197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1"/>
      <c r="Z151" s="191"/>
      <c r="AA151" s="191"/>
      <c r="AB151" s="191"/>
      <c r="AC151" s="191"/>
      <c r="AD151" s="191"/>
      <c r="AE151" s="191"/>
      <c r="AF151" s="191"/>
      <c r="AG151" s="191" t="s">
        <v>143</v>
      </c>
      <c r="AH151" s="191">
        <v>0</v>
      </c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</row>
    <row r="152" spans="1:60" outlineLevel="1" x14ac:dyDescent="0.25">
      <c r="A152" s="192"/>
      <c r="B152" s="193"/>
      <c r="C152" s="195" t="s">
        <v>949</v>
      </c>
      <c r="D152" s="196"/>
      <c r="E152" s="197">
        <v>1.2</v>
      </c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1"/>
      <c r="Z152" s="191"/>
      <c r="AA152" s="191"/>
      <c r="AB152" s="191"/>
      <c r="AC152" s="191"/>
      <c r="AD152" s="191"/>
      <c r="AE152" s="191"/>
      <c r="AF152" s="191"/>
      <c r="AG152" s="191" t="s">
        <v>143</v>
      </c>
      <c r="AH152" s="191">
        <v>0</v>
      </c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</row>
    <row r="153" spans="1:60" outlineLevel="1" x14ac:dyDescent="0.25">
      <c r="A153" s="192"/>
      <c r="B153" s="193"/>
      <c r="C153" s="195" t="s">
        <v>276</v>
      </c>
      <c r="D153" s="196"/>
      <c r="E153" s="197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1"/>
      <c r="Z153" s="191"/>
      <c r="AA153" s="191"/>
      <c r="AB153" s="191"/>
      <c r="AC153" s="191"/>
      <c r="AD153" s="191"/>
      <c r="AE153" s="191"/>
      <c r="AF153" s="191"/>
      <c r="AG153" s="191" t="s">
        <v>143</v>
      </c>
      <c r="AH153" s="191">
        <v>0</v>
      </c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</row>
    <row r="154" spans="1:60" outlineLevel="1" x14ac:dyDescent="0.25">
      <c r="A154" s="192"/>
      <c r="B154" s="193"/>
      <c r="C154" s="195" t="s">
        <v>950</v>
      </c>
      <c r="D154" s="196"/>
      <c r="E154" s="197">
        <v>0.6</v>
      </c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1"/>
      <c r="Z154" s="191"/>
      <c r="AA154" s="191"/>
      <c r="AB154" s="191"/>
      <c r="AC154" s="191"/>
      <c r="AD154" s="191"/>
      <c r="AE154" s="191"/>
      <c r="AF154" s="191"/>
      <c r="AG154" s="191" t="s">
        <v>143</v>
      </c>
      <c r="AH154" s="191">
        <v>0</v>
      </c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</row>
    <row r="155" spans="1:60" outlineLevel="1" x14ac:dyDescent="0.25">
      <c r="A155" s="192"/>
      <c r="B155" s="193"/>
      <c r="C155" s="641"/>
      <c r="D155" s="642"/>
      <c r="E155" s="642"/>
      <c r="F155" s="642"/>
      <c r="G155" s="642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1"/>
      <c r="Z155" s="191"/>
      <c r="AA155" s="191"/>
      <c r="AB155" s="191"/>
      <c r="AC155" s="191"/>
      <c r="AD155" s="191"/>
      <c r="AE155" s="191"/>
      <c r="AF155" s="191"/>
      <c r="AG155" s="191" t="s">
        <v>103</v>
      </c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</row>
    <row r="156" spans="1:60" ht="20.399999999999999" outlineLevel="1" x14ac:dyDescent="0.25">
      <c r="A156" s="182">
        <v>13</v>
      </c>
      <c r="B156" s="183" t="s">
        <v>311</v>
      </c>
      <c r="C156" s="184" t="s">
        <v>312</v>
      </c>
      <c r="D156" s="185" t="s">
        <v>230</v>
      </c>
      <c r="E156" s="186">
        <v>20</v>
      </c>
      <c r="F156" s="187"/>
      <c r="G156" s="188">
        <f>ROUND(E156*F156,2)</f>
        <v>0</v>
      </c>
      <c r="H156" s="187"/>
      <c r="I156" s="188">
        <f>ROUND(E156*H156,2)</f>
        <v>0</v>
      </c>
      <c r="J156" s="187"/>
      <c r="K156" s="188">
        <f>ROUND(E156*J156,2)</f>
        <v>0</v>
      </c>
      <c r="L156" s="188">
        <v>21</v>
      </c>
      <c r="M156" s="188">
        <f>G156*(1+L156/100)</f>
        <v>0</v>
      </c>
      <c r="N156" s="188">
        <v>0</v>
      </c>
      <c r="O156" s="188">
        <f>ROUND(E156*N156,2)</f>
        <v>0</v>
      </c>
      <c r="P156" s="188">
        <v>0</v>
      </c>
      <c r="Q156" s="188">
        <f>ROUND(E156*P156,2)</f>
        <v>0</v>
      </c>
      <c r="R156" s="188" t="s">
        <v>244</v>
      </c>
      <c r="S156" s="188" t="s">
        <v>97</v>
      </c>
      <c r="T156" s="189" t="s">
        <v>98</v>
      </c>
      <c r="U156" s="190">
        <v>0.43</v>
      </c>
      <c r="V156" s="190">
        <f>ROUND(E156*U156,2)</f>
        <v>8.6</v>
      </c>
      <c r="W156" s="190"/>
      <c r="X156" s="190" t="s">
        <v>134</v>
      </c>
      <c r="Y156" s="191"/>
      <c r="Z156" s="191"/>
      <c r="AA156" s="191"/>
      <c r="AB156" s="191"/>
      <c r="AC156" s="191"/>
      <c r="AD156" s="191"/>
      <c r="AE156" s="191"/>
      <c r="AF156" s="191"/>
      <c r="AG156" s="191" t="s">
        <v>135</v>
      </c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</row>
    <row r="157" spans="1:60" outlineLevel="1" x14ac:dyDescent="0.25">
      <c r="A157" s="192"/>
      <c r="B157" s="193"/>
      <c r="C157" s="195" t="s">
        <v>273</v>
      </c>
      <c r="D157" s="196"/>
      <c r="E157" s="197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1"/>
      <c r="Z157" s="191"/>
      <c r="AA157" s="191"/>
      <c r="AB157" s="191"/>
      <c r="AC157" s="191"/>
      <c r="AD157" s="191"/>
      <c r="AE157" s="191"/>
      <c r="AF157" s="191"/>
      <c r="AG157" s="191" t="s">
        <v>143</v>
      </c>
      <c r="AH157" s="191">
        <v>0</v>
      </c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</row>
    <row r="158" spans="1:60" outlineLevel="1" x14ac:dyDescent="0.25">
      <c r="A158" s="192"/>
      <c r="B158" s="193"/>
      <c r="C158" s="195" t="s">
        <v>942</v>
      </c>
      <c r="D158" s="196"/>
      <c r="E158" s="197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1"/>
      <c r="Z158" s="191"/>
      <c r="AA158" s="191"/>
      <c r="AB158" s="191"/>
      <c r="AC158" s="191"/>
      <c r="AD158" s="191"/>
      <c r="AE158" s="191"/>
      <c r="AF158" s="191"/>
      <c r="AG158" s="191" t="s">
        <v>143</v>
      </c>
      <c r="AH158" s="191">
        <v>0</v>
      </c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</row>
    <row r="159" spans="1:60" outlineLevel="1" x14ac:dyDescent="0.25">
      <c r="A159" s="192"/>
      <c r="B159" s="193"/>
      <c r="C159" s="195" t="s">
        <v>943</v>
      </c>
      <c r="D159" s="196"/>
      <c r="E159" s="197">
        <v>5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1"/>
      <c r="Z159" s="191"/>
      <c r="AA159" s="191"/>
      <c r="AB159" s="191"/>
      <c r="AC159" s="191"/>
      <c r="AD159" s="191"/>
      <c r="AE159" s="191"/>
      <c r="AF159" s="191"/>
      <c r="AG159" s="191" t="s">
        <v>143</v>
      </c>
      <c r="AH159" s="191">
        <v>0</v>
      </c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</row>
    <row r="160" spans="1:60" outlineLevel="1" x14ac:dyDescent="0.25">
      <c r="A160" s="192"/>
      <c r="B160" s="193"/>
      <c r="C160" s="195" t="s">
        <v>278</v>
      </c>
      <c r="D160" s="196"/>
      <c r="E160" s="197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1"/>
      <c r="Z160" s="191"/>
      <c r="AA160" s="191"/>
      <c r="AB160" s="191"/>
      <c r="AC160" s="191"/>
      <c r="AD160" s="191"/>
      <c r="AE160" s="191"/>
      <c r="AF160" s="191"/>
      <c r="AG160" s="191" t="s">
        <v>143</v>
      </c>
      <c r="AH160" s="191">
        <v>0</v>
      </c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</row>
    <row r="161" spans="1:60" outlineLevel="1" x14ac:dyDescent="0.25">
      <c r="A161" s="192"/>
      <c r="B161" s="193"/>
      <c r="C161" s="195" t="s">
        <v>944</v>
      </c>
      <c r="D161" s="196"/>
      <c r="E161" s="197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1"/>
      <c r="Z161" s="191"/>
      <c r="AA161" s="191"/>
      <c r="AB161" s="191"/>
      <c r="AC161" s="191"/>
      <c r="AD161" s="191"/>
      <c r="AE161" s="191"/>
      <c r="AF161" s="191"/>
      <c r="AG161" s="191" t="s">
        <v>143</v>
      </c>
      <c r="AH161" s="191">
        <v>0</v>
      </c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</row>
    <row r="162" spans="1:60" outlineLevel="1" x14ac:dyDescent="0.25">
      <c r="A162" s="192"/>
      <c r="B162" s="193"/>
      <c r="C162" s="195" t="s">
        <v>943</v>
      </c>
      <c r="D162" s="196"/>
      <c r="E162" s="197">
        <v>5</v>
      </c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1"/>
      <c r="Z162" s="191"/>
      <c r="AA162" s="191"/>
      <c r="AB162" s="191"/>
      <c r="AC162" s="191"/>
      <c r="AD162" s="191"/>
      <c r="AE162" s="191"/>
      <c r="AF162" s="191"/>
      <c r="AG162" s="191" t="s">
        <v>143</v>
      </c>
      <c r="AH162" s="191">
        <v>0</v>
      </c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</row>
    <row r="163" spans="1:60" outlineLevel="1" x14ac:dyDescent="0.25">
      <c r="A163" s="192"/>
      <c r="B163" s="193"/>
      <c r="C163" s="195" t="s">
        <v>282</v>
      </c>
      <c r="D163" s="196"/>
      <c r="E163" s="197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1"/>
      <c r="Z163" s="191"/>
      <c r="AA163" s="191"/>
      <c r="AB163" s="191"/>
      <c r="AC163" s="191"/>
      <c r="AD163" s="191"/>
      <c r="AE163" s="191"/>
      <c r="AF163" s="191"/>
      <c r="AG163" s="191" t="s">
        <v>143</v>
      </c>
      <c r="AH163" s="191">
        <v>0</v>
      </c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</row>
    <row r="164" spans="1:60" outlineLevel="1" x14ac:dyDescent="0.25">
      <c r="A164" s="192"/>
      <c r="B164" s="193"/>
      <c r="C164" s="195" t="s">
        <v>951</v>
      </c>
      <c r="D164" s="196"/>
      <c r="E164" s="197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1"/>
      <c r="Z164" s="191"/>
      <c r="AA164" s="191"/>
      <c r="AB164" s="191"/>
      <c r="AC164" s="191"/>
      <c r="AD164" s="191"/>
      <c r="AE164" s="191"/>
      <c r="AF164" s="191"/>
      <c r="AG164" s="191" t="s">
        <v>143</v>
      </c>
      <c r="AH164" s="191">
        <v>0</v>
      </c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</row>
    <row r="165" spans="1:60" outlineLevel="1" x14ac:dyDescent="0.25">
      <c r="A165" s="192"/>
      <c r="B165" s="193"/>
      <c r="C165" s="195" t="s">
        <v>943</v>
      </c>
      <c r="D165" s="196"/>
      <c r="E165" s="197">
        <v>5</v>
      </c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1"/>
      <c r="Z165" s="191"/>
      <c r="AA165" s="191"/>
      <c r="AB165" s="191"/>
      <c r="AC165" s="191"/>
      <c r="AD165" s="191"/>
      <c r="AE165" s="191"/>
      <c r="AF165" s="191"/>
      <c r="AG165" s="191" t="s">
        <v>143</v>
      </c>
      <c r="AH165" s="191">
        <v>0</v>
      </c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</row>
    <row r="166" spans="1:60" outlineLevel="1" x14ac:dyDescent="0.25">
      <c r="A166" s="192"/>
      <c r="B166" s="193"/>
      <c r="C166" s="195" t="s">
        <v>632</v>
      </c>
      <c r="D166" s="196"/>
      <c r="E166" s="197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1"/>
      <c r="Z166" s="191"/>
      <c r="AA166" s="191"/>
      <c r="AB166" s="191"/>
      <c r="AC166" s="191"/>
      <c r="AD166" s="191"/>
      <c r="AE166" s="191"/>
      <c r="AF166" s="191"/>
      <c r="AG166" s="191" t="s">
        <v>143</v>
      </c>
      <c r="AH166" s="191">
        <v>0</v>
      </c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</row>
    <row r="167" spans="1:60" outlineLevel="1" x14ac:dyDescent="0.25">
      <c r="A167" s="192"/>
      <c r="B167" s="193"/>
      <c r="C167" s="195" t="s">
        <v>952</v>
      </c>
      <c r="D167" s="196"/>
      <c r="E167" s="197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1"/>
      <c r="Z167" s="191"/>
      <c r="AA167" s="191"/>
      <c r="AB167" s="191"/>
      <c r="AC167" s="191"/>
      <c r="AD167" s="191"/>
      <c r="AE167" s="191"/>
      <c r="AF167" s="191"/>
      <c r="AG167" s="191" t="s">
        <v>143</v>
      </c>
      <c r="AH167" s="191">
        <v>0</v>
      </c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</row>
    <row r="168" spans="1:60" outlineLevel="1" x14ac:dyDescent="0.25">
      <c r="A168" s="192"/>
      <c r="B168" s="193"/>
      <c r="C168" s="195" t="s">
        <v>943</v>
      </c>
      <c r="D168" s="196"/>
      <c r="E168" s="197">
        <v>5</v>
      </c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1"/>
      <c r="Z168" s="191"/>
      <c r="AA168" s="191"/>
      <c r="AB168" s="191"/>
      <c r="AC168" s="191"/>
      <c r="AD168" s="191"/>
      <c r="AE168" s="191"/>
      <c r="AF168" s="191"/>
      <c r="AG168" s="191" t="s">
        <v>143</v>
      </c>
      <c r="AH168" s="191">
        <v>0</v>
      </c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</row>
    <row r="169" spans="1:60" outlineLevel="1" x14ac:dyDescent="0.25">
      <c r="A169" s="192"/>
      <c r="B169" s="193"/>
      <c r="C169" s="641"/>
      <c r="D169" s="642"/>
      <c r="E169" s="642"/>
      <c r="F169" s="642"/>
      <c r="G169" s="642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1"/>
      <c r="Z169" s="191"/>
      <c r="AA169" s="191"/>
      <c r="AB169" s="191"/>
      <c r="AC169" s="191"/>
      <c r="AD169" s="191"/>
      <c r="AE169" s="191"/>
      <c r="AF169" s="191"/>
      <c r="AG169" s="191" t="s">
        <v>103</v>
      </c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</row>
    <row r="170" spans="1:60" outlineLevel="1" x14ac:dyDescent="0.25">
      <c r="A170" s="182">
        <v>14</v>
      </c>
      <c r="B170" s="183" t="s">
        <v>954</v>
      </c>
      <c r="C170" s="184" t="s">
        <v>955</v>
      </c>
      <c r="D170" s="185" t="s">
        <v>230</v>
      </c>
      <c r="E170" s="186">
        <v>14.355</v>
      </c>
      <c r="F170" s="187"/>
      <c r="G170" s="188">
        <f>ROUND(E170*F170,2)</f>
        <v>0</v>
      </c>
      <c r="H170" s="187"/>
      <c r="I170" s="188">
        <f>ROUND(E170*H170,2)</f>
        <v>0</v>
      </c>
      <c r="J170" s="187"/>
      <c r="K170" s="188">
        <f>ROUND(E170*J170,2)</f>
        <v>0</v>
      </c>
      <c r="L170" s="188">
        <v>21</v>
      </c>
      <c r="M170" s="188">
        <f>G170*(1+L170/100)</f>
        <v>0</v>
      </c>
      <c r="N170" s="188">
        <v>4.3999999999999997E-2</v>
      </c>
      <c r="O170" s="188">
        <f>ROUND(E170*N170,2)</f>
        <v>0.63</v>
      </c>
      <c r="P170" s="188">
        <v>0</v>
      </c>
      <c r="Q170" s="188">
        <f>ROUND(E170*P170,2)</f>
        <v>0</v>
      </c>
      <c r="R170" s="188"/>
      <c r="S170" s="188" t="s">
        <v>117</v>
      </c>
      <c r="T170" s="189" t="s">
        <v>98</v>
      </c>
      <c r="U170" s="190">
        <v>0</v>
      </c>
      <c r="V170" s="190">
        <f>ROUND(E170*U170,2)</f>
        <v>0</v>
      </c>
      <c r="W170" s="190"/>
      <c r="X170" s="190" t="s">
        <v>134</v>
      </c>
      <c r="Y170" s="191"/>
      <c r="Z170" s="191"/>
      <c r="AA170" s="191"/>
      <c r="AB170" s="191"/>
      <c r="AC170" s="191"/>
      <c r="AD170" s="191"/>
      <c r="AE170" s="191"/>
      <c r="AF170" s="191"/>
      <c r="AG170" s="191" t="s">
        <v>135</v>
      </c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</row>
    <row r="171" spans="1:60" outlineLevel="1" x14ac:dyDescent="0.25">
      <c r="A171" s="192"/>
      <c r="B171" s="193"/>
      <c r="C171" s="195" t="s">
        <v>237</v>
      </c>
      <c r="D171" s="196"/>
      <c r="E171" s="197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1"/>
      <c r="Z171" s="191"/>
      <c r="AA171" s="191"/>
      <c r="AB171" s="191"/>
      <c r="AC171" s="191"/>
      <c r="AD171" s="191"/>
      <c r="AE171" s="191"/>
      <c r="AF171" s="191"/>
      <c r="AG171" s="191" t="s">
        <v>143</v>
      </c>
      <c r="AH171" s="191">
        <v>0</v>
      </c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</row>
    <row r="172" spans="1:60" outlineLevel="1" x14ac:dyDescent="0.25">
      <c r="A172" s="192"/>
      <c r="B172" s="193"/>
      <c r="C172" s="195" t="s">
        <v>956</v>
      </c>
      <c r="D172" s="196"/>
      <c r="E172" s="197">
        <v>1.65</v>
      </c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1"/>
      <c r="Z172" s="191"/>
      <c r="AA172" s="191"/>
      <c r="AB172" s="191"/>
      <c r="AC172" s="191"/>
      <c r="AD172" s="191"/>
      <c r="AE172" s="191"/>
      <c r="AF172" s="191"/>
      <c r="AG172" s="191" t="s">
        <v>143</v>
      </c>
      <c r="AH172" s="191">
        <v>0</v>
      </c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</row>
    <row r="173" spans="1:60" outlineLevel="1" x14ac:dyDescent="0.25">
      <c r="A173" s="192"/>
      <c r="B173" s="193"/>
      <c r="C173" s="195" t="s">
        <v>240</v>
      </c>
      <c r="D173" s="196"/>
      <c r="E173" s="197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1"/>
      <c r="Z173" s="191"/>
      <c r="AA173" s="191"/>
      <c r="AB173" s="191"/>
      <c r="AC173" s="191"/>
      <c r="AD173" s="191"/>
      <c r="AE173" s="191"/>
      <c r="AF173" s="191"/>
      <c r="AG173" s="191" t="s">
        <v>143</v>
      </c>
      <c r="AH173" s="191">
        <v>0</v>
      </c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</row>
    <row r="174" spans="1:60" outlineLevel="1" x14ac:dyDescent="0.25">
      <c r="A174" s="192"/>
      <c r="B174" s="193"/>
      <c r="C174" s="195" t="s">
        <v>957</v>
      </c>
      <c r="D174" s="196"/>
      <c r="E174" s="197">
        <v>3.1349999999999998</v>
      </c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1"/>
      <c r="Z174" s="191"/>
      <c r="AA174" s="191"/>
      <c r="AB174" s="191"/>
      <c r="AC174" s="191"/>
      <c r="AD174" s="191"/>
      <c r="AE174" s="191"/>
      <c r="AF174" s="191"/>
      <c r="AG174" s="191" t="s">
        <v>143</v>
      </c>
      <c r="AH174" s="191">
        <v>0</v>
      </c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</row>
    <row r="175" spans="1:60" outlineLevel="1" x14ac:dyDescent="0.25">
      <c r="A175" s="192"/>
      <c r="B175" s="193"/>
      <c r="C175" s="195" t="s">
        <v>225</v>
      </c>
      <c r="D175" s="196"/>
      <c r="E175" s="197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1"/>
      <c r="Z175" s="191"/>
      <c r="AA175" s="191"/>
      <c r="AB175" s="191"/>
      <c r="AC175" s="191"/>
      <c r="AD175" s="191"/>
      <c r="AE175" s="191"/>
      <c r="AF175" s="191"/>
      <c r="AG175" s="191" t="s">
        <v>143</v>
      </c>
      <c r="AH175" s="191">
        <v>0</v>
      </c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</row>
    <row r="176" spans="1:60" outlineLevel="1" x14ac:dyDescent="0.25">
      <c r="A176" s="192"/>
      <c r="B176" s="193"/>
      <c r="C176" s="195" t="s">
        <v>957</v>
      </c>
      <c r="D176" s="196"/>
      <c r="E176" s="197">
        <v>3.1349999999999998</v>
      </c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1"/>
      <c r="Z176" s="191"/>
      <c r="AA176" s="191"/>
      <c r="AB176" s="191"/>
      <c r="AC176" s="191"/>
      <c r="AD176" s="191"/>
      <c r="AE176" s="191"/>
      <c r="AF176" s="191"/>
      <c r="AG176" s="191" t="s">
        <v>143</v>
      </c>
      <c r="AH176" s="191">
        <v>0</v>
      </c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</row>
    <row r="177" spans="1:60" outlineLevel="1" x14ac:dyDescent="0.25">
      <c r="A177" s="192"/>
      <c r="B177" s="193"/>
      <c r="C177" s="195" t="s">
        <v>241</v>
      </c>
      <c r="D177" s="196"/>
      <c r="E177" s="197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1"/>
      <c r="Z177" s="191"/>
      <c r="AA177" s="191"/>
      <c r="AB177" s="191"/>
      <c r="AC177" s="191"/>
      <c r="AD177" s="191"/>
      <c r="AE177" s="191"/>
      <c r="AF177" s="191"/>
      <c r="AG177" s="191" t="s">
        <v>143</v>
      </c>
      <c r="AH177" s="191">
        <v>0</v>
      </c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</row>
    <row r="178" spans="1:60" outlineLevel="1" x14ac:dyDescent="0.25">
      <c r="A178" s="192"/>
      <c r="B178" s="193"/>
      <c r="C178" s="195" t="s">
        <v>958</v>
      </c>
      <c r="D178" s="196"/>
      <c r="E178" s="197">
        <v>6.4349999999999996</v>
      </c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1"/>
      <c r="Z178" s="191"/>
      <c r="AA178" s="191"/>
      <c r="AB178" s="191"/>
      <c r="AC178" s="191"/>
      <c r="AD178" s="191"/>
      <c r="AE178" s="191"/>
      <c r="AF178" s="191"/>
      <c r="AG178" s="191" t="s">
        <v>143</v>
      </c>
      <c r="AH178" s="191">
        <v>0</v>
      </c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</row>
    <row r="179" spans="1:60" outlineLevel="1" x14ac:dyDescent="0.25">
      <c r="A179" s="192"/>
      <c r="B179" s="193"/>
      <c r="C179" s="641"/>
      <c r="D179" s="642"/>
      <c r="E179" s="642"/>
      <c r="F179" s="642"/>
      <c r="G179" s="642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1"/>
      <c r="Z179" s="191"/>
      <c r="AA179" s="191"/>
      <c r="AB179" s="191"/>
      <c r="AC179" s="191"/>
      <c r="AD179" s="191"/>
      <c r="AE179" s="191"/>
      <c r="AF179" s="191"/>
      <c r="AG179" s="191" t="s">
        <v>103</v>
      </c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</row>
    <row r="180" spans="1:60" outlineLevel="1" x14ac:dyDescent="0.25">
      <c r="A180" s="182">
        <v>15</v>
      </c>
      <c r="B180" s="183" t="s">
        <v>322</v>
      </c>
      <c r="C180" s="184" t="s">
        <v>323</v>
      </c>
      <c r="D180" s="185" t="s">
        <v>230</v>
      </c>
      <c r="E180" s="186">
        <v>25.8</v>
      </c>
      <c r="F180" s="187"/>
      <c r="G180" s="188">
        <f>ROUND(E180*F180,2)</f>
        <v>0</v>
      </c>
      <c r="H180" s="187"/>
      <c r="I180" s="188">
        <f>ROUND(E180*H180,2)</f>
        <v>0</v>
      </c>
      <c r="J180" s="187"/>
      <c r="K180" s="188">
        <f>ROUND(E180*J180,2)</f>
        <v>0</v>
      </c>
      <c r="L180" s="188">
        <v>21</v>
      </c>
      <c r="M180" s="188">
        <f>G180*(1+L180/100)</f>
        <v>0</v>
      </c>
      <c r="N180" s="188">
        <v>0</v>
      </c>
      <c r="O180" s="188">
        <f>ROUND(E180*N180,2)</f>
        <v>0</v>
      </c>
      <c r="P180" s="188">
        <v>0</v>
      </c>
      <c r="Q180" s="188">
        <f>ROUND(E180*P180,2)</f>
        <v>0</v>
      </c>
      <c r="R180" s="188"/>
      <c r="S180" s="188" t="s">
        <v>117</v>
      </c>
      <c r="T180" s="189" t="s">
        <v>98</v>
      </c>
      <c r="U180" s="190">
        <v>0.28000000000000003</v>
      </c>
      <c r="V180" s="190">
        <f>ROUND(E180*U180,2)</f>
        <v>7.22</v>
      </c>
      <c r="W180" s="190"/>
      <c r="X180" s="190" t="s">
        <v>134</v>
      </c>
      <c r="Y180" s="191"/>
      <c r="Z180" s="191"/>
      <c r="AA180" s="191"/>
      <c r="AB180" s="191"/>
      <c r="AC180" s="191"/>
      <c r="AD180" s="191"/>
      <c r="AE180" s="191"/>
      <c r="AF180" s="191"/>
      <c r="AG180" s="191" t="s">
        <v>135</v>
      </c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</row>
    <row r="181" spans="1:60" outlineLevel="1" x14ac:dyDescent="0.25">
      <c r="A181" s="192"/>
      <c r="B181" s="193"/>
      <c r="C181" s="195" t="s">
        <v>304</v>
      </c>
      <c r="D181" s="196"/>
      <c r="E181" s="197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1"/>
      <c r="Z181" s="191"/>
      <c r="AA181" s="191"/>
      <c r="AB181" s="191"/>
      <c r="AC181" s="191"/>
      <c r="AD181" s="191"/>
      <c r="AE181" s="191"/>
      <c r="AF181" s="191"/>
      <c r="AG181" s="191" t="s">
        <v>143</v>
      </c>
      <c r="AH181" s="191">
        <v>0</v>
      </c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</row>
    <row r="182" spans="1:60" outlineLevel="1" x14ac:dyDescent="0.25">
      <c r="A182" s="192"/>
      <c r="B182" s="193"/>
      <c r="C182" s="195" t="s">
        <v>953</v>
      </c>
      <c r="D182" s="196"/>
      <c r="E182" s="197">
        <v>25.8</v>
      </c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1"/>
      <c r="Z182" s="191"/>
      <c r="AA182" s="191"/>
      <c r="AB182" s="191"/>
      <c r="AC182" s="191"/>
      <c r="AD182" s="191"/>
      <c r="AE182" s="191"/>
      <c r="AF182" s="191"/>
      <c r="AG182" s="191" t="s">
        <v>143</v>
      </c>
      <c r="AH182" s="191">
        <v>0</v>
      </c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</row>
    <row r="183" spans="1:60" outlineLevel="1" x14ac:dyDescent="0.25">
      <c r="A183" s="192"/>
      <c r="B183" s="193"/>
      <c r="C183" s="641"/>
      <c r="D183" s="642"/>
      <c r="E183" s="642"/>
      <c r="F183" s="642"/>
      <c r="G183" s="642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1"/>
      <c r="Z183" s="191"/>
      <c r="AA183" s="191"/>
      <c r="AB183" s="191"/>
      <c r="AC183" s="191"/>
      <c r="AD183" s="191"/>
      <c r="AE183" s="191"/>
      <c r="AF183" s="191"/>
      <c r="AG183" s="191" t="s">
        <v>103</v>
      </c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</row>
    <row r="184" spans="1:60" x14ac:dyDescent="0.25">
      <c r="A184" s="174" t="s">
        <v>92</v>
      </c>
      <c r="B184" s="175" t="s">
        <v>160</v>
      </c>
      <c r="C184" s="176" t="s">
        <v>161</v>
      </c>
      <c r="D184" s="177"/>
      <c r="E184" s="178"/>
      <c r="F184" s="179"/>
      <c r="G184" s="179">
        <f>SUMIF(AG185:AG214,"&lt;&gt;NOR",G185:G214)</f>
        <v>0</v>
      </c>
      <c r="H184" s="179"/>
      <c r="I184" s="179">
        <f>SUM(I185:I214)</f>
        <v>0</v>
      </c>
      <c r="J184" s="179"/>
      <c r="K184" s="179">
        <f>SUM(K185:K214)</f>
        <v>0</v>
      </c>
      <c r="L184" s="179"/>
      <c r="M184" s="179">
        <f>SUM(M185:M214)</f>
        <v>0</v>
      </c>
      <c r="N184" s="179"/>
      <c r="O184" s="179">
        <f>SUM(O185:O214)</f>
        <v>1.1599999999999999</v>
      </c>
      <c r="P184" s="179"/>
      <c r="Q184" s="179">
        <f>SUM(Q185:Q214)</f>
        <v>0</v>
      </c>
      <c r="R184" s="179"/>
      <c r="S184" s="179"/>
      <c r="T184" s="180"/>
      <c r="U184" s="181"/>
      <c r="V184" s="181">
        <f>SUM(V185:V214)</f>
        <v>59.68</v>
      </c>
      <c r="W184" s="181"/>
      <c r="X184" s="181"/>
      <c r="AG184" s="28" t="s">
        <v>93</v>
      </c>
    </row>
    <row r="185" spans="1:60" outlineLevel="1" x14ac:dyDescent="0.25">
      <c r="A185" s="182">
        <v>16</v>
      </c>
      <c r="B185" s="183" t="s">
        <v>324</v>
      </c>
      <c r="C185" s="184" t="s">
        <v>325</v>
      </c>
      <c r="D185" s="185" t="s">
        <v>253</v>
      </c>
      <c r="E185" s="186">
        <v>165.1</v>
      </c>
      <c r="F185" s="187"/>
      <c r="G185" s="188">
        <f>ROUND(E185*F185,2)</f>
        <v>0</v>
      </c>
      <c r="H185" s="187"/>
      <c r="I185" s="188">
        <f>ROUND(E185*H185,2)</f>
        <v>0</v>
      </c>
      <c r="J185" s="187"/>
      <c r="K185" s="188">
        <f>ROUND(E185*J185,2)</f>
        <v>0</v>
      </c>
      <c r="L185" s="188">
        <v>21</v>
      </c>
      <c r="M185" s="188">
        <f>G185*(1+L185/100)</f>
        <v>0</v>
      </c>
      <c r="N185" s="188">
        <v>2.3800000000000002E-3</v>
      </c>
      <c r="O185" s="188">
        <f>ROUND(E185*N185,2)</f>
        <v>0.39</v>
      </c>
      <c r="P185" s="188">
        <v>0</v>
      </c>
      <c r="Q185" s="188">
        <f>ROUND(E185*P185,2)</f>
        <v>0</v>
      </c>
      <c r="R185" s="188" t="s">
        <v>222</v>
      </c>
      <c r="S185" s="188" t="s">
        <v>97</v>
      </c>
      <c r="T185" s="189" t="s">
        <v>98</v>
      </c>
      <c r="U185" s="190">
        <v>0.18</v>
      </c>
      <c r="V185" s="190">
        <f>ROUND(E185*U185,2)</f>
        <v>29.72</v>
      </c>
      <c r="W185" s="190"/>
      <c r="X185" s="190" t="s">
        <v>134</v>
      </c>
      <c r="Y185" s="191"/>
      <c r="Z185" s="191"/>
      <c r="AA185" s="191"/>
      <c r="AB185" s="191"/>
      <c r="AC185" s="191"/>
      <c r="AD185" s="191"/>
      <c r="AE185" s="191"/>
      <c r="AF185" s="191"/>
      <c r="AG185" s="191" t="s">
        <v>135</v>
      </c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</row>
    <row r="186" spans="1:60" outlineLevel="1" x14ac:dyDescent="0.25">
      <c r="A186" s="192"/>
      <c r="B186" s="193"/>
      <c r="C186" s="643"/>
      <c r="D186" s="644"/>
      <c r="E186" s="644"/>
      <c r="F186" s="644"/>
      <c r="G186" s="644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1"/>
      <c r="Z186" s="191"/>
      <c r="AA186" s="191"/>
      <c r="AB186" s="191"/>
      <c r="AC186" s="191"/>
      <c r="AD186" s="191"/>
      <c r="AE186" s="191"/>
      <c r="AF186" s="191"/>
      <c r="AG186" s="191" t="s">
        <v>103</v>
      </c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</row>
    <row r="187" spans="1:60" ht="20.399999999999999" outlineLevel="1" x14ac:dyDescent="0.25">
      <c r="A187" s="182">
        <v>17</v>
      </c>
      <c r="B187" s="183" t="s">
        <v>339</v>
      </c>
      <c r="C187" s="184" t="s">
        <v>340</v>
      </c>
      <c r="D187" s="185" t="s">
        <v>341</v>
      </c>
      <c r="E187" s="186">
        <v>62.42</v>
      </c>
      <c r="F187" s="187"/>
      <c r="G187" s="188">
        <f>ROUND(E187*F187,2)</f>
        <v>0</v>
      </c>
      <c r="H187" s="187"/>
      <c r="I187" s="188">
        <f>ROUND(E187*H187,2)</f>
        <v>0</v>
      </c>
      <c r="J187" s="187"/>
      <c r="K187" s="188">
        <f>ROUND(E187*J187,2)</f>
        <v>0</v>
      </c>
      <c r="L187" s="188">
        <v>21</v>
      </c>
      <c r="M187" s="188">
        <f>G187*(1+L187/100)</f>
        <v>0</v>
      </c>
      <c r="N187" s="188">
        <v>1.187E-2</v>
      </c>
      <c r="O187" s="188">
        <f>ROUND(E187*N187,2)</f>
        <v>0.74</v>
      </c>
      <c r="P187" s="188">
        <v>0</v>
      </c>
      <c r="Q187" s="188">
        <f>ROUND(E187*P187,2)</f>
        <v>0</v>
      </c>
      <c r="R187" s="188"/>
      <c r="S187" s="188" t="s">
        <v>117</v>
      </c>
      <c r="T187" s="189" t="s">
        <v>98</v>
      </c>
      <c r="U187" s="190">
        <v>0.36</v>
      </c>
      <c r="V187" s="190">
        <f>ROUND(E187*U187,2)</f>
        <v>22.47</v>
      </c>
      <c r="W187" s="190"/>
      <c r="X187" s="190" t="s">
        <v>134</v>
      </c>
      <c r="Y187" s="191"/>
      <c r="Z187" s="191"/>
      <c r="AA187" s="191"/>
      <c r="AB187" s="191"/>
      <c r="AC187" s="191"/>
      <c r="AD187" s="191"/>
      <c r="AE187" s="191"/>
      <c r="AF187" s="191"/>
      <c r="AG187" s="191" t="s">
        <v>231</v>
      </c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</row>
    <row r="188" spans="1:60" outlineLevel="1" x14ac:dyDescent="0.25">
      <c r="A188" s="192"/>
      <c r="B188" s="193"/>
      <c r="C188" s="195" t="s">
        <v>959</v>
      </c>
      <c r="D188" s="196"/>
      <c r="E188" s="197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1"/>
      <c r="Z188" s="191"/>
      <c r="AA188" s="191"/>
      <c r="AB188" s="191"/>
      <c r="AC188" s="191"/>
      <c r="AD188" s="191"/>
      <c r="AE188" s="191"/>
      <c r="AF188" s="191"/>
      <c r="AG188" s="191" t="s">
        <v>143</v>
      </c>
      <c r="AH188" s="191">
        <v>0</v>
      </c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</row>
    <row r="189" spans="1:60" outlineLevel="1" x14ac:dyDescent="0.25">
      <c r="A189" s="192"/>
      <c r="B189" s="193"/>
      <c r="C189" s="195" t="s">
        <v>960</v>
      </c>
      <c r="D189" s="196"/>
      <c r="E189" s="197">
        <v>50</v>
      </c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1"/>
      <c r="Z189" s="191"/>
      <c r="AA189" s="191"/>
      <c r="AB189" s="191"/>
      <c r="AC189" s="191"/>
      <c r="AD189" s="191"/>
      <c r="AE189" s="191"/>
      <c r="AF189" s="191"/>
      <c r="AG189" s="191" t="s">
        <v>143</v>
      </c>
      <c r="AH189" s="191">
        <v>0</v>
      </c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</row>
    <row r="190" spans="1:60" outlineLevel="1" x14ac:dyDescent="0.25">
      <c r="A190" s="192"/>
      <c r="B190" s="193"/>
      <c r="C190" s="195" t="s">
        <v>237</v>
      </c>
      <c r="D190" s="196"/>
      <c r="E190" s="197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1"/>
      <c r="Z190" s="191"/>
      <c r="AA190" s="191"/>
      <c r="AB190" s="191"/>
      <c r="AC190" s="191"/>
      <c r="AD190" s="191"/>
      <c r="AE190" s="191"/>
      <c r="AF190" s="191"/>
      <c r="AG190" s="191" t="s">
        <v>143</v>
      </c>
      <c r="AH190" s="191">
        <v>0</v>
      </c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</row>
    <row r="191" spans="1:60" outlineLevel="1" x14ac:dyDescent="0.25">
      <c r="A191" s="192"/>
      <c r="B191" s="193"/>
      <c r="C191" s="195" t="s">
        <v>933</v>
      </c>
      <c r="D191" s="196"/>
      <c r="E191" s="197">
        <v>4.83</v>
      </c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1"/>
      <c r="Z191" s="191"/>
      <c r="AA191" s="191"/>
      <c r="AB191" s="191"/>
      <c r="AC191" s="191"/>
      <c r="AD191" s="191"/>
      <c r="AE191" s="191"/>
      <c r="AF191" s="191"/>
      <c r="AG191" s="191" t="s">
        <v>143</v>
      </c>
      <c r="AH191" s="191">
        <v>0</v>
      </c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</row>
    <row r="192" spans="1:60" outlineLevel="1" x14ac:dyDescent="0.25">
      <c r="A192" s="192"/>
      <c r="B192" s="193"/>
      <c r="C192" s="195" t="s">
        <v>237</v>
      </c>
      <c r="D192" s="196"/>
      <c r="E192" s="197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1"/>
      <c r="Z192" s="191"/>
      <c r="AA192" s="191"/>
      <c r="AB192" s="191"/>
      <c r="AC192" s="191"/>
      <c r="AD192" s="191"/>
      <c r="AE192" s="191"/>
      <c r="AF192" s="191"/>
      <c r="AG192" s="191" t="s">
        <v>143</v>
      </c>
      <c r="AH192" s="191">
        <v>0</v>
      </c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</row>
    <row r="193" spans="1:60" outlineLevel="1" x14ac:dyDescent="0.25">
      <c r="A193" s="192"/>
      <c r="B193" s="193"/>
      <c r="C193" s="195" t="s">
        <v>961</v>
      </c>
      <c r="D193" s="196"/>
      <c r="E193" s="197">
        <v>1.8149999999999999</v>
      </c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1"/>
      <c r="Z193" s="191"/>
      <c r="AA193" s="191"/>
      <c r="AB193" s="191"/>
      <c r="AC193" s="191"/>
      <c r="AD193" s="191"/>
      <c r="AE193" s="191"/>
      <c r="AF193" s="191"/>
      <c r="AG193" s="191" t="s">
        <v>143</v>
      </c>
      <c r="AH193" s="191">
        <v>0</v>
      </c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</row>
    <row r="194" spans="1:60" outlineLevel="1" x14ac:dyDescent="0.25">
      <c r="A194" s="192"/>
      <c r="B194" s="193"/>
      <c r="C194" s="195" t="s">
        <v>240</v>
      </c>
      <c r="D194" s="196"/>
      <c r="E194" s="197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1"/>
      <c r="Z194" s="191"/>
      <c r="AA194" s="191"/>
      <c r="AB194" s="191"/>
      <c r="AC194" s="191"/>
      <c r="AD194" s="191"/>
      <c r="AE194" s="191"/>
      <c r="AF194" s="191"/>
      <c r="AG194" s="191" t="s">
        <v>143</v>
      </c>
      <c r="AH194" s="191">
        <v>0</v>
      </c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  <c r="BE194" s="191"/>
      <c r="BF194" s="191"/>
      <c r="BG194" s="191"/>
      <c r="BH194" s="191"/>
    </row>
    <row r="195" spans="1:60" outlineLevel="1" x14ac:dyDescent="0.25">
      <c r="A195" s="192"/>
      <c r="B195" s="193"/>
      <c r="C195" s="195" t="s">
        <v>962</v>
      </c>
      <c r="D195" s="196"/>
      <c r="E195" s="197">
        <v>1.8149999999999999</v>
      </c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1"/>
      <c r="Z195" s="191"/>
      <c r="AA195" s="191"/>
      <c r="AB195" s="191"/>
      <c r="AC195" s="191"/>
      <c r="AD195" s="191"/>
      <c r="AE195" s="191"/>
      <c r="AF195" s="191"/>
      <c r="AG195" s="191" t="s">
        <v>143</v>
      </c>
      <c r="AH195" s="191">
        <v>0</v>
      </c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</row>
    <row r="196" spans="1:60" outlineLevel="1" x14ac:dyDescent="0.25">
      <c r="A196" s="192"/>
      <c r="B196" s="193"/>
      <c r="C196" s="195" t="s">
        <v>225</v>
      </c>
      <c r="D196" s="196"/>
      <c r="E196" s="197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  <c r="Z196" s="191"/>
      <c r="AA196" s="191"/>
      <c r="AB196" s="191"/>
      <c r="AC196" s="191"/>
      <c r="AD196" s="191"/>
      <c r="AE196" s="191"/>
      <c r="AF196" s="191"/>
      <c r="AG196" s="191" t="s">
        <v>143</v>
      </c>
      <c r="AH196" s="191">
        <v>0</v>
      </c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  <c r="BE196" s="191"/>
      <c r="BF196" s="191"/>
      <c r="BG196" s="191"/>
      <c r="BH196" s="191"/>
    </row>
    <row r="197" spans="1:60" outlineLevel="1" x14ac:dyDescent="0.25">
      <c r="A197" s="192"/>
      <c r="B197" s="193"/>
      <c r="C197" s="195" t="s">
        <v>962</v>
      </c>
      <c r="D197" s="196"/>
      <c r="E197" s="197">
        <v>1.8149999999999999</v>
      </c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1"/>
      <c r="Z197" s="191"/>
      <c r="AA197" s="191"/>
      <c r="AB197" s="191"/>
      <c r="AC197" s="191"/>
      <c r="AD197" s="191"/>
      <c r="AE197" s="191"/>
      <c r="AF197" s="191"/>
      <c r="AG197" s="191" t="s">
        <v>143</v>
      </c>
      <c r="AH197" s="191">
        <v>0</v>
      </c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</row>
    <row r="198" spans="1:60" outlineLevel="1" x14ac:dyDescent="0.25">
      <c r="A198" s="192"/>
      <c r="B198" s="193"/>
      <c r="C198" s="195" t="s">
        <v>241</v>
      </c>
      <c r="D198" s="196"/>
      <c r="E198" s="197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1"/>
      <c r="Z198" s="191"/>
      <c r="AA198" s="191"/>
      <c r="AB198" s="191"/>
      <c r="AC198" s="191"/>
      <c r="AD198" s="191"/>
      <c r="AE198" s="191"/>
      <c r="AF198" s="191"/>
      <c r="AG198" s="191" t="s">
        <v>143</v>
      </c>
      <c r="AH198" s="191">
        <v>0</v>
      </c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</row>
    <row r="199" spans="1:60" outlineLevel="1" x14ac:dyDescent="0.25">
      <c r="A199" s="192"/>
      <c r="B199" s="193"/>
      <c r="C199" s="195" t="s">
        <v>963</v>
      </c>
      <c r="D199" s="196"/>
      <c r="E199" s="197">
        <v>2.145</v>
      </c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1"/>
      <c r="Z199" s="191"/>
      <c r="AA199" s="191"/>
      <c r="AB199" s="191"/>
      <c r="AC199" s="191"/>
      <c r="AD199" s="191"/>
      <c r="AE199" s="191"/>
      <c r="AF199" s="191"/>
      <c r="AG199" s="191" t="s">
        <v>143</v>
      </c>
      <c r="AH199" s="191">
        <v>0</v>
      </c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</row>
    <row r="200" spans="1:60" outlineLevel="1" x14ac:dyDescent="0.25">
      <c r="A200" s="192"/>
      <c r="B200" s="193"/>
      <c r="C200" s="641"/>
      <c r="D200" s="642"/>
      <c r="E200" s="642"/>
      <c r="F200" s="642"/>
      <c r="G200" s="642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1"/>
      <c r="Z200" s="191"/>
      <c r="AA200" s="191"/>
      <c r="AB200" s="191"/>
      <c r="AC200" s="191"/>
      <c r="AD200" s="191"/>
      <c r="AE200" s="191"/>
      <c r="AF200" s="191"/>
      <c r="AG200" s="191" t="s">
        <v>103</v>
      </c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</row>
    <row r="201" spans="1:60" outlineLevel="1" x14ac:dyDescent="0.25">
      <c r="A201" s="182">
        <v>18</v>
      </c>
      <c r="B201" s="183" t="s">
        <v>350</v>
      </c>
      <c r="C201" s="184" t="s">
        <v>351</v>
      </c>
      <c r="D201" s="185" t="s">
        <v>230</v>
      </c>
      <c r="E201" s="186">
        <v>62.42</v>
      </c>
      <c r="F201" s="187"/>
      <c r="G201" s="188">
        <f>ROUND(E201*F201,2)</f>
        <v>0</v>
      </c>
      <c r="H201" s="187"/>
      <c r="I201" s="188">
        <f>ROUND(E201*H201,2)</f>
        <v>0</v>
      </c>
      <c r="J201" s="187"/>
      <c r="K201" s="188">
        <f>ROUND(E201*J201,2)</f>
        <v>0</v>
      </c>
      <c r="L201" s="188">
        <v>21</v>
      </c>
      <c r="M201" s="188">
        <f>G201*(1+L201/100)</f>
        <v>0</v>
      </c>
      <c r="N201" s="188">
        <v>4.6000000000000001E-4</v>
      </c>
      <c r="O201" s="188">
        <f>ROUND(E201*N201,2)</f>
        <v>0.03</v>
      </c>
      <c r="P201" s="188">
        <v>0</v>
      </c>
      <c r="Q201" s="188">
        <f>ROUND(E201*P201,2)</f>
        <v>0</v>
      </c>
      <c r="R201" s="188"/>
      <c r="S201" s="188" t="s">
        <v>117</v>
      </c>
      <c r="T201" s="189" t="s">
        <v>98</v>
      </c>
      <c r="U201" s="190">
        <v>0.12</v>
      </c>
      <c r="V201" s="190">
        <f>ROUND(E201*U201,2)</f>
        <v>7.49</v>
      </c>
      <c r="W201" s="190"/>
      <c r="X201" s="190" t="s">
        <v>134</v>
      </c>
      <c r="Y201" s="191"/>
      <c r="Z201" s="191"/>
      <c r="AA201" s="191"/>
      <c r="AB201" s="191"/>
      <c r="AC201" s="191"/>
      <c r="AD201" s="191"/>
      <c r="AE201" s="191"/>
      <c r="AF201" s="191"/>
      <c r="AG201" s="191" t="s">
        <v>231</v>
      </c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  <c r="BE201" s="191"/>
      <c r="BF201" s="191"/>
      <c r="BG201" s="191"/>
      <c r="BH201" s="191"/>
    </row>
    <row r="202" spans="1:60" outlineLevel="1" x14ac:dyDescent="0.25">
      <c r="A202" s="192"/>
      <c r="B202" s="193"/>
      <c r="C202" s="195" t="s">
        <v>959</v>
      </c>
      <c r="D202" s="196"/>
      <c r="E202" s="197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1"/>
      <c r="Z202" s="191"/>
      <c r="AA202" s="191"/>
      <c r="AB202" s="191"/>
      <c r="AC202" s="191"/>
      <c r="AD202" s="191"/>
      <c r="AE202" s="191"/>
      <c r="AF202" s="191"/>
      <c r="AG202" s="191" t="s">
        <v>143</v>
      </c>
      <c r="AH202" s="191">
        <v>0</v>
      </c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</row>
    <row r="203" spans="1:60" outlineLevel="1" x14ac:dyDescent="0.25">
      <c r="A203" s="192"/>
      <c r="B203" s="193"/>
      <c r="C203" s="195" t="s">
        <v>960</v>
      </c>
      <c r="D203" s="196"/>
      <c r="E203" s="197">
        <v>50</v>
      </c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1"/>
      <c r="Z203" s="191"/>
      <c r="AA203" s="191"/>
      <c r="AB203" s="191"/>
      <c r="AC203" s="191"/>
      <c r="AD203" s="191"/>
      <c r="AE203" s="191"/>
      <c r="AF203" s="191"/>
      <c r="AG203" s="191" t="s">
        <v>143</v>
      </c>
      <c r="AH203" s="191">
        <v>0</v>
      </c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</row>
    <row r="204" spans="1:60" outlineLevel="1" x14ac:dyDescent="0.25">
      <c r="A204" s="192"/>
      <c r="B204" s="193"/>
      <c r="C204" s="195" t="s">
        <v>237</v>
      </c>
      <c r="D204" s="196"/>
      <c r="E204" s="197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1"/>
      <c r="Z204" s="191"/>
      <c r="AA204" s="191"/>
      <c r="AB204" s="191"/>
      <c r="AC204" s="191"/>
      <c r="AD204" s="191"/>
      <c r="AE204" s="191"/>
      <c r="AF204" s="191"/>
      <c r="AG204" s="191" t="s">
        <v>143</v>
      </c>
      <c r="AH204" s="191">
        <v>0</v>
      </c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</row>
    <row r="205" spans="1:60" outlineLevel="1" x14ac:dyDescent="0.25">
      <c r="A205" s="192"/>
      <c r="B205" s="193"/>
      <c r="C205" s="195" t="s">
        <v>933</v>
      </c>
      <c r="D205" s="196"/>
      <c r="E205" s="197">
        <v>4.83</v>
      </c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1"/>
      <c r="Z205" s="191"/>
      <c r="AA205" s="191"/>
      <c r="AB205" s="191"/>
      <c r="AC205" s="191"/>
      <c r="AD205" s="191"/>
      <c r="AE205" s="191"/>
      <c r="AF205" s="191"/>
      <c r="AG205" s="191" t="s">
        <v>143</v>
      </c>
      <c r="AH205" s="191">
        <v>0</v>
      </c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</row>
    <row r="206" spans="1:60" outlineLevel="1" x14ac:dyDescent="0.25">
      <c r="A206" s="192"/>
      <c r="B206" s="193"/>
      <c r="C206" s="195" t="s">
        <v>237</v>
      </c>
      <c r="D206" s="196"/>
      <c r="E206" s="197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1"/>
      <c r="Z206" s="191"/>
      <c r="AA206" s="191"/>
      <c r="AB206" s="191"/>
      <c r="AC206" s="191"/>
      <c r="AD206" s="191"/>
      <c r="AE206" s="191"/>
      <c r="AF206" s="191"/>
      <c r="AG206" s="191" t="s">
        <v>143</v>
      </c>
      <c r="AH206" s="191">
        <v>0</v>
      </c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</row>
    <row r="207" spans="1:60" outlineLevel="1" x14ac:dyDescent="0.25">
      <c r="A207" s="192"/>
      <c r="B207" s="193"/>
      <c r="C207" s="195" t="s">
        <v>961</v>
      </c>
      <c r="D207" s="196"/>
      <c r="E207" s="197">
        <v>1.8149999999999999</v>
      </c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1"/>
      <c r="Z207" s="191"/>
      <c r="AA207" s="191"/>
      <c r="AB207" s="191"/>
      <c r="AC207" s="191"/>
      <c r="AD207" s="191"/>
      <c r="AE207" s="191"/>
      <c r="AF207" s="191"/>
      <c r="AG207" s="191" t="s">
        <v>143</v>
      </c>
      <c r="AH207" s="191">
        <v>0</v>
      </c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</row>
    <row r="208" spans="1:60" outlineLevel="1" x14ac:dyDescent="0.25">
      <c r="A208" s="192"/>
      <c r="B208" s="193"/>
      <c r="C208" s="195" t="s">
        <v>240</v>
      </c>
      <c r="D208" s="196"/>
      <c r="E208" s="197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1"/>
      <c r="Z208" s="191"/>
      <c r="AA208" s="191"/>
      <c r="AB208" s="191"/>
      <c r="AC208" s="191"/>
      <c r="AD208" s="191"/>
      <c r="AE208" s="191"/>
      <c r="AF208" s="191"/>
      <c r="AG208" s="191" t="s">
        <v>143</v>
      </c>
      <c r="AH208" s="191">
        <v>0</v>
      </c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  <c r="BE208" s="191"/>
      <c r="BF208" s="191"/>
      <c r="BG208" s="191"/>
      <c r="BH208" s="191"/>
    </row>
    <row r="209" spans="1:60" outlineLevel="1" x14ac:dyDescent="0.25">
      <c r="A209" s="192"/>
      <c r="B209" s="193"/>
      <c r="C209" s="195" t="s">
        <v>962</v>
      </c>
      <c r="D209" s="196"/>
      <c r="E209" s="197">
        <v>1.8149999999999999</v>
      </c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1"/>
      <c r="Z209" s="191"/>
      <c r="AA209" s="191"/>
      <c r="AB209" s="191"/>
      <c r="AC209" s="191"/>
      <c r="AD209" s="191"/>
      <c r="AE209" s="191"/>
      <c r="AF209" s="191"/>
      <c r="AG209" s="191" t="s">
        <v>143</v>
      </c>
      <c r="AH209" s="191">
        <v>0</v>
      </c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</row>
    <row r="210" spans="1:60" outlineLevel="1" x14ac:dyDescent="0.25">
      <c r="A210" s="192"/>
      <c r="B210" s="193"/>
      <c r="C210" s="195" t="s">
        <v>225</v>
      </c>
      <c r="D210" s="196"/>
      <c r="E210" s="197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1"/>
      <c r="Z210" s="191"/>
      <c r="AA210" s="191"/>
      <c r="AB210" s="191"/>
      <c r="AC210" s="191"/>
      <c r="AD210" s="191"/>
      <c r="AE210" s="191"/>
      <c r="AF210" s="191"/>
      <c r="AG210" s="191" t="s">
        <v>143</v>
      </c>
      <c r="AH210" s="191">
        <v>0</v>
      </c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</row>
    <row r="211" spans="1:60" outlineLevel="1" x14ac:dyDescent="0.25">
      <c r="A211" s="192"/>
      <c r="B211" s="193"/>
      <c r="C211" s="195" t="s">
        <v>962</v>
      </c>
      <c r="D211" s="196"/>
      <c r="E211" s="197">
        <v>1.8149999999999999</v>
      </c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1"/>
      <c r="Z211" s="191"/>
      <c r="AA211" s="191"/>
      <c r="AB211" s="191"/>
      <c r="AC211" s="191"/>
      <c r="AD211" s="191"/>
      <c r="AE211" s="191"/>
      <c r="AF211" s="191"/>
      <c r="AG211" s="191" t="s">
        <v>143</v>
      </c>
      <c r="AH211" s="191">
        <v>0</v>
      </c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  <c r="BE211" s="191"/>
      <c r="BF211" s="191"/>
      <c r="BG211" s="191"/>
      <c r="BH211" s="191"/>
    </row>
    <row r="212" spans="1:60" outlineLevel="1" x14ac:dyDescent="0.25">
      <c r="A212" s="192"/>
      <c r="B212" s="193"/>
      <c r="C212" s="195" t="s">
        <v>241</v>
      </c>
      <c r="D212" s="196"/>
      <c r="E212" s="197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1"/>
      <c r="Z212" s="191"/>
      <c r="AA212" s="191"/>
      <c r="AB212" s="191"/>
      <c r="AC212" s="191"/>
      <c r="AD212" s="191"/>
      <c r="AE212" s="191"/>
      <c r="AF212" s="191"/>
      <c r="AG212" s="191" t="s">
        <v>143</v>
      </c>
      <c r="AH212" s="191">
        <v>0</v>
      </c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</row>
    <row r="213" spans="1:60" outlineLevel="1" x14ac:dyDescent="0.25">
      <c r="A213" s="192"/>
      <c r="B213" s="193"/>
      <c r="C213" s="195" t="s">
        <v>963</v>
      </c>
      <c r="D213" s="196"/>
      <c r="E213" s="197">
        <v>2.145</v>
      </c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1"/>
      <c r="Z213" s="191"/>
      <c r="AA213" s="191"/>
      <c r="AB213" s="191"/>
      <c r="AC213" s="191"/>
      <c r="AD213" s="191"/>
      <c r="AE213" s="191"/>
      <c r="AF213" s="191"/>
      <c r="AG213" s="191" t="s">
        <v>143</v>
      </c>
      <c r="AH213" s="191">
        <v>0</v>
      </c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</row>
    <row r="214" spans="1:60" outlineLevel="1" x14ac:dyDescent="0.25">
      <c r="A214" s="192"/>
      <c r="B214" s="193"/>
      <c r="C214" s="641"/>
      <c r="D214" s="642"/>
      <c r="E214" s="642"/>
      <c r="F214" s="642"/>
      <c r="G214" s="642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1"/>
      <c r="Z214" s="191"/>
      <c r="AA214" s="191"/>
      <c r="AB214" s="191"/>
      <c r="AC214" s="191"/>
      <c r="AD214" s="191"/>
      <c r="AE214" s="191"/>
      <c r="AF214" s="191"/>
      <c r="AG214" s="191" t="s">
        <v>103</v>
      </c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</row>
    <row r="215" spans="1:60" x14ac:dyDescent="0.25">
      <c r="A215" s="174" t="s">
        <v>92</v>
      </c>
      <c r="B215" s="175" t="s">
        <v>164</v>
      </c>
      <c r="C215" s="176" t="s">
        <v>165</v>
      </c>
      <c r="D215" s="177"/>
      <c r="E215" s="178"/>
      <c r="F215" s="179"/>
      <c r="G215" s="179">
        <f>SUMIF(AG216:AG223,"&lt;&gt;NOR",G216:G223)</f>
        <v>0</v>
      </c>
      <c r="H215" s="179"/>
      <c r="I215" s="179">
        <f>SUM(I216:I223)</f>
        <v>0</v>
      </c>
      <c r="J215" s="179"/>
      <c r="K215" s="179">
        <f>SUM(K216:K223)</f>
        <v>0</v>
      </c>
      <c r="L215" s="179"/>
      <c r="M215" s="179">
        <f>SUM(M216:M223)</f>
        <v>0</v>
      </c>
      <c r="N215" s="179"/>
      <c r="O215" s="179">
        <f>SUM(O216:O223)</f>
        <v>1.24</v>
      </c>
      <c r="P215" s="179"/>
      <c r="Q215" s="179">
        <f>SUM(Q216:Q223)</f>
        <v>0</v>
      </c>
      <c r="R215" s="179"/>
      <c r="S215" s="179"/>
      <c r="T215" s="180"/>
      <c r="U215" s="181"/>
      <c r="V215" s="181">
        <f>SUM(V216:V223)</f>
        <v>164.39</v>
      </c>
      <c r="W215" s="181"/>
      <c r="X215" s="181"/>
      <c r="AG215" s="28" t="s">
        <v>93</v>
      </c>
    </row>
    <row r="216" spans="1:60" outlineLevel="1" x14ac:dyDescent="0.25">
      <c r="A216" s="182">
        <v>19</v>
      </c>
      <c r="B216" s="183" t="s">
        <v>401</v>
      </c>
      <c r="C216" s="184" t="s">
        <v>402</v>
      </c>
      <c r="D216" s="185" t="s">
        <v>230</v>
      </c>
      <c r="E216" s="186">
        <v>782.79</v>
      </c>
      <c r="F216" s="187"/>
      <c r="G216" s="188">
        <f>ROUND(E216*F216,2)</f>
        <v>0</v>
      </c>
      <c r="H216" s="187"/>
      <c r="I216" s="188">
        <f>ROUND(E216*H216,2)</f>
        <v>0</v>
      </c>
      <c r="J216" s="187"/>
      <c r="K216" s="188">
        <f>ROUND(E216*J216,2)</f>
        <v>0</v>
      </c>
      <c r="L216" s="188">
        <v>21</v>
      </c>
      <c r="M216" s="188">
        <f>G216*(1+L216/100)</f>
        <v>0</v>
      </c>
      <c r="N216" s="188">
        <v>1.58E-3</v>
      </c>
      <c r="O216" s="188">
        <f>ROUND(E216*N216,2)</f>
        <v>1.24</v>
      </c>
      <c r="P216" s="188">
        <v>0</v>
      </c>
      <c r="Q216" s="188">
        <f>ROUND(E216*P216,2)</f>
        <v>0</v>
      </c>
      <c r="R216" s="188" t="s">
        <v>403</v>
      </c>
      <c r="S216" s="188" t="s">
        <v>97</v>
      </c>
      <c r="T216" s="189" t="s">
        <v>98</v>
      </c>
      <c r="U216" s="190">
        <v>0.21</v>
      </c>
      <c r="V216" s="190">
        <f>ROUND(E216*U216,2)</f>
        <v>164.39</v>
      </c>
      <c r="W216" s="190"/>
      <c r="X216" s="190" t="s">
        <v>134</v>
      </c>
      <c r="Y216" s="191"/>
      <c r="Z216" s="191"/>
      <c r="AA216" s="191"/>
      <c r="AB216" s="191"/>
      <c r="AC216" s="191"/>
      <c r="AD216" s="191"/>
      <c r="AE216" s="191"/>
      <c r="AF216" s="191"/>
      <c r="AG216" s="191" t="s">
        <v>135</v>
      </c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H216" s="191"/>
    </row>
    <row r="217" spans="1:60" outlineLevel="1" x14ac:dyDescent="0.25">
      <c r="A217" s="192"/>
      <c r="B217" s="193"/>
      <c r="C217" s="195" t="s">
        <v>404</v>
      </c>
      <c r="D217" s="196"/>
      <c r="E217" s="197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1"/>
      <c r="Z217" s="191"/>
      <c r="AA217" s="191"/>
      <c r="AB217" s="191"/>
      <c r="AC217" s="191"/>
      <c r="AD217" s="191"/>
      <c r="AE217" s="191"/>
      <c r="AF217" s="191"/>
      <c r="AG217" s="191" t="s">
        <v>143</v>
      </c>
      <c r="AH217" s="191">
        <v>0</v>
      </c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H217" s="191"/>
    </row>
    <row r="218" spans="1:60" outlineLevel="1" x14ac:dyDescent="0.25">
      <c r="A218" s="192"/>
      <c r="B218" s="193"/>
      <c r="C218" s="195" t="s">
        <v>964</v>
      </c>
      <c r="D218" s="196"/>
      <c r="E218" s="197">
        <v>744.99</v>
      </c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1"/>
      <c r="Z218" s="191"/>
      <c r="AA218" s="191"/>
      <c r="AB218" s="191"/>
      <c r="AC218" s="191"/>
      <c r="AD218" s="191"/>
      <c r="AE218" s="191"/>
      <c r="AF218" s="191"/>
      <c r="AG218" s="191" t="s">
        <v>143</v>
      </c>
      <c r="AH218" s="191">
        <v>0</v>
      </c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H218" s="191"/>
    </row>
    <row r="219" spans="1:60" outlineLevel="1" x14ac:dyDescent="0.25">
      <c r="A219" s="192"/>
      <c r="B219" s="193"/>
      <c r="C219" s="195" t="s">
        <v>304</v>
      </c>
      <c r="D219" s="196"/>
      <c r="E219" s="197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1"/>
      <c r="Z219" s="191"/>
      <c r="AA219" s="191"/>
      <c r="AB219" s="191"/>
      <c r="AC219" s="191"/>
      <c r="AD219" s="191"/>
      <c r="AE219" s="191"/>
      <c r="AF219" s="191"/>
      <c r="AG219" s="191" t="s">
        <v>143</v>
      </c>
      <c r="AH219" s="191">
        <v>0</v>
      </c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</row>
    <row r="220" spans="1:60" outlineLevel="1" x14ac:dyDescent="0.25">
      <c r="A220" s="192"/>
      <c r="B220" s="193"/>
      <c r="C220" s="195" t="s">
        <v>953</v>
      </c>
      <c r="D220" s="196"/>
      <c r="E220" s="197">
        <v>25.8</v>
      </c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1"/>
      <c r="Z220" s="191"/>
      <c r="AA220" s="191"/>
      <c r="AB220" s="191"/>
      <c r="AC220" s="191"/>
      <c r="AD220" s="191"/>
      <c r="AE220" s="191"/>
      <c r="AF220" s="191"/>
      <c r="AG220" s="191" t="s">
        <v>143</v>
      </c>
      <c r="AH220" s="191">
        <v>0</v>
      </c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</row>
    <row r="221" spans="1:60" outlineLevel="1" x14ac:dyDescent="0.25">
      <c r="A221" s="192"/>
      <c r="B221" s="193"/>
      <c r="C221" s="195" t="s">
        <v>278</v>
      </c>
      <c r="D221" s="196"/>
      <c r="E221" s="197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1"/>
      <c r="Z221" s="191"/>
      <c r="AA221" s="191"/>
      <c r="AB221" s="191"/>
      <c r="AC221" s="191"/>
      <c r="AD221" s="191"/>
      <c r="AE221" s="191"/>
      <c r="AF221" s="191"/>
      <c r="AG221" s="191" t="s">
        <v>143</v>
      </c>
      <c r="AH221" s="191">
        <v>0</v>
      </c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</row>
    <row r="222" spans="1:60" outlineLevel="1" x14ac:dyDescent="0.25">
      <c r="A222" s="192"/>
      <c r="B222" s="193"/>
      <c r="C222" s="195" t="s">
        <v>965</v>
      </c>
      <c r="D222" s="196"/>
      <c r="E222" s="197">
        <v>12</v>
      </c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1"/>
      <c r="Z222" s="191"/>
      <c r="AA222" s="191"/>
      <c r="AB222" s="191"/>
      <c r="AC222" s="191"/>
      <c r="AD222" s="191"/>
      <c r="AE222" s="191"/>
      <c r="AF222" s="191"/>
      <c r="AG222" s="191" t="s">
        <v>143</v>
      </c>
      <c r="AH222" s="191">
        <v>0</v>
      </c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</row>
    <row r="223" spans="1:60" outlineLevel="1" x14ac:dyDescent="0.25">
      <c r="A223" s="192"/>
      <c r="B223" s="193"/>
      <c r="C223" s="641"/>
      <c r="D223" s="642"/>
      <c r="E223" s="642"/>
      <c r="F223" s="642"/>
      <c r="G223" s="642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1"/>
      <c r="Z223" s="191"/>
      <c r="AA223" s="191"/>
      <c r="AB223" s="191"/>
      <c r="AC223" s="191"/>
      <c r="AD223" s="191"/>
      <c r="AE223" s="191"/>
      <c r="AF223" s="191"/>
      <c r="AG223" s="191" t="s">
        <v>103</v>
      </c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</row>
    <row r="224" spans="1:60" x14ac:dyDescent="0.25">
      <c r="A224" s="174" t="s">
        <v>92</v>
      </c>
      <c r="B224" s="175" t="s">
        <v>166</v>
      </c>
      <c r="C224" s="176" t="s">
        <v>167</v>
      </c>
      <c r="D224" s="177"/>
      <c r="E224" s="178"/>
      <c r="F224" s="179"/>
      <c r="G224" s="179">
        <f>SUMIF(AG225:AG261,"&lt;&gt;NOR",G225:G261)</f>
        <v>0</v>
      </c>
      <c r="H224" s="179"/>
      <c r="I224" s="179">
        <f>SUM(I225:I261)</f>
        <v>0</v>
      </c>
      <c r="J224" s="179"/>
      <c r="K224" s="179">
        <f>SUM(K225:K261)</f>
        <v>0</v>
      </c>
      <c r="L224" s="179"/>
      <c r="M224" s="179">
        <f>SUM(M225:M261)</f>
        <v>0</v>
      </c>
      <c r="N224" s="179"/>
      <c r="O224" s="179">
        <f>SUM(O225:O261)</f>
        <v>0.03</v>
      </c>
      <c r="P224" s="179"/>
      <c r="Q224" s="179">
        <f>SUM(Q225:Q261)</f>
        <v>0</v>
      </c>
      <c r="R224" s="179"/>
      <c r="S224" s="179"/>
      <c r="T224" s="180"/>
      <c r="U224" s="181"/>
      <c r="V224" s="181">
        <f>SUM(V225:V261)</f>
        <v>242.72</v>
      </c>
      <c r="W224" s="181"/>
      <c r="X224" s="181"/>
      <c r="AG224" s="28" t="s">
        <v>93</v>
      </c>
    </row>
    <row r="225" spans="1:60" ht="40.799999999999997" outlineLevel="1" x14ac:dyDescent="0.25">
      <c r="A225" s="182">
        <v>20</v>
      </c>
      <c r="B225" s="183" t="s">
        <v>406</v>
      </c>
      <c r="C225" s="184" t="s">
        <v>407</v>
      </c>
      <c r="D225" s="185" t="s">
        <v>230</v>
      </c>
      <c r="E225" s="186">
        <v>782.79</v>
      </c>
      <c r="F225" s="187"/>
      <c r="G225" s="188">
        <f>ROUND(E225*F225,2)</f>
        <v>0</v>
      </c>
      <c r="H225" s="187"/>
      <c r="I225" s="188">
        <f>ROUND(E225*H225,2)</f>
        <v>0</v>
      </c>
      <c r="J225" s="187"/>
      <c r="K225" s="188">
        <f>ROUND(E225*J225,2)</f>
        <v>0</v>
      </c>
      <c r="L225" s="188">
        <v>21</v>
      </c>
      <c r="M225" s="188">
        <f>G225*(1+L225/100)</f>
        <v>0</v>
      </c>
      <c r="N225" s="188">
        <v>4.0000000000000003E-5</v>
      </c>
      <c r="O225" s="188">
        <f>ROUND(E225*N225,2)</f>
        <v>0.03</v>
      </c>
      <c r="P225" s="188">
        <v>0</v>
      </c>
      <c r="Q225" s="188">
        <f>ROUND(E225*P225,2)</f>
        <v>0</v>
      </c>
      <c r="R225" s="188" t="s">
        <v>244</v>
      </c>
      <c r="S225" s="188" t="s">
        <v>97</v>
      </c>
      <c r="T225" s="189" t="s">
        <v>98</v>
      </c>
      <c r="U225" s="190">
        <v>0.31</v>
      </c>
      <c r="V225" s="190">
        <f>ROUND(E225*U225,2)</f>
        <v>242.66</v>
      </c>
      <c r="W225" s="190"/>
      <c r="X225" s="190" t="s">
        <v>134</v>
      </c>
      <c r="Y225" s="191"/>
      <c r="Z225" s="191"/>
      <c r="AA225" s="191"/>
      <c r="AB225" s="191"/>
      <c r="AC225" s="191"/>
      <c r="AD225" s="191"/>
      <c r="AE225" s="191"/>
      <c r="AF225" s="191"/>
      <c r="AG225" s="191" t="s">
        <v>135</v>
      </c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</row>
    <row r="226" spans="1:60" outlineLevel="1" x14ac:dyDescent="0.25">
      <c r="A226" s="192"/>
      <c r="B226" s="193"/>
      <c r="C226" s="195" t="s">
        <v>404</v>
      </c>
      <c r="D226" s="196"/>
      <c r="E226" s="197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1"/>
      <c r="Z226" s="191"/>
      <c r="AA226" s="191"/>
      <c r="AB226" s="191"/>
      <c r="AC226" s="191"/>
      <c r="AD226" s="191"/>
      <c r="AE226" s="191"/>
      <c r="AF226" s="191"/>
      <c r="AG226" s="191" t="s">
        <v>143</v>
      </c>
      <c r="AH226" s="191">
        <v>0</v>
      </c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</row>
    <row r="227" spans="1:60" outlineLevel="1" x14ac:dyDescent="0.25">
      <c r="A227" s="192"/>
      <c r="B227" s="193"/>
      <c r="C227" s="195" t="s">
        <v>964</v>
      </c>
      <c r="D227" s="196"/>
      <c r="E227" s="197">
        <v>744.99</v>
      </c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1"/>
      <c r="Z227" s="191"/>
      <c r="AA227" s="191"/>
      <c r="AB227" s="191"/>
      <c r="AC227" s="191"/>
      <c r="AD227" s="191"/>
      <c r="AE227" s="191"/>
      <c r="AF227" s="191"/>
      <c r="AG227" s="191" t="s">
        <v>143</v>
      </c>
      <c r="AH227" s="191">
        <v>0</v>
      </c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</row>
    <row r="228" spans="1:60" outlineLevel="1" x14ac:dyDescent="0.25">
      <c r="A228" s="192"/>
      <c r="B228" s="193"/>
      <c r="C228" s="195" t="s">
        <v>304</v>
      </c>
      <c r="D228" s="196"/>
      <c r="E228" s="197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1"/>
      <c r="Z228" s="191"/>
      <c r="AA228" s="191"/>
      <c r="AB228" s="191"/>
      <c r="AC228" s="191"/>
      <c r="AD228" s="191"/>
      <c r="AE228" s="191"/>
      <c r="AF228" s="191"/>
      <c r="AG228" s="191" t="s">
        <v>143</v>
      </c>
      <c r="AH228" s="191">
        <v>0</v>
      </c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H228" s="191"/>
    </row>
    <row r="229" spans="1:60" outlineLevel="1" x14ac:dyDescent="0.25">
      <c r="A229" s="192"/>
      <c r="B229" s="193"/>
      <c r="C229" s="195" t="s">
        <v>953</v>
      </c>
      <c r="D229" s="196"/>
      <c r="E229" s="197">
        <v>25.8</v>
      </c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1"/>
      <c r="Z229" s="191"/>
      <c r="AA229" s="191"/>
      <c r="AB229" s="191"/>
      <c r="AC229" s="191"/>
      <c r="AD229" s="191"/>
      <c r="AE229" s="191"/>
      <c r="AF229" s="191"/>
      <c r="AG229" s="191" t="s">
        <v>143</v>
      </c>
      <c r="AH229" s="191">
        <v>0</v>
      </c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H229" s="191"/>
    </row>
    <row r="230" spans="1:60" outlineLevel="1" x14ac:dyDescent="0.25">
      <c r="A230" s="192"/>
      <c r="B230" s="193"/>
      <c r="C230" s="195" t="s">
        <v>278</v>
      </c>
      <c r="D230" s="196"/>
      <c r="E230" s="197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  <c r="Z230" s="191"/>
      <c r="AA230" s="191"/>
      <c r="AB230" s="191"/>
      <c r="AC230" s="191"/>
      <c r="AD230" s="191"/>
      <c r="AE230" s="191"/>
      <c r="AF230" s="191"/>
      <c r="AG230" s="191" t="s">
        <v>143</v>
      </c>
      <c r="AH230" s="191">
        <v>0</v>
      </c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H230" s="191"/>
    </row>
    <row r="231" spans="1:60" outlineLevel="1" x14ac:dyDescent="0.25">
      <c r="A231" s="192"/>
      <c r="B231" s="193"/>
      <c r="C231" s="195" t="s">
        <v>965</v>
      </c>
      <c r="D231" s="196"/>
      <c r="E231" s="197">
        <v>12</v>
      </c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1"/>
      <c r="Z231" s="191"/>
      <c r="AA231" s="191"/>
      <c r="AB231" s="191"/>
      <c r="AC231" s="191"/>
      <c r="AD231" s="191"/>
      <c r="AE231" s="191"/>
      <c r="AF231" s="191"/>
      <c r="AG231" s="191" t="s">
        <v>143</v>
      </c>
      <c r="AH231" s="191">
        <v>0</v>
      </c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91"/>
      <c r="BB231" s="191"/>
      <c r="BC231" s="191"/>
      <c r="BD231" s="191"/>
      <c r="BE231" s="191"/>
      <c r="BF231" s="191"/>
      <c r="BG231" s="191"/>
      <c r="BH231" s="191"/>
    </row>
    <row r="232" spans="1:60" outlineLevel="1" x14ac:dyDescent="0.25">
      <c r="A232" s="192"/>
      <c r="B232" s="193"/>
      <c r="C232" s="641"/>
      <c r="D232" s="642"/>
      <c r="E232" s="642"/>
      <c r="F232" s="642"/>
      <c r="G232" s="642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1"/>
      <c r="Z232" s="191"/>
      <c r="AA232" s="191"/>
      <c r="AB232" s="191"/>
      <c r="AC232" s="191"/>
      <c r="AD232" s="191"/>
      <c r="AE232" s="191"/>
      <c r="AF232" s="191"/>
      <c r="AG232" s="191" t="s">
        <v>103</v>
      </c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  <c r="BE232" s="191"/>
      <c r="BF232" s="191"/>
      <c r="BG232" s="191"/>
      <c r="BH232" s="191"/>
    </row>
    <row r="233" spans="1:60" outlineLevel="1" x14ac:dyDescent="0.25">
      <c r="A233" s="182">
        <v>21</v>
      </c>
      <c r="B233" s="183" t="s">
        <v>966</v>
      </c>
      <c r="C233" s="184" t="s">
        <v>967</v>
      </c>
      <c r="D233" s="185" t="s">
        <v>230</v>
      </c>
      <c r="E233" s="186">
        <v>55.11</v>
      </c>
      <c r="F233" s="187"/>
      <c r="G233" s="188">
        <f>ROUND(E233*F233,2)</f>
        <v>0</v>
      </c>
      <c r="H233" s="187"/>
      <c r="I233" s="188">
        <f>ROUND(E233*H233,2)</f>
        <v>0</v>
      </c>
      <c r="J233" s="187"/>
      <c r="K233" s="188">
        <f>ROUND(E233*J233,2)</f>
        <v>0</v>
      </c>
      <c r="L233" s="188">
        <v>21</v>
      </c>
      <c r="M233" s="188">
        <f>G233*(1+L233/100)</f>
        <v>0</v>
      </c>
      <c r="N233" s="188">
        <v>0</v>
      </c>
      <c r="O233" s="188">
        <f>ROUND(E233*N233,2)</f>
        <v>0</v>
      </c>
      <c r="P233" s="188">
        <v>0</v>
      </c>
      <c r="Q233" s="188">
        <f>ROUND(E233*P233,2)</f>
        <v>0</v>
      </c>
      <c r="R233" s="188"/>
      <c r="S233" s="188" t="s">
        <v>117</v>
      </c>
      <c r="T233" s="189" t="s">
        <v>98</v>
      </c>
      <c r="U233" s="190">
        <v>0</v>
      </c>
      <c r="V233" s="190">
        <f>ROUND(E233*U233,2)</f>
        <v>0</v>
      </c>
      <c r="W233" s="190"/>
      <c r="X233" s="190" t="s">
        <v>134</v>
      </c>
      <c r="Y233" s="191"/>
      <c r="Z233" s="191"/>
      <c r="AA233" s="191"/>
      <c r="AB233" s="191"/>
      <c r="AC233" s="191"/>
      <c r="AD233" s="191"/>
      <c r="AE233" s="191"/>
      <c r="AF233" s="191"/>
      <c r="AG233" s="191" t="s">
        <v>135</v>
      </c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</row>
    <row r="234" spans="1:60" outlineLevel="1" x14ac:dyDescent="0.25">
      <c r="A234" s="192"/>
      <c r="B234" s="193"/>
      <c r="C234" s="195" t="s">
        <v>440</v>
      </c>
      <c r="D234" s="196"/>
      <c r="E234" s="197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1"/>
      <c r="Z234" s="191"/>
      <c r="AA234" s="191"/>
      <c r="AB234" s="191"/>
      <c r="AC234" s="191"/>
      <c r="AD234" s="191"/>
      <c r="AE234" s="191"/>
      <c r="AF234" s="191"/>
      <c r="AG234" s="191" t="s">
        <v>143</v>
      </c>
      <c r="AH234" s="191">
        <v>0</v>
      </c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1"/>
      <c r="AY234" s="191"/>
      <c r="AZ234" s="191"/>
      <c r="BA234" s="191"/>
      <c r="BB234" s="191"/>
      <c r="BC234" s="191"/>
      <c r="BD234" s="191"/>
      <c r="BE234" s="191"/>
      <c r="BF234" s="191"/>
      <c r="BG234" s="191"/>
      <c r="BH234" s="191"/>
    </row>
    <row r="235" spans="1:60" outlineLevel="1" x14ac:dyDescent="0.25">
      <c r="A235" s="192"/>
      <c r="B235" s="193"/>
      <c r="C235" s="195" t="s">
        <v>968</v>
      </c>
      <c r="D235" s="196"/>
      <c r="E235" s="197">
        <v>24.75</v>
      </c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1"/>
      <c r="Z235" s="191"/>
      <c r="AA235" s="191"/>
      <c r="AB235" s="191"/>
      <c r="AC235" s="191"/>
      <c r="AD235" s="191"/>
      <c r="AE235" s="191"/>
      <c r="AF235" s="191"/>
      <c r="AG235" s="191" t="s">
        <v>143</v>
      </c>
      <c r="AH235" s="191">
        <v>0</v>
      </c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</row>
    <row r="236" spans="1:60" outlineLevel="1" x14ac:dyDescent="0.25">
      <c r="A236" s="192"/>
      <c r="B236" s="193"/>
      <c r="C236" s="195" t="s">
        <v>442</v>
      </c>
      <c r="D236" s="196"/>
      <c r="E236" s="197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1"/>
      <c r="Z236" s="191"/>
      <c r="AA236" s="191"/>
      <c r="AB236" s="191"/>
      <c r="AC236" s="191"/>
      <c r="AD236" s="191"/>
      <c r="AE236" s="191"/>
      <c r="AF236" s="191"/>
      <c r="AG236" s="191" t="s">
        <v>143</v>
      </c>
      <c r="AH236" s="191">
        <v>0</v>
      </c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</row>
    <row r="237" spans="1:60" outlineLevel="1" x14ac:dyDescent="0.25">
      <c r="A237" s="192"/>
      <c r="B237" s="193"/>
      <c r="C237" s="195" t="s">
        <v>969</v>
      </c>
      <c r="D237" s="196"/>
      <c r="E237" s="197">
        <v>15.18</v>
      </c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1"/>
      <c r="Z237" s="191"/>
      <c r="AA237" s="191"/>
      <c r="AB237" s="191"/>
      <c r="AC237" s="191"/>
      <c r="AD237" s="191"/>
      <c r="AE237" s="191"/>
      <c r="AF237" s="191"/>
      <c r="AG237" s="191" t="s">
        <v>143</v>
      </c>
      <c r="AH237" s="191">
        <v>0</v>
      </c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</row>
    <row r="238" spans="1:60" outlineLevel="1" x14ac:dyDescent="0.25">
      <c r="A238" s="192"/>
      <c r="B238" s="193"/>
      <c r="C238" s="195" t="s">
        <v>443</v>
      </c>
      <c r="D238" s="196"/>
      <c r="E238" s="197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1"/>
      <c r="Z238" s="191"/>
      <c r="AA238" s="191"/>
      <c r="AB238" s="191"/>
      <c r="AC238" s="191"/>
      <c r="AD238" s="191"/>
      <c r="AE238" s="191"/>
      <c r="AF238" s="191"/>
      <c r="AG238" s="191" t="s">
        <v>143</v>
      </c>
      <c r="AH238" s="191">
        <v>0</v>
      </c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</row>
    <row r="239" spans="1:60" outlineLevel="1" x14ac:dyDescent="0.25">
      <c r="A239" s="192"/>
      <c r="B239" s="193"/>
      <c r="C239" s="195" t="s">
        <v>969</v>
      </c>
      <c r="D239" s="196"/>
      <c r="E239" s="197">
        <v>15.18</v>
      </c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1"/>
      <c r="Z239" s="191"/>
      <c r="AA239" s="191"/>
      <c r="AB239" s="191"/>
      <c r="AC239" s="191"/>
      <c r="AD239" s="191"/>
      <c r="AE239" s="191"/>
      <c r="AF239" s="191"/>
      <c r="AG239" s="191" t="s">
        <v>143</v>
      </c>
      <c r="AH239" s="191">
        <v>0</v>
      </c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</row>
    <row r="240" spans="1:60" outlineLevel="1" x14ac:dyDescent="0.25">
      <c r="A240" s="192"/>
      <c r="B240" s="193"/>
      <c r="C240" s="641"/>
      <c r="D240" s="642"/>
      <c r="E240" s="642"/>
      <c r="F240" s="642"/>
      <c r="G240" s="642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1"/>
      <c r="Z240" s="191"/>
      <c r="AA240" s="191"/>
      <c r="AB240" s="191"/>
      <c r="AC240" s="191"/>
      <c r="AD240" s="191"/>
      <c r="AE240" s="191"/>
      <c r="AF240" s="191"/>
      <c r="AG240" s="191" t="s">
        <v>103</v>
      </c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  <c r="BH240" s="191"/>
    </row>
    <row r="241" spans="1:60" outlineLevel="1" x14ac:dyDescent="0.25">
      <c r="A241" s="182">
        <v>22</v>
      </c>
      <c r="B241" s="183" t="s">
        <v>970</v>
      </c>
      <c r="C241" s="184" t="s">
        <v>971</v>
      </c>
      <c r="D241" s="185" t="s">
        <v>602</v>
      </c>
      <c r="E241" s="186">
        <v>3</v>
      </c>
      <c r="F241" s="187"/>
      <c r="G241" s="188">
        <f>ROUND(E241*F241,2)</f>
        <v>0</v>
      </c>
      <c r="H241" s="187"/>
      <c r="I241" s="188">
        <f>ROUND(E241*H241,2)</f>
        <v>0</v>
      </c>
      <c r="J241" s="187"/>
      <c r="K241" s="188">
        <f>ROUND(E241*J241,2)</f>
        <v>0</v>
      </c>
      <c r="L241" s="188">
        <v>21</v>
      </c>
      <c r="M241" s="188">
        <f>G241*(1+L241/100)</f>
        <v>0</v>
      </c>
      <c r="N241" s="188">
        <v>0</v>
      </c>
      <c r="O241" s="188">
        <f>ROUND(E241*N241,2)</f>
        <v>0</v>
      </c>
      <c r="P241" s="188">
        <v>0</v>
      </c>
      <c r="Q241" s="188">
        <f>ROUND(E241*P241,2)</f>
        <v>0</v>
      </c>
      <c r="R241" s="188"/>
      <c r="S241" s="188" t="s">
        <v>117</v>
      </c>
      <c r="T241" s="189" t="s">
        <v>98</v>
      </c>
      <c r="U241" s="190">
        <v>0.02</v>
      </c>
      <c r="V241" s="190">
        <f>ROUND(E241*U241,2)</f>
        <v>0.06</v>
      </c>
      <c r="W241" s="190"/>
      <c r="X241" s="190" t="s">
        <v>134</v>
      </c>
      <c r="Y241" s="191"/>
      <c r="Z241" s="191"/>
      <c r="AA241" s="191"/>
      <c r="AB241" s="191"/>
      <c r="AC241" s="191"/>
      <c r="AD241" s="191"/>
      <c r="AE241" s="191"/>
      <c r="AF241" s="191"/>
      <c r="AG241" s="191" t="s">
        <v>135</v>
      </c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</row>
    <row r="242" spans="1:60" outlineLevel="1" x14ac:dyDescent="0.25">
      <c r="A242" s="192"/>
      <c r="B242" s="193"/>
      <c r="C242" s="195" t="s">
        <v>440</v>
      </c>
      <c r="D242" s="196"/>
      <c r="E242" s="197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1"/>
      <c r="Z242" s="191"/>
      <c r="AA242" s="191"/>
      <c r="AB242" s="191"/>
      <c r="AC242" s="191"/>
      <c r="AD242" s="191"/>
      <c r="AE242" s="191"/>
      <c r="AF242" s="191"/>
      <c r="AG242" s="191" t="s">
        <v>143</v>
      </c>
      <c r="AH242" s="191">
        <v>0</v>
      </c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  <c r="BH242" s="191"/>
    </row>
    <row r="243" spans="1:60" outlineLevel="1" x14ac:dyDescent="0.25">
      <c r="A243" s="192"/>
      <c r="B243" s="193"/>
      <c r="C243" s="195" t="s">
        <v>145</v>
      </c>
      <c r="D243" s="196"/>
      <c r="E243" s="197">
        <v>1</v>
      </c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1"/>
      <c r="Z243" s="191"/>
      <c r="AA243" s="191"/>
      <c r="AB243" s="191"/>
      <c r="AC243" s="191"/>
      <c r="AD243" s="191"/>
      <c r="AE243" s="191"/>
      <c r="AF243" s="191"/>
      <c r="AG243" s="191" t="s">
        <v>143</v>
      </c>
      <c r="AH243" s="191">
        <v>0</v>
      </c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191"/>
      <c r="AZ243" s="191"/>
      <c r="BA243" s="191"/>
      <c r="BB243" s="191"/>
      <c r="BC243" s="191"/>
      <c r="BD243" s="191"/>
      <c r="BE243" s="191"/>
      <c r="BF243" s="191"/>
      <c r="BG243" s="191"/>
      <c r="BH243" s="191"/>
    </row>
    <row r="244" spans="1:60" outlineLevel="1" x14ac:dyDescent="0.25">
      <c r="A244" s="192"/>
      <c r="B244" s="193"/>
      <c r="C244" s="195" t="s">
        <v>442</v>
      </c>
      <c r="D244" s="196"/>
      <c r="E244" s="197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1"/>
      <c r="Z244" s="191"/>
      <c r="AA244" s="191"/>
      <c r="AB244" s="191"/>
      <c r="AC244" s="191"/>
      <c r="AD244" s="191"/>
      <c r="AE244" s="191"/>
      <c r="AF244" s="191"/>
      <c r="AG244" s="191" t="s">
        <v>143</v>
      </c>
      <c r="AH244" s="191">
        <v>0</v>
      </c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  <c r="BE244" s="191"/>
      <c r="BF244" s="191"/>
      <c r="BG244" s="191"/>
      <c r="BH244" s="191"/>
    </row>
    <row r="245" spans="1:60" outlineLevel="1" x14ac:dyDescent="0.25">
      <c r="A245" s="192"/>
      <c r="B245" s="193"/>
      <c r="C245" s="195" t="s">
        <v>145</v>
      </c>
      <c r="D245" s="196"/>
      <c r="E245" s="197">
        <v>1</v>
      </c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1"/>
      <c r="Z245" s="191"/>
      <c r="AA245" s="191"/>
      <c r="AB245" s="191"/>
      <c r="AC245" s="191"/>
      <c r="AD245" s="191"/>
      <c r="AE245" s="191"/>
      <c r="AF245" s="191"/>
      <c r="AG245" s="191" t="s">
        <v>143</v>
      </c>
      <c r="AH245" s="191">
        <v>0</v>
      </c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1"/>
      <c r="BB245" s="191"/>
      <c r="BC245" s="191"/>
      <c r="BD245" s="191"/>
      <c r="BE245" s="191"/>
      <c r="BF245" s="191"/>
      <c r="BG245" s="191"/>
      <c r="BH245" s="191"/>
    </row>
    <row r="246" spans="1:60" outlineLevel="1" x14ac:dyDescent="0.25">
      <c r="A246" s="192"/>
      <c r="B246" s="193"/>
      <c r="C246" s="195" t="s">
        <v>443</v>
      </c>
      <c r="D246" s="196"/>
      <c r="E246" s="197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1"/>
      <c r="Z246" s="191"/>
      <c r="AA246" s="191"/>
      <c r="AB246" s="191"/>
      <c r="AC246" s="191"/>
      <c r="AD246" s="191"/>
      <c r="AE246" s="191"/>
      <c r="AF246" s="191"/>
      <c r="AG246" s="191" t="s">
        <v>143</v>
      </c>
      <c r="AH246" s="191">
        <v>0</v>
      </c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</row>
    <row r="247" spans="1:60" outlineLevel="1" x14ac:dyDescent="0.25">
      <c r="A247" s="192"/>
      <c r="B247" s="193"/>
      <c r="C247" s="195" t="s">
        <v>145</v>
      </c>
      <c r="D247" s="196"/>
      <c r="E247" s="197">
        <v>1</v>
      </c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1"/>
      <c r="Z247" s="191"/>
      <c r="AA247" s="191"/>
      <c r="AB247" s="191"/>
      <c r="AC247" s="191"/>
      <c r="AD247" s="191"/>
      <c r="AE247" s="191"/>
      <c r="AF247" s="191"/>
      <c r="AG247" s="191" t="s">
        <v>143</v>
      </c>
      <c r="AH247" s="191">
        <v>0</v>
      </c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</row>
    <row r="248" spans="1:60" outlineLevel="1" x14ac:dyDescent="0.25">
      <c r="A248" s="192"/>
      <c r="B248" s="193"/>
      <c r="C248" s="641"/>
      <c r="D248" s="642"/>
      <c r="E248" s="642"/>
      <c r="F248" s="642"/>
      <c r="G248" s="642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1"/>
      <c r="Z248" s="191"/>
      <c r="AA248" s="191"/>
      <c r="AB248" s="191"/>
      <c r="AC248" s="191"/>
      <c r="AD248" s="191"/>
      <c r="AE248" s="191"/>
      <c r="AF248" s="191"/>
      <c r="AG248" s="191" t="s">
        <v>103</v>
      </c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</row>
    <row r="249" spans="1:60" outlineLevel="1" x14ac:dyDescent="0.25">
      <c r="A249" s="182">
        <v>23</v>
      </c>
      <c r="B249" s="183" t="s">
        <v>417</v>
      </c>
      <c r="C249" s="184" t="s">
        <v>418</v>
      </c>
      <c r="D249" s="185" t="s">
        <v>230</v>
      </c>
      <c r="E249" s="186">
        <v>1565.58</v>
      </c>
      <c r="F249" s="187"/>
      <c r="G249" s="188">
        <f>ROUND(E249*F249,2)</f>
        <v>0</v>
      </c>
      <c r="H249" s="187"/>
      <c r="I249" s="188">
        <f>ROUND(E249*H249,2)</f>
        <v>0</v>
      </c>
      <c r="J249" s="187"/>
      <c r="K249" s="188">
        <f>ROUND(E249*J249,2)</f>
        <v>0</v>
      </c>
      <c r="L249" s="188">
        <v>21</v>
      </c>
      <c r="M249" s="188">
        <f>G249*(1+L249/100)</f>
        <v>0</v>
      </c>
      <c r="N249" s="188">
        <v>0</v>
      </c>
      <c r="O249" s="188">
        <f>ROUND(E249*N249,2)</f>
        <v>0</v>
      </c>
      <c r="P249" s="188">
        <v>0</v>
      </c>
      <c r="Q249" s="188">
        <f>ROUND(E249*P249,2)</f>
        <v>0</v>
      </c>
      <c r="R249" s="188"/>
      <c r="S249" s="188" t="s">
        <v>117</v>
      </c>
      <c r="T249" s="189" t="s">
        <v>98</v>
      </c>
      <c r="U249" s="190">
        <v>0</v>
      </c>
      <c r="V249" s="190">
        <f>ROUND(E249*U249,2)</f>
        <v>0</v>
      </c>
      <c r="W249" s="190"/>
      <c r="X249" s="190" t="s">
        <v>134</v>
      </c>
      <c r="Y249" s="191"/>
      <c r="Z249" s="191"/>
      <c r="AA249" s="191"/>
      <c r="AB249" s="191"/>
      <c r="AC249" s="191"/>
      <c r="AD249" s="191"/>
      <c r="AE249" s="191"/>
      <c r="AF249" s="191"/>
      <c r="AG249" s="191" t="s">
        <v>135</v>
      </c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</row>
    <row r="250" spans="1:60" outlineLevel="1" x14ac:dyDescent="0.25">
      <c r="A250" s="192"/>
      <c r="B250" s="193"/>
      <c r="C250" s="195" t="s">
        <v>419</v>
      </c>
      <c r="D250" s="196"/>
      <c r="E250" s="197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1"/>
      <c r="Z250" s="191"/>
      <c r="AA250" s="191"/>
      <c r="AB250" s="191"/>
      <c r="AC250" s="191"/>
      <c r="AD250" s="191"/>
      <c r="AE250" s="191"/>
      <c r="AF250" s="191"/>
      <c r="AG250" s="191" t="s">
        <v>143</v>
      </c>
      <c r="AH250" s="191">
        <v>0</v>
      </c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1"/>
      <c r="AZ250" s="191"/>
      <c r="BA250" s="191"/>
      <c r="BB250" s="191"/>
      <c r="BC250" s="191"/>
      <c r="BD250" s="191"/>
      <c r="BE250" s="191"/>
      <c r="BF250" s="191"/>
      <c r="BG250" s="191"/>
      <c r="BH250" s="191"/>
    </row>
    <row r="251" spans="1:60" outlineLevel="1" x14ac:dyDescent="0.25">
      <c r="A251" s="192"/>
      <c r="B251" s="193"/>
      <c r="C251" s="195" t="s">
        <v>972</v>
      </c>
      <c r="D251" s="196"/>
      <c r="E251" s="197">
        <v>1541.58</v>
      </c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1"/>
      <c r="Z251" s="191"/>
      <c r="AA251" s="191"/>
      <c r="AB251" s="191"/>
      <c r="AC251" s="191"/>
      <c r="AD251" s="191"/>
      <c r="AE251" s="191"/>
      <c r="AF251" s="191"/>
      <c r="AG251" s="191" t="s">
        <v>143</v>
      </c>
      <c r="AH251" s="191">
        <v>0</v>
      </c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1"/>
      <c r="BB251" s="191"/>
      <c r="BC251" s="191"/>
      <c r="BD251" s="191"/>
      <c r="BE251" s="191"/>
      <c r="BF251" s="191"/>
      <c r="BG251" s="191"/>
      <c r="BH251" s="191"/>
    </row>
    <row r="252" spans="1:60" outlineLevel="1" x14ac:dyDescent="0.25">
      <c r="A252" s="192"/>
      <c r="B252" s="193"/>
      <c r="C252" s="195" t="s">
        <v>278</v>
      </c>
      <c r="D252" s="196"/>
      <c r="E252" s="197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1"/>
      <c r="Z252" s="191"/>
      <c r="AA252" s="191"/>
      <c r="AB252" s="191"/>
      <c r="AC252" s="191"/>
      <c r="AD252" s="191"/>
      <c r="AE252" s="191"/>
      <c r="AF252" s="191"/>
      <c r="AG252" s="191" t="s">
        <v>143</v>
      </c>
      <c r="AH252" s="191">
        <v>0</v>
      </c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  <c r="BE252" s="191"/>
      <c r="BF252" s="191"/>
      <c r="BG252" s="191"/>
      <c r="BH252" s="191"/>
    </row>
    <row r="253" spans="1:60" outlineLevel="1" x14ac:dyDescent="0.25">
      <c r="A253" s="192"/>
      <c r="B253" s="193"/>
      <c r="C253" s="195" t="s">
        <v>973</v>
      </c>
      <c r="D253" s="196"/>
      <c r="E253" s="197">
        <v>24</v>
      </c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1"/>
      <c r="Z253" s="191"/>
      <c r="AA253" s="191"/>
      <c r="AB253" s="191"/>
      <c r="AC253" s="191"/>
      <c r="AD253" s="191"/>
      <c r="AE253" s="191"/>
      <c r="AF253" s="191"/>
      <c r="AG253" s="191" t="s">
        <v>143</v>
      </c>
      <c r="AH253" s="191">
        <v>0</v>
      </c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</row>
    <row r="254" spans="1:60" outlineLevel="1" x14ac:dyDescent="0.25">
      <c r="A254" s="192"/>
      <c r="B254" s="193"/>
      <c r="C254" s="641"/>
      <c r="D254" s="642"/>
      <c r="E254" s="642"/>
      <c r="F254" s="642"/>
      <c r="G254" s="642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1"/>
      <c r="Z254" s="191"/>
      <c r="AA254" s="191"/>
      <c r="AB254" s="191"/>
      <c r="AC254" s="191"/>
      <c r="AD254" s="191"/>
      <c r="AE254" s="191"/>
      <c r="AF254" s="191"/>
      <c r="AG254" s="191" t="s">
        <v>103</v>
      </c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</row>
    <row r="255" spans="1:60" outlineLevel="1" x14ac:dyDescent="0.25">
      <c r="A255" s="182">
        <v>24</v>
      </c>
      <c r="B255" s="183" t="s">
        <v>426</v>
      </c>
      <c r="C255" s="184" t="s">
        <v>427</v>
      </c>
      <c r="D255" s="185" t="s">
        <v>112</v>
      </c>
      <c r="E255" s="186">
        <v>20</v>
      </c>
      <c r="F255" s="187"/>
      <c r="G255" s="188">
        <f>ROUND(E255*F255,2)</f>
        <v>0</v>
      </c>
      <c r="H255" s="187"/>
      <c r="I255" s="188">
        <f>ROUND(E255*H255,2)</f>
        <v>0</v>
      </c>
      <c r="J255" s="187"/>
      <c r="K255" s="188">
        <f>ROUND(E255*J255,2)</f>
        <v>0</v>
      </c>
      <c r="L255" s="188">
        <v>21</v>
      </c>
      <c r="M255" s="188">
        <f>G255*(1+L255/100)</f>
        <v>0</v>
      </c>
      <c r="N255" s="188">
        <v>0</v>
      </c>
      <c r="O255" s="188">
        <f>ROUND(E255*N255,2)</f>
        <v>0</v>
      </c>
      <c r="P255" s="188">
        <v>0</v>
      </c>
      <c r="Q255" s="188">
        <f>ROUND(E255*P255,2)</f>
        <v>0</v>
      </c>
      <c r="R255" s="188"/>
      <c r="S255" s="188" t="s">
        <v>117</v>
      </c>
      <c r="T255" s="189" t="s">
        <v>98</v>
      </c>
      <c r="U255" s="190">
        <v>0</v>
      </c>
      <c r="V255" s="190">
        <f>ROUND(E255*U255,2)</f>
        <v>0</v>
      </c>
      <c r="W255" s="190"/>
      <c r="X255" s="190" t="s">
        <v>428</v>
      </c>
      <c r="Y255" s="191"/>
      <c r="Z255" s="191"/>
      <c r="AA255" s="191"/>
      <c r="AB255" s="191"/>
      <c r="AC255" s="191"/>
      <c r="AD255" s="191"/>
      <c r="AE255" s="191"/>
      <c r="AF255" s="191"/>
      <c r="AG255" s="191" t="s">
        <v>429</v>
      </c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1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</row>
    <row r="256" spans="1:60" outlineLevel="1" x14ac:dyDescent="0.25">
      <c r="A256" s="192"/>
      <c r="B256" s="193"/>
      <c r="C256" s="643"/>
      <c r="D256" s="644"/>
      <c r="E256" s="644"/>
      <c r="F256" s="644"/>
      <c r="G256" s="644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1"/>
      <c r="Z256" s="191"/>
      <c r="AA256" s="191"/>
      <c r="AB256" s="191"/>
      <c r="AC256" s="191"/>
      <c r="AD256" s="191"/>
      <c r="AE256" s="191"/>
      <c r="AF256" s="191"/>
      <c r="AG256" s="191" t="s">
        <v>103</v>
      </c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</row>
    <row r="257" spans="1:60" outlineLevel="1" x14ac:dyDescent="0.25">
      <c r="A257" s="182">
        <v>25</v>
      </c>
      <c r="B257" s="183" t="s">
        <v>430</v>
      </c>
      <c r="C257" s="184" t="s">
        <v>431</v>
      </c>
      <c r="D257" s="185" t="s">
        <v>112</v>
      </c>
      <c r="E257" s="186">
        <v>20</v>
      </c>
      <c r="F257" s="187"/>
      <c r="G257" s="188">
        <f>ROUND(E257*F257,2)</f>
        <v>0</v>
      </c>
      <c r="H257" s="187"/>
      <c r="I257" s="188">
        <f>ROUND(E257*H257,2)</f>
        <v>0</v>
      </c>
      <c r="J257" s="187"/>
      <c r="K257" s="188">
        <f>ROUND(E257*J257,2)</f>
        <v>0</v>
      </c>
      <c r="L257" s="188">
        <v>21</v>
      </c>
      <c r="M257" s="188">
        <f>G257*(1+L257/100)</f>
        <v>0</v>
      </c>
      <c r="N257" s="188">
        <v>0</v>
      </c>
      <c r="O257" s="188">
        <f>ROUND(E257*N257,2)</f>
        <v>0</v>
      </c>
      <c r="P257" s="188">
        <v>0</v>
      </c>
      <c r="Q257" s="188">
        <f>ROUND(E257*P257,2)</f>
        <v>0</v>
      </c>
      <c r="R257" s="188"/>
      <c r="S257" s="188" t="s">
        <v>117</v>
      </c>
      <c r="T257" s="189" t="s">
        <v>98</v>
      </c>
      <c r="U257" s="190">
        <v>0</v>
      </c>
      <c r="V257" s="190">
        <f>ROUND(E257*U257,2)</f>
        <v>0</v>
      </c>
      <c r="W257" s="190"/>
      <c r="X257" s="190" t="s">
        <v>428</v>
      </c>
      <c r="Y257" s="191"/>
      <c r="Z257" s="191"/>
      <c r="AA257" s="191"/>
      <c r="AB257" s="191"/>
      <c r="AC257" s="191"/>
      <c r="AD257" s="191"/>
      <c r="AE257" s="191"/>
      <c r="AF257" s="191"/>
      <c r="AG257" s="191" t="s">
        <v>429</v>
      </c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</row>
    <row r="258" spans="1:60" outlineLevel="1" x14ac:dyDescent="0.25">
      <c r="A258" s="192"/>
      <c r="B258" s="193"/>
      <c r="C258" s="643"/>
      <c r="D258" s="644"/>
      <c r="E258" s="644"/>
      <c r="F258" s="644"/>
      <c r="G258" s="644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1"/>
      <c r="Z258" s="191"/>
      <c r="AA258" s="191"/>
      <c r="AB258" s="191"/>
      <c r="AC258" s="191"/>
      <c r="AD258" s="191"/>
      <c r="AE258" s="191"/>
      <c r="AF258" s="191"/>
      <c r="AG258" s="191" t="s">
        <v>103</v>
      </c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</row>
    <row r="259" spans="1:60" outlineLevel="1" x14ac:dyDescent="0.25">
      <c r="A259" s="182">
        <v>26</v>
      </c>
      <c r="B259" s="183" t="s">
        <v>432</v>
      </c>
      <c r="C259" s="184" t="s">
        <v>433</v>
      </c>
      <c r="D259" s="185" t="s">
        <v>96</v>
      </c>
      <c r="E259" s="186">
        <v>5</v>
      </c>
      <c r="F259" s="187"/>
      <c r="G259" s="188">
        <f>ROUND(E259*F259,2)</f>
        <v>0</v>
      </c>
      <c r="H259" s="187"/>
      <c r="I259" s="188">
        <f>ROUND(E259*H259,2)</f>
        <v>0</v>
      </c>
      <c r="J259" s="187"/>
      <c r="K259" s="188">
        <f>ROUND(E259*J259,2)</f>
        <v>0</v>
      </c>
      <c r="L259" s="188">
        <v>21</v>
      </c>
      <c r="M259" s="188">
        <f>G259*(1+L259/100)</f>
        <v>0</v>
      </c>
      <c r="N259" s="188">
        <v>0</v>
      </c>
      <c r="O259" s="188">
        <f>ROUND(E259*N259,2)</f>
        <v>0</v>
      </c>
      <c r="P259" s="188">
        <v>0</v>
      </c>
      <c r="Q259" s="188">
        <f>ROUND(E259*P259,2)</f>
        <v>0</v>
      </c>
      <c r="R259" s="188"/>
      <c r="S259" s="188" t="s">
        <v>117</v>
      </c>
      <c r="T259" s="189" t="s">
        <v>98</v>
      </c>
      <c r="U259" s="190">
        <v>0</v>
      </c>
      <c r="V259" s="190">
        <f>ROUND(E259*U259,2)</f>
        <v>0</v>
      </c>
      <c r="W259" s="190"/>
      <c r="X259" s="190" t="s">
        <v>428</v>
      </c>
      <c r="Y259" s="191"/>
      <c r="Z259" s="191"/>
      <c r="AA259" s="191"/>
      <c r="AB259" s="191"/>
      <c r="AC259" s="191"/>
      <c r="AD259" s="191"/>
      <c r="AE259" s="191"/>
      <c r="AF259" s="191"/>
      <c r="AG259" s="191" t="s">
        <v>429</v>
      </c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</row>
    <row r="260" spans="1:60" outlineLevel="1" x14ac:dyDescent="0.25">
      <c r="A260" s="192"/>
      <c r="B260" s="193"/>
      <c r="C260" s="195" t="s">
        <v>434</v>
      </c>
      <c r="D260" s="196"/>
      <c r="E260" s="197">
        <v>5</v>
      </c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1"/>
      <c r="Z260" s="191"/>
      <c r="AA260" s="191"/>
      <c r="AB260" s="191"/>
      <c r="AC260" s="191"/>
      <c r="AD260" s="191"/>
      <c r="AE260" s="191"/>
      <c r="AF260" s="191"/>
      <c r="AG260" s="191" t="s">
        <v>143</v>
      </c>
      <c r="AH260" s="191">
        <v>0</v>
      </c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</row>
    <row r="261" spans="1:60" outlineLevel="1" x14ac:dyDescent="0.25">
      <c r="A261" s="192"/>
      <c r="B261" s="193"/>
      <c r="C261" s="641"/>
      <c r="D261" s="642"/>
      <c r="E261" s="642"/>
      <c r="F261" s="642"/>
      <c r="G261" s="642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1"/>
      <c r="Z261" s="191"/>
      <c r="AA261" s="191"/>
      <c r="AB261" s="191"/>
      <c r="AC261" s="191"/>
      <c r="AD261" s="191"/>
      <c r="AE261" s="191"/>
      <c r="AF261" s="191"/>
      <c r="AG261" s="191" t="s">
        <v>103</v>
      </c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</row>
    <row r="262" spans="1:60" x14ac:dyDescent="0.25">
      <c r="A262" s="174" t="s">
        <v>92</v>
      </c>
      <c r="B262" s="175" t="s">
        <v>168</v>
      </c>
      <c r="C262" s="176" t="s">
        <v>169</v>
      </c>
      <c r="D262" s="177"/>
      <c r="E262" s="178"/>
      <c r="F262" s="179"/>
      <c r="G262" s="179">
        <f>SUMIF(AG263:AG360,"&lt;&gt;NOR",G263:G360)</f>
        <v>0</v>
      </c>
      <c r="H262" s="179"/>
      <c r="I262" s="179">
        <f>SUM(I263:I360)</f>
        <v>0</v>
      </c>
      <c r="J262" s="179"/>
      <c r="K262" s="179">
        <f>SUM(K263:K360)</f>
        <v>0</v>
      </c>
      <c r="L262" s="179"/>
      <c r="M262" s="179">
        <f>SUM(M263:M360)</f>
        <v>0</v>
      </c>
      <c r="N262" s="179"/>
      <c r="O262" s="179">
        <f>SUM(O263:O360)</f>
        <v>0.03</v>
      </c>
      <c r="P262" s="179"/>
      <c r="Q262" s="179">
        <f>SUM(Q263:Q360)</f>
        <v>6.3800000000000008</v>
      </c>
      <c r="R262" s="179"/>
      <c r="S262" s="179"/>
      <c r="T262" s="180"/>
      <c r="U262" s="181"/>
      <c r="V262" s="181">
        <f>SUM(V263:V360)</f>
        <v>90.74</v>
      </c>
      <c r="W262" s="181"/>
      <c r="X262" s="181"/>
      <c r="AG262" s="28" t="s">
        <v>93</v>
      </c>
    </row>
    <row r="263" spans="1:60" outlineLevel="1" x14ac:dyDescent="0.25">
      <c r="A263" s="182">
        <v>27</v>
      </c>
      <c r="B263" s="183" t="s">
        <v>435</v>
      </c>
      <c r="C263" s="184" t="s">
        <v>436</v>
      </c>
      <c r="D263" s="185" t="s">
        <v>230</v>
      </c>
      <c r="E263" s="186">
        <v>11.88</v>
      </c>
      <c r="F263" s="187"/>
      <c r="G263" s="188">
        <f>ROUND(E263*F263,2)</f>
        <v>0</v>
      </c>
      <c r="H263" s="187"/>
      <c r="I263" s="188">
        <f>ROUND(E263*H263,2)</f>
        <v>0</v>
      </c>
      <c r="J263" s="187"/>
      <c r="K263" s="188">
        <f>ROUND(E263*J263,2)</f>
        <v>0</v>
      </c>
      <c r="L263" s="188">
        <v>21</v>
      </c>
      <c r="M263" s="188">
        <f>G263*(1+L263/100)</f>
        <v>0</v>
      </c>
      <c r="N263" s="188">
        <v>6.7000000000000002E-4</v>
      </c>
      <c r="O263" s="188">
        <f>ROUND(E263*N263,2)</f>
        <v>0.01</v>
      </c>
      <c r="P263" s="188">
        <v>0.184</v>
      </c>
      <c r="Q263" s="188">
        <f>ROUND(E263*P263,2)</f>
        <v>2.19</v>
      </c>
      <c r="R263" s="188" t="s">
        <v>437</v>
      </c>
      <c r="S263" s="188" t="s">
        <v>97</v>
      </c>
      <c r="T263" s="189" t="s">
        <v>98</v>
      </c>
      <c r="U263" s="190">
        <v>0.23</v>
      </c>
      <c r="V263" s="190">
        <f>ROUND(E263*U263,2)</f>
        <v>2.73</v>
      </c>
      <c r="W263" s="190"/>
      <c r="X263" s="190" t="s">
        <v>134</v>
      </c>
      <c r="Y263" s="191"/>
      <c r="Z263" s="191"/>
      <c r="AA263" s="191"/>
      <c r="AB263" s="191"/>
      <c r="AC263" s="191"/>
      <c r="AD263" s="191"/>
      <c r="AE263" s="191"/>
      <c r="AF263" s="191"/>
      <c r="AG263" s="191" t="s">
        <v>135</v>
      </c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</row>
    <row r="264" spans="1:60" ht="21" outlineLevel="1" x14ac:dyDescent="0.25">
      <c r="A264" s="192"/>
      <c r="B264" s="193"/>
      <c r="C264" s="645" t="s">
        <v>438</v>
      </c>
      <c r="D264" s="646"/>
      <c r="E264" s="646"/>
      <c r="F264" s="646"/>
      <c r="G264" s="646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  <c r="Z264" s="191"/>
      <c r="AA264" s="191"/>
      <c r="AB264" s="191"/>
      <c r="AC264" s="191"/>
      <c r="AD264" s="191"/>
      <c r="AE264" s="191"/>
      <c r="AF264" s="191"/>
      <c r="AG264" s="191" t="s">
        <v>224</v>
      </c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4" t="str">
        <f>C264</f>
        <v>nebo vybourání otvorů průřezové plochy přes 4 m2 v příčkách, včetně pomocného lešení o výšce podlahy do 1900 mm a pro zatížení do 1,5 kPa  (150 kg/m2),</v>
      </c>
      <c r="BB264" s="191"/>
      <c r="BC264" s="191"/>
      <c r="BD264" s="191"/>
      <c r="BE264" s="191"/>
      <c r="BF264" s="191"/>
      <c r="BG264" s="191"/>
      <c r="BH264" s="191"/>
    </row>
    <row r="265" spans="1:60" outlineLevel="1" x14ac:dyDescent="0.25">
      <c r="A265" s="192"/>
      <c r="B265" s="193"/>
      <c r="C265" s="195" t="s">
        <v>442</v>
      </c>
      <c r="D265" s="196"/>
      <c r="E265" s="197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1"/>
      <c r="Z265" s="191"/>
      <c r="AA265" s="191"/>
      <c r="AB265" s="191"/>
      <c r="AC265" s="191"/>
      <c r="AD265" s="191"/>
      <c r="AE265" s="191"/>
      <c r="AF265" s="191"/>
      <c r="AG265" s="191" t="s">
        <v>143</v>
      </c>
      <c r="AH265" s="191">
        <v>0</v>
      </c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</row>
    <row r="266" spans="1:60" outlineLevel="1" x14ac:dyDescent="0.25">
      <c r="A266" s="192"/>
      <c r="B266" s="193"/>
      <c r="C266" s="195" t="s">
        <v>974</v>
      </c>
      <c r="D266" s="196"/>
      <c r="E266" s="197">
        <v>3.96</v>
      </c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1"/>
      <c r="Z266" s="191"/>
      <c r="AA266" s="191"/>
      <c r="AB266" s="191"/>
      <c r="AC266" s="191"/>
      <c r="AD266" s="191"/>
      <c r="AE266" s="191"/>
      <c r="AF266" s="191"/>
      <c r="AG266" s="191" t="s">
        <v>143</v>
      </c>
      <c r="AH266" s="191">
        <v>0</v>
      </c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</row>
    <row r="267" spans="1:60" outlineLevel="1" x14ac:dyDescent="0.25">
      <c r="A267" s="192"/>
      <c r="B267" s="193"/>
      <c r="C267" s="195" t="s">
        <v>443</v>
      </c>
      <c r="D267" s="196"/>
      <c r="E267" s="197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1"/>
      <c r="Z267" s="191"/>
      <c r="AA267" s="191"/>
      <c r="AB267" s="191"/>
      <c r="AC267" s="191"/>
      <c r="AD267" s="191"/>
      <c r="AE267" s="191"/>
      <c r="AF267" s="191"/>
      <c r="AG267" s="191" t="s">
        <v>143</v>
      </c>
      <c r="AH267" s="191">
        <v>0</v>
      </c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1"/>
      <c r="AY267" s="191"/>
      <c r="AZ267" s="191"/>
      <c r="BA267" s="191"/>
      <c r="BB267" s="191"/>
      <c r="BC267" s="191"/>
      <c r="BD267" s="191"/>
      <c r="BE267" s="191"/>
      <c r="BF267" s="191"/>
      <c r="BG267" s="191"/>
      <c r="BH267" s="191"/>
    </row>
    <row r="268" spans="1:60" outlineLevel="1" x14ac:dyDescent="0.25">
      <c r="A268" s="192"/>
      <c r="B268" s="193"/>
      <c r="C268" s="195" t="s">
        <v>974</v>
      </c>
      <c r="D268" s="196"/>
      <c r="E268" s="197">
        <v>3.96</v>
      </c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1"/>
      <c r="Z268" s="191"/>
      <c r="AA268" s="191"/>
      <c r="AB268" s="191"/>
      <c r="AC268" s="191"/>
      <c r="AD268" s="191"/>
      <c r="AE268" s="191"/>
      <c r="AF268" s="191"/>
      <c r="AG268" s="191" t="s">
        <v>143</v>
      </c>
      <c r="AH268" s="191">
        <v>0</v>
      </c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1"/>
      <c r="AZ268" s="191"/>
      <c r="BA268" s="191"/>
      <c r="BB268" s="191"/>
      <c r="BC268" s="191"/>
      <c r="BD268" s="191"/>
      <c r="BE268" s="191"/>
      <c r="BF268" s="191"/>
      <c r="BG268" s="191"/>
      <c r="BH268" s="191"/>
    </row>
    <row r="269" spans="1:60" outlineLevel="1" x14ac:dyDescent="0.25">
      <c r="A269" s="192"/>
      <c r="B269" s="193"/>
      <c r="C269" s="195" t="s">
        <v>445</v>
      </c>
      <c r="D269" s="196"/>
      <c r="E269" s="197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1"/>
      <c r="Z269" s="191"/>
      <c r="AA269" s="191"/>
      <c r="AB269" s="191"/>
      <c r="AC269" s="191"/>
      <c r="AD269" s="191"/>
      <c r="AE269" s="191"/>
      <c r="AF269" s="191"/>
      <c r="AG269" s="191" t="s">
        <v>143</v>
      </c>
      <c r="AH269" s="191">
        <v>0</v>
      </c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</row>
    <row r="270" spans="1:60" outlineLevel="1" x14ac:dyDescent="0.25">
      <c r="A270" s="192"/>
      <c r="B270" s="193"/>
      <c r="C270" s="195" t="s">
        <v>974</v>
      </c>
      <c r="D270" s="196"/>
      <c r="E270" s="197">
        <v>3.96</v>
      </c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1"/>
      <c r="Z270" s="191"/>
      <c r="AA270" s="191"/>
      <c r="AB270" s="191"/>
      <c r="AC270" s="191"/>
      <c r="AD270" s="191"/>
      <c r="AE270" s="191"/>
      <c r="AF270" s="191"/>
      <c r="AG270" s="191" t="s">
        <v>143</v>
      </c>
      <c r="AH270" s="191">
        <v>0</v>
      </c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1"/>
      <c r="BB270" s="191"/>
      <c r="BC270" s="191"/>
      <c r="BD270" s="191"/>
      <c r="BE270" s="191"/>
      <c r="BF270" s="191"/>
      <c r="BG270" s="191"/>
      <c r="BH270" s="191"/>
    </row>
    <row r="271" spans="1:60" outlineLevel="1" x14ac:dyDescent="0.25">
      <c r="A271" s="192"/>
      <c r="B271" s="193"/>
      <c r="C271" s="641"/>
      <c r="D271" s="642"/>
      <c r="E271" s="642"/>
      <c r="F271" s="642"/>
      <c r="G271" s="642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1"/>
      <c r="Z271" s="191"/>
      <c r="AA271" s="191"/>
      <c r="AB271" s="191"/>
      <c r="AC271" s="191"/>
      <c r="AD271" s="191"/>
      <c r="AE271" s="191"/>
      <c r="AF271" s="191"/>
      <c r="AG271" s="191" t="s">
        <v>103</v>
      </c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</row>
    <row r="272" spans="1:60" outlineLevel="1" x14ac:dyDescent="0.25">
      <c r="A272" s="182">
        <v>28</v>
      </c>
      <c r="B272" s="183" t="s">
        <v>451</v>
      </c>
      <c r="C272" s="184" t="s">
        <v>452</v>
      </c>
      <c r="D272" s="185" t="s">
        <v>230</v>
      </c>
      <c r="E272" s="186">
        <v>3.1349999999999998</v>
      </c>
      <c r="F272" s="187"/>
      <c r="G272" s="188">
        <f>ROUND(E272*F272,2)</f>
        <v>0</v>
      </c>
      <c r="H272" s="187"/>
      <c r="I272" s="188">
        <f>ROUND(E272*H272,2)</f>
        <v>0</v>
      </c>
      <c r="J272" s="187"/>
      <c r="K272" s="188">
        <f>ROUND(E272*J272,2)</f>
        <v>0</v>
      </c>
      <c r="L272" s="188">
        <v>21</v>
      </c>
      <c r="M272" s="188">
        <f>G272*(1+L272/100)</f>
        <v>0</v>
      </c>
      <c r="N272" s="188">
        <v>6.7000000000000002E-4</v>
      </c>
      <c r="O272" s="188">
        <f>ROUND(E272*N272,2)</f>
        <v>0</v>
      </c>
      <c r="P272" s="188">
        <v>0.31900000000000001</v>
      </c>
      <c r="Q272" s="188">
        <f>ROUND(E272*P272,2)</f>
        <v>1</v>
      </c>
      <c r="R272" s="188" t="s">
        <v>437</v>
      </c>
      <c r="S272" s="188" t="s">
        <v>97</v>
      </c>
      <c r="T272" s="189" t="s">
        <v>98</v>
      </c>
      <c r="U272" s="190">
        <v>0.32</v>
      </c>
      <c r="V272" s="190">
        <f>ROUND(E272*U272,2)</f>
        <v>1</v>
      </c>
      <c r="W272" s="190"/>
      <c r="X272" s="190" t="s">
        <v>134</v>
      </c>
      <c r="Y272" s="191"/>
      <c r="Z272" s="191"/>
      <c r="AA272" s="191"/>
      <c r="AB272" s="191"/>
      <c r="AC272" s="191"/>
      <c r="AD272" s="191"/>
      <c r="AE272" s="191"/>
      <c r="AF272" s="191"/>
      <c r="AG272" s="191" t="s">
        <v>135</v>
      </c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</row>
    <row r="273" spans="1:60" ht="21" outlineLevel="1" x14ac:dyDescent="0.25">
      <c r="A273" s="192"/>
      <c r="B273" s="193"/>
      <c r="C273" s="645" t="s">
        <v>438</v>
      </c>
      <c r="D273" s="646"/>
      <c r="E273" s="646"/>
      <c r="F273" s="646"/>
      <c r="G273" s="646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1"/>
      <c r="Z273" s="191"/>
      <c r="AA273" s="191"/>
      <c r="AB273" s="191"/>
      <c r="AC273" s="191"/>
      <c r="AD273" s="191"/>
      <c r="AE273" s="191"/>
      <c r="AF273" s="191"/>
      <c r="AG273" s="191" t="s">
        <v>224</v>
      </c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4" t="str">
        <f>C273</f>
        <v>nebo vybourání otvorů průřezové plochy přes 4 m2 v příčkách, včetně pomocného lešení o výšce podlahy do 1900 mm a pro zatížení do 1,5 kPa  (150 kg/m2),</v>
      </c>
      <c r="BB273" s="191"/>
      <c r="BC273" s="191"/>
      <c r="BD273" s="191"/>
      <c r="BE273" s="191"/>
      <c r="BF273" s="191"/>
      <c r="BG273" s="191"/>
      <c r="BH273" s="191"/>
    </row>
    <row r="274" spans="1:60" outlineLevel="1" x14ac:dyDescent="0.25">
      <c r="A274" s="192"/>
      <c r="B274" s="193"/>
      <c r="C274" s="195" t="s">
        <v>445</v>
      </c>
      <c r="D274" s="196"/>
      <c r="E274" s="197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1"/>
      <c r="Z274" s="191"/>
      <c r="AA274" s="191"/>
      <c r="AB274" s="191"/>
      <c r="AC274" s="191"/>
      <c r="AD274" s="191"/>
      <c r="AE274" s="191"/>
      <c r="AF274" s="191"/>
      <c r="AG274" s="191" t="s">
        <v>143</v>
      </c>
      <c r="AH274" s="191">
        <v>0</v>
      </c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</row>
    <row r="275" spans="1:60" outlineLevel="1" x14ac:dyDescent="0.25">
      <c r="A275" s="192"/>
      <c r="B275" s="193"/>
      <c r="C275" s="195" t="s">
        <v>975</v>
      </c>
      <c r="D275" s="196"/>
      <c r="E275" s="197">
        <v>3.1349999999999998</v>
      </c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1"/>
      <c r="Z275" s="191"/>
      <c r="AA275" s="191"/>
      <c r="AB275" s="191"/>
      <c r="AC275" s="191"/>
      <c r="AD275" s="191"/>
      <c r="AE275" s="191"/>
      <c r="AF275" s="191"/>
      <c r="AG275" s="191" t="s">
        <v>143</v>
      </c>
      <c r="AH275" s="191">
        <v>0</v>
      </c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</row>
    <row r="276" spans="1:60" outlineLevel="1" x14ac:dyDescent="0.25">
      <c r="A276" s="192"/>
      <c r="B276" s="193"/>
      <c r="C276" s="641"/>
      <c r="D276" s="642"/>
      <c r="E276" s="642"/>
      <c r="F276" s="642"/>
      <c r="G276" s="642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1"/>
      <c r="Z276" s="191"/>
      <c r="AA276" s="191"/>
      <c r="AB276" s="191"/>
      <c r="AC276" s="191"/>
      <c r="AD276" s="191"/>
      <c r="AE276" s="191"/>
      <c r="AF276" s="191"/>
      <c r="AG276" s="191" t="s">
        <v>103</v>
      </c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</row>
    <row r="277" spans="1:60" outlineLevel="1" x14ac:dyDescent="0.25">
      <c r="A277" s="182">
        <v>29</v>
      </c>
      <c r="B277" s="183" t="s">
        <v>976</v>
      </c>
      <c r="C277" s="184" t="s">
        <v>977</v>
      </c>
      <c r="D277" s="185" t="s">
        <v>354</v>
      </c>
      <c r="E277" s="186">
        <v>0.59399999999999997</v>
      </c>
      <c r="F277" s="187"/>
      <c r="G277" s="188">
        <f>ROUND(E277*F277,2)</f>
        <v>0</v>
      </c>
      <c r="H277" s="187"/>
      <c r="I277" s="188">
        <f>ROUND(E277*H277,2)</f>
        <v>0</v>
      </c>
      <c r="J277" s="187"/>
      <c r="K277" s="188">
        <f>ROUND(E277*J277,2)</f>
        <v>0</v>
      </c>
      <c r="L277" s="188">
        <v>21</v>
      </c>
      <c r="M277" s="188">
        <f>G277*(1+L277/100)</f>
        <v>0</v>
      </c>
      <c r="N277" s="188">
        <v>1.2489999999999999E-2</v>
      </c>
      <c r="O277" s="188">
        <f>ROUND(E277*N277,2)</f>
        <v>0.01</v>
      </c>
      <c r="P277" s="188">
        <v>1.8</v>
      </c>
      <c r="Q277" s="188">
        <f>ROUND(E277*P277,2)</f>
        <v>1.07</v>
      </c>
      <c r="R277" s="188" t="s">
        <v>437</v>
      </c>
      <c r="S277" s="188" t="s">
        <v>97</v>
      </c>
      <c r="T277" s="189" t="s">
        <v>98</v>
      </c>
      <c r="U277" s="190">
        <v>3.3149999999999999</v>
      </c>
      <c r="V277" s="190">
        <f>ROUND(E277*U277,2)</f>
        <v>1.97</v>
      </c>
      <c r="W277" s="190"/>
      <c r="X277" s="190" t="s">
        <v>134</v>
      </c>
      <c r="Y277" s="191"/>
      <c r="Z277" s="191"/>
      <c r="AA277" s="191"/>
      <c r="AB277" s="191"/>
      <c r="AC277" s="191"/>
      <c r="AD277" s="191"/>
      <c r="AE277" s="191"/>
      <c r="AF277" s="191"/>
      <c r="AG277" s="191" t="s">
        <v>135</v>
      </c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</row>
    <row r="278" spans="1:60" ht="21" outlineLevel="1" x14ac:dyDescent="0.25">
      <c r="A278" s="192"/>
      <c r="B278" s="193"/>
      <c r="C278" s="645" t="s">
        <v>978</v>
      </c>
      <c r="D278" s="646"/>
      <c r="E278" s="646"/>
      <c r="F278" s="646"/>
      <c r="G278" s="646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1"/>
      <c r="Z278" s="191"/>
      <c r="AA278" s="191"/>
      <c r="AB278" s="191"/>
      <c r="AC278" s="191"/>
      <c r="AD278" s="191"/>
      <c r="AE278" s="191"/>
      <c r="AF278" s="191"/>
      <c r="AG278" s="191" t="s">
        <v>224</v>
      </c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4" t="str">
        <f>C278</f>
        <v>nebo vybourání otvorů průřezové plochy přes 4 m2 ve zdivu nadzákladovém, včetně pomocného lešení o výšce podlahy do 1900 mm a pro zatížení do 1,5 kPa  (150 kg/m2)</v>
      </c>
      <c r="BB278" s="191"/>
      <c r="BC278" s="191"/>
      <c r="BD278" s="191"/>
      <c r="BE278" s="191"/>
      <c r="BF278" s="191"/>
      <c r="BG278" s="191"/>
      <c r="BH278" s="191"/>
    </row>
    <row r="279" spans="1:60" outlineLevel="1" x14ac:dyDescent="0.25">
      <c r="A279" s="192"/>
      <c r="B279" s="193"/>
      <c r="C279" s="195" t="s">
        <v>440</v>
      </c>
      <c r="D279" s="196"/>
      <c r="E279" s="197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1"/>
      <c r="Z279" s="191"/>
      <c r="AA279" s="191"/>
      <c r="AB279" s="191"/>
      <c r="AC279" s="191"/>
      <c r="AD279" s="191"/>
      <c r="AE279" s="191"/>
      <c r="AF279" s="191"/>
      <c r="AG279" s="191" t="s">
        <v>143</v>
      </c>
      <c r="AH279" s="191">
        <v>0</v>
      </c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  <c r="BE279" s="191"/>
      <c r="BF279" s="191"/>
      <c r="BG279" s="191"/>
      <c r="BH279" s="191"/>
    </row>
    <row r="280" spans="1:60" outlineLevel="1" x14ac:dyDescent="0.25">
      <c r="A280" s="192"/>
      <c r="B280" s="193"/>
      <c r="C280" s="195" t="s">
        <v>979</v>
      </c>
      <c r="D280" s="196"/>
      <c r="E280" s="197">
        <v>0.59399999999999997</v>
      </c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1"/>
      <c r="Z280" s="191"/>
      <c r="AA280" s="191"/>
      <c r="AB280" s="191"/>
      <c r="AC280" s="191"/>
      <c r="AD280" s="191"/>
      <c r="AE280" s="191"/>
      <c r="AF280" s="191"/>
      <c r="AG280" s="191" t="s">
        <v>143</v>
      </c>
      <c r="AH280" s="191">
        <v>0</v>
      </c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  <c r="BE280" s="191"/>
      <c r="BF280" s="191"/>
      <c r="BG280" s="191"/>
      <c r="BH280" s="191"/>
    </row>
    <row r="281" spans="1:60" outlineLevel="1" x14ac:dyDescent="0.25">
      <c r="A281" s="192"/>
      <c r="B281" s="193"/>
      <c r="C281" s="641"/>
      <c r="D281" s="642"/>
      <c r="E281" s="642"/>
      <c r="F281" s="642"/>
      <c r="G281" s="642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1"/>
      <c r="Z281" s="191"/>
      <c r="AA281" s="191"/>
      <c r="AB281" s="191"/>
      <c r="AC281" s="191"/>
      <c r="AD281" s="191"/>
      <c r="AE281" s="191"/>
      <c r="AF281" s="191"/>
      <c r="AG281" s="191" t="s">
        <v>103</v>
      </c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91"/>
      <c r="BA281" s="191"/>
      <c r="BB281" s="191"/>
      <c r="BC281" s="191"/>
      <c r="BD281" s="191"/>
      <c r="BE281" s="191"/>
      <c r="BF281" s="191"/>
      <c r="BG281" s="191"/>
      <c r="BH281" s="191"/>
    </row>
    <row r="282" spans="1:60" outlineLevel="1" x14ac:dyDescent="0.25">
      <c r="A282" s="182">
        <v>30</v>
      </c>
      <c r="B282" s="183" t="s">
        <v>980</v>
      </c>
      <c r="C282" s="184" t="s">
        <v>981</v>
      </c>
      <c r="D282" s="185" t="s">
        <v>230</v>
      </c>
      <c r="E282" s="186">
        <v>2.2770000000000001</v>
      </c>
      <c r="F282" s="187"/>
      <c r="G282" s="188">
        <f>ROUND(E282*F282,2)</f>
        <v>0</v>
      </c>
      <c r="H282" s="187"/>
      <c r="I282" s="188">
        <f>ROUND(E282*H282,2)</f>
        <v>0</v>
      </c>
      <c r="J282" s="187"/>
      <c r="K282" s="188">
        <f>ROUND(E282*J282,2)</f>
        <v>0</v>
      </c>
      <c r="L282" s="188">
        <v>21</v>
      </c>
      <c r="M282" s="188">
        <f>G282*(1+L282/100)</f>
        <v>0</v>
      </c>
      <c r="N282" s="188">
        <v>0</v>
      </c>
      <c r="O282" s="188">
        <f>ROUND(E282*N282,2)</f>
        <v>0</v>
      </c>
      <c r="P282" s="188">
        <v>5.8999999999999997E-2</v>
      </c>
      <c r="Q282" s="188">
        <f>ROUND(E282*P282,2)</f>
        <v>0.13</v>
      </c>
      <c r="R282" s="188" t="s">
        <v>437</v>
      </c>
      <c r="S282" s="188" t="s">
        <v>97</v>
      </c>
      <c r="T282" s="189" t="s">
        <v>98</v>
      </c>
      <c r="U282" s="190">
        <v>0.59</v>
      </c>
      <c r="V282" s="190">
        <f>ROUND(E282*U282,2)</f>
        <v>1.34</v>
      </c>
      <c r="W282" s="190"/>
      <c r="X282" s="190" t="s">
        <v>134</v>
      </c>
      <c r="Y282" s="191"/>
      <c r="Z282" s="191"/>
      <c r="AA282" s="191"/>
      <c r="AB282" s="191"/>
      <c r="AC282" s="191"/>
      <c r="AD282" s="191"/>
      <c r="AE282" s="191"/>
      <c r="AF282" s="191"/>
      <c r="AG282" s="191" t="s">
        <v>135</v>
      </c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  <c r="BE282" s="191"/>
      <c r="BF282" s="191"/>
      <c r="BG282" s="191"/>
      <c r="BH282" s="191"/>
    </row>
    <row r="283" spans="1:60" ht="21" outlineLevel="1" x14ac:dyDescent="0.25">
      <c r="A283" s="192"/>
      <c r="B283" s="193"/>
      <c r="C283" s="645" t="s">
        <v>982</v>
      </c>
      <c r="D283" s="646"/>
      <c r="E283" s="646"/>
      <c r="F283" s="646"/>
      <c r="G283" s="646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1"/>
      <c r="Z283" s="191"/>
      <c r="AA283" s="191"/>
      <c r="AB283" s="191"/>
      <c r="AC283" s="191"/>
      <c r="AD283" s="191"/>
      <c r="AE283" s="191"/>
      <c r="AF283" s="191"/>
      <c r="AG283" s="191" t="s">
        <v>224</v>
      </c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4" t="str">
        <f>C283</f>
        <v>bez odstupu, po hrubém vybourání otvorů v jakémkoliv zdivu cihelném, včetně pomocného lešení o výšce podlahy do 1900 mm a pro zatížení do 1,5 kPa  (150 kg/m2),</v>
      </c>
      <c r="BB283" s="191"/>
      <c r="BC283" s="191"/>
      <c r="BD283" s="191"/>
      <c r="BE283" s="191"/>
      <c r="BF283" s="191"/>
      <c r="BG283" s="191"/>
      <c r="BH283" s="191"/>
    </row>
    <row r="284" spans="1:60" outlineLevel="1" x14ac:dyDescent="0.25">
      <c r="A284" s="192"/>
      <c r="B284" s="193"/>
      <c r="C284" s="195" t="s">
        <v>440</v>
      </c>
      <c r="D284" s="196"/>
      <c r="E284" s="197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1"/>
      <c r="Z284" s="191"/>
      <c r="AA284" s="191"/>
      <c r="AB284" s="191"/>
      <c r="AC284" s="191"/>
      <c r="AD284" s="191"/>
      <c r="AE284" s="191"/>
      <c r="AF284" s="191"/>
      <c r="AG284" s="191" t="s">
        <v>143</v>
      </c>
      <c r="AH284" s="191">
        <v>0</v>
      </c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</row>
    <row r="285" spans="1:60" outlineLevel="1" x14ac:dyDescent="0.25">
      <c r="A285" s="192"/>
      <c r="B285" s="193"/>
      <c r="C285" s="195" t="s">
        <v>983</v>
      </c>
      <c r="D285" s="196"/>
      <c r="E285" s="197">
        <v>2.2770000000000001</v>
      </c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1"/>
      <c r="Z285" s="191"/>
      <c r="AA285" s="191"/>
      <c r="AB285" s="191"/>
      <c r="AC285" s="191"/>
      <c r="AD285" s="191"/>
      <c r="AE285" s="191"/>
      <c r="AF285" s="191"/>
      <c r="AG285" s="191" t="s">
        <v>143</v>
      </c>
      <c r="AH285" s="191">
        <v>0</v>
      </c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  <c r="BE285" s="191"/>
      <c r="BF285" s="191"/>
      <c r="BG285" s="191"/>
      <c r="BH285" s="191"/>
    </row>
    <row r="286" spans="1:60" outlineLevel="1" x14ac:dyDescent="0.25">
      <c r="A286" s="192"/>
      <c r="B286" s="193"/>
      <c r="C286" s="641"/>
      <c r="D286" s="642"/>
      <c r="E286" s="642"/>
      <c r="F286" s="642"/>
      <c r="G286" s="642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1"/>
      <c r="Z286" s="191"/>
      <c r="AA286" s="191"/>
      <c r="AB286" s="191"/>
      <c r="AC286" s="191"/>
      <c r="AD286" s="191"/>
      <c r="AE286" s="191"/>
      <c r="AF286" s="191"/>
      <c r="AG286" s="191" t="s">
        <v>103</v>
      </c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1"/>
      <c r="BC286" s="191"/>
      <c r="BD286" s="191"/>
      <c r="BE286" s="191"/>
      <c r="BF286" s="191"/>
      <c r="BG286" s="191"/>
      <c r="BH286" s="191"/>
    </row>
    <row r="287" spans="1:60" outlineLevel="1" x14ac:dyDescent="0.25">
      <c r="A287" s="182">
        <v>31</v>
      </c>
      <c r="B287" s="183" t="s">
        <v>473</v>
      </c>
      <c r="C287" s="184" t="s">
        <v>474</v>
      </c>
      <c r="D287" s="185" t="s">
        <v>269</v>
      </c>
      <c r="E287" s="186">
        <v>1</v>
      </c>
      <c r="F287" s="187"/>
      <c r="G287" s="188">
        <f>ROUND(E287*F287,2)</f>
        <v>0</v>
      </c>
      <c r="H287" s="187"/>
      <c r="I287" s="188">
        <f>ROUND(E287*H287,2)</f>
        <v>0</v>
      </c>
      <c r="J287" s="187"/>
      <c r="K287" s="188">
        <f>ROUND(E287*J287,2)</f>
        <v>0</v>
      </c>
      <c r="L287" s="188">
        <v>21</v>
      </c>
      <c r="M287" s="188">
        <f>G287*(1+L287/100)</f>
        <v>0</v>
      </c>
      <c r="N287" s="188">
        <v>0</v>
      </c>
      <c r="O287" s="188">
        <f>ROUND(E287*N287,2)</f>
        <v>0</v>
      </c>
      <c r="P287" s="188">
        <v>0</v>
      </c>
      <c r="Q287" s="188">
        <f>ROUND(E287*P287,2)</f>
        <v>0</v>
      </c>
      <c r="R287" s="188" t="s">
        <v>437</v>
      </c>
      <c r="S287" s="188" t="s">
        <v>97</v>
      </c>
      <c r="T287" s="189" t="s">
        <v>98</v>
      </c>
      <c r="U287" s="190">
        <v>0.05</v>
      </c>
      <c r="V287" s="190">
        <f>ROUND(E287*U287,2)</f>
        <v>0.05</v>
      </c>
      <c r="W287" s="190"/>
      <c r="X287" s="190" t="s">
        <v>134</v>
      </c>
      <c r="Y287" s="191"/>
      <c r="Z287" s="191"/>
      <c r="AA287" s="191"/>
      <c r="AB287" s="191"/>
      <c r="AC287" s="191"/>
      <c r="AD287" s="191"/>
      <c r="AE287" s="191"/>
      <c r="AF287" s="191"/>
      <c r="AG287" s="191" t="s">
        <v>135</v>
      </c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1"/>
      <c r="BC287" s="191"/>
      <c r="BD287" s="191"/>
      <c r="BE287" s="191"/>
      <c r="BF287" s="191"/>
      <c r="BG287" s="191"/>
      <c r="BH287" s="191"/>
    </row>
    <row r="288" spans="1:60" outlineLevel="1" x14ac:dyDescent="0.25">
      <c r="A288" s="192"/>
      <c r="B288" s="193"/>
      <c r="C288" s="645" t="s">
        <v>475</v>
      </c>
      <c r="D288" s="646"/>
      <c r="E288" s="646"/>
      <c r="F288" s="646"/>
      <c r="G288" s="646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1"/>
      <c r="Z288" s="191"/>
      <c r="AA288" s="191"/>
      <c r="AB288" s="191"/>
      <c r="AC288" s="191"/>
      <c r="AD288" s="191"/>
      <c r="AE288" s="191"/>
      <c r="AF288" s="191"/>
      <c r="AG288" s="191" t="s">
        <v>224</v>
      </c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1"/>
      <c r="BC288" s="191"/>
      <c r="BD288" s="191"/>
      <c r="BE288" s="191"/>
      <c r="BF288" s="191"/>
      <c r="BG288" s="191"/>
      <c r="BH288" s="191"/>
    </row>
    <row r="289" spans="1:60" outlineLevel="1" x14ac:dyDescent="0.25">
      <c r="A289" s="192"/>
      <c r="B289" s="193"/>
      <c r="C289" s="195" t="s">
        <v>440</v>
      </c>
      <c r="D289" s="196"/>
      <c r="E289" s="197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1"/>
      <c r="Z289" s="191"/>
      <c r="AA289" s="191"/>
      <c r="AB289" s="191"/>
      <c r="AC289" s="191"/>
      <c r="AD289" s="191"/>
      <c r="AE289" s="191"/>
      <c r="AF289" s="191"/>
      <c r="AG289" s="191" t="s">
        <v>143</v>
      </c>
      <c r="AH289" s="191">
        <v>0</v>
      </c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1"/>
      <c r="BC289" s="191"/>
      <c r="BD289" s="191"/>
      <c r="BE289" s="191"/>
      <c r="BF289" s="191"/>
      <c r="BG289" s="191"/>
      <c r="BH289" s="191"/>
    </row>
    <row r="290" spans="1:60" outlineLevel="1" x14ac:dyDescent="0.25">
      <c r="A290" s="192"/>
      <c r="B290" s="193"/>
      <c r="C290" s="195" t="s">
        <v>145</v>
      </c>
      <c r="D290" s="196"/>
      <c r="E290" s="197">
        <v>1</v>
      </c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1"/>
      <c r="Z290" s="191"/>
      <c r="AA290" s="191"/>
      <c r="AB290" s="191"/>
      <c r="AC290" s="191"/>
      <c r="AD290" s="191"/>
      <c r="AE290" s="191"/>
      <c r="AF290" s="191"/>
      <c r="AG290" s="191" t="s">
        <v>143</v>
      </c>
      <c r="AH290" s="191">
        <v>0</v>
      </c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1"/>
      <c r="BC290" s="191"/>
      <c r="BD290" s="191"/>
      <c r="BE290" s="191"/>
      <c r="BF290" s="191"/>
      <c r="BG290" s="191"/>
      <c r="BH290" s="191"/>
    </row>
    <row r="291" spans="1:60" outlineLevel="1" x14ac:dyDescent="0.25">
      <c r="A291" s="192"/>
      <c r="B291" s="193"/>
      <c r="C291" s="641"/>
      <c r="D291" s="642"/>
      <c r="E291" s="642"/>
      <c r="F291" s="642"/>
      <c r="G291" s="642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1"/>
      <c r="Z291" s="191"/>
      <c r="AA291" s="191"/>
      <c r="AB291" s="191"/>
      <c r="AC291" s="191"/>
      <c r="AD291" s="191"/>
      <c r="AE291" s="191"/>
      <c r="AF291" s="191"/>
      <c r="AG291" s="191" t="s">
        <v>103</v>
      </c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1"/>
      <c r="BC291" s="191"/>
      <c r="BD291" s="191"/>
      <c r="BE291" s="191"/>
      <c r="BF291" s="191"/>
      <c r="BG291" s="191"/>
      <c r="BH291" s="191"/>
    </row>
    <row r="292" spans="1:60" ht="20.399999999999999" outlineLevel="1" x14ac:dyDescent="0.25">
      <c r="A292" s="182">
        <v>32</v>
      </c>
      <c r="B292" s="183" t="s">
        <v>478</v>
      </c>
      <c r="C292" s="184" t="s">
        <v>479</v>
      </c>
      <c r="D292" s="185" t="s">
        <v>230</v>
      </c>
      <c r="E292" s="186">
        <v>1.8</v>
      </c>
      <c r="F292" s="187"/>
      <c r="G292" s="188">
        <f>ROUND(E292*F292,2)</f>
        <v>0</v>
      </c>
      <c r="H292" s="187"/>
      <c r="I292" s="188">
        <f>ROUND(E292*H292,2)</f>
        <v>0</v>
      </c>
      <c r="J292" s="187"/>
      <c r="K292" s="188">
        <f>ROUND(E292*J292,2)</f>
        <v>0</v>
      </c>
      <c r="L292" s="188">
        <v>21</v>
      </c>
      <c r="M292" s="188">
        <f>G292*(1+L292/100)</f>
        <v>0</v>
      </c>
      <c r="N292" s="188">
        <v>0</v>
      </c>
      <c r="O292" s="188">
        <f>ROUND(E292*N292,2)</f>
        <v>0</v>
      </c>
      <c r="P292" s="188">
        <v>0</v>
      </c>
      <c r="Q292" s="188">
        <f>ROUND(E292*P292,2)</f>
        <v>0</v>
      </c>
      <c r="R292" s="188" t="s">
        <v>437</v>
      </c>
      <c r="S292" s="188" t="s">
        <v>97</v>
      </c>
      <c r="T292" s="189" t="s">
        <v>98</v>
      </c>
      <c r="U292" s="190">
        <v>0.94</v>
      </c>
      <c r="V292" s="190">
        <f>ROUND(E292*U292,2)</f>
        <v>1.69</v>
      </c>
      <c r="W292" s="190"/>
      <c r="X292" s="190" t="s">
        <v>134</v>
      </c>
      <c r="Y292" s="191"/>
      <c r="Z292" s="191"/>
      <c r="AA292" s="191"/>
      <c r="AB292" s="191"/>
      <c r="AC292" s="191"/>
      <c r="AD292" s="191"/>
      <c r="AE292" s="191"/>
      <c r="AF292" s="191"/>
      <c r="AG292" s="191" t="s">
        <v>135</v>
      </c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91"/>
      <c r="AV292" s="191"/>
      <c r="AW292" s="191"/>
      <c r="AX292" s="191"/>
      <c r="AY292" s="191"/>
      <c r="AZ292" s="191"/>
      <c r="BA292" s="191"/>
      <c r="BB292" s="191"/>
      <c r="BC292" s="191"/>
      <c r="BD292" s="191"/>
      <c r="BE292" s="191"/>
      <c r="BF292" s="191"/>
      <c r="BG292" s="191"/>
      <c r="BH292" s="191"/>
    </row>
    <row r="293" spans="1:60" outlineLevel="1" x14ac:dyDescent="0.25">
      <c r="A293" s="192"/>
      <c r="B293" s="193"/>
      <c r="C293" s="639" t="s">
        <v>480</v>
      </c>
      <c r="D293" s="640"/>
      <c r="E293" s="640"/>
      <c r="F293" s="640"/>
      <c r="G293" s="64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1"/>
      <c r="Z293" s="191"/>
      <c r="AA293" s="191"/>
      <c r="AB293" s="191"/>
      <c r="AC293" s="191"/>
      <c r="AD293" s="191"/>
      <c r="AE293" s="191"/>
      <c r="AF293" s="191"/>
      <c r="AG293" s="191" t="s">
        <v>102</v>
      </c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91"/>
      <c r="BA293" s="191"/>
      <c r="BB293" s="191"/>
      <c r="BC293" s="191"/>
      <c r="BD293" s="191"/>
      <c r="BE293" s="191"/>
      <c r="BF293" s="191"/>
      <c r="BG293" s="191"/>
      <c r="BH293" s="191"/>
    </row>
    <row r="294" spans="1:60" outlineLevel="1" x14ac:dyDescent="0.25">
      <c r="A294" s="192"/>
      <c r="B294" s="193"/>
      <c r="C294" s="195" t="s">
        <v>440</v>
      </c>
      <c r="D294" s="196"/>
      <c r="E294" s="197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1"/>
      <c r="Z294" s="191"/>
      <c r="AA294" s="191"/>
      <c r="AB294" s="191"/>
      <c r="AC294" s="191"/>
      <c r="AD294" s="191"/>
      <c r="AE294" s="191"/>
      <c r="AF294" s="191"/>
      <c r="AG294" s="191" t="s">
        <v>143</v>
      </c>
      <c r="AH294" s="191">
        <v>0</v>
      </c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1"/>
      <c r="BB294" s="191"/>
      <c r="BC294" s="191"/>
      <c r="BD294" s="191"/>
      <c r="BE294" s="191"/>
      <c r="BF294" s="191"/>
      <c r="BG294" s="191"/>
      <c r="BH294" s="191"/>
    </row>
    <row r="295" spans="1:60" outlineLevel="1" x14ac:dyDescent="0.25">
      <c r="A295" s="192"/>
      <c r="B295" s="193"/>
      <c r="C295" s="195" t="s">
        <v>984</v>
      </c>
      <c r="D295" s="196"/>
      <c r="E295" s="197">
        <v>1.8</v>
      </c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1"/>
      <c r="Z295" s="191"/>
      <c r="AA295" s="191"/>
      <c r="AB295" s="191"/>
      <c r="AC295" s="191"/>
      <c r="AD295" s="191"/>
      <c r="AE295" s="191"/>
      <c r="AF295" s="191"/>
      <c r="AG295" s="191" t="s">
        <v>143</v>
      </c>
      <c r="AH295" s="191">
        <v>0</v>
      </c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</row>
    <row r="296" spans="1:60" outlineLevel="1" x14ac:dyDescent="0.25">
      <c r="A296" s="192"/>
      <c r="B296" s="193"/>
      <c r="C296" s="641"/>
      <c r="D296" s="642"/>
      <c r="E296" s="642"/>
      <c r="F296" s="642"/>
      <c r="G296" s="642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1"/>
      <c r="Z296" s="191"/>
      <c r="AA296" s="191"/>
      <c r="AB296" s="191"/>
      <c r="AC296" s="191"/>
      <c r="AD296" s="191"/>
      <c r="AE296" s="191"/>
      <c r="AF296" s="191"/>
      <c r="AG296" s="191" t="s">
        <v>103</v>
      </c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  <c r="AX296" s="191"/>
      <c r="AY296" s="191"/>
      <c r="AZ296" s="191"/>
      <c r="BA296" s="191"/>
      <c r="BB296" s="191"/>
      <c r="BC296" s="191"/>
      <c r="BD296" s="191"/>
      <c r="BE296" s="191"/>
      <c r="BF296" s="191"/>
      <c r="BG296" s="191"/>
      <c r="BH296" s="191"/>
    </row>
    <row r="297" spans="1:60" outlineLevel="1" x14ac:dyDescent="0.25">
      <c r="A297" s="182">
        <v>33</v>
      </c>
      <c r="B297" s="183" t="s">
        <v>985</v>
      </c>
      <c r="C297" s="184" t="s">
        <v>986</v>
      </c>
      <c r="D297" s="185" t="s">
        <v>253</v>
      </c>
      <c r="E297" s="186">
        <v>4.5</v>
      </c>
      <c r="F297" s="187"/>
      <c r="G297" s="188">
        <f>ROUND(E297*F297,2)</f>
        <v>0</v>
      </c>
      <c r="H297" s="187"/>
      <c r="I297" s="188">
        <f>ROUND(E297*H297,2)</f>
        <v>0</v>
      </c>
      <c r="J297" s="187"/>
      <c r="K297" s="188">
        <f>ROUND(E297*J297,2)</f>
        <v>0</v>
      </c>
      <c r="L297" s="188">
        <v>21</v>
      </c>
      <c r="M297" s="188">
        <f>G297*(1+L297/100)</f>
        <v>0</v>
      </c>
      <c r="N297" s="188">
        <v>0</v>
      </c>
      <c r="O297" s="188">
        <f>ROUND(E297*N297,2)</f>
        <v>0</v>
      </c>
      <c r="P297" s="188">
        <v>5.024E-2</v>
      </c>
      <c r="Q297" s="188">
        <f>ROUND(E297*P297,2)</f>
        <v>0.23</v>
      </c>
      <c r="R297" s="188" t="s">
        <v>437</v>
      </c>
      <c r="S297" s="188" t="s">
        <v>97</v>
      </c>
      <c r="T297" s="189" t="s">
        <v>98</v>
      </c>
      <c r="U297" s="190">
        <v>4.5999999999999996</v>
      </c>
      <c r="V297" s="190">
        <f>ROUND(E297*U297,2)</f>
        <v>20.7</v>
      </c>
      <c r="W297" s="190"/>
      <c r="X297" s="190" t="s">
        <v>134</v>
      </c>
      <c r="Y297" s="191"/>
      <c r="Z297" s="191"/>
      <c r="AA297" s="191"/>
      <c r="AB297" s="191"/>
      <c r="AC297" s="191"/>
      <c r="AD297" s="191"/>
      <c r="AE297" s="191"/>
      <c r="AF297" s="191"/>
      <c r="AG297" s="191" t="s">
        <v>135</v>
      </c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91"/>
      <c r="BA297" s="191"/>
      <c r="BB297" s="191"/>
      <c r="BC297" s="191"/>
      <c r="BD297" s="191"/>
      <c r="BE297" s="191"/>
      <c r="BF297" s="191"/>
      <c r="BG297" s="191"/>
      <c r="BH297" s="191"/>
    </row>
    <row r="298" spans="1:60" outlineLevel="1" x14ac:dyDescent="0.25">
      <c r="A298" s="192"/>
      <c r="B298" s="193"/>
      <c r="C298" s="195" t="s">
        <v>987</v>
      </c>
      <c r="D298" s="196"/>
      <c r="E298" s="197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  <c r="Z298" s="191"/>
      <c r="AA298" s="191"/>
      <c r="AB298" s="191"/>
      <c r="AC298" s="191"/>
      <c r="AD298" s="191"/>
      <c r="AE298" s="191"/>
      <c r="AF298" s="191"/>
      <c r="AG298" s="191" t="s">
        <v>143</v>
      </c>
      <c r="AH298" s="191">
        <v>0</v>
      </c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191"/>
      <c r="AZ298" s="191"/>
      <c r="BA298" s="191"/>
      <c r="BB298" s="191"/>
      <c r="BC298" s="191"/>
      <c r="BD298" s="191"/>
      <c r="BE298" s="191"/>
      <c r="BF298" s="191"/>
      <c r="BG298" s="191"/>
      <c r="BH298" s="191"/>
    </row>
    <row r="299" spans="1:60" outlineLevel="1" x14ac:dyDescent="0.25">
      <c r="A299" s="192"/>
      <c r="B299" s="193"/>
      <c r="C299" s="195" t="s">
        <v>408</v>
      </c>
      <c r="D299" s="196"/>
      <c r="E299" s="197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1"/>
      <c r="Z299" s="191"/>
      <c r="AA299" s="191"/>
      <c r="AB299" s="191"/>
      <c r="AC299" s="191"/>
      <c r="AD299" s="191"/>
      <c r="AE299" s="191"/>
      <c r="AF299" s="191"/>
      <c r="AG299" s="191" t="s">
        <v>143</v>
      </c>
      <c r="AH299" s="191">
        <v>0</v>
      </c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  <c r="AX299" s="191"/>
      <c r="AY299" s="191"/>
      <c r="AZ299" s="191"/>
      <c r="BA299" s="191"/>
      <c r="BB299" s="191"/>
      <c r="BC299" s="191"/>
      <c r="BD299" s="191"/>
      <c r="BE299" s="191"/>
      <c r="BF299" s="191"/>
      <c r="BG299" s="191"/>
      <c r="BH299" s="191"/>
    </row>
    <row r="300" spans="1:60" outlineLevel="1" x14ac:dyDescent="0.25">
      <c r="A300" s="192"/>
      <c r="B300" s="193"/>
      <c r="C300" s="195" t="s">
        <v>988</v>
      </c>
      <c r="D300" s="196"/>
      <c r="E300" s="197">
        <v>0.9</v>
      </c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1"/>
      <c r="Z300" s="191"/>
      <c r="AA300" s="191"/>
      <c r="AB300" s="191"/>
      <c r="AC300" s="191"/>
      <c r="AD300" s="191"/>
      <c r="AE300" s="191"/>
      <c r="AF300" s="191"/>
      <c r="AG300" s="191" t="s">
        <v>143</v>
      </c>
      <c r="AH300" s="191">
        <v>0</v>
      </c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  <c r="AX300" s="191"/>
      <c r="AY300" s="191"/>
      <c r="AZ300" s="191"/>
      <c r="BA300" s="191"/>
      <c r="BB300" s="191"/>
      <c r="BC300" s="191"/>
      <c r="BD300" s="191"/>
      <c r="BE300" s="191"/>
      <c r="BF300" s="191"/>
      <c r="BG300" s="191"/>
      <c r="BH300" s="191"/>
    </row>
    <row r="301" spans="1:60" outlineLevel="1" x14ac:dyDescent="0.25">
      <c r="A301" s="192"/>
      <c r="B301" s="193"/>
      <c r="C301" s="195" t="s">
        <v>440</v>
      </c>
      <c r="D301" s="196"/>
      <c r="E301" s="197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1"/>
      <c r="Z301" s="191"/>
      <c r="AA301" s="191"/>
      <c r="AB301" s="191"/>
      <c r="AC301" s="191"/>
      <c r="AD301" s="191"/>
      <c r="AE301" s="191"/>
      <c r="AF301" s="191"/>
      <c r="AG301" s="191" t="s">
        <v>143</v>
      </c>
      <c r="AH301" s="191">
        <v>0</v>
      </c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  <c r="AX301" s="191"/>
      <c r="AY301" s="191"/>
      <c r="AZ301" s="191"/>
      <c r="BA301" s="191"/>
      <c r="BB301" s="191"/>
      <c r="BC301" s="191"/>
      <c r="BD301" s="191"/>
      <c r="BE301" s="191"/>
      <c r="BF301" s="191"/>
      <c r="BG301" s="191"/>
      <c r="BH301" s="191"/>
    </row>
    <row r="302" spans="1:60" outlineLevel="1" x14ac:dyDescent="0.25">
      <c r="A302" s="192"/>
      <c r="B302" s="193"/>
      <c r="C302" s="195" t="s">
        <v>988</v>
      </c>
      <c r="D302" s="196"/>
      <c r="E302" s="197">
        <v>0.9</v>
      </c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  <c r="Z302" s="191"/>
      <c r="AA302" s="191"/>
      <c r="AB302" s="191"/>
      <c r="AC302" s="191"/>
      <c r="AD302" s="191"/>
      <c r="AE302" s="191"/>
      <c r="AF302" s="191"/>
      <c r="AG302" s="191" t="s">
        <v>143</v>
      </c>
      <c r="AH302" s="191">
        <v>0</v>
      </c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  <c r="AX302" s="191"/>
      <c r="AY302" s="191"/>
      <c r="AZ302" s="191"/>
      <c r="BA302" s="191"/>
      <c r="BB302" s="191"/>
      <c r="BC302" s="191"/>
      <c r="BD302" s="191"/>
      <c r="BE302" s="191"/>
      <c r="BF302" s="191"/>
      <c r="BG302" s="191"/>
      <c r="BH302" s="191"/>
    </row>
    <row r="303" spans="1:60" outlineLevel="1" x14ac:dyDescent="0.25">
      <c r="A303" s="192"/>
      <c r="B303" s="193"/>
      <c r="C303" s="195" t="s">
        <v>442</v>
      </c>
      <c r="D303" s="196"/>
      <c r="E303" s="197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1"/>
      <c r="Z303" s="191"/>
      <c r="AA303" s="191"/>
      <c r="AB303" s="191"/>
      <c r="AC303" s="191"/>
      <c r="AD303" s="191"/>
      <c r="AE303" s="191"/>
      <c r="AF303" s="191"/>
      <c r="AG303" s="191" t="s">
        <v>143</v>
      </c>
      <c r="AH303" s="191">
        <v>0</v>
      </c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1"/>
      <c r="BC303" s="191"/>
      <c r="BD303" s="191"/>
      <c r="BE303" s="191"/>
      <c r="BF303" s="191"/>
      <c r="BG303" s="191"/>
      <c r="BH303" s="191"/>
    </row>
    <row r="304" spans="1:60" outlineLevel="1" x14ac:dyDescent="0.25">
      <c r="A304" s="192"/>
      <c r="B304" s="193"/>
      <c r="C304" s="195" t="s">
        <v>988</v>
      </c>
      <c r="D304" s="196"/>
      <c r="E304" s="197">
        <v>0.9</v>
      </c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1"/>
      <c r="Z304" s="191"/>
      <c r="AA304" s="191"/>
      <c r="AB304" s="191"/>
      <c r="AC304" s="191"/>
      <c r="AD304" s="191"/>
      <c r="AE304" s="191"/>
      <c r="AF304" s="191"/>
      <c r="AG304" s="191" t="s">
        <v>143</v>
      </c>
      <c r="AH304" s="191">
        <v>0</v>
      </c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1"/>
      <c r="BC304" s="191"/>
      <c r="BD304" s="191"/>
      <c r="BE304" s="191"/>
      <c r="BF304" s="191"/>
      <c r="BG304" s="191"/>
      <c r="BH304" s="191"/>
    </row>
    <row r="305" spans="1:60" outlineLevel="1" x14ac:dyDescent="0.25">
      <c r="A305" s="192"/>
      <c r="B305" s="193"/>
      <c r="C305" s="195" t="s">
        <v>443</v>
      </c>
      <c r="D305" s="196"/>
      <c r="E305" s="197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1"/>
      <c r="Z305" s="191"/>
      <c r="AA305" s="191"/>
      <c r="AB305" s="191"/>
      <c r="AC305" s="191"/>
      <c r="AD305" s="191"/>
      <c r="AE305" s="191"/>
      <c r="AF305" s="191"/>
      <c r="AG305" s="191" t="s">
        <v>143</v>
      </c>
      <c r="AH305" s="191">
        <v>0</v>
      </c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1"/>
      <c r="BC305" s="191"/>
      <c r="BD305" s="191"/>
      <c r="BE305" s="191"/>
      <c r="BF305" s="191"/>
      <c r="BG305" s="191"/>
      <c r="BH305" s="191"/>
    </row>
    <row r="306" spans="1:60" outlineLevel="1" x14ac:dyDescent="0.25">
      <c r="A306" s="192"/>
      <c r="B306" s="193"/>
      <c r="C306" s="195" t="s">
        <v>988</v>
      </c>
      <c r="D306" s="196"/>
      <c r="E306" s="197">
        <v>0.9</v>
      </c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91"/>
      <c r="AA306" s="191"/>
      <c r="AB306" s="191"/>
      <c r="AC306" s="191"/>
      <c r="AD306" s="191"/>
      <c r="AE306" s="191"/>
      <c r="AF306" s="191"/>
      <c r="AG306" s="191" t="s">
        <v>143</v>
      </c>
      <c r="AH306" s="191">
        <v>0</v>
      </c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1"/>
      <c r="BC306" s="191"/>
      <c r="BD306" s="191"/>
      <c r="BE306" s="191"/>
      <c r="BF306" s="191"/>
      <c r="BG306" s="191"/>
      <c r="BH306" s="191"/>
    </row>
    <row r="307" spans="1:60" outlineLevel="1" x14ac:dyDescent="0.25">
      <c r="A307" s="192"/>
      <c r="B307" s="193"/>
      <c r="C307" s="195" t="s">
        <v>445</v>
      </c>
      <c r="D307" s="196"/>
      <c r="E307" s="197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1"/>
      <c r="Z307" s="191"/>
      <c r="AA307" s="191"/>
      <c r="AB307" s="191"/>
      <c r="AC307" s="191"/>
      <c r="AD307" s="191"/>
      <c r="AE307" s="191"/>
      <c r="AF307" s="191"/>
      <c r="AG307" s="191" t="s">
        <v>143</v>
      </c>
      <c r="AH307" s="191">
        <v>0</v>
      </c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1"/>
      <c r="BC307" s="191"/>
      <c r="BD307" s="191"/>
      <c r="BE307" s="191"/>
      <c r="BF307" s="191"/>
      <c r="BG307" s="191"/>
      <c r="BH307" s="191"/>
    </row>
    <row r="308" spans="1:60" outlineLevel="1" x14ac:dyDescent="0.25">
      <c r="A308" s="192"/>
      <c r="B308" s="193"/>
      <c r="C308" s="195" t="s">
        <v>988</v>
      </c>
      <c r="D308" s="196"/>
      <c r="E308" s="197">
        <v>0.9</v>
      </c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1"/>
      <c r="Z308" s="191"/>
      <c r="AA308" s="191"/>
      <c r="AB308" s="191"/>
      <c r="AC308" s="191"/>
      <c r="AD308" s="191"/>
      <c r="AE308" s="191"/>
      <c r="AF308" s="191"/>
      <c r="AG308" s="191" t="s">
        <v>143</v>
      </c>
      <c r="AH308" s="191">
        <v>0</v>
      </c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</row>
    <row r="309" spans="1:60" outlineLevel="1" x14ac:dyDescent="0.25">
      <c r="A309" s="192"/>
      <c r="B309" s="193"/>
      <c r="C309" s="641"/>
      <c r="D309" s="642"/>
      <c r="E309" s="642"/>
      <c r="F309" s="642"/>
      <c r="G309" s="642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1"/>
      <c r="Z309" s="191"/>
      <c r="AA309" s="191"/>
      <c r="AB309" s="191"/>
      <c r="AC309" s="191"/>
      <c r="AD309" s="191"/>
      <c r="AE309" s="191"/>
      <c r="AF309" s="191"/>
      <c r="AG309" s="191" t="s">
        <v>103</v>
      </c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1"/>
      <c r="BC309" s="191"/>
      <c r="BD309" s="191"/>
      <c r="BE309" s="191"/>
      <c r="BF309" s="191"/>
      <c r="BG309" s="191"/>
      <c r="BH309" s="191"/>
    </row>
    <row r="310" spans="1:60" ht="20.399999999999999" outlineLevel="1" x14ac:dyDescent="0.25">
      <c r="A310" s="182">
        <v>34</v>
      </c>
      <c r="B310" s="183" t="s">
        <v>989</v>
      </c>
      <c r="C310" s="184" t="s">
        <v>990</v>
      </c>
      <c r="D310" s="185" t="s">
        <v>253</v>
      </c>
      <c r="E310" s="186">
        <v>4.5</v>
      </c>
      <c r="F310" s="187"/>
      <c r="G310" s="188">
        <f>ROUND(E310*F310,2)</f>
        <v>0</v>
      </c>
      <c r="H310" s="187"/>
      <c r="I310" s="188">
        <f>ROUND(E310*H310,2)</f>
        <v>0</v>
      </c>
      <c r="J310" s="187"/>
      <c r="K310" s="188">
        <f>ROUND(E310*J310,2)</f>
        <v>0</v>
      </c>
      <c r="L310" s="188">
        <v>21</v>
      </c>
      <c r="M310" s="188">
        <f>G310*(1+L310/100)</f>
        <v>0</v>
      </c>
      <c r="N310" s="188">
        <v>2.2499999999999998E-3</v>
      </c>
      <c r="O310" s="188">
        <f>ROUND(E310*N310,2)</f>
        <v>0.01</v>
      </c>
      <c r="P310" s="188">
        <v>0</v>
      </c>
      <c r="Q310" s="188">
        <f>ROUND(E310*P310,2)</f>
        <v>0</v>
      </c>
      <c r="R310" s="188" t="s">
        <v>437</v>
      </c>
      <c r="S310" s="188" t="s">
        <v>97</v>
      </c>
      <c r="T310" s="189" t="s">
        <v>98</v>
      </c>
      <c r="U310" s="190">
        <v>2.59</v>
      </c>
      <c r="V310" s="190">
        <f>ROUND(E310*U310,2)</f>
        <v>11.66</v>
      </c>
      <c r="W310" s="190"/>
      <c r="X310" s="190" t="s">
        <v>134</v>
      </c>
      <c r="Y310" s="191"/>
      <c r="Z310" s="191"/>
      <c r="AA310" s="191"/>
      <c r="AB310" s="191"/>
      <c r="AC310" s="191"/>
      <c r="AD310" s="191"/>
      <c r="AE310" s="191"/>
      <c r="AF310" s="191"/>
      <c r="AG310" s="191" t="s">
        <v>135</v>
      </c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</row>
    <row r="311" spans="1:60" outlineLevel="1" x14ac:dyDescent="0.25">
      <c r="A311" s="192"/>
      <c r="B311" s="193"/>
      <c r="C311" s="195" t="s">
        <v>408</v>
      </c>
      <c r="D311" s="196"/>
      <c r="E311" s="197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1"/>
      <c r="Z311" s="191"/>
      <c r="AA311" s="191"/>
      <c r="AB311" s="191"/>
      <c r="AC311" s="191"/>
      <c r="AD311" s="191"/>
      <c r="AE311" s="191"/>
      <c r="AF311" s="191"/>
      <c r="AG311" s="191" t="s">
        <v>143</v>
      </c>
      <c r="AH311" s="191">
        <v>0</v>
      </c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191"/>
      <c r="AV311" s="191"/>
      <c r="AW311" s="191"/>
      <c r="AX311" s="191"/>
      <c r="AY311" s="191"/>
      <c r="AZ311" s="191"/>
      <c r="BA311" s="191"/>
      <c r="BB311" s="191"/>
      <c r="BC311" s="191"/>
      <c r="BD311" s="191"/>
      <c r="BE311" s="191"/>
      <c r="BF311" s="191"/>
      <c r="BG311" s="191"/>
      <c r="BH311" s="191"/>
    </row>
    <row r="312" spans="1:60" outlineLevel="1" x14ac:dyDescent="0.25">
      <c r="A312" s="192"/>
      <c r="B312" s="193"/>
      <c r="C312" s="195" t="s">
        <v>988</v>
      </c>
      <c r="D312" s="196"/>
      <c r="E312" s="197">
        <v>0.9</v>
      </c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1"/>
      <c r="Z312" s="191"/>
      <c r="AA312" s="191"/>
      <c r="AB312" s="191"/>
      <c r="AC312" s="191"/>
      <c r="AD312" s="191"/>
      <c r="AE312" s="191"/>
      <c r="AF312" s="191"/>
      <c r="AG312" s="191" t="s">
        <v>143</v>
      </c>
      <c r="AH312" s="191">
        <v>0</v>
      </c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191"/>
      <c r="AZ312" s="191"/>
      <c r="BA312" s="191"/>
      <c r="BB312" s="191"/>
      <c r="BC312" s="191"/>
      <c r="BD312" s="191"/>
      <c r="BE312" s="191"/>
      <c r="BF312" s="191"/>
      <c r="BG312" s="191"/>
      <c r="BH312" s="191"/>
    </row>
    <row r="313" spans="1:60" outlineLevel="1" x14ac:dyDescent="0.25">
      <c r="A313" s="192"/>
      <c r="B313" s="193"/>
      <c r="C313" s="195" t="s">
        <v>440</v>
      </c>
      <c r="D313" s="196"/>
      <c r="E313" s="197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1"/>
      <c r="Z313" s="191"/>
      <c r="AA313" s="191"/>
      <c r="AB313" s="191"/>
      <c r="AC313" s="191"/>
      <c r="AD313" s="191"/>
      <c r="AE313" s="191"/>
      <c r="AF313" s="191"/>
      <c r="AG313" s="191" t="s">
        <v>143</v>
      </c>
      <c r="AH313" s="191">
        <v>0</v>
      </c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1"/>
      <c r="AZ313" s="191"/>
      <c r="BA313" s="191"/>
      <c r="BB313" s="191"/>
      <c r="BC313" s="191"/>
      <c r="BD313" s="191"/>
      <c r="BE313" s="191"/>
      <c r="BF313" s="191"/>
      <c r="BG313" s="191"/>
      <c r="BH313" s="191"/>
    </row>
    <row r="314" spans="1:60" outlineLevel="1" x14ac:dyDescent="0.25">
      <c r="A314" s="192"/>
      <c r="B314" s="193"/>
      <c r="C314" s="195" t="s">
        <v>988</v>
      </c>
      <c r="D314" s="196"/>
      <c r="E314" s="197">
        <v>0.9</v>
      </c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1"/>
      <c r="Z314" s="191"/>
      <c r="AA314" s="191"/>
      <c r="AB314" s="191"/>
      <c r="AC314" s="191"/>
      <c r="AD314" s="191"/>
      <c r="AE314" s="191"/>
      <c r="AF314" s="191"/>
      <c r="AG314" s="191" t="s">
        <v>143</v>
      </c>
      <c r="AH314" s="191">
        <v>0</v>
      </c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191"/>
      <c r="AY314" s="191"/>
      <c r="AZ314" s="191"/>
      <c r="BA314" s="191"/>
      <c r="BB314" s="191"/>
      <c r="BC314" s="191"/>
      <c r="BD314" s="191"/>
      <c r="BE314" s="191"/>
      <c r="BF314" s="191"/>
      <c r="BG314" s="191"/>
      <c r="BH314" s="191"/>
    </row>
    <row r="315" spans="1:60" outlineLevel="1" x14ac:dyDescent="0.25">
      <c r="A315" s="192"/>
      <c r="B315" s="193"/>
      <c r="C315" s="195" t="s">
        <v>442</v>
      </c>
      <c r="D315" s="196"/>
      <c r="E315" s="197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1"/>
      <c r="Z315" s="191"/>
      <c r="AA315" s="191"/>
      <c r="AB315" s="191"/>
      <c r="AC315" s="191"/>
      <c r="AD315" s="191"/>
      <c r="AE315" s="191"/>
      <c r="AF315" s="191"/>
      <c r="AG315" s="191" t="s">
        <v>143</v>
      </c>
      <c r="AH315" s="191">
        <v>0</v>
      </c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191"/>
      <c r="AV315" s="191"/>
      <c r="AW315" s="191"/>
      <c r="AX315" s="191"/>
      <c r="AY315" s="191"/>
      <c r="AZ315" s="191"/>
      <c r="BA315" s="191"/>
      <c r="BB315" s="191"/>
      <c r="BC315" s="191"/>
      <c r="BD315" s="191"/>
      <c r="BE315" s="191"/>
      <c r="BF315" s="191"/>
      <c r="BG315" s="191"/>
      <c r="BH315" s="191"/>
    </row>
    <row r="316" spans="1:60" outlineLevel="1" x14ac:dyDescent="0.25">
      <c r="A316" s="192"/>
      <c r="B316" s="193"/>
      <c r="C316" s="195" t="s">
        <v>988</v>
      </c>
      <c r="D316" s="196"/>
      <c r="E316" s="197">
        <v>0.9</v>
      </c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1"/>
      <c r="Z316" s="191"/>
      <c r="AA316" s="191"/>
      <c r="AB316" s="191"/>
      <c r="AC316" s="191"/>
      <c r="AD316" s="191"/>
      <c r="AE316" s="191"/>
      <c r="AF316" s="191"/>
      <c r="AG316" s="191" t="s">
        <v>143</v>
      </c>
      <c r="AH316" s="191">
        <v>0</v>
      </c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191"/>
      <c r="AY316" s="191"/>
      <c r="AZ316" s="191"/>
      <c r="BA316" s="191"/>
      <c r="BB316" s="191"/>
      <c r="BC316" s="191"/>
      <c r="BD316" s="191"/>
      <c r="BE316" s="191"/>
      <c r="BF316" s="191"/>
      <c r="BG316" s="191"/>
      <c r="BH316" s="191"/>
    </row>
    <row r="317" spans="1:60" outlineLevel="1" x14ac:dyDescent="0.25">
      <c r="A317" s="192"/>
      <c r="B317" s="193"/>
      <c r="C317" s="195" t="s">
        <v>443</v>
      </c>
      <c r="D317" s="196"/>
      <c r="E317" s="197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1"/>
      <c r="Z317" s="191"/>
      <c r="AA317" s="191"/>
      <c r="AB317" s="191"/>
      <c r="AC317" s="191"/>
      <c r="AD317" s="191"/>
      <c r="AE317" s="191"/>
      <c r="AF317" s="191"/>
      <c r="AG317" s="191" t="s">
        <v>143</v>
      </c>
      <c r="AH317" s="191">
        <v>0</v>
      </c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91"/>
      <c r="BB317" s="191"/>
      <c r="BC317" s="191"/>
      <c r="BD317" s="191"/>
      <c r="BE317" s="191"/>
      <c r="BF317" s="191"/>
      <c r="BG317" s="191"/>
      <c r="BH317" s="191"/>
    </row>
    <row r="318" spans="1:60" outlineLevel="1" x14ac:dyDescent="0.25">
      <c r="A318" s="192"/>
      <c r="B318" s="193"/>
      <c r="C318" s="195" t="s">
        <v>988</v>
      </c>
      <c r="D318" s="196"/>
      <c r="E318" s="197">
        <v>0.9</v>
      </c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1"/>
      <c r="Z318" s="191"/>
      <c r="AA318" s="191"/>
      <c r="AB318" s="191"/>
      <c r="AC318" s="191"/>
      <c r="AD318" s="191"/>
      <c r="AE318" s="191"/>
      <c r="AF318" s="191"/>
      <c r="AG318" s="191" t="s">
        <v>143</v>
      </c>
      <c r="AH318" s="191">
        <v>0</v>
      </c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191"/>
      <c r="AZ318" s="191"/>
      <c r="BA318" s="191"/>
      <c r="BB318" s="191"/>
      <c r="BC318" s="191"/>
      <c r="BD318" s="191"/>
      <c r="BE318" s="191"/>
      <c r="BF318" s="191"/>
      <c r="BG318" s="191"/>
      <c r="BH318" s="191"/>
    </row>
    <row r="319" spans="1:60" outlineLevel="1" x14ac:dyDescent="0.25">
      <c r="A319" s="192"/>
      <c r="B319" s="193"/>
      <c r="C319" s="195" t="s">
        <v>445</v>
      </c>
      <c r="D319" s="196"/>
      <c r="E319" s="197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1"/>
      <c r="Z319" s="191"/>
      <c r="AA319" s="191"/>
      <c r="AB319" s="191"/>
      <c r="AC319" s="191"/>
      <c r="AD319" s="191"/>
      <c r="AE319" s="191"/>
      <c r="AF319" s="191"/>
      <c r="AG319" s="191" t="s">
        <v>143</v>
      </c>
      <c r="AH319" s="191">
        <v>0</v>
      </c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1"/>
      <c r="BB319" s="191"/>
      <c r="BC319" s="191"/>
      <c r="BD319" s="191"/>
      <c r="BE319" s="191"/>
      <c r="BF319" s="191"/>
      <c r="BG319" s="191"/>
      <c r="BH319" s="191"/>
    </row>
    <row r="320" spans="1:60" outlineLevel="1" x14ac:dyDescent="0.25">
      <c r="A320" s="192"/>
      <c r="B320" s="193"/>
      <c r="C320" s="195" t="s">
        <v>988</v>
      </c>
      <c r="D320" s="196"/>
      <c r="E320" s="197">
        <v>0.9</v>
      </c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1"/>
      <c r="Z320" s="191"/>
      <c r="AA320" s="191"/>
      <c r="AB320" s="191"/>
      <c r="AC320" s="191"/>
      <c r="AD320" s="191"/>
      <c r="AE320" s="191"/>
      <c r="AF320" s="191"/>
      <c r="AG320" s="191" t="s">
        <v>143</v>
      </c>
      <c r="AH320" s="191">
        <v>0</v>
      </c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191"/>
      <c r="AZ320" s="191"/>
      <c r="BA320" s="191"/>
      <c r="BB320" s="191"/>
      <c r="BC320" s="191"/>
      <c r="BD320" s="191"/>
      <c r="BE320" s="191"/>
      <c r="BF320" s="191"/>
      <c r="BG320" s="191"/>
      <c r="BH320" s="191"/>
    </row>
    <row r="321" spans="1:60" outlineLevel="1" x14ac:dyDescent="0.25">
      <c r="A321" s="192"/>
      <c r="B321" s="193"/>
      <c r="C321" s="641"/>
      <c r="D321" s="642"/>
      <c r="E321" s="642"/>
      <c r="F321" s="642"/>
      <c r="G321" s="642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1"/>
      <c r="Z321" s="191"/>
      <c r="AA321" s="191"/>
      <c r="AB321" s="191"/>
      <c r="AC321" s="191"/>
      <c r="AD321" s="191"/>
      <c r="AE321" s="191"/>
      <c r="AF321" s="191"/>
      <c r="AG321" s="191" t="s">
        <v>103</v>
      </c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  <c r="BE321" s="191"/>
      <c r="BF321" s="191"/>
      <c r="BG321" s="191"/>
      <c r="BH321" s="191"/>
    </row>
    <row r="322" spans="1:60" outlineLevel="1" x14ac:dyDescent="0.25">
      <c r="A322" s="182">
        <v>35</v>
      </c>
      <c r="B322" s="183" t="s">
        <v>991</v>
      </c>
      <c r="C322" s="184" t="s">
        <v>992</v>
      </c>
      <c r="D322" s="185" t="s">
        <v>253</v>
      </c>
      <c r="E322" s="186">
        <v>16.100000000000001</v>
      </c>
      <c r="F322" s="187"/>
      <c r="G322" s="188">
        <f>ROUND(E322*F322,2)</f>
        <v>0</v>
      </c>
      <c r="H322" s="187"/>
      <c r="I322" s="188">
        <f>ROUND(E322*H322,2)</f>
        <v>0</v>
      </c>
      <c r="J322" s="187"/>
      <c r="K322" s="188">
        <f>ROUND(E322*J322,2)</f>
        <v>0</v>
      </c>
      <c r="L322" s="188">
        <v>21</v>
      </c>
      <c r="M322" s="188">
        <f>G322*(1+L322/100)</f>
        <v>0</v>
      </c>
      <c r="N322" s="188">
        <v>0</v>
      </c>
      <c r="O322" s="188">
        <f>ROUND(E322*N322,2)</f>
        <v>0</v>
      </c>
      <c r="P322" s="188">
        <v>4.6000000000000001E-4</v>
      </c>
      <c r="Q322" s="188">
        <f>ROUND(E322*P322,2)</f>
        <v>0.01</v>
      </c>
      <c r="R322" s="188" t="s">
        <v>437</v>
      </c>
      <c r="S322" s="188" t="s">
        <v>97</v>
      </c>
      <c r="T322" s="189" t="s">
        <v>98</v>
      </c>
      <c r="U322" s="190">
        <v>2.0299999999999998</v>
      </c>
      <c r="V322" s="190">
        <f>ROUND(E322*U322,2)</f>
        <v>32.68</v>
      </c>
      <c r="W322" s="190"/>
      <c r="X322" s="190" t="s">
        <v>134</v>
      </c>
      <c r="Y322" s="191"/>
      <c r="Z322" s="191"/>
      <c r="AA322" s="191"/>
      <c r="AB322" s="191"/>
      <c r="AC322" s="191"/>
      <c r="AD322" s="191"/>
      <c r="AE322" s="191"/>
      <c r="AF322" s="191"/>
      <c r="AG322" s="191" t="s">
        <v>135</v>
      </c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  <c r="BH322" s="191"/>
    </row>
    <row r="323" spans="1:60" outlineLevel="1" x14ac:dyDescent="0.25">
      <c r="A323" s="192"/>
      <c r="B323" s="193"/>
      <c r="C323" s="195" t="s">
        <v>408</v>
      </c>
      <c r="D323" s="196"/>
      <c r="E323" s="197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1"/>
      <c r="Z323" s="191"/>
      <c r="AA323" s="191"/>
      <c r="AB323" s="191"/>
      <c r="AC323" s="191"/>
      <c r="AD323" s="191"/>
      <c r="AE323" s="191"/>
      <c r="AF323" s="191"/>
      <c r="AG323" s="191" t="s">
        <v>143</v>
      </c>
      <c r="AH323" s="191">
        <v>0</v>
      </c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191"/>
      <c r="AY323" s="191"/>
      <c r="AZ323" s="191"/>
      <c r="BA323" s="191"/>
      <c r="BB323" s="191"/>
      <c r="BC323" s="191"/>
      <c r="BD323" s="191"/>
      <c r="BE323" s="191"/>
      <c r="BF323" s="191"/>
      <c r="BG323" s="191"/>
      <c r="BH323" s="191"/>
    </row>
    <row r="324" spans="1:60" outlineLevel="1" x14ac:dyDescent="0.25">
      <c r="A324" s="192"/>
      <c r="B324" s="193"/>
      <c r="C324" s="195" t="s">
        <v>993</v>
      </c>
      <c r="D324" s="196"/>
      <c r="E324" s="197">
        <v>3.22</v>
      </c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1"/>
      <c r="Z324" s="191"/>
      <c r="AA324" s="191"/>
      <c r="AB324" s="191"/>
      <c r="AC324" s="191"/>
      <c r="AD324" s="191"/>
      <c r="AE324" s="191"/>
      <c r="AF324" s="191"/>
      <c r="AG324" s="191" t="s">
        <v>143</v>
      </c>
      <c r="AH324" s="191">
        <v>0</v>
      </c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</row>
    <row r="325" spans="1:60" outlineLevel="1" x14ac:dyDescent="0.25">
      <c r="A325" s="192"/>
      <c r="B325" s="193"/>
      <c r="C325" s="195" t="s">
        <v>440</v>
      </c>
      <c r="D325" s="196"/>
      <c r="E325" s="197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1"/>
      <c r="Z325" s="191"/>
      <c r="AA325" s="191"/>
      <c r="AB325" s="191"/>
      <c r="AC325" s="191"/>
      <c r="AD325" s="191"/>
      <c r="AE325" s="191"/>
      <c r="AF325" s="191"/>
      <c r="AG325" s="191" t="s">
        <v>143</v>
      </c>
      <c r="AH325" s="191">
        <v>0</v>
      </c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1"/>
      <c r="BB325" s="191"/>
      <c r="BC325" s="191"/>
      <c r="BD325" s="191"/>
      <c r="BE325" s="191"/>
      <c r="BF325" s="191"/>
      <c r="BG325" s="191"/>
      <c r="BH325" s="191"/>
    </row>
    <row r="326" spans="1:60" outlineLevel="1" x14ac:dyDescent="0.25">
      <c r="A326" s="192"/>
      <c r="B326" s="193"/>
      <c r="C326" s="195" t="s">
        <v>993</v>
      </c>
      <c r="D326" s="196"/>
      <c r="E326" s="197">
        <v>3.22</v>
      </c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1"/>
      <c r="Z326" s="191"/>
      <c r="AA326" s="191"/>
      <c r="AB326" s="191"/>
      <c r="AC326" s="191"/>
      <c r="AD326" s="191"/>
      <c r="AE326" s="191"/>
      <c r="AF326" s="191"/>
      <c r="AG326" s="191" t="s">
        <v>143</v>
      </c>
      <c r="AH326" s="191">
        <v>0</v>
      </c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</row>
    <row r="327" spans="1:60" outlineLevel="1" x14ac:dyDescent="0.25">
      <c r="A327" s="192"/>
      <c r="B327" s="193"/>
      <c r="C327" s="195" t="s">
        <v>442</v>
      </c>
      <c r="D327" s="196"/>
      <c r="E327" s="197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1"/>
      <c r="Z327" s="191"/>
      <c r="AA327" s="191"/>
      <c r="AB327" s="191"/>
      <c r="AC327" s="191"/>
      <c r="AD327" s="191"/>
      <c r="AE327" s="191"/>
      <c r="AF327" s="191"/>
      <c r="AG327" s="191" t="s">
        <v>143</v>
      </c>
      <c r="AH327" s="191">
        <v>0</v>
      </c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</row>
    <row r="328" spans="1:60" outlineLevel="1" x14ac:dyDescent="0.25">
      <c r="A328" s="192"/>
      <c r="B328" s="193"/>
      <c r="C328" s="195" t="s">
        <v>993</v>
      </c>
      <c r="D328" s="196"/>
      <c r="E328" s="197">
        <v>3.22</v>
      </c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1"/>
      <c r="Z328" s="191"/>
      <c r="AA328" s="191"/>
      <c r="AB328" s="191"/>
      <c r="AC328" s="191"/>
      <c r="AD328" s="191"/>
      <c r="AE328" s="191"/>
      <c r="AF328" s="191"/>
      <c r="AG328" s="191" t="s">
        <v>143</v>
      </c>
      <c r="AH328" s="191">
        <v>0</v>
      </c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1"/>
      <c r="BA328" s="191"/>
      <c r="BB328" s="191"/>
      <c r="BC328" s="191"/>
      <c r="BD328" s="191"/>
      <c r="BE328" s="191"/>
      <c r="BF328" s="191"/>
      <c r="BG328" s="191"/>
      <c r="BH328" s="191"/>
    </row>
    <row r="329" spans="1:60" outlineLevel="1" x14ac:dyDescent="0.25">
      <c r="A329" s="192"/>
      <c r="B329" s="193"/>
      <c r="C329" s="195" t="s">
        <v>443</v>
      </c>
      <c r="D329" s="196"/>
      <c r="E329" s="197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1"/>
      <c r="Z329" s="191"/>
      <c r="AA329" s="191"/>
      <c r="AB329" s="191"/>
      <c r="AC329" s="191"/>
      <c r="AD329" s="191"/>
      <c r="AE329" s="191"/>
      <c r="AF329" s="191"/>
      <c r="AG329" s="191" t="s">
        <v>143</v>
      </c>
      <c r="AH329" s="191">
        <v>0</v>
      </c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91"/>
      <c r="AZ329" s="191"/>
      <c r="BA329" s="191"/>
      <c r="BB329" s="191"/>
      <c r="BC329" s="191"/>
      <c r="BD329" s="191"/>
      <c r="BE329" s="191"/>
      <c r="BF329" s="191"/>
      <c r="BG329" s="191"/>
      <c r="BH329" s="191"/>
    </row>
    <row r="330" spans="1:60" outlineLevel="1" x14ac:dyDescent="0.25">
      <c r="A330" s="192"/>
      <c r="B330" s="193"/>
      <c r="C330" s="195" t="s">
        <v>993</v>
      </c>
      <c r="D330" s="196"/>
      <c r="E330" s="197">
        <v>3.22</v>
      </c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1"/>
      <c r="Z330" s="191"/>
      <c r="AA330" s="191"/>
      <c r="AB330" s="191"/>
      <c r="AC330" s="191"/>
      <c r="AD330" s="191"/>
      <c r="AE330" s="191"/>
      <c r="AF330" s="191"/>
      <c r="AG330" s="191" t="s">
        <v>143</v>
      </c>
      <c r="AH330" s="191">
        <v>0</v>
      </c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191"/>
      <c r="AZ330" s="191"/>
      <c r="BA330" s="191"/>
      <c r="BB330" s="191"/>
      <c r="BC330" s="191"/>
      <c r="BD330" s="191"/>
      <c r="BE330" s="191"/>
      <c r="BF330" s="191"/>
      <c r="BG330" s="191"/>
      <c r="BH330" s="191"/>
    </row>
    <row r="331" spans="1:60" outlineLevel="1" x14ac:dyDescent="0.25">
      <c r="A331" s="192"/>
      <c r="B331" s="193"/>
      <c r="C331" s="195" t="s">
        <v>445</v>
      </c>
      <c r="D331" s="196"/>
      <c r="E331" s="197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1"/>
      <c r="Z331" s="191"/>
      <c r="AA331" s="191"/>
      <c r="AB331" s="191"/>
      <c r="AC331" s="191"/>
      <c r="AD331" s="191"/>
      <c r="AE331" s="191"/>
      <c r="AF331" s="191"/>
      <c r="AG331" s="191" t="s">
        <v>143</v>
      </c>
      <c r="AH331" s="191">
        <v>0</v>
      </c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91"/>
      <c r="AV331" s="191"/>
      <c r="AW331" s="191"/>
      <c r="AX331" s="191"/>
      <c r="AY331" s="191"/>
      <c r="AZ331" s="191"/>
      <c r="BA331" s="191"/>
      <c r="BB331" s="191"/>
      <c r="BC331" s="191"/>
      <c r="BD331" s="191"/>
      <c r="BE331" s="191"/>
      <c r="BF331" s="191"/>
      <c r="BG331" s="191"/>
      <c r="BH331" s="191"/>
    </row>
    <row r="332" spans="1:60" outlineLevel="1" x14ac:dyDescent="0.25">
      <c r="A332" s="192"/>
      <c r="B332" s="193"/>
      <c r="C332" s="195" t="s">
        <v>993</v>
      </c>
      <c r="D332" s="196"/>
      <c r="E332" s="197">
        <v>3.22</v>
      </c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1"/>
      <c r="Z332" s="191"/>
      <c r="AA332" s="191"/>
      <c r="AB332" s="191"/>
      <c r="AC332" s="191"/>
      <c r="AD332" s="191"/>
      <c r="AE332" s="191"/>
      <c r="AF332" s="191"/>
      <c r="AG332" s="191" t="s">
        <v>143</v>
      </c>
      <c r="AH332" s="191">
        <v>0</v>
      </c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91"/>
      <c r="AZ332" s="191"/>
      <c r="BA332" s="191"/>
      <c r="BB332" s="191"/>
      <c r="BC332" s="191"/>
      <c r="BD332" s="191"/>
      <c r="BE332" s="191"/>
      <c r="BF332" s="191"/>
      <c r="BG332" s="191"/>
      <c r="BH332" s="191"/>
    </row>
    <row r="333" spans="1:60" outlineLevel="1" x14ac:dyDescent="0.25">
      <c r="A333" s="192"/>
      <c r="B333" s="193"/>
      <c r="C333" s="641"/>
      <c r="D333" s="642"/>
      <c r="E333" s="642"/>
      <c r="F333" s="642"/>
      <c r="G333" s="642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  <c r="Z333" s="191"/>
      <c r="AA333" s="191"/>
      <c r="AB333" s="191"/>
      <c r="AC333" s="191"/>
      <c r="AD333" s="191"/>
      <c r="AE333" s="191"/>
      <c r="AF333" s="191"/>
      <c r="AG333" s="191" t="s">
        <v>103</v>
      </c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191"/>
      <c r="AY333" s="191"/>
      <c r="AZ333" s="191"/>
      <c r="BA333" s="191"/>
      <c r="BB333" s="191"/>
      <c r="BC333" s="191"/>
      <c r="BD333" s="191"/>
      <c r="BE333" s="191"/>
      <c r="BF333" s="191"/>
      <c r="BG333" s="191"/>
      <c r="BH333" s="191"/>
    </row>
    <row r="334" spans="1:60" ht="20.399999999999999" outlineLevel="1" x14ac:dyDescent="0.25">
      <c r="A334" s="182">
        <v>36</v>
      </c>
      <c r="B334" s="183" t="s">
        <v>994</v>
      </c>
      <c r="C334" s="184" t="s">
        <v>995</v>
      </c>
      <c r="D334" s="185" t="s">
        <v>354</v>
      </c>
      <c r="E334" s="186">
        <v>0.70437000000000005</v>
      </c>
      <c r="F334" s="187"/>
      <c r="G334" s="188">
        <f>ROUND(E334*F334,2)</f>
        <v>0</v>
      </c>
      <c r="H334" s="187"/>
      <c r="I334" s="188">
        <f>ROUND(E334*H334,2)</f>
        <v>0</v>
      </c>
      <c r="J334" s="187"/>
      <c r="K334" s="188">
        <f>ROUND(E334*J334,2)</f>
        <v>0</v>
      </c>
      <c r="L334" s="188">
        <v>21</v>
      </c>
      <c r="M334" s="188">
        <f>G334*(1+L334/100)</f>
        <v>0</v>
      </c>
      <c r="N334" s="188">
        <v>1.39E-3</v>
      </c>
      <c r="O334" s="188">
        <f>ROUND(E334*N334,2)</f>
        <v>0</v>
      </c>
      <c r="P334" s="188">
        <v>1.8</v>
      </c>
      <c r="Q334" s="188">
        <f>ROUND(E334*P334,2)</f>
        <v>1.27</v>
      </c>
      <c r="R334" s="188" t="s">
        <v>437</v>
      </c>
      <c r="S334" s="188" t="s">
        <v>97</v>
      </c>
      <c r="T334" s="189" t="s">
        <v>98</v>
      </c>
      <c r="U334" s="190">
        <v>12.26</v>
      </c>
      <c r="V334" s="190">
        <f>ROUND(E334*U334,2)</f>
        <v>8.64</v>
      </c>
      <c r="W334" s="190"/>
      <c r="X334" s="190" t="s">
        <v>134</v>
      </c>
      <c r="Y334" s="191"/>
      <c r="Z334" s="191"/>
      <c r="AA334" s="191"/>
      <c r="AB334" s="191"/>
      <c r="AC334" s="191"/>
      <c r="AD334" s="191"/>
      <c r="AE334" s="191"/>
      <c r="AF334" s="191"/>
      <c r="AG334" s="191" t="s">
        <v>135</v>
      </c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191"/>
      <c r="AZ334" s="191"/>
      <c r="BA334" s="191"/>
      <c r="BB334" s="191"/>
      <c r="BC334" s="191"/>
      <c r="BD334" s="191"/>
      <c r="BE334" s="191"/>
      <c r="BF334" s="191"/>
      <c r="BG334" s="191"/>
      <c r="BH334" s="191"/>
    </row>
    <row r="335" spans="1:60" outlineLevel="1" x14ac:dyDescent="0.25">
      <c r="A335" s="192"/>
      <c r="B335" s="193"/>
      <c r="C335" s="639" t="s">
        <v>480</v>
      </c>
      <c r="D335" s="640"/>
      <c r="E335" s="640"/>
      <c r="F335" s="640"/>
      <c r="G335" s="64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1"/>
      <c r="Z335" s="191"/>
      <c r="AA335" s="191"/>
      <c r="AB335" s="191"/>
      <c r="AC335" s="191"/>
      <c r="AD335" s="191"/>
      <c r="AE335" s="191"/>
      <c r="AF335" s="191"/>
      <c r="AG335" s="191" t="s">
        <v>102</v>
      </c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  <c r="BE335" s="191"/>
      <c r="BF335" s="191"/>
      <c r="BG335" s="191"/>
      <c r="BH335" s="191"/>
    </row>
    <row r="336" spans="1:60" outlineLevel="1" x14ac:dyDescent="0.25">
      <c r="A336" s="192"/>
      <c r="B336" s="193"/>
      <c r="C336" s="195" t="s">
        <v>408</v>
      </c>
      <c r="D336" s="196"/>
      <c r="E336" s="197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  <c r="Z336" s="191"/>
      <c r="AA336" s="191"/>
      <c r="AB336" s="191"/>
      <c r="AC336" s="191"/>
      <c r="AD336" s="191"/>
      <c r="AE336" s="191"/>
      <c r="AF336" s="191"/>
      <c r="AG336" s="191" t="s">
        <v>143</v>
      </c>
      <c r="AH336" s="191">
        <v>0</v>
      </c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91"/>
      <c r="AZ336" s="191"/>
      <c r="BA336" s="191"/>
      <c r="BB336" s="191"/>
      <c r="BC336" s="191"/>
      <c r="BD336" s="191"/>
      <c r="BE336" s="191"/>
      <c r="BF336" s="191"/>
      <c r="BG336" s="191"/>
      <c r="BH336" s="191"/>
    </row>
    <row r="337" spans="1:60" outlineLevel="1" x14ac:dyDescent="0.25">
      <c r="A337" s="192"/>
      <c r="B337" s="193"/>
      <c r="C337" s="195" t="s">
        <v>996</v>
      </c>
      <c r="D337" s="196"/>
      <c r="E337" s="197">
        <v>0.14088000000000001</v>
      </c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1"/>
      <c r="Z337" s="191"/>
      <c r="AA337" s="191"/>
      <c r="AB337" s="191"/>
      <c r="AC337" s="191"/>
      <c r="AD337" s="191"/>
      <c r="AE337" s="191"/>
      <c r="AF337" s="191"/>
      <c r="AG337" s="191" t="s">
        <v>143</v>
      </c>
      <c r="AH337" s="191">
        <v>0</v>
      </c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1"/>
      <c r="BB337" s="191"/>
      <c r="BC337" s="191"/>
      <c r="BD337" s="191"/>
      <c r="BE337" s="191"/>
      <c r="BF337" s="191"/>
      <c r="BG337" s="191"/>
      <c r="BH337" s="191"/>
    </row>
    <row r="338" spans="1:60" outlineLevel="1" x14ac:dyDescent="0.25">
      <c r="A338" s="192"/>
      <c r="B338" s="193"/>
      <c r="C338" s="195" t="s">
        <v>440</v>
      </c>
      <c r="D338" s="196"/>
      <c r="E338" s="197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1"/>
      <c r="Z338" s="191"/>
      <c r="AA338" s="191"/>
      <c r="AB338" s="191"/>
      <c r="AC338" s="191"/>
      <c r="AD338" s="191"/>
      <c r="AE338" s="191"/>
      <c r="AF338" s="191"/>
      <c r="AG338" s="191" t="s">
        <v>143</v>
      </c>
      <c r="AH338" s="191">
        <v>0</v>
      </c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191"/>
      <c r="AZ338" s="191"/>
      <c r="BA338" s="191"/>
      <c r="BB338" s="191"/>
      <c r="BC338" s="191"/>
      <c r="BD338" s="191"/>
      <c r="BE338" s="191"/>
      <c r="BF338" s="191"/>
      <c r="BG338" s="191"/>
      <c r="BH338" s="191"/>
    </row>
    <row r="339" spans="1:60" outlineLevel="1" x14ac:dyDescent="0.25">
      <c r="A339" s="192"/>
      <c r="B339" s="193"/>
      <c r="C339" s="195" t="s">
        <v>996</v>
      </c>
      <c r="D339" s="196"/>
      <c r="E339" s="197">
        <v>0.14088000000000001</v>
      </c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1"/>
      <c r="Z339" s="191"/>
      <c r="AA339" s="191"/>
      <c r="AB339" s="191"/>
      <c r="AC339" s="191"/>
      <c r="AD339" s="191"/>
      <c r="AE339" s="191"/>
      <c r="AF339" s="191"/>
      <c r="AG339" s="191" t="s">
        <v>143</v>
      </c>
      <c r="AH339" s="191">
        <v>0</v>
      </c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191"/>
      <c r="AZ339" s="191"/>
      <c r="BA339" s="191"/>
      <c r="BB339" s="191"/>
      <c r="BC339" s="191"/>
      <c r="BD339" s="191"/>
      <c r="BE339" s="191"/>
      <c r="BF339" s="191"/>
      <c r="BG339" s="191"/>
      <c r="BH339" s="191"/>
    </row>
    <row r="340" spans="1:60" outlineLevel="1" x14ac:dyDescent="0.25">
      <c r="A340" s="192"/>
      <c r="B340" s="193"/>
      <c r="C340" s="195" t="s">
        <v>442</v>
      </c>
      <c r="D340" s="196"/>
      <c r="E340" s="197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1"/>
      <c r="Z340" s="191"/>
      <c r="AA340" s="191"/>
      <c r="AB340" s="191"/>
      <c r="AC340" s="191"/>
      <c r="AD340" s="191"/>
      <c r="AE340" s="191"/>
      <c r="AF340" s="191"/>
      <c r="AG340" s="191" t="s">
        <v>143</v>
      </c>
      <c r="AH340" s="191">
        <v>0</v>
      </c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91"/>
      <c r="AZ340" s="191"/>
      <c r="BA340" s="191"/>
      <c r="BB340" s="191"/>
      <c r="BC340" s="191"/>
      <c r="BD340" s="191"/>
      <c r="BE340" s="191"/>
      <c r="BF340" s="191"/>
      <c r="BG340" s="191"/>
      <c r="BH340" s="191"/>
    </row>
    <row r="341" spans="1:60" outlineLevel="1" x14ac:dyDescent="0.25">
      <c r="A341" s="192"/>
      <c r="B341" s="193"/>
      <c r="C341" s="195" t="s">
        <v>996</v>
      </c>
      <c r="D341" s="196"/>
      <c r="E341" s="197">
        <v>0.14088000000000001</v>
      </c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1"/>
      <c r="Z341" s="191"/>
      <c r="AA341" s="191"/>
      <c r="AB341" s="191"/>
      <c r="AC341" s="191"/>
      <c r="AD341" s="191"/>
      <c r="AE341" s="191"/>
      <c r="AF341" s="191"/>
      <c r="AG341" s="191" t="s">
        <v>143</v>
      </c>
      <c r="AH341" s="191">
        <v>0</v>
      </c>
      <c r="AI341" s="191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1"/>
      <c r="AT341" s="191"/>
      <c r="AU341" s="191"/>
      <c r="AV341" s="191"/>
      <c r="AW341" s="191"/>
      <c r="AX341" s="191"/>
      <c r="AY341" s="191"/>
      <c r="AZ341" s="191"/>
      <c r="BA341" s="191"/>
      <c r="BB341" s="191"/>
      <c r="BC341" s="191"/>
      <c r="BD341" s="191"/>
      <c r="BE341" s="191"/>
      <c r="BF341" s="191"/>
      <c r="BG341" s="191"/>
      <c r="BH341" s="191"/>
    </row>
    <row r="342" spans="1:60" outlineLevel="1" x14ac:dyDescent="0.25">
      <c r="A342" s="192"/>
      <c r="B342" s="193"/>
      <c r="C342" s="195" t="s">
        <v>443</v>
      </c>
      <c r="D342" s="196"/>
      <c r="E342" s="197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1"/>
      <c r="Z342" s="191"/>
      <c r="AA342" s="191"/>
      <c r="AB342" s="191"/>
      <c r="AC342" s="191"/>
      <c r="AD342" s="191"/>
      <c r="AE342" s="191"/>
      <c r="AF342" s="191"/>
      <c r="AG342" s="191" t="s">
        <v>143</v>
      </c>
      <c r="AH342" s="191">
        <v>0</v>
      </c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1"/>
      <c r="AT342" s="191"/>
      <c r="AU342" s="191"/>
      <c r="AV342" s="191"/>
      <c r="AW342" s="191"/>
      <c r="AX342" s="191"/>
      <c r="AY342" s="191"/>
      <c r="AZ342" s="191"/>
      <c r="BA342" s="191"/>
      <c r="BB342" s="191"/>
      <c r="BC342" s="191"/>
      <c r="BD342" s="191"/>
      <c r="BE342" s="191"/>
      <c r="BF342" s="191"/>
      <c r="BG342" s="191"/>
      <c r="BH342" s="191"/>
    </row>
    <row r="343" spans="1:60" outlineLevel="1" x14ac:dyDescent="0.25">
      <c r="A343" s="192"/>
      <c r="B343" s="193"/>
      <c r="C343" s="195" t="s">
        <v>996</v>
      </c>
      <c r="D343" s="196"/>
      <c r="E343" s="197">
        <v>0.14088000000000001</v>
      </c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1"/>
      <c r="Z343" s="191"/>
      <c r="AA343" s="191"/>
      <c r="AB343" s="191"/>
      <c r="AC343" s="191"/>
      <c r="AD343" s="191"/>
      <c r="AE343" s="191"/>
      <c r="AF343" s="191"/>
      <c r="AG343" s="191" t="s">
        <v>143</v>
      </c>
      <c r="AH343" s="191">
        <v>0</v>
      </c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191"/>
      <c r="AZ343" s="191"/>
      <c r="BA343" s="191"/>
      <c r="BB343" s="191"/>
      <c r="BC343" s="191"/>
      <c r="BD343" s="191"/>
      <c r="BE343" s="191"/>
      <c r="BF343" s="191"/>
      <c r="BG343" s="191"/>
      <c r="BH343" s="191"/>
    </row>
    <row r="344" spans="1:60" outlineLevel="1" x14ac:dyDescent="0.25">
      <c r="A344" s="192"/>
      <c r="B344" s="193"/>
      <c r="C344" s="195" t="s">
        <v>445</v>
      </c>
      <c r="D344" s="196"/>
      <c r="E344" s="197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1"/>
      <c r="Z344" s="191"/>
      <c r="AA344" s="191"/>
      <c r="AB344" s="191"/>
      <c r="AC344" s="191"/>
      <c r="AD344" s="191"/>
      <c r="AE344" s="191"/>
      <c r="AF344" s="191"/>
      <c r="AG344" s="191" t="s">
        <v>143</v>
      </c>
      <c r="AH344" s="191">
        <v>0</v>
      </c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191"/>
      <c r="AZ344" s="191"/>
      <c r="BA344" s="191"/>
      <c r="BB344" s="191"/>
      <c r="BC344" s="191"/>
      <c r="BD344" s="191"/>
      <c r="BE344" s="191"/>
      <c r="BF344" s="191"/>
      <c r="BG344" s="191"/>
      <c r="BH344" s="191"/>
    </row>
    <row r="345" spans="1:60" outlineLevel="1" x14ac:dyDescent="0.25">
      <c r="A345" s="192"/>
      <c r="B345" s="193"/>
      <c r="C345" s="195" t="s">
        <v>996</v>
      </c>
      <c r="D345" s="196"/>
      <c r="E345" s="197">
        <v>0.14088000000000001</v>
      </c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1"/>
      <c r="Z345" s="191"/>
      <c r="AA345" s="191"/>
      <c r="AB345" s="191"/>
      <c r="AC345" s="191"/>
      <c r="AD345" s="191"/>
      <c r="AE345" s="191"/>
      <c r="AF345" s="191"/>
      <c r="AG345" s="191" t="s">
        <v>143</v>
      </c>
      <c r="AH345" s="191">
        <v>0</v>
      </c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191"/>
      <c r="AY345" s="191"/>
      <c r="AZ345" s="191"/>
      <c r="BA345" s="191"/>
      <c r="BB345" s="191"/>
      <c r="BC345" s="191"/>
      <c r="BD345" s="191"/>
      <c r="BE345" s="191"/>
      <c r="BF345" s="191"/>
      <c r="BG345" s="191"/>
      <c r="BH345" s="191"/>
    </row>
    <row r="346" spans="1:60" outlineLevel="1" x14ac:dyDescent="0.25">
      <c r="A346" s="192"/>
      <c r="B346" s="193"/>
      <c r="C346" s="641"/>
      <c r="D346" s="642"/>
      <c r="E346" s="642"/>
      <c r="F346" s="642"/>
      <c r="G346" s="642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1"/>
      <c r="Z346" s="191"/>
      <c r="AA346" s="191"/>
      <c r="AB346" s="191"/>
      <c r="AC346" s="191"/>
      <c r="AD346" s="191"/>
      <c r="AE346" s="191"/>
      <c r="AF346" s="191"/>
      <c r="AG346" s="191" t="s">
        <v>103</v>
      </c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1"/>
      <c r="AT346" s="191"/>
      <c r="AU346" s="191"/>
      <c r="AV346" s="191"/>
      <c r="AW346" s="191"/>
      <c r="AX346" s="191"/>
      <c r="AY346" s="191"/>
      <c r="AZ346" s="191"/>
      <c r="BA346" s="191"/>
      <c r="BB346" s="191"/>
      <c r="BC346" s="191"/>
      <c r="BD346" s="191"/>
      <c r="BE346" s="191"/>
      <c r="BF346" s="191"/>
      <c r="BG346" s="191"/>
      <c r="BH346" s="191"/>
    </row>
    <row r="347" spans="1:60" ht="20.399999999999999" outlineLevel="1" x14ac:dyDescent="0.25">
      <c r="A347" s="182">
        <v>37</v>
      </c>
      <c r="B347" s="183" t="s">
        <v>502</v>
      </c>
      <c r="C347" s="184" t="s">
        <v>503</v>
      </c>
      <c r="D347" s="185" t="s">
        <v>253</v>
      </c>
      <c r="E347" s="186">
        <v>11.5</v>
      </c>
      <c r="F347" s="187"/>
      <c r="G347" s="188">
        <f>ROUND(E347*F347,2)</f>
        <v>0</v>
      </c>
      <c r="H347" s="187"/>
      <c r="I347" s="188">
        <f>ROUND(E347*H347,2)</f>
        <v>0</v>
      </c>
      <c r="J347" s="187"/>
      <c r="K347" s="188">
        <f>ROUND(E347*J347,2)</f>
        <v>0</v>
      </c>
      <c r="L347" s="188">
        <v>21</v>
      </c>
      <c r="M347" s="188">
        <f>G347*(1+L347/100)</f>
        <v>0</v>
      </c>
      <c r="N347" s="188">
        <v>0</v>
      </c>
      <c r="O347" s="188">
        <f>ROUND(E347*N347,2)</f>
        <v>0</v>
      </c>
      <c r="P347" s="188">
        <v>4.2000000000000003E-2</v>
      </c>
      <c r="Q347" s="188">
        <f>ROUND(E347*P347,2)</f>
        <v>0.48</v>
      </c>
      <c r="R347" s="188" t="s">
        <v>437</v>
      </c>
      <c r="S347" s="188" t="s">
        <v>97</v>
      </c>
      <c r="T347" s="189" t="s">
        <v>98</v>
      </c>
      <c r="U347" s="190">
        <v>0.72</v>
      </c>
      <c r="V347" s="190">
        <f>ROUND(E347*U347,2)</f>
        <v>8.2799999999999994</v>
      </c>
      <c r="W347" s="190"/>
      <c r="X347" s="190" t="s">
        <v>134</v>
      </c>
      <c r="Y347" s="191"/>
      <c r="Z347" s="191"/>
      <c r="AA347" s="191"/>
      <c r="AB347" s="191"/>
      <c r="AC347" s="191"/>
      <c r="AD347" s="191"/>
      <c r="AE347" s="191"/>
      <c r="AF347" s="191"/>
      <c r="AG347" s="191" t="s">
        <v>231</v>
      </c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191"/>
      <c r="AZ347" s="191"/>
      <c r="BA347" s="191"/>
      <c r="BB347" s="191"/>
      <c r="BC347" s="191"/>
      <c r="BD347" s="191"/>
      <c r="BE347" s="191"/>
      <c r="BF347" s="191"/>
      <c r="BG347" s="191"/>
      <c r="BH347" s="191"/>
    </row>
    <row r="348" spans="1:60" outlineLevel="1" x14ac:dyDescent="0.25">
      <c r="A348" s="192"/>
      <c r="B348" s="193"/>
      <c r="C348" s="195" t="s">
        <v>408</v>
      </c>
      <c r="D348" s="196"/>
      <c r="E348" s="197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1"/>
      <c r="Z348" s="191"/>
      <c r="AA348" s="191"/>
      <c r="AB348" s="191"/>
      <c r="AC348" s="191"/>
      <c r="AD348" s="191"/>
      <c r="AE348" s="191"/>
      <c r="AF348" s="191"/>
      <c r="AG348" s="191" t="s">
        <v>143</v>
      </c>
      <c r="AH348" s="191">
        <v>0</v>
      </c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1"/>
      <c r="AT348" s="191"/>
      <c r="AU348" s="191"/>
      <c r="AV348" s="191"/>
      <c r="AW348" s="191"/>
      <c r="AX348" s="191"/>
      <c r="AY348" s="191"/>
      <c r="AZ348" s="191"/>
      <c r="BA348" s="191"/>
      <c r="BB348" s="191"/>
      <c r="BC348" s="191"/>
      <c r="BD348" s="191"/>
      <c r="BE348" s="191"/>
      <c r="BF348" s="191"/>
      <c r="BG348" s="191"/>
      <c r="BH348" s="191"/>
    </row>
    <row r="349" spans="1:60" outlineLevel="1" x14ac:dyDescent="0.25">
      <c r="A349" s="192"/>
      <c r="B349" s="193"/>
      <c r="C349" s="195" t="s">
        <v>997</v>
      </c>
      <c r="D349" s="196"/>
      <c r="E349" s="197">
        <v>2.2999999999999998</v>
      </c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1"/>
      <c r="Z349" s="191"/>
      <c r="AA349" s="191"/>
      <c r="AB349" s="191"/>
      <c r="AC349" s="191"/>
      <c r="AD349" s="191"/>
      <c r="AE349" s="191"/>
      <c r="AF349" s="191"/>
      <c r="AG349" s="191" t="s">
        <v>143</v>
      </c>
      <c r="AH349" s="191">
        <v>0</v>
      </c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1"/>
      <c r="AT349" s="191"/>
      <c r="AU349" s="191"/>
      <c r="AV349" s="191"/>
      <c r="AW349" s="191"/>
      <c r="AX349" s="191"/>
      <c r="AY349" s="191"/>
      <c r="AZ349" s="191"/>
      <c r="BA349" s="191"/>
      <c r="BB349" s="191"/>
      <c r="BC349" s="191"/>
      <c r="BD349" s="191"/>
      <c r="BE349" s="191"/>
      <c r="BF349" s="191"/>
      <c r="BG349" s="191"/>
      <c r="BH349" s="191"/>
    </row>
    <row r="350" spans="1:60" outlineLevel="1" x14ac:dyDescent="0.25">
      <c r="A350" s="192"/>
      <c r="B350" s="193"/>
      <c r="C350" s="195" t="s">
        <v>440</v>
      </c>
      <c r="D350" s="196"/>
      <c r="E350" s="197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1"/>
      <c r="Z350" s="191"/>
      <c r="AA350" s="191"/>
      <c r="AB350" s="191"/>
      <c r="AC350" s="191"/>
      <c r="AD350" s="191"/>
      <c r="AE350" s="191"/>
      <c r="AF350" s="191"/>
      <c r="AG350" s="191" t="s">
        <v>143</v>
      </c>
      <c r="AH350" s="191">
        <v>0</v>
      </c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1"/>
      <c r="BB350" s="191"/>
      <c r="BC350" s="191"/>
      <c r="BD350" s="191"/>
      <c r="BE350" s="191"/>
      <c r="BF350" s="191"/>
      <c r="BG350" s="191"/>
      <c r="BH350" s="191"/>
    </row>
    <row r="351" spans="1:60" outlineLevel="1" x14ac:dyDescent="0.25">
      <c r="A351" s="192"/>
      <c r="B351" s="193"/>
      <c r="C351" s="195" t="s">
        <v>997</v>
      </c>
      <c r="D351" s="196"/>
      <c r="E351" s="197">
        <v>2.2999999999999998</v>
      </c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1"/>
      <c r="Z351" s="191"/>
      <c r="AA351" s="191"/>
      <c r="AB351" s="191"/>
      <c r="AC351" s="191"/>
      <c r="AD351" s="191"/>
      <c r="AE351" s="191"/>
      <c r="AF351" s="191"/>
      <c r="AG351" s="191" t="s">
        <v>143</v>
      </c>
      <c r="AH351" s="191">
        <v>0</v>
      </c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191"/>
      <c r="AY351" s="191"/>
      <c r="AZ351" s="191"/>
      <c r="BA351" s="191"/>
      <c r="BB351" s="191"/>
      <c r="BC351" s="191"/>
      <c r="BD351" s="191"/>
      <c r="BE351" s="191"/>
      <c r="BF351" s="191"/>
      <c r="BG351" s="191"/>
      <c r="BH351" s="191"/>
    </row>
    <row r="352" spans="1:60" outlineLevel="1" x14ac:dyDescent="0.25">
      <c r="A352" s="192"/>
      <c r="B352" s="193"/>
      <c r="C352" s="195" t="s">
        <v>442</v>
      </c>
      <c r="D352" s="196"/>
      <c r="E352" s="197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1"/>
      <c r="Z352" s="191"/>
      <c r="AA352" s="191"/>
      <c r="AB352" s="191"/>
      <c r="AC352" s="191"/>
      <c r="AD352" s="191"/>
      <c r="AE352" s="191"/>
      <c r="AF352" s="191"/>
      <c r="AG352" s="191" t="s">
        <v>143</v>
      </c>
      <c r="AH352" s="191">
        <v>0</v>
      </c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191"/>
      <c r="AY352" s="191"/>
      <c r="AZ352" s="191"/>
      <c r="BA352" s="191"/>
      <c r="BB352" s="191"/>
      <c r="BC352" s="191"/>
      <c r="BD352" s="191"/>
      <c r="BE352" s="191"/>
      <c r="BF352" s="191"/>
      <c r="BG352" s="191"/>
      <c r="BH352" s="191"/>
    </row>
    <row r="353" spans="1:60" outlineLevel="1" x14ac:dyDescent="0.25">
      <c r="A353" s="192"/>
      <c r="B353" s="193"/>
      <c r="C353" s="195" t="s">
        <v>997</v>
      </c>
      <c r="D353" s="196"/>
      <c r="E353" s="197">
        <v>2.2999999999999998</v>
      </c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1"/>
      <c r="Z353" s="191"/>
      <c r="AA353" s="191"/>
      <c r="AB353" s="191"/>
      <c r="AC353" s="191"/>
      <c r="AD353" s="191"/>
      <c r="AE353" s="191"/>
      <c r="AF353" s="191"/>
      <c r="AG353" s="191" t="s">
        <v>143</v>
      </c>
      <c r="AH353" s="191">
        <v>0</v>
      </c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1"/>
      <c r="AT353" s="191"/>
      <c r="AU353" s="191"/>
      <c r="AV353" s="191"/>
      <c r="AW353" s="191"/>
      <c r="AX353" s="191"/>
      <c r="AY353" s="191"/>
      <c r="AZ353" s="191"/>
      <c r="BA353" s="191"/>
      <c r="BB353" s="191"/>
      <c r="BC353" s="191"/>
      <c r="BD353" s="191"/>
      <c r="BE353" s="191"/>
      <c r="BF353" s="191"/>
      <c r="BG353" s="191"/>
      <c r="BH353" s="191"/>
    </row>
    <row r="354" spans="1:60" outlineLevel="1" x14ac:dyDescent="0.25">
      <c r="A354" s="192"/>
      <c r="B354" s="193"/>
      <c r="C354" s="195" t="s">
        <v>443</v>
      </c>
      <c r="D354" s="196"/>
      <c r="E354" s="197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1"/>
      <c r="Z354" s="191"/>
      <c r="AA354" s="191"/>
      <c r="AB354" s="191"/>
      <c r="AC354" s="191"/>
      <c r="AD354" s="191"/>
      <c r="AE354" s="191"/>
      <c r="AF354" s="191"/>
      <c r="AG354" s="191" t="s">
        <v>143</v>
      </c>
      <c r="AH354" s="191">
        <v>0</v>
      </c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  <c r="BE354" s="191"/>
      <c r="BF354" s="191"/>
      <c r="BG354" s="191"/>
      <c r="BH354" s="191"/>
    </row>
    <row r="355" spans="1:60" outlineLevel="1" x14ac:dyDescent="0.25">
      <c r="A355" s="192"/>
      <c r="B355" s="193"/>
      <c r="C355" s="195" t="s">
        <v>997</v>
      </c>
      <c r="D355" s="196"/>
      <c r="E355" s="197">
        <v>2.2999999999999998</v>
      </c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1"/>
      <c r="Z355" s="191"/>
      <c r="AA355" s="191"/>
      <c r="AB355" s="191"/>
      <c r="AC355" s="191"/>
      <c r="AD355" s="191"/>
      <c r="AE355" s="191"/>
      <c r="AF355" s="191"/>
      <c r="AG355" s="191" t="s">
        <v>143</v>
      </c>
      <c r="AH355" s="191">
        <v>0</v>
      </c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91"/>
      <c r="AV355" s="191"/>
      <c r="AW355" s="191"/>
      <c r="AX355" s="191"/>
      <c r="AY355" s="191"/>
      <c r="AZ355" s="191"/>
      <c r="BA355" s="191"/>
      <c r="BB355" s="191"/>
      <c r="BC355" s="191"/>
      <c r="BD355" s="191"/>
      <c r="BE355" s="191"/>
      <c r="BF355" s="191"/>
      <c r="BG355" s="191"/>
      <c r="BH355" s="191"/>
    </row>
    <row r="356" spans="1:60" outlineLevel="1" x14ac:dyDescent="0.25">
      <c r="A356" s="192"/>
      <c r="B356" s="193"/>
      <c r="C356" s="195" t="s">
        <v>445</v>
      </c>
      <c r="D356" s="196"/>
      <c r="E356" s="197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1"/>
      <c r="Z356" s="191"/>
      <c r="AA356" s="191"/>
      <c r="AB356" s="191"/>
      <c r="AC356" s="191"/>
      <c r="AD356" s="191"/>
      <c r="AE356" s="191"/>
      <c r="AF356" s="191"/>
      <c r="AG356" s="191" t="s">
        <v>143</v>
      </c>
      <c r="AH356" s="191">
        <v>0</v>
      </c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</row>
    <row r="357" spans="1:60" outlineLevel="1" x14ac:dyDescent="0.25">
      <c r="A357" s="192"/>
      <c r="B357" s="193"/>
      <c r="C357" s="195" t="s">
        <v>997</v>
      </c>
      <c r="D357" s="196"/>
      <c r="E357" s="197">
        <v>2.2999999999999998</v>
      </c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1"/>
      <c r="Z357" s="191"/>
      <c r="AA357" s="191"/>
      <c r="AB357" s="191"/>
      <c r="AC357" s="191"/>
      <c r="AD357" s="191"/>
      <c r="AE357" s="191"/>
      <c r="AF357" s="191"/>
      <c r="AG357" s="191" t="s">
        <v>143</v>
      </c>
      <c r="AH357" s="191">
        <v>0</v>
      </c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91"/>
      <c r="AV357" s="191"/>
      <c r="AW357" s="191"/>
      <c r="AX357" s="191"/>
      <c r="AY357" s="191"/>
      <c r="AZ357" s="191"/>
      <c r="BA357" s="191"/>
      <c r="BB357" s="191"/>
      <c r="BC357" s="191"/>
      <c r="BD357" s="191"/>
      <c r="BE357" s="191"/>
      <c r="BF357" s="191"/>
      <c r="BG357" s="191"/>
      <c r="BH357" s="191"/>
    </row>
    <row r="358" spans="1:60" outlineLevel="1" x14ac:dyDescent="0.25">
      <c r="A358" s="192"/>
      <c r="B358" s="193"/>
      <c r="C358" s="641"/>
      <c r="D358" s="642"/>
      <c r="E358" s="642"/>
      <c r="F358" s="642"/>
      <c r="G358" s="642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1"/>
      <c r="Z358" s="191"/>
      <c r="AA358" s="191"/>
      <c r="AB358" s="191"/>
      <c r="AC358" s="191"/>
      <c r="AD358" s="191"/>
      <c r="AE358" s="191"/>
      <c r="AF358" s="191"/>
      <c r="AG358" s="191" t="s">
        <v>103</v>
      </c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191"/>
      <c r="AY358" s="191"/>
      <c r="AZ358" s="191"/>
      <c r="BA358" s="191"/>
      <c r="BB358" s="191"/>
      <c r="BC358" s="191"/>
      <c r="BD358" s="191"/>
      <c r="BE358" s="191"/>
      <c r="BF358" s="191"/>
      <c r="BG358" s="191"/>
      <c r="BH358" s="191"/>
    </row>
    <row r="359" spans="1:60" outlineLevel="1" x14ac:dyDescent="0.25">
      <c r="A359" s="182">
        <v>38</v>
      </c>
      <c r="B359" s="183" t="s">
        <v>528</v>
      </c>
      <c r="C359" s="184" t="s">
        <v>529</v>
      </c>
      <c r="D359" s="185" t="s">
        <v>112</v>
      </c>
      <c r="E359" s="186">
        <v>50</v>
      </c>
      <c r="F359" s="187"/>
      <c r="G359" s="188">
        <f>ROUND(E359*F359,2)</f>
        <v>0</v>
      </c>
      <c r="H359" s="187"/>
      <c r="I359" s="188">
        <f>ROUND(E359*H359,2)</f>
        <v>0</v>
      </c>
      <c r="J359" s="187"/>
      <c r="K359" s="188">
        <f>ROUND(E359*J359,2)</f>
        <v>0</v>
      </c>
      <c r="L359" s="188">
        <v>21</v>
      </c>
      <c r="M359" s="188">
        <f>G359*(1+L359/100)</f>
        <v>0</v>
      </c>
      <c r="N359" s="188">
        <v>0</v>
      </c>
      <c r="O359" s="188">
        <f>ROUND(E359*N359,2)</f>
        <v>0</v>
      </c>
      <c r="P359" s="188">
        <v>0</v>
      </c>
      <c r="Q359" s="188">
        <f>ROUND(E359*P359,2)</f>
        <v>0</v>
      </c>
      <c r="R359" s="188"/>
      <c r="S359" s="188" t="s">
        <v>117</v>
      </c>
      <c r="T359" s="189" t="s">
        <v>98</v>
      </c>
      <c r="U359" s="190">
        <v>0</v>
      </c>
      <c r="V359" s="190">
        <f>ROUND(E359*U359,2)</f>
        <v>0</v>
      </c>
      <c r="W359" s="190"/>
      <c r="X359" s="190" t="s">
        <v>134</v>
      </c>
      <c r="Y359" s="191"/>
      <c r="Z359" s="191"/>
      <c r="AA359" s="191"/>
      <c r="AB359" s="191"/>
      <c r="AC359" s="191"/>
      <c r="AD359" s="191"/>
      <c r="AE359" s="191"/>
      <c r="AF359" s="191"/>
      <c r="AG359" s="191" t="s">
        <v>135</v>
      </c>
      <c r="AH359" s="191"/>
      <c r="AI359" s="191"/>
      <c r="AJ359" s="191"/>
      <c r="AK359" s="191"/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91"/>
      <c r="AV359" s="191"/>
      <c r="AW359" s="191"/>
      <c r="AX359" s="191"/>
      <c r="AY359" s="191"/>
      <c r="AZ359" s="191"/>
      <c r="BA359" s="191"/>
      <c r="BB359" s="191"/>
      <c r="BC359" s="191"/>
      <c r="BD359" s="191"/>
      <c r="BE359" s="191"/>
      <c r="BF359" s="191"/>
      <c r="BG359" s="191"/>
      <c r="BH359" s="191"/>
    </row>
    <row r="360" spans="1:60" outlineLevel="1" x14ac:dyDescent="0.25">
      <c r="A360" s="192"/>
      <c r="B360" s="193"/>
      <c r="C360" s="643"/>
      <c r="D360" s="644"/>
      <c r="E360" s="644"/>
      <c r="F360" s="644"/>
      <c r="G360" s="644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1"/>
      <c r="Z360" s="191"/>
      <c r="AA360" s="191"/>
      <c r="AB360" s="191"/>
      <c r="AC360" s="191"/>
      <c r="AD360" s="191"/>
      <c r="AE360" s="191"/>
      <c r="AF360" s="191"/>
      <c r="AG360" s="191" t="s">
        <v>103</v>
      </c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91"/>
      <c r="AY360" s="191"/>
      <c r="AZ360" s="191"/>
      <c r="BA360" s="191"/>
      <c r="BB360" s="191"/>
      <c r="BC360" s="191"/>
      <c r="BD360" s="191"/>
      <c r="BE360" s="191"/>
      <c r="BF360" s="191"/>
      <c r="BG360" s="191"/>
      <c r="BH360" s="191"/>
    </row>
    <row r="361" spans="1:60" x14ac:dyDescent="0.25">
      <c r="A361" s="174" t="s">
        <v>92</v>
      </c>
      <c r="B361" s="175" t="s">
        <v>170</v>
      </c>
      <c r="C361" s="176" t="s">
        <v>171</v>
      </c>
      <c r="D361" s="177"/>
      <c r="E361" s="178"/>
      <c r="F361" s="179"/>
      <c r="G361" s="179">
        <f>SUMIF(AG362:AG367,"&lt;&gt;NOR",G362:G367)</f>
        <v>0</v>
      </c>
      <c r="H361" s="179"/>
      <c r="I361" s="179">
        <f>SUM(I362:I367)</f>
        <v>0</v>
      </c>
      <c r="J361" s="179"/>
      <c r="K361" s="179">
        <f>SUM(K362:K367)</f>
        <v>0</v>
      </c>
      <c r="L361" s="179"/>
      <c r="M361" s="179">
        <f>SUM(M362:M367)</f>
        <v>0</v>
      </c>
      <c r="N361" s="179"/>
      <c r="O361" s="179">
        <f>SUM(O362:O367)</f>
        <v>0</v>
      </c>
      <c r="P361" s="179"/>
      <c r="Q361" s="179">
        <f>SUM(Q362:Q367)</f>
        <v>0</v>
      </c>
      <c r="R361" s="179"/>
      <c r="S361" s="179"/>
      <c r="T361" s="180"/>
      <c r="U361" s="181"/>
      <c r="V361" s="181">
        <f>SUM(V362:V367)</f>
        <v>18.27</v>
      </c>
      <c r="W361" s="181"/>
      <c r="X361" s="181"/>
      <c r="AG361" s="28" t="s">
        <v>93</v>
      </c>
    </row>
    <row r="362" spans="1:60" ht="30.6" outlineLevel="1" x14ac:dyDescent="0.25">
      <c r="A362" s="182">
        <v>39</v>
      </c>
      <c r="B362" s="183" t="s">
        <v>530</v>
      </c>
      <c r="C362" s="184" t="s">
        <v>531</v>
      </c>
      <c r="D362" s="185" t="s">
        <v>221</v>
      </c>
      <c r="E362" s="186">
        <v>7.09009</v>
      </c>
      <c r="F362" s="187"/>
      <c r="G362" s="188">
        <f>ROUND(E362*F362,2)</f>
        <v>0</v>
      </c>
      <c r="H362" s="187"/>
      <c r="I362" s="188">
        <f>ROUND(E362*H362,2)</f>
        <v>0</v>
      </c>
      <c r="J362" s="187"/>
      <c r="K362" s="188">
        <f>ROUND(E362*J362,2)</f>
        <v>0</v>
      </c>
      <c r="L362" s="188">
        <v>21</v>
      </c>
      <c r="M362" s="188">
        <f>G362*(1+L362/100)</f>
        <v>0</v>
      </c>
      <c r="N362" s="188">
        <v>0</v>
      </c>
      <c r="O362" s="188">
        <f>ROUND(E362*N362,2)</f>
        <v>0</v>
      </c>
      <c r="P362" s="188">
        <v>0</v>
      </c>
      <c r="Q362" s="188">
        <f>ROUND(E362*P362,2)</f>
        <v>0</v>
      </c>
      <c r="R362" s="188" t="s">
        <v>222</v>
      </c>
      <c r="S362" s="188" t="s">
        <v>97</v>
      </c>
      <c r="T362" s="189" t="s">
        <v>98</v>
      </c>
      <c r="U362" s="190">
        <v>2.577</v>
      </c>
      <c r="V362" s="190">
        <f>ROUND(E362*U362,2)</f>
        <v>18.27</v>
      </c>
      <c r="W362" s="190"/>
      <c r="X362" s="190" t="s">
        <v>532</v>
      </c>
      <c r="Y362" s="191"/>
      <c r="Z362" s="191"/>
      <c r="AA362" s="191"/>
      <c r="AB362" s="191"/>
      <c r="AC362" s="191"/>
      <c r="AD362" s="191"/>
      <c r="AE362" s="191"/>
      <c r="AF362" s="191"/>
      <c r="AG362" s="191" t="s">
        <v>533</v>
      </c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  <c r="BH362" s="191"/>
    </row>
    <row r="363" spans="1:60" outlineLevel="1" x14ac:dyDescent="0.25">
      <c r="A363" s="192"/>
      <c r="B363" s="193"/>
      <c r="C363" s="645" t="s">
        <v>534</v>
      </c>
      <c r="D363" s="646"/>
      <c r="E363" s="646"/>
      <c r="F363" s="646"/>
      <c r="G363" s="646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1"/>
      <c r="Z363" s="191"/>
      <c r="AA363" s="191"/>
      <c r="AB363" s="191"/>
      <c r="AC363" s="191"/>
      <c r="AD363" s="191"/>
      <c r="AE363" s="191"/>
      <c r="AF363" s="191"/>
      <c r="AG363" s="191" t="s">
        <v>224</v>
      </c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1"/>
      <c r="AT363" s="191"/>
      <c r="AU363" s="191"/>
      <c r="AV363" s="191"/>
      <c r="AW363" s="191"/>
      <c r="AX363" s="191"/>
      <c r="AY363" s="191"/>
      <c r="AZ363" s="191"/>
      <c r="BA363" s="191"/>
      <c r="BB363" s="191"/>
      <c r="BC363" s="191"/>
      <c r="BD363" s="191"/>
      <c r="BE363" s="191"/>
      <c r="BF363" s="191"/>
      <c r="BG363" s="191"/>
      <c r="BH363" s="191"/>
    </row>
    <row r="364" spans="1:60" outlineLevel="1" x14ac:dyDescent="0.25">
      <c r="A364" s="192"/>
      <c r="B364" s="193"/>
      <c r="C364" s="195" t="s">
        <v>535</v>
      </c>
      <c r="D364" s="196"/>
      <c r="E364" s="197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1"/>
      <c r="Z364" s="191"/>
      <c r="AA364" s="191"/>
      <c r="AB364" s="191"/>
      <c r="AC364" s="191"/>
      <c r="AD364" s="191"/>
      <c r="AE364" s="191"/>
      <c r="AF364" s="191"/>
      <c r="AG364" s="191" t="s">
        <v>143</v>
      </c>
      <c r="AH364" s="191">
        <v>0</v>
      </c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1"/>
      <c r="AT364" s="191"/>
      <c r="AU364" s="191"/>
      <c r="AV364" s="191"/>
      <c r="AW364" s="191"/>
      <c r="AX364" s="191"/>
      <c r="AY364" s="191"/>
      <c r="AZ364" s="191"/>
      <c r="BA364" s="191"/>
      <c r="BB364" s="191"/>
      <c r="BC364" s="191"/>
      <c r="BD364" s="191"/>
      <c r="BE364" s="191"/>
      <c r="BF364" s="191"/>
      <c r="BG364" s="191"/>
      <c r="BH364" s="191"/>
    </row>
    <row r="365" spans="1:60" outlineLevel="1" x14ac:dyDescent="0.25">
      <c r="A365" s="192"/>
      <c r="B365" s="193"/>
      <c r="C365" s="195" t="s">
        <v>998</v>
      </c>
      <c r="D365" s="196"/>
      <c r="E365" s="197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1"/>
      <c r="Z365" s="191"/>
      <c r="AA365" s="191"/>
      <c r="AB365" s="191"/>
      <c r="AC365" s="191"/>
      <c r="AD365" s="191"/>
      <c r="AE365" s="191"/>
      <c r="AF365" s="191"/>
      <c r="AG365" s="191" t="s">
        <v>143</v>
      </c>
      <c r="AH365" s="191">
        <v>0</v>
      </c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1"/>
      <c r="AT365" s="191"/>
      <c r="AU365" s="191"/>
      <c r="AV365" s="191"/>
      <c r="AW365" s="191"/>
      <c r="AX365" s="191"/>
      <c r="AY365" s="191"/>
      <c r="AZ365" s="191"/>
      <c r="BA365" s="191"/>
      <c r="BB365" s="191"/>
      <c r="BC365" s="191"/>
      <c r="BD365" s="191"/>
      <c r="BE365" s="191"/>
      <c r="BF365" s="191"/>
      <c r="BG365" s="191"/>
      <c r="BH365" s="191"/>
    </row>
    <row r="366" spans="1:60" outlineLevel="1" x14ac:dyDescent="0.25">
      <c r="A366" s="192"/>
      <c r="B366" s="193"/>
      <c r="C366" s="195" t="s">
        <v>999</v>
      </c>
      <c r="D366" s="196"/>
      <c r="E366" s="197">
        <v>7.09009</v>
      </c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1"/>
      <c r="Z366" s="191"/>
      <c r="AA366" s="191"/>
      <c r="AB366" s="191"/>
      <c r="AC366" s="191"/>
      <c r="AD366" s="191"/>
      <c r="AE366" s="191"/>
      <c r="AF366" s="191"/>
      <c r="AG366" s="191" t="s">
        <v>143</v>
      </c>
      <c r="AH366" s="191">
        <v>0</v>
      </c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1"/>
      <c r="AT366" s="191"/>
      <c r="AU366" s="191"/>
      <c r="AV366" s="191"/>
      <c r="AW366" s="191"/>
      <c r="AX366" s="191"/>
      <c r="AY366" s="191"/>
      <c r="AZ366" s="191"/>
      <c r="BA366" s="191"/>
      <c r="BB366" s="191"/>
      <c r="BC366" s="191"/>
      <c r="BD366" s="191"/>
      <c r="BE366" s="191"/>
      <c r="BF366" s="191"/>
      <c r="BG366" s="191"/>
      <c r="BH366" s="191"/>
    </row>
    <row r="367" spans="1:60" outlineLevel="1" x14ac:dyDescent="0.25">
      <c r="A367" s="192"/>
      <c r="B367" s="193"/>
      <c r="C367" s="641"/>
      <c r="D367" s="642"/>
      <c r="E367" s="642"/>
      <c r="F367" s="642"/>
      <c r="G367" s="642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1"/>
      <c r="Z367" s="191"/>
      <c r="AA367" s="191"/>
      <c r="AB367" s="191"/>
      <c r="AC367" s="191"/>
      <c r="AD367" s="191"/>
      <c r="AE367" s="191"/>
      <c r="AF367" s="191"/>
      <c r="AG367" s="191" t="s">
        <v>103</v>
      </c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1"/>
      <c r="AT367" s="191"/>
      <c r="AU367" s="191"/>
      <c r="AV367" s="191"/>
      <c r="AW367" s="191"/>
      <c r="AX367" s="191"/>
      <c r="AY367" s="191"/>
      <c r="AZ367" s="191"/>
      <c r="BA367" s="191"/>
      <c r="BB367" s="191"/>
      <c r="BC367" s="191"/>
      <c r="BD367" s="191"/>
      <c r="BE367" s="191"/>
      <c r="BF367" s="191"/>
      <c r="BG367" s="191"/>
      <c r="BH367" s="191"/>
    </row>
    <row r="368" spans="1:60" x14ac:dyDescent="0.25">
      <c r="A368" s="174" t="s">
        <v>92</v>
      </c>
      <c r="B368" s="175" t="s">
        <v>178</v>
      </c>
      <c r="C368" s="176" t="s">
        <v>179</v>
      </c>
      <c r="D368" s="177"/>
      <c r="E368" s="178"/>
      <c r="F368" s="179"/>
      <c r="G368" s="179">
        <f>SUMIF(AG369:AG373,"&lt;&gt;NOR",G369:G373)</f>
        <v>0</v>
      </c>
      <c r="H368" s="179"/>
      <c r="I368" s="179">
        <f>SUM(I369:I373)</f>
        <v>0</v>
      </c>
      <c r="J368" s="179"/>
      <c r="K368" s="179">
        <f>SUM(K369:K373)</f>
        <v>0</v>
      </c>
      <c r="L368" s="179"/>
      <c r="M368" s="179">
        <f>SUM(M369:M373)</f>
        <v>0</v>
      </c>
      <c r="N368" s="179"/>
      <c r="O368" s="179">
        <f>SUM(O369:O373)</f>
        <v>0</v>
      </c>
      <c r="P368" s="179"/>
      <c r="Q368" s="179">
        <f>SUM(Q369:Q373)</f>
        <v>0</v>
      </c>
      <c r="R368" s="179"/>
      <c r="S368" s="179"/>
      <c r="T368" s="180"/>
      <c r="U368" s="181"/>
      <c r="V368" s="181">
        <f>SUM(V369:V373)</f>
        <v>0</v>
      </c>
      <c r="W368" s="181"/>
      <c r="X368" s="181"/>
      <c r="AG368" s="28" t="s">
        <v>93</v>
      </c>
    </row>
    <row r="369" spans="1:60" ht="20.399999999999999" outlineLevel="1" x14ac:dyDescent="0.25">
      <c r="A369" s="182">
        <v>40</v>
      </c>
      <c r="B369" s="183" t="s">
        <v>600</v>
      </c>
      <c r="C369" s="184" t="s">
        <v>1000</v>
      </c>
      <c r="D369" s="185" t="s">
        <v>602</v>
      </c>
      <c r="E369" s="186">
        <v>2</v>
      </c>
      <c r="F369" s="187"/>
      <c r="G369" s="188">
        <f>ROUND(E369*F369,2)</f>
        <v>0</v>
      </c>
      <c r="H369" s="187"/>
      <c r="I369" s="188">
        <f>ROUND(E369*H369,2)</f>
        <v>0</v>
      </c>
      <c r="J369" s="187"/>
      <c r="K369" s="188">
        <f>ROUND(E369*J369,2)</f>
        <v>0</v>
      </c>
      <c r="L369" s="188">
        <v>21</v>
      </c>
      <c r="M369" s="188">
        <f>G369*(1+L369/100)</f>
        <v>0</v>
      </c>
      <c r="N369" s="188">
        <v>0</v>
      </c>
      <c r="O369" s="188">
        <f>ROUND(E369*N369,2)</f>
        <v>0</v>
      </c>
      <c r="P369" s="188">
        <v>0</v>
      </c>
      <c r="Q369" s="188">
        <f>ROUND(E369*P369,2)</f>
        <v>0</v>
      </c>
      <c r="R369" s="188"/>
      <c r="S369" s="188" t="s">
        <v>117</v>
      </c>
      <c r="T369" s="189" t="s">
        <v>98</v>
      </c>
      <c r="U369" s="190">
        <v>0</v>
      </c>
      <c r="V369" s="190">
        <f>ROUND(E369*U369,2)</f>
        <v>0</v>
      </c>
      <c r="W369" s="190"/>
      <c r="X369" s="190" t="s">
        <v>134</v>
      </c>
      <c r="Y369" s="191"/>
      <c r="Z369" s="191"/>
      <c r="AA369" s="191"/>
      <c r="AB369" s="191"/>
      <c r="AC369" s="191"/>
      <c r="AD369" s="191"/>
      <c r="AE369" s="191"/>
      <c r="AF369" s="191"/>
      <c r="AG369" s="191" t="s">
        <v>135</v>
      </c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  <c r="BE369" s="191"/>
      <c r="BF369" s="191"/>
      <c r="BG369" s="191"/>
      <c r="BH369" s="191"/>
    </row>
    <row r="370" spans="1:60" outlineLevel="1" x14ac:dyDescent="0.25">
      <c r="A370" s="192"/>
      <c r="B370" s="193"/>
      <c r="C370" s="643"/>
      <c r="D370" s="644"/>
      <c r="E370" s="644"/>
      <c r="F370" s="644"/>
      <c r="G370" s="644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  <c r="Z370" s="191"/>
      <c r="AA370" s="191"/>
      <c r="AB370" s="191"/>
      <c r="AC370" s="191"/>
      <c r="AD370" s="191"/>
      <c r="AE370" s="191"/>
      <c r="AF370" s="191"/>
      <c r="AG370" s="191" t="s">
        <v>103</v>
      </c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91"/>
      <c r="BA370" s="191"/>
      <c r="BB370" s="191"/>
      <c r="BC370" s="191"/>
      <c r="BD370" s="191"/>
      <c r="BE370" s="191"/>
      <c r="BF370" s="191"/>
      <c r="BG370" s="191"/>
      <c r="BH370" s="191"/>
    </row>
    <row r="371" spans="1:60" outlineLevel="1" x14ac:dyDescent="0.25">
      <c r="A371" s="192">
        <v>41</v>
      </c>
      <c r="B371" s="193" t="s">
        <v>615</v>
      </c>
      <c r="C371" s="206" t="s">
        <v>616</v>
      </c>
      <c r="D371" s="207" t="s">
        <v>39</v>
      </c>
      <c r="E371" s="208"/>
      <c r="F371" s="209"/>
      <c r="G371" s="190">
        <f>ROUND(E371*F371,2)</f>
        <v>0</v>
      </c>
      <c r="H371" s="209"/>
      <c r="I371" s="190">
        <f>ROUND(E371*H371,2)</f>
        <v>0</v>
      </c>
      <c r="J371" s="209"/>
      <c r="K371" s="190">
        <f>ROUND(E371*J371,2)</f>
        <v>0</v>
      </c>
      <c r="L371" s="190">
        <v>21</v>
      </c>
      <c r="M371" s="190">
        <f>G371*(1+L371/100)</f>
        <v>0</v>
      </c>
      <c r="N371" s="190">
        <v>0</v>
      </c>
      <c r="O371" s="190">
        <f>ROUND(E371*N371,2)</f>
        <v>0</v>
      </c>
      <c r="P371" s="190">
        <v>0</v>
      </c>
      <c r="Q371" s="190">
        <f>ROUND(E371*P371,2)</f>
        <v>0</v>
      </c>
      <c r="R371" s="190" t="s">
        <v>617</v>
      </c>
      <c r="S371" s="190" t="s">
        <v>97</v>
      </c>
      <c r="T371" s="190" t="s">
        <v>98</v>
      </c>
      <c r="U371" s="190">
        <v>0</v>
      </c>
      <c r="V371" s="190">
        <f>ROUND(E371*U371,2)</f>
        <v>0</v>
      </c>
      <c r="W371" s="190"/>
      <c r="X371" s="190" t="s">
        <v>532</v>
      </c>
      <c r="Y371" s="191"/>
      <c r="Z371" s="191"/>
      <c r="AA371" s="191"/>
      <c r="AB371" s="191"/>
      <c r="AC371" s="191"/>
      <c r="AD371" s="191"/>
      <c r="AE371" s="191"/>
      <c r="AF371" s="191"/>
      <c r="AG371" s="191" t="s">
        <v>533</v>
      </c>
      <c r="AH371" s="191"/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91"/>
    </row>
    <row r="372" spans="1:60" outlineLevel="1" x14ac:dyDescent="0.25">
      <c r="A372" s="192"/>
      <c r="B372" s="193"/>
      <c r="C372" s="647" t="s">
        <v>588</v>
      </c>
      <c r="D372" s="648"/>
      <c r="E372" s="648"/>
      <c r="F372" s="648"/>
      <c r="G372" s="648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1"/>
      <c r="Z372" s="191"/>
      <c r="AA372" s="191"/>
      <c r="AB372" s="191"/>
      <c r="AC372" s="191"/>
      <c r="AD372" s="191"/>
      <c r="AE372" s="191"/>
      <c r="AF372" s="191"/>
      <c r="AG372" s="191" t="s">
        <v>224</v>
      </c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1"/>
      <c r="AT372" s="191"/>
      <c r="AU372" s="191"/>
      <c r="AV372" s="191"/>
      <c r="AW372" s="191"/>
      <c r="AX372" s="191"/>
      <c r="AY372" s="191"/>
      <c r="AZ372" s="191"/>
      <c r="BA372" s="191"/>
      <c r="BB372" s="191"/>
      <c r="BC372" s="191"/>
      <c r="BD372" s="191"/>
      <c r="BE372" s="191"/>
      <c r="BF372" s="191"/>
      <c r="BG372" s="191"/>
      <c r="BH372" s="191"/>
    </row>
    <row r="373" spans="1:60" outlineLevel="1" x14ac:dyDescent="0.25">
      <c r="A373" s="192"/>
      <c r="B373" s="193"/>
      <c r="C373" s="641"/>
      <c r="D373" s="642"/>
      <c r="E373" s="642"/>
      <c r="F373" s="642"/>
      <c r="G373" s="642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1"/>
      <c r="Z373" s="191"/>
      <c r="AA373" s="191"/>
      <c r="AB373" s="191"/>
      <c r="AC373" s="191"/>
      <c r="AD373" s="191"/>
      <c r="AE373" s="191"/>
      <c r="AF373" s="191"/>
      <c r="AG373" s="191" t="s">
        <v>103</v>
      </c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191"/>
      <c r="AY373" s="191"/>
      <c r="AZ373" s="191"/>
      <c r="BA373" s="191"/>
      <c r="BB373" s="191"/>
      <c r="BC373" s="191"/>
      <c r="BD373" s="191"/>
      <c r="BE373" s="191"/>
      <c r="BF373" s="191"/>
      <c r="BG373" s="191"/>
      <c r="BH373" s="191"/>
    </row>
    <row r="374" spans="1:60" x14ac:dyDescent="0.25">
      <c r="A374" s="174" t="s">
        <v>92</v>
      </c>
      <c r="B374" s="175" t="s">
        <v>180</v>
      </c>
      <c r="C374" s="176" t="s">
        <v>181</v>
      </c>
      <c r="D374" s="177"/>
      <c r="E374" s="178"/>
      <c r="F374" s="179"/>
      <c r="G374" s="179">
        <f>SUMIF(AG375:AG424,"&lt;&gt;NOR",G375:G424)</f>
        <v>0</v>
      </c>
      <c r="H374" s="179"/>
      <c r="I374" s="179">
        <f>SUM(I375:I424)</f>
        <v>0</v>
      </c>
      <c r="J374" s="179"/>
      <c r="K374" s="179">
        <f>SUM(K375:K424)</f>
        <v>0</v>
      </c>
      <c r="L374" s="179"/>
      <c r="M374" s="179">
        <f>SUM(M375:M424)</f>
        <v>0</v>
      </c>
      <c r="N374" s="179"/>
      <c r="O374" s="179">
        <f>SUM(O375:O424)</f>
        <v>0.12</v>
      </c>
      <c r="P374" s="179"/>
      <c r="Q374" s="179">
        <f>SUM(Q375:Q424)</f>
        <v>0</v>
      </c>
      <c r="R374" s="179"/>
      <c r="S374" s="179"/>
      <c r="T374" s="180"/>
      <c r="U374" s="181"/>
      <c r="V374" s="181">
        <f>SUM(V375:V424)</f>
        <v>660.38</v>
      </c>
      <c r="W374" s="181"/>
      <c r="X374" s="181"/>
      <c r="AG374" s="28" t="s">
        <v>93</v>
      </c>
    </row>
    <row r="375" spans="1:60" ht="20.399999999999999" outlineLevel="1" x14ac:dyDescent="0.25">
      <c r="A375" s="182">
        <v>42</v>
      </c>
      <c r="B375" s="183" t="s">
        <v>618</v>
      </c>
      <c r="C375" s="184" t="s">
        <v>619</v>
      </c>
      <c r="D375" s="185" t="s">
        <v>230</v>
      </c>
      <c r="E375" s="186">
        <v>744.99</v>
      </c>
      <c r="F375" s="187"/>
      <c r="G375" s="188">
        <f>ROUND(E375*F375,2)</f>
        <v>0</v>
      </c>
      <c r="H375" s="187"/>
      <c r="I375" s="188">
        <f>ROUND(E375*H375,2)</f>
        <v>0</v>
      </c>
      <c r="J375" s="187"/>
      <c r="K375" s="188">
        <f>ROUND(E375*J375,2)</f>
        <v>0</v>
      </c>
      <c r="L375" s="188">
        <v>21</v>
      </c>
      <c r="M375" s="188">
        <f>G375*(1+L375/100)</f>
        <v>0</v>
      </c>
      <c r="N375" s="188">
        <v>6.0000000000000002E-5</v>
      </c>
      <c r="O375" s="188">
        <f>ROUND(E375*N375,2)</f>
        <v>0.04</v>
      </c>
      <c r="P375" s="188">
        <v>0</v>
      </c>
      <c r="Q375" s="188">
        <f>ROUND(E375*P375,2)</f>
        <v>0</v>
      </c>
      <c r="R375" s="188" t="s">
        <v>617</v>
      </c>
      <c r="S375" s="188" t="s">
        <v>97</v>
      </c>
      <c r="T375" s="189" t="s">
        <v>98</v>
      </c>
      <c r="U375" s="190">
        <v>0.87</v>
      </c>
      <c r="V375" s="190">
        <f>ROUND(E375*U375,2)</f>
        <v>648.14</v>
      </c>
      <c r="W375" s="190"/>
      <c r="X375" s="190" t="s">
        <v>134</v>
      </c>
      <c r="Y375" s="191"/>
      <c r="Z375" s="191"/>
      <c r="AA375" s="191"/>
      <c r="AB375" s="191"/>
      <c r="AC375" s="191"/>
      <c r="AD375" s="191"/>
      <c r="AE375" s="191"/>
      <c r="AF375" s="191"/>
      <c r="AG375" s="191" t="s">
        <v>620</v>
      </c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1"/>
      <c r="AT375" s="191"/>
      <c r="AU375" s="191"/>
      <c r="AV375" s="191"/>
      <c r="AW375" s="191"/>
      <c r="AX375" s="191"/>
      <c r="AY375" s="191"/>
      <c r="AZ375" s="191"/>
      <c r="BA375" s="191"/>
      <c r="BB375" s="191"/>
      <c r="BC375" s="191"/>
      <c r="BD375" s="191"/>
      <c r="BE375" s="191"/>
      <c r="BF375" s="191"/>
      <c r="BG375" s="191"/>
      <c r="BH375" s="191"/>
    </row>
    <row r="376" spans="1:60" outlineLevel="1" x14ac:dyDescent="0.25">
      <c r="A376" s="192"/>
      <c r="B376" s="193"/>
      <c r="C376" s="195" t="s">
        <v>621</v>
      </c>
      <c r="D376" s="196"/>
      <c r="E376" s="197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1"/>
      <c r="Z376" s="191"/>
      <c r="AA376" s="191"/>
      <c r="AB376" s="191"/>
      <c r="AC376" s="191"/>
      <c r="AD376" s="191"/>
      <c r="AE376" s="191"/>
      <c r="AF376" s="191"/>
      <c r="AG376" s="191" t="s">
        <v>143</v>
      </c>
      <c r="AH376" s="191">
        <v>0</v>
      </c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1"/>
      <c r="AT376" s="191"/>
      <c r="AU376" s="191"/>
      <c r="AV376" s="191"/>
      <c r="AW376" s="191"/>
      <c r="AX376" s="191"/>
      <c r="AY376" s="191"/>
      <c r="AZ376" s="191"/>
      <c r="BA376" s="191"/>
      <c r="BB376" s="191"/>
      <c r="BC376" s="191"/>
      <c r="BD376" s="191"/>
      <c r="BE376" s="191"/>
      <c r="BF376" s="191"/>
      <c r="BG376" s="191"/>
      <c r="BH376" s="191"/>
    </row>
    <row r="377" spans="1:60" outlineLevel="1" x14ac:dyDescent="0.25">
      <c r="A377" s="192"/>
      <c r="B377" s="193"/>
      <c r="C377" s="195" t="s">
        <v>273</v>
      </c>
      <c r="D377" s="196"/>
      <c r="E377" s="197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1"/>
      <c r="Z377" s="191"/>
      <c r="AA377" s="191"/>
      <c r="AB377" s="191"/>
      <c r="AC377" s="191"/>
      <c r="AD377" s="191"/>
      <c r="AE377" s="191"/>
      <c r="AF377" s="191"/>
      <c r="AG377" s="191" t="s">
        <v>143</v>
      </c>
      <c r="AH377" s="191">
        <v>0</v>
      </c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1"/>
      <c r="AT377" s="191"/>
      <c r="AU377" s="191"/>
      <c r="AV377" s="191"/>
      <c r="AW377" s="191"/>
      <c r="AX377" s="191"/>
      <c r="AY377" s="191"/>
      <c r="AZ377" s="191"/>
      <c r="BA377" s="191"/>
      <c r="BB377" s="191"/>
      <c r="BC377" s="191"/>
      <c r="BD377" s="191"/>
      <c r="BE377" s="191"/>
      <c r="BF377" s="191"/>
      <c r="BG377" s="191"/>
      <c r="BH377" s="191"/>
    </row>
    <row r="378" spans="1:60" outlineLevel="1" x14ac:dyDescent="0.25">
      <c r="A378" s="192"/>
      <c r="B378" s="193"/>
      <c r="C378" s="195" t="s">
        <v>1001</v>
      </c>
      <c r="D378" s="196"/>
      <c r="E378" s="197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1"/>
      <c r="Z378" s="191"/>
      <c r="AA378" s="191"/>
      <c r="AB378" s="191"/>
      <c r="AC378" s="191"/>
      <c r="AD378" s="191"/>
      <c r="AE378" s="191"/>
      <c r="AF378" s="191"/>
      <c r="AG378" s="191" t="s">
        <v>143</v>
      </c>
      <c r="AH378" s="191">
        <v>0</v>
      </c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1"/>
      <c r="BB378" s="191"/>
      <c r="BC378" s="191"/>
      <c r="BD378" s="191"/>
      <c r="BE378" s="191"/>
      <c r="BF378" s="191"/>
      <c r="BG378" s="191"/>
      <c r="BH378" s="191"/>
    </row>
    <row r="379" spans="1:60" outlineLevel="1" x14ac:dyDescent="0.25">
      <c r="A379" s="192"/>
      <c r="B379" s="193"/>
      <c r="C379" s="195" t="s">
        <v>1002</v>
      </c>
      <c r="D379" s="196"/>
      <c r="E379" s="197">
        <v>17.93</v>
      </c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1"/>
      <c r="Z379" s="191"/>
      <c r="AA379" s="191"/>
      <c r="AB379" s="191"/>
      <c r="AC379" s="191"/>
      <c r="AD379" s="191"/>
      <c r="AE379" s="191"/>
      <c r="AF379" s="191"/>
      <c r="AG379" s="191" t="s">
        <v>143</v>
      </c>
      <c r="AH379" s="191">
        <v>0</v>
      </c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191"/>
      <c r="AY379" s="191"/>
      <c r="AZ379" s="191"/>
      <c r="BA379" s="191"/>
      <c r="BB379" s="191"/>
      <c r="BC379" s="191"/>
      <c r="BD379" s="191"/>
      <c r="BE379" s="191"/>
      <c r="BF379" s="191"/>
      <c r="BG379" s="191"/>
      <c r="BH379" s="191"/>
    </row>
    <row r="380" spans="1:60" outlineLevel="1" x14ac:dyDescent="0.25">
      <c r="A380" s="192"/>
      <c r="B380" s="193"/>
      <c r="C380" s="195" t="s">
        <v>1003</v>
      </c>
      <c r="D380" s="196"/>
      <c r="E380" s="197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1"/>
      <c r="Z380" s="191"/>
      <c r="AA380" s="191"/>
      <c r="AB380" s="191"/>
      <c r="AC380" s="191"/>
      <c r="AD380" s="191"/>
      <c r="AE380" s="191"/>
      <c r="AF380" s="191"/>
      <c r="AG380" s="191" t="s">
        <v>143</v>
      </c>
      <c r="AH380" s="191">
        <v>0</v>
      </c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1"/>
      <c r="BB380" s="191"/>
      <c r="BC380" s="191"/>
      <c r="BD380" s="191"/>
      <c r="BE380" s="191"/>
      <c r="BF380" s="191"/>
      <c r="BG380" s="191"/>
      <c r="BH380" s="191"/>
    </row>
    <row r="381" spans="1:60" outlineLevel="1" x14ac:dyDescent="0.25">
      <c r="A381" s="192"/>
      <c r="B381" s="193"/>
      <c r="C381" s="195" t="s">
        <v>1004</v>
      </c>
      <c r="D381" s="196"/>
      <c r="E381" s="197">
        <v>23.27</v>
      </c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1"/>
      <c r="Z381" s="191"/>
      <c r="AA381" s="191"/>
      <c r="AB381" s="191"/>
      <c r="AC381" s="191"/>
      <c r="AD381" s="191"/>
      <c r="AE381" s="191"/>
      <c r="AF381" s="191"/>
      <c r="AG381" s="191" t="s">
        <v>143</v>
      </c>
      <c r="AH381" s="191">
        <v>0</v>
      </c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91"/>
      <c r="AY381" s="191"/>
      <c r="AZ381" s="191"/>
      <c r="BA381" s="191"/>
      <c r="BB381" s="191"/>
      <c r="BC381" s="191"/>
      <c r="BD381" s="191"/>
      <c r="BE381" s="191"/>
      <c r="BF381" s="191"/>
      <c r="BG381" s="191"/>
      <c r="BH381" s="191"/>
    </row>
    <row r="382" spans="1:60" outlineLevel="1" x14ac:dyDescent="0.25">
      <c r="A382" s="192"/>
      <c r="B382" s="193"/>
      <c r="C382" s="195" t="s">
        <v>1005</v>
      </c>
      <c r="D382" s="196"/>
      <c r="E382" s="197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1"/>
      <c r="Z382" s="191"/>
      <c r="AA382" s="191"/>
      <c r="AB382" s="191"/>
      <c r="AC382" s="191"/>
      <c r="AD382" s="191"/>
      <c r="AE382" s="191"/>
      <c r="AF382" s="191"/>
      <c r="AG382" s="191" t="s">
        <v>143</v>
      </c>
      <c r="AH382" s="191">
        <v>0</v>
      </c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191"/>
      <c r="AY382" s="191"/>
      <c r="AZ382" s="191"/>
      <c r="BA382" s="191"/>
      <c r="BB382" s="191"/>
      <c r="BC382" s="191"/>
      <c r="BD382" s="191"/>
      <c r="BE382" s="191"/>
      <c r="BF382" s="191"/>
      <c r="BG382" s="191"/>
      <c r="BH382" s="191"/>
    </row>
    <row r="383" spans="1:60" outlineLevel="1" x14ac:dyDescent="0.25">
      <c r="A383" s="192"/>
      <c r="B383" s="193"/>
      <c r="C383" s="195" t="s">
        <v>1006</v>
      </c>
      <c r="D383" s="196"/>
      <c r="E383" s="197">
        <v>94.62</v>
      </c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1"/>
      <c r="Z383" s="191"/>
      <c r="AA383" s="191"/>
      <c r="AB383" s="191"/>
      <c r="AC383" s="191"/>
      <c r="AD383" s="191"/>
      <c r="AE383" s="191"/>
      <c r="AF383" s="191"/>
      <c r="AG383" s="191" t="s">
        <v>143</v>
      </c>
      <c r="AH383" s="191">
        <v>0</v>
      </c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191"/>
      <c r="AY383" s="191"/>
      <c r="AZ383" s="191"/>
      <c r="BA383" s="191"/>
      <c r="BB383" s="191"/>
      <c r="BC383" s="191"/>
      <c r="BD383" s="191"/>
      <c r="BE383" s="191"/>
      <c r="BF383" s="191"/>
      <c r="BG383" s="191"/>
      <c r="BH383" s="191"/>
    </row>
    <row r="384" spans="1:60" outlineLevel="1" x14ac:dyDescent="0.25">
      <c r="A384" s="192"/>
      <c r="B384" s="193"/>
      <c r="C384" s="195" t="s">
        <v>1007</v>
      </c>
      <c r="D384" s="196"/>
      <c r="E384" s="197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1"/>
      <c r="Z384" s="191"/>
      <c r="AA384" s="191"/>
      <c r="AB384" s="191"/>
      <c r="AC384" s="191"/>
      <c r="AD384" s="191"/>
      <c r="AE384" s="191"/>
      <c r="AF384" s="191"/>
      <c r="AG384" s="191" t="s">
        <v>143</v>
      </c>
      <c r="AH384" s="191">
        <v>0</v>
      </c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  <c r="BH384" s="191"/>
    </row>
    <row r="385" spans="1:60" outlineLevel="1" x14ac:dyDescent="0.25">
      <c r="A385" s="192"/>
      <c r="B385" s="193"/>
      <c r="C385" s="195" t="s">
        <v>1008</v>
      </c>
      <c r="D385" s="196"/>
      <c r="E385" s="197">
        <v>27.59</v>
      </c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1"/>
      <c r="Z385" s="191"/>
      <c r="AA385" s="191"/>
      <c r="AB385" s="191"/>
      <c r="AC385" s="191"/>
      <c r="AD385" s="191"/>
      <c r="AE385" s="191"/>
      <c r="AF385" s="191"/>
      <c r="AG385" s="191" t="s">
        <v>143</v>
      </c>
      <c r="AH385" s="191">
        <v>0</v>
      </c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91"/>
      <c r="AY385" s="191"/>
      <c r="AZ385" s="191"/>
      <c r="BA385" s="191"/>
      <c r="BB385" s="191"/>
      <c r="BC385" s="191"/>
      <c r="BD385" s="191"/>
      <c r="BE385" s="191"/>
      <c r="BF385" s="191"/>
      <c r="BG385" s="191"/>
      <c r="BH385" s="191"/>
    </row>
    <row r="386" spans="1:60" outlineLevel="1" x14ac:dyDescent="0.25">
      <c r="A386" s="192"/>
      <c r="B386" s="193"/>
      <c r="C386" s="195" t="s">
        <v>278</v>
      </c>
      <c r="D386" s="196"/>
      <c r="E386" s="197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1"/>
      <c r="Z386" s="191"/>
      <c r="AA386" s="191"/>
      <c r="AB386" s="191"/>
      <c r="AC386" s="191"/>
      <c r="AD386" s="191"/>
      <c r="AE386" s="191"/>
      <c r="AF386" s="191"/>
      <c r="AG386" s="191" t="s">
        <v>143</v>
      </c>
      <c r="AH386" s="191">
        <v>0</v>
      </c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1"/>
      <c r="AT386" s="191"/>
      <c r="AU386" s="191"/>
      <c r="AV386" s="191"/>
      <c r="AW386" s="191"/>
      <c r="AX386" s="191"/>
      <c r="AY386" s="191"/>
      <c r="AZ386" s="191"/>
      <c r="BA386" s="191"/>
      <c r="BB386" s="191"/>
      <c r="BC386" s="191"/>
      <c r="BD386" s="191"/>
      <c r="BE386" s="191"/>
      <c r="BF386" s="191"/>
      <c r="BG386" s="191"/>
      <c r="BH386" s="191"/>
    </row>
    <row r="387" spans="1:60" outlineLevel="1" x14ac:dyDescent="0.25">
      <c r="A387" s="192"/>
      <c r="B387" s="193"/>
      <c r="C387" s="195" t="s">
        <v>1009</v>
      </c>
      <c r="D387" s="196"/>
      <c r="E387" s="197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1"/>
      <c r="Z387" s="191"/>
      <c r="AA387" s="191"/>
      <c r="AB387" s="191"/>
      <c r="AC387" s="191"/>
      <c r="AD387" s="191"/>
      <c r="AE387" s="191"/>
      <c r="AF387" s="191"/>
      <c r="AG387" s="191" t="s">
        <v>143</v>
      </c>
      <c r="AH387" s="191">
        <v>0</v>
      </c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1"/>
      <c r="AT387" s="191"/>
      <c r="AU387" s="191"/>
      <c r="AV387" s="191"/>
      <c r="AW387" s="191"/>
      <c r="AX387" s="191"/>
      <c r="AY387" s="191"/>
      <c r="AZ387" s="191"/>
      <c r="BA387" s="191"/>
      <c r="BB387" s="191"/>
      <c r="BC387" s="191"/>
      <c r="BD387" s="191"/>
      <c r="BE387" s="191"/>
      <c r="BF387" s="191"/>
      <c r="BG387" s="191"/>
      <c r="BH387" s="191"/>
    </row>
    <row r="388" spans="1:60" outlineLevel="1" x14ac:dyDescent="0.25">
      <c r="A388" s="192"/>
      <c r="B388" s="193"/>
      <c r="C388" s="195" t="s">
        <v>1010</v>
      </c>
      <c r="D388" s="196"/>
      <c r="E388" s="197">
        <v>109.82</v>
      </c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1"/>
      <c r="Z388" s="191"/>
      <c r="AA388" s="191"/>
      <c r="AB388" s="191"/>
      <c r="AC388" s="191"/>
      <c r="AD388" s="191"/>
      <c r="AE388" s="191"/>
      <c r="AF388" s="191"/>
      <c r="AG388" s="191" t="s">
        <v>143</v>
      </c>
      <c r="AH388" s="191">
        <v>0</v>
      </c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1"/>
      <c r="AT388" s="191"/>
      <c r="AU388" s="191"/>
      <c r="AV388" s="191"/>
      <c r="AW388" s="191"/>
      <c r="AX388" s="191"/>
      <c r="AY388" s="191"/>
      <c r="AZ388" s="191"/>
      <c r="BA388" s="191"/>
      <c r="BB388" s="191"/>
      <c r="BC388" s="191"/>
      <c r="BD388" s="191"/>
      <c r="BE388" s="191"/>
      <c r="BF388" s="191"/>
      <c r="BG388" s="191"/>
      <c r="BH388" s="191"/>
    </row>
    <row r="389" spans="1:60" outlineLevel="1" x14ac:dyDescent="0.25">
      <c r="A389" s="192"/>
      <c r="B389" s="193"/>
      <c r="C389" s="195" t="s">
        <v>1011</v>
      </c>
      <c r="D389" s="196"/>
      <c r="E389" s="197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1"/>
      <c r="Z389" s="191"/>
      <c r="AA389" s="191"/>
      <c r="AB389" s="191"/>
      <c r="AC389" s="191"/>
      <c r="AD389" s="191"/>
      <c r="AE389" s="191"/>
      <c r="AF389" s="191"/>
      <c r="AG389" s="191" t="s">
        <v>143</v>
      </c>
      <c r="AH389" s="191">
        <v>0</v>
      </c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191"/>
      <c r="AT389" s="191"/>
      <c r="AU389" s="191"/>
      <c r="AV389" s="191"/>
      <c r="AW389" s="191"/>
      <c r="AX389" s="191"/>
      <c r="AY389" s="191"/>
      <c r="AZ389" s="191"/>
      <c r="BA389" s="191"/>
      <c r="BB389" s="191"/>
      <c r="BC389" s="191"/>
      <c r="BD389" s="191"/>
      <c r="BE389" s="191"/>
      <c r="BF389" s="191"/>
      <c r="BG389" s="191"/>
      <c r="BH389" s="191"/>
    </row>
    <row r="390" spans="1:60" outlineLevel="1" x14ac:dyDescent="0.25">
      <c r="A390" s="192"/>
      <c r="B390" s="193"/>
      <c r="C390" s="195" t="s">
        <v>1012</v>
      </c>
      <c r="D390" s="196"/>
      <c r="E390" s="197">
        <v>93.05</v>
      </c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1"/>
      <c r="Z390" s="191"/>
      <c r="AA390" s="191"/>
      <c r="AB390" s="191"/>
      <c r="AC390" s="191"/>
      <c r="AD390" s="191"/>
      <c r="AE390" s="191"/>
      <c r="AF390" s="191"/>
      <c r="AG390" s="191" t="s">
        <v>143</v>
      </c>
      <c r="AH390" s="191">
        <v>0</v>
      </c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1"/>
      <c r="BB390" s="191"/>
      <c r="BC390" s="191"/>
      <c r="BD390" s="191"/>
      <c r="BE390" s="191"/>
      <c r="BF390" s="191"/>
      <c r="BG390" s="191"/>
      <c r="BH390" s="191"/>
    </row>
    <row r="391" spans="1:60" outlineLevel="1" x14ac:dyDescent="0.25">
      <c r="A391" s="192"/>
      <c r="B391" s="193"/>
      <c r="C391" s="195" t="s">
        <v>282</v>
      </c>
      <c r="D391" s="196"/>
      <c r="E391" s="197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1"/>
      <c r="Z391" s="191"/>
      <c r="AA391" s="191"/>
      <c r="AB391" s="191"/>
      <c r="AC391" s="191"/>
      <c r="AD391" s="191"/>
      <c r="AE391" s="191"/>
      <c r="AF391" s="191"/>
      <c r="AG391" s="191" t="s">
        <v>143</v>
      </c>
      <c r="AH391" s="191">
        <v>0</v>
      </c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  <c r="BE391" s="191"/>
      <c r="BF391" s="191"/>
      <c r="BG391" s="191"/>
      <c r="BH391" s="191"/>
    </row>
    <row r="392" spans="1:60" outlineLevel="1" x14ac:dyDescent="0.25">
      <c r="A392" s="192"/>
      <c r="B392" s="193"/>
      <c r="C392" s="195" t="s">
        <v>1013</v>
      </c>
      <c r="D392" s="196"/>
      <c r="E392" s="197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1"/>
      <c r="Z392" s="191"/>
      <c r="AA392" s="191"/>
      <c r="AB392" s="191"/>
      <c r="AC392" s="191"/>
      <c r="AD392" s="191"/>
      <c r="AE392" s="191"/>
      <c r="AF392" s="191"/>
      <c r="AG392" s="191" t="s">
        <v>143</v>
      </c>
      <c r="AH392" s="191">
        <v>0</v>
      </c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191"/>
      <c r="AZ392" s="191"/>
      <c r="BA392" s="191"/>
      <c r="BB392" s="191"/>
      <c r="BC392" s="191"/>
      <c r="BD392" s="191"/>
      <c r="BE392" s="191"/>
      <c r="BF392" s="191"/>
      <c r="BG392" s="191"/>
      <c r="BH392" s="191"/>
    </row>
    <row r="393" spans="1:60" outlineLevel="1" x14ac:dyDescent="0.25">
      <c r="A393" s="192"/>
      <c r="B393" s="193"/>
      <c r="C393" s="195" t="s">
        <v>1014</v>
      </c>
      <c r="D393" s="196"/>
      <c r="E393" s="197">
        <v>10.69</v>
      </c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1"/>
      <c r="Z393" s="191"/>
      <c r="AA393" s="191"/>
      <c r="AB393" s="191"/>
      <c r="AC393" s="191"/>
      <c r="AD393" s="191"/>
      <c r="AE393" s="191"/>
      <c r="AF393" s="191"/>
      <c r="AG393" s="191" t="s">
        <v>143</v>
      </c>
      <c r="AH393" s="191">
        <v>0</v>
      </c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191"/>
      <c r="AY393" s="191"/>
      <c r="AZ393" s="191"/>
      <c r="BA393" s="191"/>
      <c r="BB393" s="191"/>
      <c r="BC393" s="191"/>
      <c r="BD393" s="191"/>
      <c r="BE393" s="191"/>
      <c r="BF393" s="191"/>
      <c r="BG393" s="191"/>
      <c r="BH393" s="191"/>
    </row>
    <row r="394" spans="1:60" outlineLevel="1" x14ac:dyDescent="0.25">
      <c r="A394" s="192"/>
      <c r="B394" s="193"/>
      <c r="C394" s="195" t="s">
        <v>1015</v>
      </c>
      <c r="D394" s="196"/>
      <c r="E394" s="197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1"/>
      <c r="Z394" s="191"/>
      <c r="AA394" s="191"/>
      <c r="AB394" s="191"/>
      <c r="AC394" s="191"/>
      <c r="AD394" s="191"/>
      <c r="AE394" s="191"/>
      <c r="AF394" s="191"/>
      <c r="AG394" s="191" t="s">
        <v>143</v>
      </c>
      <c r="AH394" s="191">
        <v>0</v>
      </c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1"/>
      <c r="AT394" s="191"/>
      <c r="AU394" s="191"/>
      <c r="AV394" s="191"/>
      <c r="AW394" s="191"/>
      <c r="AX394" s="191"/>
      <c r="AY394" s="191"/>
      <c r="AZ394" s="191"/>
      <c r="BA394" s="191"/>
      <c r="BB394" s="191"/>
      <c r="BC394" s="191"/>
      <c r="BD394" s="191"/>
      <c r="BE394" s="191"/>
      <c r="BF394" s="191"/>
      <c r="BG394" s="191"/>
      <c r="BH394" s="191"/>
    </row>
    <row r="395" spans="1:60" outlineLevel="1" x14ac:dyDescent="0.25">
      <c r="A395" s="192"/>
      <c r="B395" s="193"/>
      <c r="C395" s="195" t="s">
        <v>1016</v>
      </c>
      <c r="D395" s="196"/>
      <c r="E395" s="197">
        <v>76.7</v>
      </c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1"/>
      <c r="Z395" s="191"/>
      <c r="AA395" s="191"/>
      <c r="AB395" s="191"/>
      <c r="AC395" s="191"/>
      <c r="AD395" s="191"/>
      <c r="AE395" s="191"/>
      <c r="AF395" s="191"/>
      <c r="AG395" s="191" t="s">
        <v>143</v>
      </c>
      <c r="AH395" s="191">
        <v>0</v>
      </c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191"/>
      <c r="AZ395" s="191"/>
      <c r="BA395" s="191"/>
      <c r="BB395" s="191"/>
      <c r="BC395" s="191"/>
      <c r="BD395" s="191"/>
      <c r="BE395" s="191"/>
      <c r="BF395" s="191"/>
      <c r="BG395" s="191"/>
      <c r="BH395" s="191"/>
    </row>
    <row r="396" spans="1:60" outlineLevel="1" x14ac:dyDescent="0.25">
      <c r="A396" s="192"/>
      <c r="B396" s="193"/>
      <c r="C396" s="195" t="s">
        <v>1017</v>
      </c>
      <c r="D396" s="196"/>
      <c r="E396" s="197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1"/>
      <c r="Z396" s="191"/>
      <c r="AA396" s="191"/>
      <c r="AB396" s="191"/>
      <c r="AC396" s="191"/>
      <c r="AD396" s="191"/>
      <c r="AE396" s="191"/>
      <c r="AF396" s="191"/>
      <c r="AG396" s="191" t="s">
        <v>143</v>
      </c>
      <c r="AH396" s="191">
        <v>0</v>
      </c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191"/>
      <c r="AY396" s="191"/>
      <c r="AZ396" s="191"/>
      <c r="BA396" s="191"/>
      <c r="BB396" s="191"/>
      <c r="BC396" s="191"/>
      <c r="BD396" s="191"/>
      <c r="BE396" s="191"/>
      <c r="BF396" s="191"/>
      <c r="BG396" s="191"/>
      <c r="BH396" s="191"/>
    </row>
    <row r="397" spans="1:60" outlineLevel="1" x14ac:dyDescent="0.25">
      <c r="A397" s="192"/>
      <c r="B397" s="193"/>
      <c r="C397" s="195" t="s">
        <v>1018</v>
      </c>
      <c r="D397" s="196"/>
      <c r="E397" s="197">
        <v>39.64</v>
      </c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1"/>
      <c r="Z397" s="191"/>
      <c r="AA397" s="191"/>
      <c r="AB397" s="191"/>
      <c r="AC397" s="191"/>
      <c r="AD397" s="191"/>
      <c r="AE397" s="191"/>
      <c r="AF397" s="191"/>
      <c r="AG397" s="191" t="s">
        <v>143</v>
      </c>
      <c r="AH397" s="191">
        <v>0</v>
      </c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1"/>
      <c r="AT397" s="191"/>
      <c r="AU397" s="191"/>
      <c r="AV397" s="191"/>
      <c r="AW397" s="191"/>
      <c r="AX397" s="191"/>
      <c r="AY397" s="191"/>
      <c r="AZ397" s="191"/>
      <c r="BA397" s="191"/>
      <c r="BB397" s="191"/>
      <c r="BC397" s="191"/>
      <c r="BD397" s="191"/>
      <c r="BE397" s="191"/>
      <c r="BF397" s="191"/>
      <c r="BG397" s="191"/>
      <c r="BH397" s="191"/>
    </row>
    <row r="398" spans="1:60" outlineLevel="1" x14ac:dyDescent="0.25">
      <c r="A398" s="192"/>
      <c r="B398" s="193"/>
      <c r="C398" s="195" t="s">
        <v>1005</v>
      </c>
      <c r="D398" s="196"/>
      <c r="E398" s="197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1"/>
      <c r="Z398" s="191"/>
      <c r="AA398" s="191"/>
      <c r="AB398" s="191"/>
      <c r="AC398" s="191"/>
      <c r="AD398" s="191"/>
      <c r="AE398" s="191"/>
      <c r="AF398" s="191"/>
      <c r="AG398" s="191" t="s">
        <v>143</v>
      </c>
      <c r="AH398" s="191">
        <v>0</v>
      </c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191"/>
      <c r="AZ398" s="191"/>
      <c r="BA398" s="191"/>
      <c r="BB398" s="191"/>
      <c r="BC398" s="191"/>
      <c r="BD398" s="191"/>
      <c r="BE398" s="191"/>
      <c r="BF398" s="191"/>
      <c r="BG398" s="191"/>
      <c r="BH398" s="191"/>
    </row>
    <row r="399" spans="1:60" outlineLevel="1" x14ac:dyDescent="0.25">
      <c r="A399" s="192"/>
      <c r="B399" s="193"/>
      <c r="C399" s="195" t="s">
        <v>1019</v>
      </c>
      <c r="D399" s="196"/>
      <c r="E399" s="197">
        <v>50.4</v>
      </c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1"/>
      <c r="Z399" s="191"/>
      <c r="AA399" s="191"/>
      <c r="AB399" s="191"/>
      <c r="AC399" s="191"/>
      <c r="AD399" s="191"/>
      <c r="AE399" s="191"/>
      <c r="AF399" s="191"/>
      <c r="AG399" s="191" t="s">
        <v>143</v>
      </c>
      <c r="AH399" s="191">
        <v>0</v>
      </c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1"/>
      <c r="AT399" s="191"/>
      <c r="AU399" s="191"/>
      <c r="AV399" s="191"/>
      <c r="AW399" s="191"/>
      <c r="AX399" s="191"/>
      <c r="AY399" s="191"/>
      <c r="AZ399" s="191"/>
      <c r="BA399" s="191"/>
      <c r="BB399" s="191"/>
      <c r="BC399" s="191"/>
      <c r="BD399" s="191"/>
      <c r="BE399" s="191"/>
      <c r="BF399" s="191"/>
      <c r="BG399" s="191"/>
      <c r="BH399" s="191"/>
    </row>
    <row r="400" spans="1:60" outlineLevel="1" x14ac:dyDescent="0.25">
      <c r="A400" s="192"/>
      <c r="B400" s="193"/>
      <c r="C400" s="195" t="s">
        <v>632</v>
      </c>
      <c r="D400" s="196"/>
      <c r="E400" s="197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1"/>
      <c r="Z400" s="191"/>
      <c r="AA400" s="191"/>
      <c r="AB400" s="191"/>
      <c r="AC400" s="191"/>
      <c r="AD400" s="191"/>
      <c r="AE400" s="191"/>
      <c r="AF400" s="191"/>
      <c r="AG400" s="191" t="s">
        <v>143</v>
      </c>
      <c r="AH400" s="191">
        <v>0</v>
      </c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1"/>
      <c r="AT400" s="191"/>
      <c r="AU400" s="191"/>
      <c r="AV400" s="191"/>
      <c r="AW400" s="191"/>
      <c r="AX400" s="191"/>
      <c r="AY400" s="191"/>
      <c r="AZ400" s="191"/>
      <c r="BA400" s="191"/>
      <c r="BB400" s="191"/>
      <c r="BC400" s="191"/>
      <c r="BD400" s="191"/>
      <c r="BE400" s="191"/>
      <c r="BF400" s="191"/>
      <c r="BG400" s="191"/>
      <c r="BH400" s="191"/>
    </row>
    <row r="401" spans="1:60" outlineLevel="1" x14ac:dyDescent="0.25">
      <c r="A401" s="192"/>
      <c r="B401" s="193"/>
      <c r="C401" s="195" t="s">
        <v>1020</v>
      </c>
      <c r="D401" s="196"/>
      <c r="E401" s="197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1"/>
      <c r="Z401" s="191"/>
      <c r="AA401" s="191"/>
      <c r="AB401" s="191"/>
      <c r="AC401" s="191"/>
      <c r="AD401" s="191"/>
      <c r="AE401" s="191"/>
      <c r="AF401" s="191"/>
      <c r="AG401" s="191" t="s">
        <v>143</v>
      </c>
      <c r="AH401" s="191">
        <v>0</v>
      </c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1"/>
      <c r="AT401" s="191"/>
      <c r="AU401" s="191"/>
      <c r="AV401" s="191"/>
      <c r="AW401" s="191"/>
      <c r="AX401" s="191"/>
      <c r="AY401" s="191"/>
      <c r="AZ401" s="191"/>
      <c r="BA401" s="191"/>
      <c r="BB401" s="191"/>
      <c r="BC401" s="191"/>
      <c r="BD401" s="191"/>
      <c r="BE401" s="191"/>
      <c r="BF401" s="191"/>
      <c r="BG401" s="191"/>
      <c r="BH401" s="191"/>
    </row>
    <row r="402" spans="1:60" outlineLevel="1" x14ac:dyDescent="0.25">
      <c r="A402" s="192"/>
      <c r="B402" s="193"/>
      <c r="C402" s="195" t="s">
        <v>1021</v>
      </c>
      <c r="D402" s="196"/>
      <c r="E402" s="197">
        <v>27.6</v>
      </c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1"/>
      <c r="Z402" s="191"/>
      <c r="AA402" s="191"/>
      <c r="AB402" s="191"/>
      <c r="AC402" s="191"/>
      <c r="AD402" s="191"/>
      <c r="AE402" s="191"/>
      <c r="AF402" s="191"/>
      <c r="AG402" s="191" t="s">
        <v>143</v>
      </c>
      <c r="AH402" s="191">
        <v>0</v>
      </c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1"/>
      <c r="AT402" s="191"/>
      <c r="AU402" s="191"/>
      <c r="AV402" s="191"/>
      <c r="AW402" s="191"/>
      <c r="AX402" s="191"/>
      <c r="AY402" s="191"/>
      <c r="AZ402" s="191"/>
      <c r="BA402" s="191"/>
      <c r="BB402" s="191"/>
      <c r="BC402" s="191"/>
      <c r="BD402" s="191"/>
      <c r="BE402" s="191"/>
      <c r="BF402" s="191"/>
      <c r="BG402" s="191"/>
      <c r="BH402" s="191"/>
    </row>
    <row r="403" spans="1:60" outlineLevel="1" x14ac:dyDescent="0.25">
      <c r="A403" s="192"/>
      <c r="B403" s="193"/>
      <c r="C403" s="195" t="s">
        <v>1022</v>
      </c>
      <c r="D403" s="196"/>
      <c r="E403" s="197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1"/>
      <c r="Z403" s="191"/>
      <c r="AA403" s="191"/>
      <c r="AB403" s="191"/>
      <c r="AC403" s="191"/>
      <c r="AD403" s="191"/>
      <c r="AE403" s="191"/>
      <c r="AF403" s="191"/>
      <c r="AG403" s="191" t="s">
        <v>143</v>
      </c>
      <c r="AH403" s="191">
        <v>0</v>
      </c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191"/>
      <c r="AY403" s="191"/>
      <c r="AZ403" s="191"/>
      <c r="BA403" s="191"/>
      <c r="BB403" s="191"/>
      <c r="BC403" s="191"/>
      <c r="BD403" s="191"/>
      <c r="BE403" s="191"/>
      <c r="BF403" s="191"/>
      <c r="BG403" s="191"/>
      <c r="BH403" s="191"/>
    </row>
    <row r="404" spans="1:60" outlineLevel="1" x14ac:dyDescent="0.25">
      <c r="A404" s="192"/>
      <c r="B404" s="193"/>
      <c r="C404" s="195" t="s">
        <v>1023</v>
      </c>
      <c r="D404" s="196"/>
      <c r="E404" s="197">
        <v>77.319999999999993</v>
      </c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1"/>
      <c r="Z404" s="191"/>
      <c r="AA404" s="191"/>
      <c r="AB404" s="191"/>
      <c r="AC404" s="191"/>
      <c r="AD404" s="191"/>
      <c r="AE404" s="191"/>
      <c r="AF404" s="191"/>
      <c r="AG404" s="191" t="s">
        <v>143</v>
      </c>
      <c r="AH404" s="191">
        <v>0</v>
      </c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191"/>
      <c r="AY404" s="191"/>
      <c r="AZ404" s="191"/>
      <c r="BA404" s="191"/>
      <c r="BB404" s="191"/>
      <c r="BC404" s="191"/>
      <c r="BD404" s="191"/>
      <c r="BE404" s="191"/>
      <c r="BF404" s="191"/>
      <c r="BG404" s="191"/>
      <c r="BH404" s="191"/>
    </row>
    <row r="405" spans="1:60" outlineLevel="1" x14ac:dyDescent="0.25">
      <c r="A405" s="192"/>
      <c r="B405" s="193"/>
      <c r="C405" s="195" t="s">
        <v>1005</v>
      </c>
      <c r="D405" s="196"/>
      <c r="E405" s="197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  <c r="Z405" s="191"/>
      <c r="AA405" s="191"/>
      <c r="AB405" s="191"/>
      <c r="AC405" s="191"/>
      <c r="AD405" s="191"/>
      <c r="AE405" s="191"/>
      <c r="AF405" s="191"/>
      <c r="AG405" s="191" t="s">
        <v>143</v>
      </c>
      <c r="AH405" s="191">
        <v>0</v>
      </c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191"/>
      <c r="AY405" s="191"/>
      <c r="AZ405" s="191"/>
      <c r="BA405" s="191"/>
      <c r="BB405" s="191"/>
      <c r="BC405" s="191"/>
      <c r="BD405" s="191"/>
      <c r="BE405" s="191"/>
      <c r="BF405" s="191"/>
      <c r="BG405" s="191"/>
      <c r="BH405" s="191"/>
    </row>
    <row r="406" spans="1:60" outlineLevel="1" x14ac:dyDescent="0.25">
      <c r="A406" s="192"/>
      <c r="B406" s="193"/>
      <c r="C406" s="195" t="s">
        <v>1024</v>
      </c>
      <c r="D406" s="196"/>
      <c r="E406" s="197">
        <v>34.56</v>
      </c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1"/>
      <c r="Z406" s="191"/>
      <c r="AA406" s="191"/>
      <c r="AB406" s="191"/>
      <c r="AC406" s="191"/>
      <c r="AD406" s="191"/>
      <c r="AE406" s="191"/>
      <c r="AF406" s="191"/>
      <c r="AG406" s="191" t="s">
        <v>143</v>
      </c>
      <c r="AH406" s="191">
        <v>0</v>
      </c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191"/>
      <c r="AY406" s="191"/>
      <c r="AZ406" s="191"/>
      <c r="BA406" s="191"/>
      <c r="BB406" s="191"/>
      <c r="BC406" s="191"/>
      <c r="BD406" s="191"/>
      <c r="BE406" s="191"/>
      <c r="BF406" s="191"/>
      <c r="BG406" s="191"/>
      <c r="BH406" s="191"/>
    </row>
    <row r="407" spans="1:60" outlineLevel="1" x14ac:dyDescent="0.25">
      <c r="A407" s="192"/>
      <c r="B407" s="193"/>
      <c r="C407" s="195" t="s">
        <v>1025</v>
      </c>
      <c r="D407" s="196"/>
      <c r="E407" s="197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1"/>
      <c r="Z407" s="191"/>
      <c r="AA407" s="191"/>
      <c r="AB407" s="191"/>
      <c r="AC407" s="191"/>
      <c r="AD407" s="191"/>
      <c r="AE407" s="191"/>
      <c r="AF407" s="191"/>
      <c r="AG407" s="191" t="s">
        <v>143</v>
      </c>
      <c r="AH407" s="191">
        <v>0</v>
      </c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1"/>
      <c r="AT407" s="191"/>
      <c r="AU407" s="191"/>
      <c r="AV407" s="191"/>
      <c r="AW407" s="191"/>
      <c r="AX407" s="191"/>
      <c r="AY407" s="191"/>
      <c r="AZ407" s="191"/>
      <c r="BA407" s="191"/>
      <c r="BB407" s="191"/>
      <c r="BC407" s="191"/>
      <c r="BD407" s="191"/>
      <c r="BE407" s="191"/>
      <c r="BF407" s="191"/>
      <c r="BG407" s="191"/>
      <c r="BH407" s="191"/>
    </row>
    <row r="408" spans="1:60" outlineLevel="1" x14ac:dyDescent="0.25">
      <c r="A408" s="192"/>
      <c r="B408" s="193"/>
      <c r="C408" s="195" t="s">
        <v>1026</v>
      </c>
      <c r="D408" s="196"/>
      <c r="E408" s="197">
        <v>10.8</v>
      </c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1"/>
      <c r="Z408" s="191"/>
      <c r="AA408" s="191"/>
      <c r="AB408" s="191"/>
      <c r="AC408" s="191"/>
      <c r="AD408" s="191"/>
      <c r="AE408" s="191"/>
      <c r="AF408" s="191"/>
      <c r="AG408" s="191" t="s">
        <v>143</v>
      </c>
      <c r="AH408" s="191">
        <v>0</v>
      </c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191"/>
      <c r="AZ408" s="191"/>
      <c r="BA408" s="191"/>
      <c r="BB408" s="191"/>
      <c r="BC408" s="191"/>
      <c r="BD408" s="191"/>
      <c r="BE408" s="191"/>
      <c r="BF408" s="191"/>
      <c r="BG408" s="191"/>
      <c r="BH408" s="191"/>
    </row>
    <row r="409" spans="1:60" outlineLevel="1" x14ac:dyDescent="0.25">
      <c r="A409" s="192"/>
      <c r="B409" s="193"/>
      <c r="C409" s="195" t="s">
        <v>1027</v>
      </c>
      <c r="D409" s="196"/>
      <c r="E409" s="197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1"/>
      <c r="Z409" s="191"/>
      <c r="AA409" s="191"/>
      <c r="AB409" s="191"/>
      <c r="AC409" s="191"/>
      <c r="AD409" s="191"/>
      <c r="AE409" s="191"/>
      <c r="AF409" s="191"/>
      <c r="AG409" s="191" t="s">
        <v>143</v>
      </c>
      <c r="AH409" s="191">
        <v>0</v>
      </c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1"/>
      <c r="AT409" s="191"/>
      <c r="AU409" s="191"/>
      <c r="AV409" s="191"/>
      <c r="AW409" s="191"/>
      <c r="AX409" s="191"/>
      <c r="AY409" s="191"/>
      <c r="AZ409" s="191"/>
      <c r="BA409" s="191"/>
      <c r="BB409" s="191"/>
      <c r="BC409" s="191"/>
      <c r="BD409" s="191"/>
      <c r="BE409" s="191"/>
      <c r="BF409" s="191"/>
      <c r="BG409" s="191"/>
      <c r="BH409" s="191"/>
    </row>
    <row r="410" spans="1:60" outlineLevel="1" x14ac:dyDescent="0.25">
      <c r="A410" s="192"/>
      <c r="B410" s="193"/>
      <c r="C410" s="195" t="s">
        <v>1028</v>
      </c>
      <c r="D410" s="196"/>
      <c r="E410" s="197">
        <v>23.4</v>
      </c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1"/>
      <c r="Z410" s="191"/>
      <c r="AA410" s="191"/>
      <c r="AB410" s="191"/>
      <c r="AC410" s="191"/>
      <c r="AD410" s="191"/>
      <c r="AE410" s="191"/>
      <c r="AF410" s="191"/>
      <c r="AG410" s="191" t="s">
        <v>143</v>
      </c>
      <c r="AH410" s="191">
        <v>0</v>
      </c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91"/>
      <c r="AY410" s="191"/>
      <c r="AZ410" s="191"/>
      <c r="BA410" s="191"/>
      <c r="BB410" s="191"/>
      <c r="BC410" s="191"/>
      <c r="BD410" s="191"/>
      <c r="BE410" s="191"/>
      <c r="BF410" s="191"/>
      <c r="BG410" s="191"/>
      <c r="BH410" s="191"/>
    </row>
    <row r="411" spans="1:60" outlineLevel="1" x14ac:dyDescent="0.25">
      <c r="A411" s="192"/>
      <c r="B411" s="193"/>
      <c r="C411" s="195" t="s">
        <v>1029</v>
      </c>
      <c r="D411" s="196"/>
      <c r="E411" s="197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1"/>
      <c r="Z411" s="191"/>
      <c r="AA411" s="191"/>
      <c r="AB411" s="191"/>
      <c r="AC411" s="191"/>
      <c r="AD411" s="191"/>
      <c r="AE411" s="191"/>
      <c r="AF411" s="191"/>
      <c r="AG411" s="191" t="s">
        <v>143</v>
      </c>
      <c r="AH411" s="191">
        <v>0</v>
      </c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91"/>
      <c r="AY411" s="191"/>
      <c r="AZ411" s="191"/>
      <c r="BA411" s="191"/>
      <c r="BB411" s="191"/>
      <c r="BC411" s="191"/>
      <c r="BD411" s="191"/>
      <c r="BE411" s="191"/>
      <c r="BF411" s="191"/>
      <c r="BG411" s="191"/>
      <c r="BH411" s="191"/>
    </row>
    <row r="412" spans="1:60" outlineLevel="1" x14ac:dyDescent="0.25">
      <c r="A412" s="192"/>
      <c r="B412" s="193"/>
      <c r="C412" s="195" t="s">
        <v>1021</v>
      </c>
      <c r="D412" s="196"/>
      <c r="E412" s="197">
        <v>27.6</v>
      </c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1"/>
      <c r="Z412" s="191"/>
      <c r="AA412" s="191"/>
      <c r="AB412" s="191"/>
      <c r="AC412" s="191"/>
      <c r="AD412" s="191"/>
      <c r="AE412" s="191"/>
      <c r="AF412" s="191"/>
      <c r="AG412" s="191" t="s">
        <v>143</v>
      </c>
      <c r="AH412" s="191">
        <v>0</v>
      </c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1"/>
      <c r="AT412" s="191"/>
      <c r="AU412" s="191"/>
      <c r="AV412" s="191"/>
      <c r="AW412" s="191"/>
      <c r="AX412" s="191"/>
      <c r="AY412" s="191"/>
      <c r="AZ412" s="191"/>
      <c r="BA412" s="191"/>
      <c r="BB412" s="191"/>
      <c r="BC412" s="191"/>
      <c r="BD412" s="191"/>
      <c r="BE412" s="191"/>
      <c r="BF412" s="191"/>
      <c r="BG412" s="191"/>
      <c r="BH412" s="191"/>
    </row>
    <row r="413" spans="1:60" outlineLevel="1" x14ac:dyDescent="0.25">
      <c r="A413" s="192"/>
      <c r="B413" s="193"/>
      <c r="C413" s="641"/>
      <c r="D413" s="642"/>
      <c r="E413" s="642"/>
      <c r="F413" s="642"/>
      <c r="G413" s="642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1"/>
      <c r="Z413" s="191"/>
      <c r="AA413" s="191"/>
      <c r="AB413" s="191"/>
      <c r="AC413" s="191"/>
      <c r="AD413" s="191"/>
      <c r="AE413" s="191"/>
      <c r="AF413" s="191"/>
      <c r="AG413" s="191" t="s">
        <v>103</v>
      </c>
      <c r="AH413" s="191"/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  <c r="AS413" s="191"/>
      <c r="AT413" s="191"/>
      <c r="AU413" s="191"/>
      <c r="AV413" s="191"/>
      <c r="AW413" s="191"/>
      <c r="AX413" s="191"/>
      <c r="AY413" s="191"/>
      <c r="AZ413" s="191"/>
      <c r="BA413" s="191"/>
      <c r="BB413" s="191"/>
      <c r="BC413" s="191"/>
      <c r="BD413" s="191"/>
      <c r="BE413" s="191"/>
      <c r="BF413" s="191"/>
      <c r="BG413" s="191"/>
      <c r="BH413" s="191"/>
    </row>
    <row r="414" spans="1:60" outlineLevel="1" x14ac:dyDescent="0.25">
      <c r="A414" s="182">
        <v>43</v>
      </c>
      <c r="B414" s="183" t="s">
        <v>637</v>
      </c>
      <c r="C414" s="184" t="s">
        <v>638</v>
      </c>
      <c r="D414" s="185" t="s">
        <v>230</v>
      </c>
      <c r="E414" s="186">
        <v>856.73850000000004</v>
      </c>
      <c r="F414" s="187"/>
      <c r="G414" s="188">
        <f>ROUND(E414*F414,2)</f>
        <v>0</v>
      </c>
      <c r="H414" s="187"/>
      <c r="I414" s="188">
        <f>ROUND(E414*H414,2)</f>
        <v>0</v>
      </c>
      <c r="J414" s="187"/>
      <c r="K414" s="188">
        <f>ROUND(E414*J414,2)</f>
        <v>0</v>
      </c>
      <c r="L414" s="188">
        <v>21</v>
      </c>
      <c r="M414" s="188">
        <f>G414*(1+L414/100)</f>
        <v>0</v>
      </c>
      <c r="N414" s="188">
        <v>0</v>
      </c>
      <c r="O414" s="188">
        <f>ROUND(E414*N414,2)</f>
        <v>0</v>
      </c>
      <c r="P414" s="188">
        <v>0</v>
      </c>
      <c r="Q414" s="188">
        <f>ROUND(E414*P414,2)</f>
        <v>0</v>
      </c>
      <c r="R414" s="188"/>
      <c r="S414" s="188" t="s">
        <v>117</v>
      </c>
      <c r="T414" s="189" t="s">
        <v>98</v>
      </c>
      <c r="U414" s="190">
        <v>0</v>
      </c>
      <c r="V414" s="190">
        <f>ROUND(E414*U414,2)</f>
        <v>0</v>
      </c>
      <c r="W414" s="190"/>
      <c r="X414" s="190" t="s">
        <v>134</v>
      </c>
      <c r="Y414" s="191"/>
      <c r="Z414" s="191"/>
      <c r="AA414" s="191"/>
      <c r="AB414" s="191"/>
      <c r="AC414" s="191"/>
      <c r="AD414" s="191"/>
      <c r="AE414" s="191"/>
      <c r="AF414" s="191"/>
      <c r="AG414" s="191" t="s">
        <v>620</v>
      </c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191"/>
      <c r="AZ414" s="191"/>
      <c r="BA414" s="191"/>
      <c r="BB414" s="191"/>
      <c r="BC414" s="191"/>
      <c r="BD414" s="191"/>
      <c r="BE414" s="191"/>
      <c r="BF414" s="191"/>
      <c r="BG414" s="191"/>
      <c r="BH414" s="191"/>
    </row>
    <row r="415" spans="1:60" outlineLevel="1" x14ac:dyDescent="0.25">
      <c r="A415" s="192"/>
      <c r="B415" s="193"/>
      <c r="C415" s="195" t="s">
        <v>404</v>
      </c>
      <c r="D415" s="196"/>
      <c r="E415" s="197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1"/>
      <c r="Z415" s="191"/>
      <c r="AA415" s="191"/>
      <c r="AB415" s="191"/>
      <c r="AC415" s="191"/>
      <c r="AD415" s="191"/>
      <c r="AE415" s="191"/>
      <c r="AF415" s="191"/>
      <c r="AG415" s="191" t="s">
        <v>143</v>
      </c>
      <c r="AH415" s="191">
        <v>0</v>
      </c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191"/>
      <c r="AY415" s="191"/>
      <c r="AZ415" s="191"/>
      <c r="BA415" s="191"/>
      <c r="BB415" s="191"/>
      <c r="BC415" s="191"/>
      <c r="BD415" s="191"/>
      <c r="BE415" s="191"/>
      <c r="BF415" s="191"/>
      <c r="BG415" s="191"/>
      <c r="BH415" s="191"/>
    </row>
    <row r="416" spans="1:60" outlineLevel="1" x14ac:dyDescent="0.25">
      <c r="A416" s="192"/>
      <c r="B416" s="193"/>
      <c r="C416" s="195" t="s">
        <v>1030</v>
      </c>
      <c r="D416" s="196"/>
      <c r="E416" s="197">
        <v>856.73850000000004</v>
      </c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1"/>
      <c r="Z416" s="191"/>
      <c r="AA416" s="191"/>
      <c r="AB416" s="191"/>
      <c r="AC416" s="191"/>
      <c r="AD416" s="191"/>
      <c r="AE416" s="191"/>
      <c r="AF416" s="191"/>
      <c r="AG416" s="191" t="s">
        <v>143</v>
      </c>
      <c r="AH416" s="191">
        <v>0</v>
      </c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1"/>
      <c r="AT416" s="191"/>
      <c r="AU416" s="191"/>
      <c r="AV416" s="191"/>
      <c r="AW416" s="191"/>
      <c r="AX416" s="191"/>
      <c r="AY416" s="191"/>
      <c r="AZ416" s="191"/>
      <c r="BA416" s="191"/>
      <c r="BB416" s="191"/>
      <c r="BC416" s="191"/>
      <c r="BD416" s="191"/>
      <c r="BE416" s="191"/>
      <c r="BF416" s="191"/>
      <c r="BG416" s="191"/>
      <c r="BH416" s="191"/>
    </row>
    <row r="417" spans="1:60" outlineLevel="1" x14ac:dyDescent="0.25">
      <c r="A417" s="192"/>
      <c r="B417" s="193"/>
      <c r="C417" s="641"/>
      <c r="D417" s="642"/>
      <c r="E417" s="642"/>
      <c r="F417" s="642"/>
      <c r="G417" s="642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1"/>
      <c r="Z417" s="191"/>
      <c r="AA417" s="191"/>
      <c r="AB417" s="191"/>
      <c r="AC417" s="191"/>
      <c r="AD417" s="191"/>
      <c r="AE417" s="191"/>
      <c r="AF417" s="191"/>
      <c r="AG417" s="191" t="s">
        <v>103</v>
      </c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191"/>
      <c r="AY417" s="191"/>
      <c r="AZ417" s="191"/>
      <c r="BA417" s="191"/>
      <c r="BB417" s="191"/>
      <c r="BC417" s="191"/>
      <c r="BD417" s="191"/>
      <c r="BE417" s="191"/>
      <c r="BF417" s="191"/>
      <c r="BG417" s="191"/>
      <c r="BH417" s="191"/>
    </row>
    <row r="418" spans="1:60" outlineLevel="1" x14ac:dyDescent="0.25">
      <c r="A418" s="182">
        <v>44</v>
      </c>
      <c r="B418" s="183" t="s">
        <v>1031</v>
      </c>
      <c r="C418" s="184" t="s">
        <v>1032</v>
      </c>
      <c r="D418" s="185" t="s">
        <v>230</v>
      </c>
      <c r="E418" s="186">
        <v>12</v>
      </c>
      <c r="F418" s="187"/>
      <c r="G418" s="188">
        <f>ROUND(E418*F418,2)</f>
        <v>0</v>
      </c>
      <c r="H418" s="187"/>
      <c r="I418" s="188">
        <f>ROUND(E418*H418,2)</f>
        <v>0</v>
      </c>
      <c r="J418" s="187"/>
      <c r="K418" s="188">
        <f>ROUND(E418*J418,2)</f>
        <v>0</v>
      </c>
      <c r="L418" s="188">
        <v>21</v>
      </c>
      <c r="M418" s="188">
        <f>G418*(1+L418/100)</f>
        <v>0</v>
      </c>
      <c r="N418" s="188">
        <v>6.5799999999999999E-3</v>
      </c>
      <c r="O418" s="188">
        <f>ROUND(E418*N418,2)</f>
        <v>0.08</v>
      </c>
      <c r="P418" s="188">
        <v>0</v>
      </c>
      <c r="Q418" s="188">
        <f>ROUND(E418*P418,2)</f>
        <v>0</v>
      </c>
      <c r="R418" s="188"/>
      <c r="S418" s="188" t="s">
        <v>117</v>
      </c>
      <c r="T418" s="189" t="s">
        <v>98</v>
      </c>
      <c r="U418" s="190">
        <v>1.02</v>
      </c>
      <c r="V418" s="190">
        <f>ROUND(E418*U418,2)</f>
        <v>12.24</v>
      </c>
      <c r="W418" s="190"/>
      <c r="X418" s="190" t="s">
        <v>134</v>
      </c>
      <c r="Y418" s="191"/>
      <c r="Z418" s="191"/>
      <c r="AA418" s="191"/>
      <c r="AB418" s="191"/>
      <c r="AC418" s="191"/>
      <c r="AD418" s="191"/>
      <c r="AE418" s="191"/>
      <c r="AF418" s="191"/>
      <c r="AG418" s="191" t="s">
        <v>135</v>
      </c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191"/>
      <c r="AZ418" s="191"/>
      <c r="BA418" s="191"/>
      <c r="BB418" s="191"/>
      <c r="BC418" s="191"/>
      <c r="BD418" s="191"/>
      <c r="BE418" s="191"/>
      <c r="BF418" s="191"/>
      <c r="BG418" s="191"/>
      <c r="BH418" s="191"/>
    </row>
    <row r="419" spans="1:60" outlineLevel="1" x14ac:dyDescent="0.25">
      <c r="A419" s="192"/>
      <c r="B419" s="193"/>
      <c r="C419" s="195" t="s">
        <v>278</v>
      </c>
      <c r="D419" s="196"/>
      <c r="E419" s="197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1"/>
      <c r="Z419" s="191"/>
      <c r="AA419" s="191"/>
      <c r="AB419" s="191"/>
      <c r="AC419" s="191"/>
      <c r="AD419" s="191"/>
      <c r="AE419" s="191"/>
      <c r="AF419" s="191"/>
      <c r="AG419" s="191" t="s">
        <v>143</v>
      </c>
      <c r="AH419" s="191">
        <v>0</v>
      </c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191"/>
      <c r="AY419" s="191"/>
      <c r="AZ419" s="191"/>
      <c r="BA419" s="191"/>
      <c r="BB419" s="191"/>
      <c r="BC419" s="191"/>
      <c r="BD419" s="191"/>
      <c r="BE419" s="191"/>
      <c r="BF419" s="191"/>
      <c r="BG419" s="191"/>
      <c r="BH419" s="191"/>
    </row>
    <row r="420" spans="1:60" outlineLevel="1" x14ac:dyDescent="0.25">
      <c r="A420" s="192"/>
      <c r="B420" s="193"/>
      <c r="C420" s="195" t="s">
        <v>965</v>
      </c>
      <c r="D420" s="196"/>
      <c r="E420" s="197">
        <v>12</v>
      </c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1"/>
      <c r="Z420" s="191"/>
      <c r="AA420" s="191"/>
      <c r="AB420" s="191"/>
      <c r="AC420" s="191"/>
      <c r="AD420" s="191"/>
      <c r="AE420" s="191"/>
      <c r="AF420" s="191"/>
      <c r="AG420" s="191" t="s">
        <v>143</v>
      </c>
      <c r="AH420" s="191">
        <v>0</v>
      </c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191"/>
      <c r="AZ420" s="191"/>
      <c r="BA420" s="191"/>
      <c r="BB420" s="191"/>
      <c r="BC420" s="191"/>
      <c r="BD420" s="191"/>
      <c r="BE420" s="191"/>
      <c r="BF420" s="191"/>
      <c r="BG420" s="191"/>
      <c r="BH420" s="191"/>
    </row>
    <row r="421" spans="1:60" outlineLevel="1" x14ac:dyDescent="0.25">
      <c r="A421" s="192"/>
      <c r="B421" s="193"/>
      <c r="C421" s="641"/>
      <c r="D421" s="642"/>
      <c r="E421" s="642"/>
      <c r="F421" s="642"/>
      <c r="G421" s="642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1"/>
      <c r="Z421" s="191"/>
      <c r="AA421" s="191"/>
      <c r="AB421" s="191"/>
      <c r="AC421" s="191"/>
      <c r="AD421" s="191"/>
      <c r="AE421" s="191"/>
      <c r="AF421" s="191"/>
      <c r="AG421" s="191" t="s">
        <v>103</v>
      </c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191"/>
      <c r="AY421" s="191"/>
      <c r="AZ421" s="191"/>
      <c r="BA421" s="191"/>
      <c r="BB421" s="191"/>
      <c r="BC421" s="191"/>
      <c r="BD421" s="191"/>
      <c r="BE421" s="191"/>
      <c r="BF421" s="191"/>
      <c r="BG421" s="191"/>
      <c r="BH421" s="191"/>
    </row>
    <row r="422" spans="1:60" outlineLevel="1" x14ac:dyDescent="0.25">
      <c r="A422" s="192">
        <v>45</v>
      </c>
      <c r="B422" s="193" t="s">
        <v>615</v>
      </c>
      <c r="C422" s="206" t="s">
        <v>616</v>
      </c>
      <c r="D422" s="207" t="s">
        <v>39</v>
      </c>
      <c r="E422" s="208"/>
      <c r="F422" s="209"/>
      <c r="G422" s="190">
        <f>ROUND(E422*F422,2)</f>
        <v>0</v>
      </c>
      <c r="H422" s="209"/>
      <c r="I422" s="190">
        <f>ROUND(E422*H422,2)</f>
        <v>0</v>
      </c>
      <c r="J422" s="209"/>
      <c r="K422" s="190">
        <f>ROUND(E422*J422,2)</f>
        <v>0</v>
      </c>
      <c r="L422" s="190">
        <v>21</v>
      </c>
      <c r="M422" s="190">
        <f>G422*(1+L422/100)</f>
        <v>0</v>
      </c>
      <c r="N422" s="190">
        <v>0</v>
      </c>
      <c r="O422" s="190">
        <f>ROUND(E422*N422,2)</f>
        <v>0</v>
      </c>
      <c r="P422" s="190">
        <v>0</v>
      </c>
      <c r="Q422" s="190">
        <f>ROUND(E422*P422,2)</f>
        <v>0</v>
      </c>
      <c r="R422" s="190" t="s">
        <v>617</v>
      </c>
      <c r="S422" s="190" t="s">
        <v>97</v>
      </c>
      <c r="T422" s="190" t="s">
        <v>98</v>
      </c>
      <c r="U422" s="190">
        <v>0</v>
      </c>
      <c r="V422" s="190">
        <f>ROUND(E422*U422,2)</f>
        <v>0</v>
      </c>
      <c r="W422" s="190"/>
      <c r="X422" s="190" t="s">
        <v>532</v>
      </c>
      <c r="Y422" s="191"/>
      <c r="Z422" s="191"/>
      <c r="AA422" s="191"/>
      <c r="AB422" s="191"/>
      <c r="AC422" s="191"/>
      <c r="AD422" s="191"/>
      <c r="AE422" s="191"/>
      <c r="AF422" s="191"/>
      <c r="AG422" s="191" t="s">
        <v>533</v>
      </c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  <c r="BH422" s="191"/>
    </row>
    <row r="423" spans="1:60" outlineLevel="1" x14ac:dyDescent="0.25">
      <c r="A423" s="192"/>
      <c r="B423" s="193"/>
      <c r="C423" s="647" t="s">
        <v>588</v>
      </c>
      <c r="D423" s="648"/>
      <c r="E423" s="648"/>
      <c r="F423" s="648"/>
      <c r="G423" s="648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1"/>
      <c r="Z423" s="191"/>
      <c r="AA423" s="191"/>
      <c r="AB423" s="191"/>
      <c r="AC423" s="191"/>
      <c r="AD423" s="191"/>
      <c r="AE423" s="191"/>
      <c r="AF423" s="191"/>
      <c r="AG423" s="191" t="s">
        <v>224</v>
      </c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191"/>
      <c r="AY423" s="191"/>
      <c r="AZ423" s="191"/>
      <c r="BA423" s="191"/>
      <c r="BB423" s="191"/>
      <c r="BC423" s="191"/>
      <c r="BD423" s="191"/>
      <c r="BE423" s="191"/>
      <c r="BF423" s="191"/>
      <c r="BG423" s="191"/>
      <c r="BH423" s="191"/>
    </row>
    <row r="424" spans="1:60" outlineLevel="1" x14ac:dyDescent="0.25">
      <c r="A424" s="192"/>
      <c r="B424" s="193"/>
      <c r="C424" s="641"/>
      <c r="D424" s="642"/>
      <c r="E424" s="642"/>
      <c r="F424" s="642"/>
      <c r="G424" s="642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1"/>
      <c r="Z424" s="191"/>
      <c r="AA424" s="191"/>
      <c r="AB424" s="191"/>
      <c r="AC424" s="191"/>
      <c r="AD424" s="191"/>
      <c r="AE424" s="191"/>
      <c r="AF424" s="191"/>
      <c r="AG424" s="191" t="s">
        <v>103</v>
      </c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191"/>
      <c r="AZ424" s="191"/>
      <c r="BA424" s="191"/>
      <c r="BB424" s="191"/>
      <c r="BC424" s="191"/>
      <c r="BD424" s="191"/>
      <c r="BE424" s="191"/>
      <c r="BF424" s="191"/>
      <c r="BG424" s="191"/>
      <c r="BH424" s="191"/>
    </row>
    <row r="425" spans="1:60" x14ac:dyDescent="0.25">
      <c r="A425" s="174" t="s">
        <v>92</v>
      </c>
      <c r="B425" s="175" t="s">
        <v>182</v>
      </c>
      <c r="C425" s="176" t="s">
        <v>183</v>
      </c>
      <c r="D425" s="177"/>
      <c r="E425" s="178"/>
      <c r="F425" s="179"/>
      <c r="G425" s="179">
        <f>SUMIF(AG426:AG439,"&lt;&gt;NOR",G426:G439)</f>
        <v>0</v>
      </c>
      <c r="H425" s="179"/>
      <c r="I425" s="179">
        <f>SUM(I426:I439)</f>
        <v>0</v>
      </c>
      <c r="J425" s="179"/>
      <c r="K425" s="179">
        <f>SUM(K426:K439)</f>
        <v>0</v>
      </c>
      <c r="L425" s="179"/>
      <c r="M425" s="179">
        <f>SUM(M426:M439)</f>
        <v>0</v>
      </c>
      <c r="N425" s="179"/>
      <c r="O425" s="179">
        <f>SUM(O426:O439)</f>
        <v>0.59000000000000008</v>
      </c>
      <c r="P425" s="179"/>
      <c r="Q425" s="179">
        <f>SUM(Q426:Q439)</f>
        <v>0.59000000000000008</v>
      </c>
      <c r="R425" s="179"/>
      <c r="S425" s="179"/>
      <c r="T425" s="180"/>
      <c r="U425" s="181"/>
      <c r="V425" s="181">
        <f>SUM(V426:V439)</f>
        <v>0</v>
      </c>
      <c r="W425" s="181"/>
      <c r="X425" s="181"/>
      <c r="AG425" s="28" t="s">
        <v>93</v>
      </c>
    </row>
    <row r="426" spans="1:60" ht="20.399999999999999" outlineLevel="1" x14ac:dyDescent="0.25">
      <c r="A426" s="182">
        <v>46</v>
      </c>
      <c r="B426" s="183" t="s">
        <v>1033</v>
      </c>
      <c r="C426" s="184" t="s">
        <v>1034</v>
      </c>
      <c r="D426" s="185" t="s">
        <v>341</v>
      </c>
      <c r="E426" s="186">
        <v>0.88</v>
      </c>
      <c r="F426" s="187"/>
      <c r="G426" s="188">
        <f>ROUND(E426*F426,2)</f>
        <v>0</v>
      </c>
      <c r="H426" s="187"/>
      <c r="I426" s="188">
        <f>ROUND(E426*H426,2)</f>
        <v>0</v>
      </c>
      <c r="J426" s="187"/>
      <c r="K426" s="188">
        <f>ROUND(E426*J426,2)</f>
        <v>0</v>
      </c>
      <c r="L426" s="188">
        <v>21</v>
      </c>
      <c r="M426" s="188">
        <f>G426*(1+L426/100)</f>
        <v>0</v>
      </c>
      <c r="N426" s="188">
        <v>7.0499999999999993E-2</v>
      </c>
      <c r="O426" s="188">
        <f>ROUND(E426*N426,2)</f>
        <v>0.06</v>
      </c>
      <c r="P426" s="188">
        <v>7.0499999999999993E-2</v>
      </c>
      <c r="Q426" s="188">
        <f>ROUND(E426*P426,2)</f>
        <v>0.06</v>
      </c>
      <c r="R426" s="188"/>
      <c r="S426" s="188" t="s">
        <v>117</v>
      </c>
      <c r="T426" s="189" t="s">
        <v>98</v>
      </c>
      <c r="U426" s="190">
        <v>0</v>
      </c>
      <c r="V426" s="190">
        <f>ROUND(E426*U426,2)</f>
        <v>0</v>
      </c>
      <c r="W426" s="190"/>
      <c r="X426" s="190" t="s">
        <v>134</v>
      </c>
      <c r="Y426" s="191"/>
      <c r="Z426" s="191"/>
      <c r="AA426" s="191"/>
      <c r="AB426" s="191"/>
      <c r="AC426" s="191"/>
      <c r="AD426" s="191"/>
      <c r="AE426" s="191"/>
      <c r="AF426" s="191"/>
      <c r="AG426" s="191" t="s">
        <v>135</v>
      </c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1"/>
      <c r="BB426" s="191"/>
      <c r="BC426" s="191"/>
      <c r="BD426" s="191"/>
      <c r="BE426" s="191"/>
      <c r="BF426" s="191"/>
      <c r="BG426" s="191"/>
      <c r="BH426" s="191"/>
    </row>
    <row r="427" spans="1:60" outlineLevel="1" x14ac:dyDescent="0.25">
      <c r="A427" s="192"/>
      <c r="B427" s="193"/>
      <c r="C427" s="195" t="s">
        <v>237</v>
      </c>
      <c r="D427" s="196"/>
      <c r="E427" s="197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1"/>
      <c r="Z427" s="191"/>
      <c r="AA427" s="191"/>
      <c r="AB427" s="191"/>
      <c r="AC427" s="191"/>
      <c r="AD427" s="191"/>
      <c r="AE427" s="191"/>
      <c r="AF427" s="191"/>
      <c r="AG427" s="191" t="s">
        <v>143</v>
      </c>
      <c r="AH427" s="191">
        <v>0</v>
      </c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  <c r="AX427" s="191"/>
      <c r="AY427" s="191"/>
      <c r="AZ427" s="191"/>
      <c r="BA427" s="191"/>
      <c r="BB427" s="191"/>
      <c r="BC427" s="191"/>
      <c r="BD427" s="191"/>
      <c r="BE427" s="191"/>
      <c r="BF427" s="191"/>
      <c r="BG427" s="191"/>
      <c r="BH427" s="191"/>
    </row>
    <row r="428" spans="1:60" outlineLevel="1" x14ac:dyDescent="0.25">
      <c r="A428" s="192"/>
      <c r="B428" s="193"/>
      <c r="C428" s="195" t="s">
        <v>1035</v>
      </c>
      <c r="D428" s="196"/>
      <c r="E428" s="197">
        <v>0.18</v>
      </c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1"/>
      <c r="Z428" s="191"/>
      <c r="AA428" s="191"/>
      <c r="AB428" s="191"/>
      <c r="AC428" s="191"/>
      <c r="AD428" s="191"/>
      <c r="AE428" s="191"/>
      <c r="AF428" s="191"/>
      <c r="AG428" s="191" t="s">
        <v>143</v>
      </c>
      <c r="AH428" s="191">
        <v>0</v>
      </c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191"/>
      <c r="AZ428" s="191"/>
      <c r="BA428" s="191"/>
      <c r="BB428" s="191"/>
      <c r="BC428" s="191"/>
      <c r="BD428" s="191"/>
      <c r="BE428" s="191"/>
      <c r="BF428" s="191"/>
      <c r="BG428" s="191"/>
      <c r="BH428" s="191"/>
    </row>
    <row r="429" spans="1:60" outlineLevel="1" x14ac:dyDescent="0.25">
      <c r="A429" s="192"/>
      <c r="B429" s="193"/>
      <c r="C429" s="195" t="s">
        <v>240</v>
      </c>
      <c r="D429" s="196"/>
      <c r="E429" s="197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1"/>
      <c r="Z429" s="191"/>
      <c r="AA429" s="191"/>
      <c r="AB429" s="191"/>
      <c r="AC429" s="191"/>
      <c r="AD429" s="191"/>
      <c r="AE429" s="191"/>
      <c r="AF429" s="191"/>
      <c r="AG429" s="191" t="s">
        <v>143</v>
      </c>
      <c r="AH429" s="191">
        <v>0</v>
      </c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  <c r="AT429" s="191"/>
      <c r="AU429" s="191"/>
      <c r="AV429" s="191"/>
      <c r="AW429" s="191"/>
      <c r="AX429" s="191"/>
      <c r="AY429" s="191"/>
      <c r="AZ429" s="191"/>
      <c r="BA429" s="191"/>
      <c r="BB429" s="191"/>
      <c r="BC429" s="191"/>
      <c r="BD429" s="191"/>
      <c r="BE429" s="191"/>
      <c r="BF429" s="191"/>
      <c r="BG429" s="191"/>
      <c r="BH429" s="191"/>
    </row>
    <row r="430" spans="1:60" outlineLevel="1" x14ac:dyDescent="0.25">
      <c r="A430" s="192"/>
      <c r="B430" s="193"/>
      <c r="C430" s="195" t="s">
        <v>1036</v>
      </c>
      <c r="D430" s="196"/>
      <c r="E430" s="197">
        <v>0.17499999999999999</v>
      </c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1"/>
      <c r="Z430" s="191"/>
      <c r="AA430" s="191"/>
      <c r="AB430" s="191"/>
      <c r="AC430" s="191"/>
      <c r="AD430" s="191"/>
      <c r="AE430" s="191"/>
      <c r="AF430" s="191"/>
      <c r="AG430" s="191" t="s">
        <v>143</v>
      </c>
      <c r="AH430" s="191">
        <v>0</v>
      </c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  <c r="AS430" s="191"/>
      <c r="AT430" s="191"/>
      <c r="AU430" s="191"/>
      <c r="AV430" s="191"/>
      <c r="AW430" s="191"/>
      <c r="AX430" s="191"/>
      <c r="AY430" s="191"/>
      <c r="AZ430" s="191"/>
      <c r="BA430" s="191"/>
      <c r="BB430" s="191"/>
      <c r="BC430" s="191"/>
      <c r="BD430" s="191"/>
      <c r="BE430" s="191"/>
      <c r="BF430" s="191"/>
      <c r="BG430" s="191"/>
      <c r="BH430" s="191"/>
    </row>
    <row r="431" spans="1:60" outlineLevel="1" x14ac:dyDescent="0.25">
      <c r="A431" s="192"/>
      <c r="B431" s="193"/>
      <c r="C431" s="195" t="s">
        <v>225</v>
      </c>
      <c r="D431" s="196"/>
      <c r="E431" s="197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1"/>
      <c r="Z431" s="191"/>
      <c r="AA431" s="191"/>
      <c r="AB431" s="191"/>
      <c r="AC431" s="191"/>
      <c r="AD431" s="191"/>
      <c r="AE431" s="191"/>
      <c r="AF431" s="191"/>
      <c r="AG431" s="191" t="s">
        <v>143</v>
      </c>
      <c r="AH431" s="191">
        <v>0</v>
      </c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191"/>
      <c r="AW431" s="191"/>
      <c r="AX431" s="191"/>
      <c r="AY431" s="191"/>
      <c r="AZ431" s="191"/>
      <c r="BA431" s="191"/>
      <c r="BB431" s="191"/>
      <c r="BC431" s="191"/>
      <c r="BD431" s="191"/>
      <c r="BE431" s="191"/>
      <c r="BF431" s="191"/>
      <c r="BG431" s="191"/>
      <c r="BH431" s="191"/>
    </row>
    <row r="432" spans="1:60" outlineLevel="1" x14ac:dyDescent="0.25">
      <c r="A432" s="192"/>
      <c r="B432" s="193"/>
      <c r="C432" s="195" t="s">
        <v>1036</v>
      </c>
      <c r="D432" s="196"/>
      <c r="E432" s="197">
        <v>0.17499999999999999</v>
      </c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1"/>
      <c r="Z432" s="191"/>
      <c r="AA432" s="191"/>
      <c r="AB432" s="191"/>
      <c r="AC432" s="191"/>
      <c r="AD432" s="191"/>
      <c r="AE432" s="191"/>
      <c r="AF432" s="191"/>
      <c r="AG432" s="191" t="s">
        <v>143</v>
      </c>
      <c r="AH432" s="191">
        <v>0</v>
      </c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1"/>
      <c r="AT432" s="191"/>
      <c r="AU432" s="191"/>
      <c r="AV432" s="191"/>
      <c r="AW432" s="191"/>
      <c r="AX432" s="191"/>
      <c r="AY432" s="191"/>
      <c r="AZ432" s="191"/>
      <c r="BA432" s="191"/>
      <c r="BB432" s="191"/>
      <c r="BC432" s="191"/>
      <c r="BD432" s="191"/>
      <c r="BE432" s="191"/>
      <c r="BF432" s="191"/>
      <c r="BG432" s="191"/>
      <c r="BH432" s="191"/>
    </row>
    <row r="433" spans="1:60" outlineLevel="1" x14ac:dyDescent="0.25">
      <c r="A433" s="192"/>
      <c r="B433" s="193"/>
      <c r="C433" s="195" t="s">
        <v>241</v>
      </c>
      <c r="D433" s="196"/>
      <c r="E433" s="197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1"/>
      <c r="Z433" s="191"/>
      <c r="AA433" s="191"/>
      <c r="AB433" s="191"/>
      <c r="AC433" s="191"/>
      <c r="AD433" s="191"/>
      <c r="AE433" s="191"/>
      <c r="AF433" s="191"/>
      <c r="AG433" s="191" t="s">
        <v>143</v>
      </c>
      <c r="AH433" s="191">
        <v>0</v>
      </c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1"/>
      <c r="AT433" s="191"/>
      <c r="AU433" s="191"/>
      <c r="AV433" s="191"/>
      <c r="AW433" s="191"/>
      <c r="AX433" s="191"/>
      <c r="AY433" s="191"/>
      <c r="AZ433" s="191"/>
      <c r="BA433" s="191"/>
      <c r="BB433" s="191"/>
      <c r="BC433" s="191"/>
      <c r="BD433" s="191"/>
      <c r="BE433" s="191"/>
      <c r="BF433" s="191"/>
      <c r="BG433" s="191"/>
      <c r="BH433" s="191"/>
    </row>
    <row r="434" spans="1:60" outlineLevel="1" x14ac:dyDescent="0.25">
      <c r="A434" s="192"/>
      <c r="B434" s="193"/>
      <c r="C434" s="195" t="s">
        <v>1037</v>
      </c>
      <c r="D434" s="196"/>
      <c r="E434" s="197">
        <v>0.35</v>
      </c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1"/>
      <c r="Z434" s="191"/>
      <c r="AA434" s="191"/>
      <c r="AB434" s="191"/>
      <c r="AC434" s="191"/>
      <c r="AD434" s="191"/>
      <c r="AE434" s="191"/>
      <c r="AF434" s="191"/>
      <c r="AG434" s="191" t="s">
        <v>143</v>
      </c>
      <c r="AH434" s="191">
        <v>0</v>
      </c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1"/>
      <c r="AT434" s="191"/>
      <c r="AU434" s="191"/>
      <c r="AV434" s="191"/>
      <c r="AW434" s="191"/>
      <c r="AX434" s="191"/>
      <c r="AY434" s="191"/>
      <c r="AZ434" s="191"/>
      <c r="BA434" s="191"/>
      <c r="BB434" s="191"/>
      <c r="BC434" s="191"/>
      <c r="BD434" s="191"/>
      <c r="BE434" s="191"/>
      <c r="BF434" s="191"/>
      <c r="BG434" s="191"/>
      <c r="BH434" s="191"/>
    </row>
    <row r="435" spans="1:60" outlineLevel="1" x14ac:dyDescent="0.25">
      <c r="A435" s="192"/>
      <c r="B435" s="193"/>
      <c r="C435" s="641"/>
      <c r="D435" s="642"/>
      <c r="E435" s="642"/>
      <c r="F435" s="642"/>
      <c r="G435" s="642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1"/>
      <c r="Z435" s="191"/>
      <c r="AA435" s="191"/>
      <c r="AB435" s="191"/>
      <c r="AC435" s="191"/>
      <c r="AD435" s="191"/>
      <c r="AE435" s="191"/>
      <c r="AF435" s="191"/>
      <c r="AG435" s="191" t="s">
        <v>103</v>
      </c>
      <c r="AH435" s="191"/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  <c r="AS435" s="191"/>
      <c r="AT435" s="191"/>
      <c r="AU435" s="191"/>
      <c r="AV435" s="191"/>
      <c r="AW435" s="191"/>
      <c r="AX435" s="191"/>
      <c r="AY435" s="191"/>
      <c r="AZ435" s="191"/>
      <c r="BA435" s="191"/>
      <c r="BB435" s="191"/>
      <c r="BC435" s="191"/>
      <c r="BD435" s="191"/>
      <c r="BE435" s="191"/>
      <c r="BF435" s="191"/>
      <c r="BG435" s="191"/>
      <c r="BH435" s="191"/>
    </row>
    <row r="436" spans="1:60" outlineLevel="1" x14ac:dyDescent="0.25">
      <c r="A436" s="182">
        <v>47</v>
      </c>
      <c r="B436" s="183" t="s">
        <v>651</v>
      </c>
      <c r="C436" s="184" t="s">
        <v>652</v>
      </c>
      <c r="D436" s="185" t="s">
        <v>653</v>
      </c>
      <c r="E436" s="186">
        <v>7.4749999999999996</v>
      </c>
      <c r="F436" s="187"/>
      <c r="G436" s="188">
        <f>ROUND(E436*F436,2)</f>
        <v>0</v>
      </c>
      <c r="H436" s="187"/>
      <c r="I436" s="188">
        <f>ROUND(E436*H436,2)</f>
        <v>0</v>
      </c>
      <c r="J436" s="187"/>
      <c r="K436" s="188">
        <f>ROUND(E436*J436,2)</f>
        <v>0</v>
      </c>
      <c r="L436" s="188">
        <v>21</v>
      </c>
      <c r="M436" s="188">
        <f>G436*(1+L436/100)</f>
        <v>0</v>
      </c>
      <c r="N436" s="188">
        <v>7.0499999999999993E-2</v>
      </c>
      <c r="O436" s="188">
        <f>ROUND(E436*N436,2)</f>
        <v>0.53</v>
      </c>
      <c r="P436" s="188">
        <v>7.0499999999999993E-2</v>
      </c>
      <c r="Q436" s="188">
        <f>ROUND(E436*P436,2)</f>
        <v>0.53</v>
      </c>
      <c r="R436" s="188"/>
      <c r="S436" s="188" t="s">
        <v>117</v>
      </c>
      <c r="T436" s="189" t="s">
        <v>98</v>
      </c>
      <c r="U436" s="190">
        <v>0</v>
      </c>
      <c r="V436" s="190">
        <f>ROUND(E436*U436,2)</f>
        <v>0</v>
      </c>
      <c r="W436" s="190"/>
      <c r="X436" s="190" t="s">
        <v>134</v>
      </c>
      <c r="Y436" s="191"/>
      <c r="Z436" s="191"/>
      <c r="AA436" s="191"/>
      <c r="AB436" s="191"/>
      <c r="AC436" s="191"/>
      <c r="AD436" s="191"/>
      <c r="AE436" s="191"/>
      <c r="AF436" s="191"/>
      <c r="AG436" s="191" t="s">
        <v>135</v>
      </c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1"/>
      <c r="AT436" s="191"/>
      <c r="AU436" s="191"/>
      <c r="AV436" s="191"/>
      <c r="AW436" s="191"/>
      <c r="AX436" s="191"/>
      <c r="AY436" s="191"/>
      <c r="AZ436" s="191"/>
      <c r="BA436" s="191"/>
      <c r="BB436" s="191"/>
      <c r="BC436" s="191"/>
      <c r="BD436" s="191"/>
      <c r="BE436" s="191"/>
      <c r="BF436" s="191"/>
      <c r="BG436" s="191"/>
      <c r="BH436" s="191"/>
    </row>
    <row r="437" spans="1:60" outlineLevel="1" x14ac:dyDescent="0.25">
      <c r="A437" s="192"/>
      <c r="B437" s="193"/>
      <c r="C437" s="195" t="s">
        <v>654</v>
      </c>
      <c r="D437" s="196"/>
      <c r="E437" s="197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1"/>
      <c r="Z437" s="191"/>
      <c r="AA437" s="191"/>
      <c r="AB437" s="191"/>
      <c r="AC437" s="191"/>
      <c r="AD437" s="191"/>
      <c r="AE437" s="191"/>
      <c r="AF437" s="191"/>
      <c r="AG437" s="191" t="s">
        <v>143</v>
      </c>
      <c r="AH437" s="191">
        <v>0</v>
      </c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1"/>
      <c r="AT437" s="191"/>
      <c r="AU437" s="191"/>
      <c r="AV437" s="191"/>
      <c r="AW437" s="191"/>
      <c r="AX437" s="191"/>
      <c r="AY437" s="191"/>
      <c r="AZ437" s="191"/>
      <c r="BA437" s="191"/>
      <c r="BB437" s="191"/>
      <c r="BC437" s="191"/>
      <c r="BD437" s="191"/>
      <c r="BE437" s="191"/>
      <c r="BF437" s="191"/>
      <c r="BG437" s="191"/>
      <c r="BH437" s="191"/>
    </row>
    <row r="438" spans="1:60" outlineLevel="1" x14ac:dyDescent="0.25">
      <c r="A438" s="192"/>
      <c r="B438" s="193"/>
      <c r="C438" s="195" t="s">
        <v>1038</v>
      </c>
      <c r="D438" s="196"/>
      <c r="E438" s="197">
        <v>7.4749999999999996</v>
      </c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1"/>
      <c r="Z438" s="191"/>
      <c r="AA438" s="191"/>
      <c r="AB438" s="191"/>
      <c r="AC438" s="191"/>
      <c r="AD438" s="191"/>
      <c r="AE438" s="191"/>
      <c r="AF438" s="191"/>
      <c r="AG438" s="191" t="s">
        <v>143</v>
      </c>
      <c r="AH438" s="191">
        <v>0</v>
      </c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1"/>
      <c r="AT438" s="191"/>
      <c r="AU438" s="191"/>
      <c r="AV438" s="191"/>
      <c r="AW438" s="191"/>
      <c r="AX438" s="191"/>
      <c r="AY438" s="191"/>
      <c r="AZ438" s="191"/>
      <c r="BA438" s="191"/>
      <c r="BB438" s="191"/>
      <c r="BC438" s="191"/>
      <c r="BD438" s="191"/>
      <c r="BE438" s="191"/>
      <c r="BF438" s="191"/>
      <c r="BG438" s="191"/>
      <c r="BH438" s="191"/>
    </row>
    <row r="439" spans="1:60" outlineLevel="1" x14ac:dyDescent="0.25">
      <c r="A439" s="192"/>
      <c r="B439" s="193"/>
      <c r="C439" s="641"/>
      <c r="D439" s="642"/>
      <c r="E439" s="642"/>
      <c r="F439" s="642"/>
      <c r="G439" s="642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1"/>
      <c r="Z439" s="191"/>
      <c r="AA439" s="191"/>
      <c r="AB439" s="191"/>
      <c r="AC439" s="191"/>
      <c r="AD439" s="191"/>
      <c r="AE439" s="191"/>
      <c r="AF439" s="191"/>
      <c r="AG439" s="191" t="s">
        <v>103</v>
      </c>
      <c r="AH439" s="191"/>
      <c r="AI439" s="191"/>
      <c r="AJ439" s="191"/>
      <c r="AK439" s="191"/>
      <c r="AL439" s="191"/>
      <c r="AM439" s="191"/>
      <c r="AN439" s="191"/>
      <c r="AO439" s="191"/>
      <c r="AP439" s="191"/>
      <c r="AQ439" s="191"/>
      <c r="AR439" s="191"/>
      <c r="AS439" s="191"/>
      <c r="AT439" s="191"/>
      <c r="AU439" s="191"/>
      <c r="AV439" s="191"/>
      <c r="AW439" s="191"/>
      <c r="AX439" s="191"/>
      <c r="AY439" s="191"/>
      <c r="AZ439" s="191"/>
      <c r="BA439" s="191"/>
      <c r="BB439" s="191"/>
      <c r="BC439" s="191"/>
      <c r="BD439" s="191"/>
      <c r="BE439" s="191"/>
      <c r="BF439" s="191"/>
      <c r="BG439" s="191"/>
      <c r="BH439" s="191"/>
    </row>
    <row r="440" spans="1:60" x14ac:dyDescent="0.25">
      <c r="A440" s="174" t="s">
        <v>92</v>
      </c>
      <c r="B440" s="175" t="s">
        <v>192</v>
      </c>
      <c r="C440" s="176" t="s">
        <v>193</v>
      </c>
      <c r="D440" s="177"/>
      <c r="E440" s="178"/>
      <c r="F440" s="179"/>
      <c r="G440" s="179">
        <f>SUMIF(AG441:AG448,"&lt;&gt;NOR",G441:G448)</f>
        <v>0</v>
      </c>
      <c r="H440" s="179"/>
      <c r="I440" s="179">
        <f>SUM(I441:I448)</f>
        <v>0</v>
      </c>
      <c r="J440" s="179"/>
      <c r="K440" s="179">
        <f>SUM(K441:K448)</f>
        <v>0</v>
      </c>
      <c r="L440" s="179"/>
      <c r="M440" s="179">
        <f>SUM(M441:M448)</f>
        <v>0</v>
      </c>
      <c r="N440" s="179"/>
      <c r="O440" s="179">
        <f>SUM(O441:O448)</f>
        <v>0</v>
      </c>
      <c r="P440" s="179"/>
      <c r="Q440" s="179">
        <f>SUM(Q441:Q448)</f>
        <v>0</v>
      </c>
      <c r="R440" s="179"/>
      <c r="S440" s="179"/>
      <c r="T440" s="180"/>
      <c r="U440" s="181"/>
      <c r="V440" s="181">
        <f>SUM(V441:V448)</f>
        <v>0</v>
      </c>
      <c r="W440" s="181"/>
      <c r="X440" s="181"/>
      <c r="AG440" s="28" t="s">
        <v>93</v>
      </c>
    </row>
    <row r="441" spans="1:60" outlineLevel="1" x14ac:dyDescent="0.25">
      <c r="A441" s="182">
        <v>48</v>
      </c>
      <c r="B441" s="183" t="s">
        <v>738</v>
      </c>
      <c r="C441" s="184" t="s">
        <v>739</v>
      </c>
      <c r="D441" s="185" t="s">
        <v>341</v>
      </c>
      <c r="E441" s="186">
        <v>782.79</v>
      </c>
      <c r="F441" s="187"/>
      <c r="G441" s="188">
        <f>ROUND(E441*F441,2)</f>
        <v>0</v>
      </c>
      <c r="H441" s="187"/>
      <c r="I441" s="188">
        <f>ROUND(E441*H441,2)</f>
        <v>0</v>
      </c>
      <c r="J441" s="187"/>
      <c r="K441" s="188">
        <f>ROUND(E441*J441,2)</f>
        <v>0</v>
      </c>
      <c r="L441" s="188">
        <v>21</v>
      </c>
      <c r="M441" s="188">
        <f>G441*(1+L441/100)</f>
        <v>0</v>
      </c>
      <c r="N441" s="188">
        <v>0</v>
      </c>
      <c r="O441" s="188">
        <f>ROUND(E441*N441,2)</f>
        <v>0</v>
      </c>
      <c r="P441" s="188">
        <v>0</v>
      </c>
      <c r="Q441" s="188">
        <f>ROUND(E441*P441,2)</f>
        <v>0</v>
      </c>
      <c r="R441" s="188"/>
      <c r="S441" s="188" t="s">
        <v>117</v>
      </c>
      <c r="T441" s="189" t="s">
        <v>98</v>
      </c>
      <c r="U441" s="190">
        <v>0</v>
      </c>
      <c r="V441" s="190">
        <f>ROUND(E441*U441,2)</f>
        <v>0</v>
      </c>
      <c r="W441" s="190"/>
      <c r="X441" s="190" t="s">
        <v>134</v>
      </c>
      <c r="Y441" s="191"/>
      <c r="Z441" s="191"/>
      <c r="AA441" s="191"/>
      <c r="AB441" s="191"/>
      <c r="AC441" s="191"/>
      <c r="AD441" s="191"/>
      <c r="AE441" s="191"/>
      <c r="AF441" s="191"/>
      <c r="AG441" s="191" t="s">
        <v>620</v>
      </c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191"/>
      <c r="AW441" s="191"/>
      <c r="AX441" s="191"/>
      <c r="AY441" s="191"/>
      <c r="AZ441" s="191"/>
      <c r="BA441" s="191"/>
      <c r="BB441" s="191"/>
      <c r="BC441" s="191"/>
      <c r="BD441" s="191"/>
      <c r="BE441" s="191"/>
      <c r="BF441" s="191"/>
      <c r="BG441" s="191"/>
      <c r="BH441" s="191"/>
    </row>
    <row r="442" spans="1:60" outlineLevel="1" x14ac:dyDescent="0.25">
      <c r="A442" s="192"/>
      <c r="B442" s="193"/>
      <c r="C442" s="195" t="s">
        <v>404</v>
      </c>
      <c r="D442" s="196"/>
      <c r="E442" s="197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1"/>
      <c r="Z442" s="191"/>
      <c r="AA442" s="191"/>
      <c r="AB442" s="191"/>
      <c r="AC442" s="191"/>
      <c r="AD442" s="191"/>
      <c r="AE442" s="191"/>
      <c r="AF442" s="191"/>
      <c r="AG442" s="191" t="s">
        <v>143</v>
      </c>
      <c r="AH442" s="191">
        <v>0</v>
      </c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91"/>
      <c r="AV442" s="191"/>
      <c r="AW442" s="191"/>
      <c r="AX442" s="191"/>
      <c r="AY442" s="191"/>
      <c r="AZ442" s="191"/>
      <c r="BA442" s="191"/>
      <c r="BB442" s="191"/>
      <c r="BC442" s="191"/>
      <c r="BD442" s="191"/>
      <c r="BE442" s="191"/>
      <c r="BF442" s="191"/>
      <c r="BG442" s="191"/>
      <c r="BH442" s="191"/>
    </row>
    <row r="443" spans="1:60" outlineLevel="1" x14ac:dyDescent="0.25">
      <c r="A443" s="192"/>
      <c r="B443" s="193"/>
      <c r="C443" s="195" t="s">
        <v>964</v>
      </c>
      <c r="D443" s="196"/>
      <c r="E443" s="197">
        <v>744.99</v>
      </c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1"/>
      <c r="Z443" s="191"/>
      <c r="AA443" s="191"/>
      <c r="AB443" s="191"/>
      <c r="AC443" s="191"/>
      <c r="AD443" s="191"/>
      <c r="AE443" s="191"/>
      <c r="AF443" s="191"/>
      <c r="AG443" s="191" t="s">
        <v>143</v>
      </c>
      <c r="AH443" s="191">
        <v>0</v>
      </c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191"/>
      <c r="AW443" s="191"/>
      <c r="AX443" s="191"/>
      <c r="AY443" s="191"/>
      <c r="AZ443" s="191"/>
      <c r="BA443" s="191"/>
      <c r="BB443" s="191"/>
      <c r="BC443" s="191"/>
      <c r="BD443" s="191"/>
      <c r="BE443" s="191"/>
      <c r="BF443" s="191"/>
      <c r="BG443" s="191"/>
      <c r="BH443" s="191"/>
    </row>
    <row r="444" spans="1:60" outlineLevel="1" x14ac:dyDescent="0.25">
      <c r="A444" s="192"/>
      <c r="B444" s="193"/>
      <c r="C444" s="195" t="s">
        <v>304</v>
      </c>
      <c r="D444" s="196"/>
      <c r="E444" s="197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1"/>
      <c r="Z444" s="191"/>
      <c r="AA444" s="191"/>
      <c r="AB444" s="191"/>
      <c r="AC444" s="191"/>
      <c r="AD444" s="191"/>
      <c r="AE444" s="191"/>
      <c r="AF444" s="191"/>
      <c r="AG444" s="191" t="s">
        <v>143</v>
      </c>
      <c r="AH444" s="191">
        <v>0</v>
      </c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191"/>
      <c r="AW444" s="191"/>
      <c r="AX444" s="191"/>
      <c r="AY444" s="191"/>
      <c r="AZ444" s="191"/>
      <c r="BA444" s="191"/>
      <c r="BB444" s="191"/>
      <c r="BC444" s="191"/>
      <c r="BD444" s="191"/>
      <c r="BE444" s="191"/>
      <c r="BF444" s="191"/>
      <c r="BG444" s="191"/>
      <c r="BH444" s="191"/>
    </row>
    <row r="445" spans="1:60" outlineLevel="1" x14ac:dyDescent="0.25">
      <c r="A445" s="192"/>
      <c r="B445" s="193"/>
      <c r="C445" s="195" t="s">
        <v>953</v>
      </c>
      <c r="D445" s="196"/>
      <c r="E445" s="197">
        <v>25.8</v>
      </c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1"/>
      <c r="Z445" s="191"/>
      <c r="AA445" s="191"/>
      <c r="AB445" s="191"/>
      <c r="AC445" s="191"/>
      <c r="AD445" s="191"/>
      <c r="AE445" s="191"/>
      <c r="AF445" s="191"/>
      <c r="AG445" s="191" t="s">
        <v>143</v>
      </c>
      <c r="AH445" s="191">
        <v>0</v>
      </c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91"/>
      <c r="AV445" s="191"/>
      <c r="AW445" s="191"/>
      <c r="AX445" s="191"/>
      <c r="AY445" s="191"/>
      <c r="AZ445" s="191"/>
      <c r="BA445" s="191"/>
      <c r="BB445" s="191"/>
      <c r="BC445" s="191"/>
      <c r="BD445" s="191"/>
      <c r="BE445" s="191"/>
      <c r="BF445" s="191"/>
      <c r="BG445" s="191"/>
      <c r="BH445" s="191"/>
    </row>
    <row r="446" spans="1:60" outlineLevel="1" x14ac:dyDescent="0.25">
      <c r="A446" s="192"/>
      <c r="B446" s="193"/>
      <c r="C446" s="195" t="s">
        <v>278</v>
      </c>
      <c r="D446" s="196"/>
      <c r="E446" s="197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1"/>
      <c r="Z446" s="191"/>
      <c r="AA446" s="191"/>
      <c r="AB446" s="191"/>
      <c r="AC446" s="191"/>
      <c r="AD446" s="191"/>
      <c r="AE446" s="191"/>
      <c r="AF446" s="191"/>
      <c r="AG446" s="191" t="s">
        <v>143</v>
      </c>
      <c r="AH446" s="191">
        <v>0</v>
      </c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191"/>
      <c r="AY446" s="191"/>
      <c r="AZ446" s="191"/>
      <c r="BA446" s="191"/>
      <c r="BB446" s="191"/>
      <c r="BC446" s="191"/>
      <c r="BD446" s="191"/>
      <c r="BE446" s="191"/>
      <c r="BF446" s="191"/>
      <c r="BG446" s="191"/>
      <c r="BH446" s="191"/>
    </row>
    <row r="447" spans="1:60" outlineLevel="1" x14ac:dyDescent="0.25">
      <c r="A447" s="192"/>
      <c r="B447" s="193"/>
      <c r="C447" s="195" t="s">
        <v>965</v>
      </c>
      <c r="D447" s="196"/>
      <c r="E447" s="197">
        <v>12</v>
      </c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1"/>
      <c r="Z447" s="191"/>
      <c r="AA447" s="191"/>
      <c r="AB447" s="191"/>
      <c r="AC447" s="191"/>
      <c r="AD447" s="191"/>
      <c r="AE447" s="191"/>
      <c r="AF447" s="191"/>
      <c r="AG447" s="191" t="s">
        <v>143</v>
      </c>
      <c r="AH447" s="191">
        <v>0</v>
      </c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191"/>
      <c r="AZ447" s="191"/>
      <c r="BA447" s="191"/>
      <c r="BB447" s="191"/>
      <c r="BC447" s="191"/>
      <c r="BD447" s="191"/>
      <c r="BE447" s="191"/>
      <c r="BF447" s="191"/>
      <c r="BG447" s="191"/>
      <c r="BH447" s="191"/>
    </row>
    <row r="448" spans="1:60" outlineLevel="1" x14ac:dyDescent="0.25">
      <c r="A448" s="192"/>
      <c r="B448" s="193"/>
      <c r="C448" s="641"/>
      <c r="D448" s="642"/>
      <c r="E448" s="642"/>
      <c r="F448" s="642"/>
      <c r="G448" s="642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1"/>
      <c r="Z448" s="191"/>
      <c r="AA448" s="191"/>
      <c r="AB448" s="191"/>
      <c r="AC448" s="191"/>
      <c r="AD448" s="191"/>
      <c r="AE448" s="191"/>
      <c r="AF448" s="191"/>
      <c r="AG448" s="191" t="s">
        <v>103</v>
      </c>
      <c r="AH448" s="191"/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91"/>
      <c r="AV448" s="191"/>
      <c r="AW448" s="191"/>
      <c r="AX448" s="191"/>
      <c r="AY448" s="191"/>
      <c r="AZ448" s="191"/>
      <c r="BA448" s="191"/>
      <c r="BB448" s="191"/>
      <c r="BC448" s="191"/>
      <c r="BD448" s="191"/>
      <c r="BE448" s="191"/>
      <c r="BF448" s="191"/>
      <c r="BG448" s="191"/>
      <c r="BH448" s="191"/>
    </row>
    <row r="449" spans="1:60" x14ac:dyDescent="0.25">
      <c r="A449" s="174" t="s">
        <v>92</v>
      </c>
      <c r="B449" s="175" t="s">
        <v>194</v>
      </c>
      <c r="C449" s="176" t="s">
        <v>195</v>
      </c>
      <c r="D449" s="177"/>
      <c r="E449" s="178"/>
      <c r="F449" s="179"/>
      <c r="G449" s="179">
        <f>SUMIF(AG450:AG471,"&lt;&gt;NOR",G450:G471)</f>
        <v>0</v>
      </c>
      <c r="H449" s="179"/>
      <c r="I449" s="179">
        <f>SUM(I450:I471)</f>
        <v>0</v>
      </c>
      <c r="J449" s="179"/>
      <c r="K449" s="179">
        <f>SUM(K450:K471)</f>
        <v>0</v>
      </c>
      <c r="L449" s="179"/>
      <c r="M449" s="179">
        <f>SUM(M450:M471)</f>
        <v>0</v>
      </c>
      <c r="N449" s="179"/>
      <c r="O449" s="179">
        <f>SUM(O450:O471)</f>
        <v>0.1</v>
      </c>
      <c r="P449" s="179"/>
      <c r="Q449" s="179">
        <f>SUM(Q450:Q471)</f>
        <v>0</v>
      </c>
      <c r="R449" s="179"/>
      <c r="S449" s="179"/>
      <c r="T449" s="180"/>
      <c r="U449" s="181"/>
      <c r="V449" s="181">
        <f>SUM(V450:V471)</f>
        <v>0</v>
      </c>
      <c r="W449" s="181"/>
      <c r="X449" s="181"/>
      <c r="AG449" s="28" t="s">
        <v>93</v>
      </c>
    </row>
    <row r="450" spans="1:60" outlineLevel="1" x14ac:dyDescent="0.25">
      <c r="A450" s="182">
        <v>49</v>
      </c>
      <c r="B450" s="183" t="s">
        <v>740</v>
      </c>
      <c r="C450" s="184" t="s">
        <v>741</v>
      </c>
      <c r="D450" s="185" t="s">
        <v>230</v>
      </c>
      <c r="E450" s="186">
        <v>250</v>
      </c>
      <c r="F450" s="187"/>
      <c r="G450" s="188">
        <f>ROUND(E450*F450,2)</f>
        <v>0</v>
      </c>
      <c r="H450" s="187"/>
      <c r="I450" s="188">
        <f>ROUND(E450*H450,2)</f>
        <v>0</v>
      </c>
      <c r="J450" s="187"/>
      <c r="K450" s="188">
        <f>ROUND(E450*J450,2)</f>
        <v>0</v>
      </c>
      <c r="L450" s="188">
        <v>21</v>
      </c>
      <c r="M450" s="188">
        <f>G450*(1+L450/100)</f>
        <v>0</v>
      </c>
      <c r="N450" s="188">
        <v>2.5999999999999998E-4</v>
      </c>
      <c r="O450" s="188">
        <f>ROUND(E450*N450,2)</f>
        <v>7.0000000000000007E-2</v>
      </c>
      <c r="P450" s="188">
        <v>0</v>
      </c>
      <c r="Q450" s="188">
        <f>ROUND(E450*P450,2)</f>
        <v>0</v>
      </c>
      <c r="R450" s="188" t="s">
        <v>545</v>
      </c>
      <c r="S450" s="188" t="s">
        <v>97</v>
      </c>
      <c r="T450" s="189" t="s">
        <v>98</v>
      </c>
      <c r="U450" s="190">
        <v>0</v>
      </c>
      <c r="V450" s="190">
        <f>ROUND(E450*U450,2)</f>
        <v>0</v>
      </c>
      <c r="W450" s="190"/>
      <c r="X450" s="190" t="s">
        <v>546</v>
      </c>
      <c r="Y450" s="191"/>
      <c r="Z450" s="191"/>
      <c r="AA450" s="191"/>
      <c r="AB450" s="191"/>
      <c r="AC450" s="191"/>
      <c r="AD450" s="191"/>
      <c r="AE450" s="191"/>
      <c r="AF450" s="191"/>
      <c r="AG450" s="191" t="s">
        <v>547</v>
      </c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191"/>
      <c r="AZ450" s="191"/>
      <c r="BA450" s="191"/>
      <c r="BB450" s="191"/>
      <c r="BC450" s="191"/>
      <c r="BD450" s="191"/>
      <c r="BE450" s="191"/>
      <c r="BF450" s="191"/>
      <c r="BG450" s="191"/>
      <c r="BH450" s="191"/>
    </row>
    <row r="451" spans="1:60" ht="21" outlineLevel="1" x14ac:dyDescent="0.25">
      <c r="A451" s="192"/>
      <c r="B451" s="193"/>
      <c r="C451" s="645" t="s">
        <v>742</v>
      </c>
      <c r="D451" s="646"/>
      <c r="E451" s="646"/>
      <c r="F451" s="646"/>
      <c r="G451" s="646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1"/>
      <c r="Z451" s="191"/>
      <c r="AA451" s="191"/>
      <c r="AB451" s="191"/>
      <c r="AC451" s="191"/>
      <c r="AD451" s="191"/>
      <c r="AE451" s="191"/>
      <c r="AF451" s="191"/>
      <c r="AG451" s="191" t="s">
        <v>224</v>
      </c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191"/>
      <c r="AY451" s="191"/>
      <c r="AZ451" s="191"/>
      <c r="BA451" s="194" t="str">
        <f>C451</f>
        <v>Oškrabání, jednonásobné mydlení, částečné vyhlazení malířskou masou jednonásobné, malba dvojnásobná, bez pačokování, jednobarevná s bílým stropem.</v>
      </c>
      <c r="BB451" s="191"/>
      <c r="BC451" s="191"/>
      <c r="BD451" s="191"/>
      <c r="BE451" s="191"/>
      <c r="BF451" s="191"/>
      <c r="BG451" s="191"/>
      <c r="BH451" s="191"/>
    </row>
    <row r="452" spans="1:60" outlineLevel="1" x14ac:dyDescent="0.25">
      <c r="A452" s="192"/>
      <c r="B452" s="193"/>
      <c r="C452" s="195" t="s">
        <v>1039</v>
      </c>
      <c r="D452" s="196"/>
      <c r="E452" s="197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1"/>
      <c r="Z452" s="191"/>
      <c r="AA452" s="191"/>
      <c r="AB452" s="191"/>
      <c r="AC452" s="191"/>
      <c r="AD452" s="191"/>
      <c r="AE452" s="191"/>
      <c r="AF452" s="191"/>
      <c r="AG452" s="191" t="s">
        <v>143</v>
      </c>
      <c r="AH452" s="191">
        <v>0</v>
      </c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191"/>
      <c r="AW452" s="191"/>
      <c r="AX452" s="191"/>
      <c r="AY452" s="191"/>
      <c r="AZ452" s="191"/>
      <c r="BA452" s="191"/>
      <c r="BB452" s="191"/>
      <c r="BC452" s="191"/>
      <c r="BD452" s="191"/>
      <c r="BE452" s="191"/>
      <c r="BF452" s="191"/>
      <c r="BG452" s="191"/>
      <c r="BH452" s="191"/>
    </row>
    <row r="453" spans="1:60" outlineLevel="1" x14ac:dyDescent="0.25">
      <c r="A453" s="192"/>
      <c r="B453" s="193"/>
      <c r="C453" s="195" t="s">
        <v>1040</v>
      </c>
      <c r="D453" s="196"/>
      <c r="E453" s="197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1"/>
      <c r="Z453" s="191"/>
      <c r="AA453" s="191"/>
      <c r="AB453" s="191"/>
      <c r="AC453" s="191"/>
      <c r="AD453" s="191"/>
      <c r="AE453" s="191"/>
      <c r="AF453" s="191"/>
      <c r="AG453" s="191" t="s">
        <v>143</v>
      </c>
      <c r="AH453" s="191">
        <v>0</v>
      </c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191"/>
      <c r="AY453" s="191"/>
      <c r="AZ453" s="191"/>
      <c r="BA453" s="191"/>
      <c r="BB453" s="191"/>
      <c r="BC453" s="191"/>
      <c r="BD453" s="191"/>
      <c r="BE453" s="191"/>
      <c r="BF453" s="191"/>
      <c r="BG453" s="191"/>
      <c r="BH453" s="191"/>
    </row>
    <row r="454" spans="1:60" outlineLevel="1" x14ac:dyDescent="0.25">
      <c r="A454" s="192"/>
      <c r="B454" s="193"/>
      <c r="C454" s="195" t="s">
        <v>1041</v>
      </c>
      <c r="D454" s="196"/>
      <c r="E454" s="197">
        <v>250</v>
      </c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1"/>
      <c r="Z454" s="191"/>
      <c r="AA454" s="191"/>
      <c r="AB454" s="191"/>
      <c r="AC454" s="191"/>
      <c r="AD454" s="191"/>
      <c r="AE454" s="191"/>
      <c r="AF454" s="191"/>
      <c r="AG454" s="191" t="s">
        <v>143</v>
      </c>
      <c r="AH454" s="191">
        <v>0</v>
      </c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191"/>
      <c r="AY454" s="191"/>
      <c r="AZ454" s="191"/>
      <c r="BA454" s="191"/>
      <c r="BB454" s="191"/>
      <c r="BC454" s="191"/>
      <c r="BD454" s="191"/>
      <c r="BE454" s="191"/>
      <c r="BF454" s="191"/>
      <c r="BG454" s="191"/>
      <c r="BH454" s="191"/>
    </row>
    <row r="455" spans="1:60" outlineLevel="1" x14ac:dyDescent="0.25">
      <c r="A455" s="192"/>
      <c r="B455" s="193"/>
      <c r="C455" s="641"/>
      <c r="D455" s="642"/>
      <c r="E455" s="642"/>
      <c r="F455" s="642"/>
      <c r="G455" s="642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1"/>
      <c r="Z455" s="191"/>
      <c r="AA455" s="191"/>
      <c r="AB455" s="191"/>
      <c r="AC455" s="191"/>
      <c r="AD455" s="191"/>
      <c r="AE455" s="191"/>
      <c r="AF455" s="191"/>
      <c r="AG455" s="191" t="s">
        <v>103</v>
      </c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91"/>
      <c r="AV455" s="191"/>
      <c r="AW455" s="191"/>
      <c r="AX455" s="191"/>
      <c r="AY455" s="191"/>
      <c r="AZ455" s="191"/>
      <c r="BA455" s="191"/>
      <c r="BB455" s="191"/>
      <c r="BC455" s="191"/>
      <c r="BD455" s="191"/>
      <c r="BE455" s="191"/>
      <c r="BF455" s="191"/>
      <c r="BG455" s="191"/>
      <c r="BH455" s="191"/>
    </row>
    <row r="456" spans="1:60" outlineLevel="1" x14ac:dyDescent="0.25">
      <c r="A456" s="182">
        <v>50</v>
      </c>
      <c r="B456" s="183" t="s">
        <v>748</v>
      </c>
      <c r="C456" s="184" t="s">
        <v>749</v>
      </c>
      <c r="D456" s="185" t="s">
        <v>230</v>
      </c>
      <c r="E456" s="186">
        <v>88.22</v>
      </c>
      <c r="F456" s="187"/>
      <c r="G456" s="188">
        <f>ROUND(E456*F456,2)</f>
        <v>0</v>
      </c>
      <c r="H456" s="187"/>
      <c r="I456" s="188">
        <f>ROUND(E456*H456,2)</f>
        <v>0</v>
      </c>
      <c r="J456" s="187"/>
      <c r="K456" s="188">
        <f>ROUND(E456*J456,2)</f>
        <v>0</v>
      </c>
      <c r="L456" s="188">
        <v>21</v>
      </c>
      <c r="M456" s="188">
        <f>G456*(1+L456/100)</f>
        <v>0</v>
      </c>
      <c r="N456" s="188">
        <v>3.2000000000000003E-4</v>
      </c>
      <c r="O456" s="188">
        <f>ROUND(E456*N456,2)</f>
        <v>0.03</v>
      </c>
      <c r="P456" s="188">
        <v>0</v>
      </c>
      <c r="Q456" s="188">
        <f>ROUND(E456*P456,2)</f>
        <v>0</v>
      </c>
      <c r="R456" s="188"/>
      <c r="S456" s="188" t="s">
        <v>117</v>
      </c>
      <c r="T456" s="189" t="s">
        <v>98</v>
      </c>
      <c r="U456" s="190">
        <v>0</v>
      </c>
      <c r="V456" s="190">
        <f>ROUND(E456*U456,2)</f>
        <v>0</v>
      </c>
      <c r="W456" s="190"/>
      <c r="X456" s="190" t="s">
        <v>546</v>
      </c>
      <c r="Y456" s="191"/>
      <c r="Z456" s="191"/>
      <c r="AA456" s="191"/>
      <c r="AB456" s="191"/>
      <c r="AC456" s="191"/>
      <c r="AD456" s="191"/>
      <c r="AE456" s="191"/>
      <c r="AF456" s="191"/>
      <c r="AG456" s="191" t="s">
        <v>547</v>
      </c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191"/>
      <c r="AW456" s="191"/>
      <c r="AX456" s="191"/>
      <c r="AY456" s="191"/>
      <c r="AZ456" s="191"/>
      <c r="BA456" s="191"/>
      <c r="BB456" s="191"/>
      <c r="BC456" s="191"/>
      <c r="BD456" s="191"/>
      <c r="BE456" s="191"/>
      <c r="BF456" s="191"/>
      <c r="BG456" s="191"/>
      <c r="BH456" s="191"/>
    </row>
    <row r="457" spans="1:60" outlineLevel="1" x14ac:dyDescent="0.25">
      <c r="A457" s="192"/>
      <c r="B457" s="193"/>
      <c r="C457" s="195" t="s">
        <v>304</v>
      </c>
      <c r="D457" s="196"/>
      <c r="E457" s="197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1"/>
      <c r="Z457" s="191"/>
      <c r="AA457" s="191"/>
      <c r="AB457" s="191"/>
      <c r="AC457" s="191"/>
      <c r="AD457" s="191"/>
      <c r="AE457" s="191"/>
      <c r="AF457" s="191"/>
      <c r="AG457" s="191" t="s">
        <v>143</v>
      </c>
      <c r="AH457" s="191">
        <v>0</v>
      </c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191"/>
      <c r="AW457" s="191"/>
      <c r="AX457" s="191"/>
      <c r="AY457" s="191"/>
      <c r="AZ457" s="191"/>
      <c r="BA457" s="191"/>
      <c r="BB457" s="191"/>
      <c r="BC457" s="191"/>
      <c r="BD457" s="191"/>
      <c r="BE457" s="191"/>
      <c r="BF457" s="191"/>
      <c r="BG457" s="191"/>
      <c r="BH457" s="191"/>
    </row>
    <row r="458" spans="1:60" outlineLevel="1" x14ac:dyDescent="0.25">
      <c r="A458" s="192"/>
      <c r="B458" s="193"/>
      <c r="C458" s="195" t="s">
        <v>953</v>
      </c>
      <c r="D458" s="196"/>
      <c r="E458" s="197">
        <v>25.8</v>
      </c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1"/>
      <c r="Z458" s="191"/>
      <c r="AA458" s="191"/>
      <c r="AB458" s="191"/>
      <c r="AC458" s="191"/>
      <c r="AD458" s="191"/>
      <c r="AE458" s="191"/>
      <c r="AF458" s="191"/>
      <c r="AG458" s="191" t="s">
        <v>143</v>
      </c>
      <c r="AH458" s="191">
        <v>0</v>
      </c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191"/>
      <c r="AY458" s="191"/>
      <c r="AZ458" s="191"/>
      <c r="BA458" s="191"/>
      <c r="BB458" s="191"/>
      <c r="BC458" s="191"/>
      <c r="BD458" s="191"/>
      <c r="BE458" s="191"/>
      <c r="BF458" s="191"/>
      <c r="BG458" s="191"/>
      <c r="BH458" s="191"/>
    </row>
    <row r="459" spans="1:60" outlineLevel="1" x14ac:dyDescent="0.25">
      <c r="A459" s="192"/>
      <c r="B459" s="193"/>
      <c r="C459" s="195" t="s">
        <v>959</v>
      </c>
      <c r="D459" s="196"/>
      <c r="E459" s="197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1"/>
      <c r="Z459" s="191"/>
      <c r="AA459" s="191"/>
      <c r="AB459" s="191"/>
      <c r="AC459" s="191"/>
      <c r="AD459" s="191"/>
      <c r="AE459" s="191"/>
      <c r="AF459" s="191"/>
      <c r="AG459" s="191" t="s">
        <v>143</v>
      </c>
      <c r="AH459" s="191">
        <v>0</v>
      </c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191"/>
      <c r="AY459" s="191"/>
      <c r="AZ459" s="191"/>
      <c r="BA459" s="191"/>
      <c r="BB459" s="191"/>
      <c r="BC459" s="191"/>
      <c r="BD459" s="191"/>
      <c r="BE459" s="191"/>
      <c r="BF459" s="191"/>
      <c r="BG459" s="191"/>
      <c r="BH459" s="191"/>
    </row>
    <row r="460" spans="1:60" outlineLevel="1" x14ac:dyDescent="0.25">
      <c r="A460" s="192"/>
      <c r="B460" s="193"/>
      <c r="C460" s="195" t="s">
        <v>960</v>
      </c>
      <c r="D460" s="196"/>
      <c r="E460" s="197">
        <v>50</v>
      </c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1"/>
      <c r="Z460" s="191"/>
      <c r="AA460" s="191"/>
      <c r="AB460" s="191"/>
      <c r="AC460" s="191"/>
      <c r="AD460" s="191"/>
      <c r="AE460" s="191"/>
      <c r="AF460" s="191"/>
      <c r="AG460" s="191" t="s">
        <v>143</v>
      </c>
      <c r="AH460" s="191">
        <v>0</v>
      </c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91"/>
      <c r="AY460" s="191"/>
      <c r="AZ460" s="191"/>
      <c r="BA460" s="191"/>
      <c r="BB460" s="191"/>
      <c r="BC460" s="191"/>
      <c r="BD460" s="191"/>
      <c r="BE460" s="191"/>
      <c r="BF460" s="191"/>
      <c r="BG460" s="191"/>
      <c r="BH460" s="191"/>
    </row>
    <row r="461" spans="1:60" outlineLevel="1" x14ac:dyDescent="0.25">
      <c r="A461" s="192"/>
      <c r="B461" s="193"/>
      <c r="C461" s="195" t="s">
        <v>237</v>
      </c>
      <c r="D461" s="196"/>
      <c r="E461" s="197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1"/>
      <c r="Z461" s="191"/>
      <c r="AA461" s="191"/>
      <c r="AB461" s="191"/>
      <c r="AC461" s="191"/>
      <c r="AD461" s="191"/>
      <c r="AE461" s="191"/>
      <c r="AF461" s="191"/>
      <c r="AG461" s="191" t="s">
        <v>143</v>
      </c>
      <c r="AH461" s="191">
        <v>0</v>
      </c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191"/>
      <c r="AZ461" s="191"/>
      <c r="BA461" s="191"/>
      <c r="BB461" s="191"/>
      <c r="BC461" s="191"/>
      <c r="BD461" s="191"/>
      <c r="BE461" s="191"/>
      <c r="BF461" s="191"/>
      <c r="BG461" s="191"/>
      <c r="BH461" s="191"/>
    </row>
    <row r="462" spans="1:60" outlineLevel="1" x14ac:dyDescent="0.25">
      <c r="A462" s="192"/>
      <c r="B462" s="193"/>
      <c r="C462" s="195" t="s">
        <v>933</v>
      </c>
      <c r="D462" s="196"/>
      <c r="E462" s="197">
        <v>4.83</v>
      </c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1"/>
      <c r="Z462" s="191"/>
      <c r="AA462" s="191"/>
      <c r="AB462" s="191"/>
      <c r="AC462" s="191"/>
      <c r="AD462" s="191"/>
      <c r="AE462" s="191"/>
      <c r="AF462" s="191"/>
      <c r="AG462" s="191" t="s">
        <v>143</v>
      </c>
      <c r="AH462" s="191">
        <v>0</v>
      </c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191"/>
      <c r="AW462" s="191"/>
      <c r="AX462" s="191"/>
      <c r="AY462" s="191"/>
      <c r="AZ462" s="191"/>
      <c r="BA462" s="191"/>
      <c r="BB462" s="191"/>
      <c r="BC462" s="191"/>
      <c r="BD462" s="191"/>
      <c r="BE462" s="191"/>
      <c r="BF462" s="191"/>
      <c r="BG462" s="191"/>
      <c r="BH462" s="191"/>
    </row>
    <row r="463" spans="1:60" outlineLevel="1" x14ac:dyDescent="0.25">
      <c r="A463" s="192"/>
      <c r="B463" s="193"/>
      <c r="C463" s="195" t="s">
        <v>237</v>
      </c>
      <c r="D463" s="196"/>
      <c r="E463" s="197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1"/>
      <c r="Z463" s="191"/>
      <c r="AA463" s="191"/>
      <c r="AB463" s="191"/>
      <c r="AC463" s="191"/>
      <c r="AD463" s="191"/>
      <c r="AE463" s="191"/>
      <c r="AF463" s="191"/>
      <c r="AG463" s="191" t="s">
        <v>143</v>
      </c>
      <c r="AH463" s="191">
        <v>0</v>
      </c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91"/>
      <c r="AV463" s="191"/>
      <c r="AW463" s="191"/>
      <c r="AX463" s="191"/>
      <c r="AY463" s="191"/>
      <c r="AZ463" s="191"/>
      <c r="BA463" s="191"/>
      <c r="BB463" s="191"/>
      <c r="BC463" s="191"/>
      <c r="BD463" s="191"/>
      <c r="BE463" s="191"/>
      <c r="BF463" s="191"/>
      <c r="BG463" s="191"/>
      <c r="BH463" s="191"/>
    </row>
    <row r="464" spans="1:60" outlineLevel="1" x14ac:dyDescent="0.25">
      <c r="A464" s="192"/>
      <c r="B464" s="193"/>
      <c r="C464" s="195" t="s">
        <v>961</v>
      </c>
      <c r="D464" s="196"/>
      <c r="E464" s="197">
        <v>1.8149999999999999</v>
      </c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1"/>
      <c r="Z464" s="191"/>
      <c r="AA464" s="191"/>
      <c r="AB464" s="191"/>
      <c r="AC464" s="191"/>
      <c r="AD464" s="191"/>
      <c r="AE464" s="191"/>
      <c r="AF464" s="191"/>
      <c r="AG464" s="191" t="s">
        <v>143</v>
      </c>
      <c r="AH464" s="191">
        <v>0</v>
      </c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1"/>
      <c r="BB464" s="191"/>
      <c r="BC464" s="191"/>
      <c r="BD464" s="191"/>
      <c r="BE464" s="191"/>
      <c r="BF464" s="191"/>
      <c r="BG464" s="191"/>
      <c r="BH464" s="191"/>
    </row>
    <row r="465" spans="1:60" outlineLevel="1" x14ac:dyDescent="0.25">
      <c r="A465" s="192"/>
      <c r="B465" s="193"/>
      <c r="C465" s="195" t="s">
        <v>240</v>
      </c>
      <c r="D465" s="196"/>
      <c r="E465" s="197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1"/>
      <c r="Z465" s="191"/>
      <c r="AA465" s="191"/>
      <c r="AB465" s="191"/>
      <c r="AC465" s="191"/>
      <c r="AD465" s="191"/>
      <c r="AE465" s="191"/>
      <c r="AF465" s="191"/>
      <c r="AG465" s="191" t="s">
        <v>143</v>
      </c>
      <c r="AH465" s="191">
        <v>0</v>
      </c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191"/>
      <c r="AZ465" s="191"/>
      <c r="BA465" s="191"/>
      <c r="BB465" s="191"/>
      <c r="BC465" s="191"/>
      <c r="BD465" s="191"/>
      <c r="BE465" s="191"/>
      <c r="BF465" s="191"/>
      <c r="BG465" s="191"/>
      <c r="BH465" s="191"/>
    </row>
    <row r="466" spans="1:60" outlineLevel="1" x14ac:dyDescent="0.25">
      <c r="A466" s="192"/>
      <c r="B466" s="193"/>
      <c r="C466" s="195" t="s">
        <v>962</v>
      </c>
      <c r="D466" s="196"/>
      <c r="E466" s="197">
        <v>1.8149999999999999</v>
      </c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1"/>
      <c r="Z466" s="191"/>
      <c r="AA466" s="191"/>
      <c r="AB466" s="191"/>
      <c r="AC466" s="191"/>
      <c r="AD466" s="191"/>
      <c r="AE466" s="191"/>
      <c r="AF466" s="191"/>
      <c r="AG466" s="191" t="s">
        <v>143</v>
      </c>
      <c r="AH466" s="191">
        <v>0</v>
      </c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1"/>
      <c r="BB466" s="191"/>
      <c r="BC466" s="191"/>
      <c r="BD466" s="191"/>
      <c r="BE466" s="191"/>
      <c r="BF466" s="191"/>
      <c r="BG466" s="191"/>
      <c r="BH466" s="191"/>
    </row>
    <row r="467" spans="1:60" outlineLevel="1" x14ac:dyDescent="0.25">
      <c r="A467" s="192"/>
      <c r="B467" s="193"/>
      <c r="C467" s="195" t="s">
        <v>225</v>
      </c>
      <c r="D467" s="196"/>
      <c r="E467" s="197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1"/>
      <c r="Z467" s="191"/>
      <c r="AA467" s="191"/>
      <c r="AB467" s="191"/>
      <c r="AC467" s="191"/>
      <c r="AD467" s="191"/>
      <c r="AE467" s="191"/>
      <c r="AF467" s="191"/>
      <c r="AG467" s="191" t="s">
        <v>143</v>
      </c>
      <c r="AH467" s="191">
        <v>0</v>
      </c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91"/>
      <c r="AV467" s="191"/>
      <c r="AW467" s="191"/>
      <c r="AX467" s="191"/>
      <c r="AY467" s="191"/>
      <c r="AZ467" s="191"/>
      <c r="BA467" s="191"/>
      <c r="BB467" s="191"/>
      <c r="BC467" s="191"/>
      <c r="BD467" s="191"/>
      <c r="BE467" s="191"/>
      <c r="BF467" s="191"/>
      <c r="BG467" s="191"/>
      <c r="BH467" s="191"/>
    </row>
    <row r="468" spans="1:60" outlineLevel="1" x14ac:dyDescent="0.25">
      <c r="A468" s="192"/>
      <c r="B468" s="193"/>
      <c r="C468" s="195" t="s">
        <v>962</v>
      </c>
      <c r="D468" s="196"/>
      <c r="E468" s="197">
        <v>1.8149999999999999</v>
      </c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1"/>
      <c r="Z468" s="191"/>
      <c r="AA468" s="191"/>
      <c r="AB468" s="191"/>
      <c r="AC468" s="191"/>
      <c r="AD468" s="191"/>
      <c r="AE468" s="191"/>
      <c r="AF468" s="191"/>
      <c r="AG468" s="191" t="s">
        <v>143</v>
      </c>
      <c r="AH468" s="191">
        <v>0</v>
      </c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191"/>
      <c r="AY468" s="191"/>
      <c r="AZ468" s="191"/>
      <c r="BA468" s="191"/>
      <c r="BB468" s="191"/>
      <c r="BC468" s="191"/>
      <c r="BD468" s="191"/>
      <c r="BE468" s="191"/>
      <c r="BF468" s="191"/>
      <c r="BG468" s="191"/>
      <c r="BH468" s="191"/>
    </row>
    <row r="469" spans="1:60" outlineLevel="1" x14ac:dyDescent="0.25">
      <c r="A469" s="192"/>
      <c r="B469" s="193"/>
      <c r="C469" s="195" t="s">
        <v>241</v>
      </c>
      <c r="D469" s="196"/>
      <c r="E469" s="197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1"/>
      <c r="Z469" s="191"/>
      <c r="AA469" s="191"/>
      <c r="AB469" s="191"/>
      <c r="AC469" s="191"/>
      <c r="AD469" s="191"/>
      <c r="AE469" s="191"/>
      <c r="AF469" s="191"/>
      <c r="AG469" s="191" t="s">
        <v>143</v>
      </c>
      <c r="AH469" s="191">
        <v>0</v>
      </c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191"/>
      <c r="AZ469" s="191"/>
      <c r="BA469" s="191"/>
      <c r="BB469" s="191"/>
      <c r="BC469" s="191"/>
      <c r="BD469" s="191"/>
      <c r="BE469" s="191"/>
      <c r="BF469" s="191"/>
      <c r="BG469" s="191"/>
      <c r="BH469" s="191"/>
    </row>
    <row r="470" spans="1:60" outlineLevel="1" x14ac:dyDescent="0.25">
      <c r="A470" s="192"/>
      <c r="B470" s="193"/>
      <c r="C470" s="195" t="s">
        <v>963</v>
      </c>
      <c r="D470" s="196"/>
      <c r="E470" s="197">
        <v>2.145</v>
      </c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1"/>
      <c r="Z470" s="191"/>
      <c r="AA470" s="191"/>
      <c r="AB470" s="191"/>
      <c r="AC470" s="191"/>
      <c r="AD470" s="191"/>
      <c r="AE470" s="191"/>
      <c r="AF470" s="191"/>
      <c r="AG470" s="191" t="s">
        <v>143</v>
      </c>
      <c r="AH470" s="191">
        <v>0</v>
      </c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1"/>
      <c r="BB470" s="191"/>
      <c r="BC470" s="191"/>
      <c r="BD470" s="191"/>
      <c r="BE470" s="191"/>
      <c r="BF470" s="191"/>
      <c r="BG470" s="191"/>
      <c r="BH470" s="191"/>
    </row>
    <row r="471" spans="1:60" outlineLevel="1" x14ac:dyDescent="0.25">
      <c r="A471" s="192"/>
      <c r="B471" s="193"/>
      <c r="C471" s="641"/>
      <c r="D471" s="642"/>
      <c r="E471" s="642"/>
      <c r="F471" s="642"/>
      <c r="G471" s="642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1"/>
      <c r="Z471" s="191"/>
      <c r="AA471" s="191"/>
      <c r="AB471" s="191"/>
      <c r="AC471" s="191"/>
      <c r="AD471" s="191"/>
      <c r="AE471" s="191"/>
      <c r="AF471" s="191"/>
      <c r="AG471" s="191" t="s">
        <v>103</v>
      </c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  <c r="AZ471" s="191"/>
      <c r="BA471" s="191"/>
      <c r="BB471" s="191"/>
      <c r="BC471" s="191"/>
      <c r="BD471" s="191"/>
      <c r="BE471" s="191"/>
      <c r="BF471" s="191"/>
      <c r="BG471" s="191"/>
      <c r="BH471" s="191"/>
    </row>
    <row r="472" spans="1:60" x14ac:dyDescent="0.25">
      <c r="A472" s="174" t="s">
        <v>92</v>
      </c>
      <c r="B472" s="175" t="s">
        <v>196</v>
      </c>
      <c r="C472" s="176" t="s">
        <v>197</v>
      </c>
      <c r="D472" s="177"/>
      <c r="E472" s="178"/>
      <c r="F472" s="179"/>
      <c r="G472" s="179">
        <f>SUMIF(AG473:AG483,"&lt;&gt;NOR",G473:G483)</f>
        <v>0</v>
      </c>
      <c r="H472" s="179"/>
      <c r="I472" s="179">
        <f>SUM(I473:I483)</f>
        <v>0</v>
      </c>
      <c r="J472" s="179"/>
      <c r="K472" s="179">
        <f>SUM(K473:K483)</f>
        <v>0</v>
      </c>
      <c r="L472" s="179"/>
      <c r="M472" s="179">
        <f>SUM(M473:M483)</f>
        <v>0</v>
      </c>
      <c r="N472" s="179"/>
      <c r="O472" s="179">
        <f>SUM(O473:O483)</f>
        <v>0</v>
      </c>
      <c r="P472" s="179"/>
      <c r="Q472" s="179">
        <f>SUM(Q473:Q483)</f>
        <v>0</v>
      </c>
      <c r="R472" s="179"/>
      <c r="S472" s="179"/>
      <c r="T472" s="180"/>
      <c r="U472" s="181"/>
      <c r="V472" s="181">
        <f>SUM(V473:V483)</f>
        <v>0</v>
      </c>
      <c r="W472" s="181"/>
      <c r="X472" s="181"/>
      <c r="AG472" s="28" t="s">
        <v>93</v>
      </c>
    </row>
    <row r="473" spans="1:60" ht="20.399999999999999" outlineLevel="1" x14ac:dyDescent="0.25">
      <c r="A473" s="182">
        <v>51</v>
      </c>
      <c r="B473" s="183" t="s">
        <v>750</v>
      </c>
      <c r="C473" s="184" t="s">
        <v>751</v>
      </c>
      <c r="D473" s="185" t="s">
        <v>423</v>
      </c>
      <c r="E473" s="186">
        <v>105</v>
      </c>
      <c r="F473" s="187"/>
      <c r="G473" s="188">
        <f>ROUND(E473*F473,2)</f>
        <v>0</v>
      </c>
      <c r="H473" s="187"/>
      <c r="I473" s="188">
        <f>ROUND(E473*H473,2)</f>
        <v>0</v>
      </c>
      <c r="J473" s="187"/>
      <c r="K473" s="188">
        <f>ROUND(E473*J473,2)</f>
        <v>0</v>
      </c>
      <c r="L473" s="188">
        <v>21</v>
      </c>
      <c r="M473" s="188">
        <f>G473*(1+L473/100)</f>
        <v>0</v>
      </c>
      <c r="N473" s="188">
        <v>0</v>
      </c>
      <c r="O473" s="188">
        <f>ROUND(E473*N473,2)</f>
        <v>0</v>
      </c>
      <c r="P473" s="188">
        <v>0</v>
      </c>
      <c r="Q473" s="188">
        <f>ROUND(E473*P473,2)</f>
        <v>0</v>
      </c>
      <c r="R473" s="188"/>
      <c r="S473" s="188" t="s">
        <v>117</v>
      </c>
      <c r="T473" s="189" t="s">
        <v>98</v>
      </c>
      <c r="U473" s="190">
        <v>0</v>
      </c>
      <c r="V473" s="190">
        <f>ROUND(E473*U473,2)</f>
        <v>0</v>
      </c>
      <c r="W473" s="190"/>
      <c r="X473" s="190" t="s">
        <v>134</v>
      </c>
      <c r="Y473" s="191"/>
      <c r="Z473" s="191"/>
      <c r="AA473" s="191"/>
      <c r="AB473" s="191"/>
      <c r="AC473" s="191"/>
      <c r="AD473" s="191"/>
      <c r="AE473" s="191"/>
      <c r="AF473" s="191"/>
      <c r="AG473" s="191" t="s">
        <v>135</v>
      </c>
      <c r="AH473" s="191"/>
      <c r="AI473" s="191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91"/>
      <c r="AV473" s="191"/>
      <c r="AW473" s="191"/>
      <c r="AX473" s="191"/>
      <c r="AY473" s="191"/>
      <c r="AZ473" s="191"/>
      <c r="BA473" s="191"/>
      <c r="BB473" s="191"/>
      <c r="BC473" s="191"/>
      <c r="BD473" s="191"/>
      <c r="BE473" s="191"/>
      <c r="BF473" s="191"/>
      <c r="BG473" s="191"/>
      <c r="BH473" s="191"/>
    </row>
    <row r="474" spans="1:60" outlineLevel="1" x14ac:dyDescent="0.25">
      <c r="A474" s="192"/>
      <c r="B474" s="193"/>
      <c r="C474" s="195" t="s">
        <v>752</v>
      </c>
      <c r="D474" s="196"/>
      <c r="E474" s="197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1"/>
      <c r="Z474" s="191"/>
      <c r="AA474" s="191"/>
      <c r="AB474" s="191"/>
      <c r="AC474" s="191"/>
      <c r="AD474" s="191"/>
      <c r="AE474" s="191"/>
      <c r="AF474" s="191"/>
      <c r="AG474" s="191" t="s">
        <v>143</v>
      </c>
      <c r="AH474" s="191">
        <v>0</v>
      </c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  <c r="AZ474" s="191"/>
      <c r="BA474" s="191"/>
      <c r="BB474" s="191"/>
      <c r="BC474" s="191"/>
      <c r="BD474" s="191"/>
      <c r="BE474" s="191"/>
      <c r="BF474" s="191"/>
      <c r="BG474" s="191"/>
      <c r="BH474" s="191"/>
    </row>
    <row r="475" spans="1:60" outlineLevel="1" x14ac:dyDescent="0.25">
      <c r="A475" s="192"/>
      <c r="B475" s="193"/>
      <c r="C475" s="195" t="s">
        <v>273</v>
      </c>
      <c r="D475" s="196"/>
      <c r="E475" s="197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1"/>
      <c r="Z475" s="191"/>
      <c r="AA475" s="191"/>
      <c r="AB475" s="191"/>
      <c r="AC475" s="191"/>
      <c r="AD475" s="191"/>
      <c r="AE475" s="191"/>
      <c r="AF475" s="191"/>
      <c r="AG475" s="191" t="s">
        <v>143</v>
      </c>
      <c r="AH475" s="191">
        <v>0</v>
      </c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91"/>
      <c r="AV475" s="191"/>
      <c r="AW475" s="191"/>
      <c r="AX475" s="191"/>
      <c r="AY475" s="191"/>
      <c r="AZ475" s="191"/>
      <c r="BA475" s="191"/>
      <c r="BB475" s="191"/>
      <c r="BC475" s="191"/>
      <c r="BD475" s="191"/>
      <c r="BE475" s="191"/>
      <c r="BF475" s="191"/>
      <c r="BG475" s="191"/>
      <c r="BH475" s="191"/>
    </row>
    <row r="476" spans="1:60" outlineLevel="1" x14ac:dyDescent="0.25">
      <c r="A476" s="192"/>
      <c r="B476" s="193"/>
      <c r="C476" s="195" t="s">
        <v>1042</v>
      </c>
      <c r="D476" s="196"/>
      <c r="E476" s="197">
        <v>30</v>
      </c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1"/>
      <c r="Z476" s="191"/>
      <c r="AA476" s="191"/>
      <c r="AB476" s="191"/>
      <c r="AC476" s="191"/>
      <c r="AD476" s="191"/>
      <c r="AE476" s="191"/>
      <c r="AF476" s="191"/>
      <c r="AG476" s="191" t="s">
        <v>143</v>
      </c>
      <c r="AH476" s="191">
        <v>0</v>
      </c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1"/>
      <c r="AT476" s="191"/>
      <c r="AU476" s="191"/>
      <c r="AV476" s="191"/>
      <c r="AW476" s="191"/>
      <c r="AX476" s="191"/>
      <c r="AY476" s="191"/>
      <c r="AZ476" s="191"/>
      <c r="BA476" s="191"/>
      <c r="BB476" s="191"/>
      <c r="BC476" s="191"/>
      <c r="BD476" s="191"/>
      <c r="BE476" s="191"/>
      <c r="BF476" s="191"/>
      <c r="BG476" s="191"/>
      <c r="BH476" s="191"/>
    </row>
    <row r="477" spans="1:60" outlineLevel="1" x14ac:dyDescent="0.25">
      <c r="A477" s="192"/>
      <c r="B477" s="193"/>
      <c r="C477" s="195" t="s">
        <v>278</v>
      </c>
      <c r="D477" s="196"/>
      <c r="E477" s="197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1"/>
      <c r="Z477" s="191"/>
      <c r="AA477" s="191"/>
      <c r="AB477" s="191"/>
      <c r="AC477" s="191"/>
      <c r="AD477" s="191"/>
      <c r="AE477" s="191"/>
      <c r="AF477" s="191"/>
      <c r="AG477" s="191" t="s">
        <v>143</v>
      </c>
      <c r="AH477" s="191">
        <v>0</v>
      </c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1"/>
      <c r="AT477" s="191"/>
      <c r="AU477" s="191"/>
      <c r="AV477" s="191"/>
      <c r="AW477" s="191"/>
      <c r="AX477" s="191"/>
      <c r="AY477" s="191"/>
      <c r="AZ477" s="191"/>
      <c r="BA477" s="191"/>
      <c r="BB477" s="191"/>
      <c r="BC477" s="191"/>
      <c r="BD477" s="191"/>
      <c r="BE477" s="191"/>
      <c r="BF477" s="191"/>
      <c r="BG477" s="191"/>
      <c r="BH477" s="191"/>
    </row>
    <row r="478" spans="1:60" outlineLevel="1" x14ac:dyDescent="0.25">
      <c r="A478" s="192"/>
      <c r="B478" s="193"/>
      <c r="C478" s="195" t="s">
        <v>1043</v>
      </c>
      <c r="D478" s="196"/>
      <c r="E478" s="197">
        <v>24</v>
      </c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1"/>
      <c r="Z478" s="191"/>
      <c r="AA478" s="191"/>
      <c r="AB478" s="191"/>
      <c r="AC478" s="191"/>
      <c r="AD478" s="191"/>
      <c r="AE478" s="191"/>
      <c r="AF478" s="191"/>
      <c r="AG478" s="191" t="s">
        <v>143</v>
      </c>
      <c r="AH478" s="191">
        <v>0</v>
      </c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1"/>
      <c r="AT478" s="191"/>
      <c r="AU478" s="191"/>
      <c r="AV478" s="191"/>
      <c r="AW478" s="191"/>
      <c r="AX478" s="191"/>
      <c r="AY478" s="191"/>
      <c r="AZ478" s="191"/>
      <c r="BA478" s="191"/>
      <c r="BB478" s="191"/>
      <c r="BC478" s="191"/>
      <c r="BD478" s="191"/>
      <c r="BE478" s="191"/>
      <c r="BF478" s="191"/>
      <c r="BG478" s="191"/>
      <c r="BH478" s="191"/>
    </row>
    <row r="479" spans="1:60" outlineLevel="1" x14ac:dyDescent="0.25">
      <c r="A479" s="192"/>
      <c r="B479" s="193"/>
      <c r="C479" s="195" t="s">
        <v>282</v>
      </c>
      <c r="D479" s="196"/>
      <c r="E479" s="197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1"/>
      <c r="Z479" s="191"/>
      <c r="AA479" s="191"/>
      <c r="AB479" s="191"/>
      <c r="AC479" s="191"/>
      <c r="AD479" s="191"/>
      <c r="AE479" s="191"/>
      <c r="AF479" s="191"/>
      <c r="AG479" s="191" t="s">
        <v>143</v>
      </c>
      <c r="AH479" s="191">
        <v>0</v>
      </c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91"/>
      <c r="AY479" s="191"/>
      <c r="AZ479" s="191"/>
      <c r="BA479" s="191"/>
      <c r="BB479" s="191"/>
      <c r="BC479" s="191"/>
      <c r="BD479" s="191"/>
      <c r="BE479" s="191"/>
      <c r="BF479" s="191"/>
      <c r="BG479" s="191"/>
      <c r="BH479" s="191"/>
    </row>
    <row r="480" spans="1:60" outlineLevel="1" x14ac:dyDescent="0.25">
      <c r="A480" s="192"/>
      <c r="B480" s="193"/>
      <c r="C480" s="195" t="s">
        <v>1044</v>
      </c>
      <c r="D480" s="196"/>
      <c r="E480" s="197">
        <v>23</v>
      </c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1"/>
      <c r="Z480" s="191"/>
      <c r="AA480" s="191"/>
      <c r="AB480" s="191"/>
      <c r="AC480" s="191"/>
      <c r="AD480" s="191"/>
      <c r="AE480" s="191"/>
      <c r="AF480" s="191"/>
      <c r="AG480" s="191" t="s">
        <v>143</v>
      </c>
      <c r="AH480" s="191">
        <v>0</v>
      </c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1"/>
      <c r="AT480" s="191"/>
      <c r="AU480" s="191"/>
      <c r="AV480" s="191"/>
      <c r="AW480" s="191"/>
      <c r="AX480" s="191"/>
      <c r="AY480" s="191"/>
      <c r="AZ480" s="191"/>
      <c r="BA480" s="191"/>
      <c r="BB480" s="191"/>
      <c r="BC480" s="191"/>
      <c r="BD480" s="191"/>
      <c r="BE480" s="191"/>
      <c r="BF480" s="191"/>
      <c r="BG480" s="191"/>
      <c r="BH480" s="191"/>
    </row>
    <row r="481" spans="1:60" outlineLevel="1" x14ac:dyDescent="0.25">
      <c r="A481" s="192"/>
      <c r="B481" s="193"/>
      <c r="C481" s="195" t="s">
        <v>632</v>
      </c>
      <c r="D481" s="196"/>
      <c r="E481" s="197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1"/>
      <c r="Z481" s="191"/>
      <c r="AA481" s="191"/>
      <c r="AB481" s="191"/>
      <c r="AC481" s="191"/>
      <c r="AD481" s="191"/>
      <c r="AE481" s="191"/>
      <c r="AF481" s="191"/>
      <c r="AG481" s="191" t="s">
        <v>143</v>
      </c>
      <c r="AH481" s="191">
        <v>0</v>
      </c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1"/>
      <c r="AT481" s="191"/>
      <c r="AU481" s="191"/>
      <c r="AV481" s="191"/>
      <c r="AW481" s="191"/>
      <c r="AX481" s="191"/>
      <c r="AY481" s="191"/>
      <c r="AZ481" s="191"/>
      <c r="BA481" s="191"/>
      <c r="BB481" s="191"/>
      <c r="BC481" s="191"/>
      <c r="BD481" s="191"/>
      <c r="BE481" s="191"/>
      <c r="BF481" s="191"/>
      <c r="BG481" s="191"/>
      <c r="BH481" s="191"/>
    </row>
    <row r="482" spans="1:60" outlineLevel="1" x14ac:dyDescent="0.25">
      <c r="A482" s="192"/>
      <c r="B482" s="193"/>
      <c r="C482" s="195" t="s">
        <v>1045</v>
      </c>
      <c r="D482" s="196"/>
      <c r="E482" s="197">
        <v>28</v>
      </c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1"/>
      <c r="Z482" s="191"/>
      <c r="AA482" s="191"/>
      <c r="AB482" s="191"/>
      <c r="AC482" s="191"/>
      <c r="AD482" s="191"/>
      <c r="AE482" s="191"/>
      <c r="AF482" s="191"/>
      <c r="AG482" s="191" t="s">
        <v>143</v>
      </c>
      <c r="AH482" s="191">
        <v>0</v>
      </c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191"/>
      <c r="AY482" s="191"/>
      <c r="AZ482" s="191"/>
      <c r="BA482" s="191"/>
      <c r="BB482" s="191"/>
      <c r="BC482" s="191"/>
      <c r="BD482" s="191"/>
      <c r="BE482" s="191"/>
      <c r="BF482" s="191"/>
      <c r="BG482" s="191"/>
      <c r="BH482" s="191"/>
    </row>
    <row r="483" spans="1:60" outlineLevel="1" x14ac:dyDescent="0.25">
      <c r="A483" s="192"/>
      <c r="B483" s="193"/>
      <c r="C483" s="641"/>
      <c r="D483" s="642"/>
      <c r="E483" s="642"/>
      <c r="F483" s="642"/>
      <c r="G483" s="642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1"/>
      <c r="Z483" s="191"/>
      <c r="AA483" s="191"/>
      <c r="AB483" s="191"/>
      <c r="AC483" s="191"/>
      <c r="AD483" s="191"/>
      <c r="AE483" s="191"/>
      <c r="AF483" s="191"/>
      <c r="AG483" s="191" t="s">
        <v>103</v>
      </c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191"/>
      <c r="BA483" s="191"/>
      <c r="BB483" s="191"/>
      <c r="BC483" s="191"/>
      <c r="BD483" s="191"/>
      <c r="BE483" s="191"/>
      <c r="BF483" s="191"/>
      <c r="BG483" s="191"/>
      <c r="BH483" s="191"/>
    </row>
    <row r="484" spans="1:60" x14ac:dyDescent="0.25">
      <c r="A484" s="174" t="s">
        <v>92</v>
      </c>
      <c r="B484" s="175" t="s">
        <v>198</v>
      </c>
      <c r="C484" s="176" t="s">
        <v>199</v>
      </c>
      <c r="D484" s="177"/>
      <c r="E484" s="178"/>
      <c r="F484" s="179"/>
      <c r="G484" s="179">
        <f>SUMIF(AG485:AG530,"&lt;&gt;NOR",G485:G530)</f>
        <v>0</v>
      </c>
      <c r="H484" s="179"/>
      <c r="I484" s="179">
        <f>SUM(I485:I530)</f>
        <v>0</v>
      </c>
      <c r="J484" s="179"/>
      <c r="K484" s="179">
        <f>SUM(K485:K530)</f>
        <v>0</v>
      </c>
      <c r="L484" s="179"/>
      <c r="M484" s="179">
        <f>SUM(M485:M530)</f>
        <v>0</v>
      </c>
      <c r="N484" s="179"/>
      <c r="O484" s="179">
        <f>SUM(O485:O530)</f>
        <v>0</v>
      </c>
      <c r="P484" s="179"/>
      <c r="Q484" s="179">
        <f>SUM(Q485:Q530)</f>
        <v>0</v>
      </c>
      <c r="R484" s="179"/>
      <c r="S484" s="179"/>
      <c r="T484" s="180"/>
      <c r="U484" s="181"/>
      <c r="V484" s="181">
        <f>SUM(V485:V530)</f>
        <v>35.64</v>
      </c>
      <c r="W484" s="181"/>
      <c r="X484" s="181"/>
      <c r="AG484" s="28" t="s">
        <v>93</v>
      </c>
    </row>
    <row r="485" spans="1:60" outlineLevel="1" x14ac:dyDescent="0.25">
      <c r="A485" s="182">
        <v>52</v>
      </c>
      <c r="B485" s="183" t="s">
        <v>760</v>
      </c>
      <c r="C485" s="184" t="s">
        <v>761</v>
      </c>
      <c r="D485" s="185" t="s">
        <v>221</v>
      </c>
      <c r="E485" s="186">
        <v>6.9629099999999999</v>
      </c>
      <c r="F485" s="187"/>
      <c r="G485" s="188">
        <f>ROUND(E485*F485,2)</f>
        <v>0</v>
      </c>
      <c r="H485" s="187"/>
      <c r="I485" s="188">
        <f>ROUND(E485*H485,2)</f>
        <v>0</v>
      </c>
      <c r="J485" s="187"/>
      <c r="K485" s="188">
        <f>ROUND(E485*J485,2)</f>
        <v>0</v>
      </c>
      <c r="L485" s="188">
        <v>21</v>
      </c>
      <c r="M485" s="188">
        <f>G485*(1+L485/100)</f>
        <v>0</v>
      </c>
      <c r="N485" s="188">
        <v>0</v>
      </c>
      <c r="O485" s="188">
        <f>ROUND(E485*N485,2)</f>
        <v>0</v>
      </c>
      <c r="P485" s="188">
        <v>0</v>
      </c>
      <c r="Q485" s="188">
        <f>ROUND(E485*P485,2)</f>
        <v>0</v>
      </c>
      <c r="R485" s="188"/>
      <c r="S485" s="188" t="s">
        <v>97</v>
      </c>
      <c r="T485" s="189" t="s">
        <v>98</v>
      </c>
      <c r="U485" s="190">
        <v>0.27700000000000002</v>
      </c>
      <c r="V485" s="190">
        <f>ROUND(E485*U485,2)</f>
        <v>1.93</v>
      </c>
      <c r="W485" s="190"/>
      <c r="X485" s="190" t="s">
        <v>762</v>
      </c>
      <c r="Y485" s="191"/>
      <c r="Z485" s="191"/>
      <c r="AA485" s="191"/>
      <c r="AB485" s="191"/>
      <c r="AC485" s="191"/>
      <c r="AD485" s="191"/>
      <c r="AE485" s="191"/>
      <c r="AF485" s="191"/>
      <c r="AG485" s="191" t="s">
        <v>763</v>
      </c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1"/>
      <c r="BB485" s="191"/>
      <c r="BC485" s="191"/>
      <c r="BD485" s="191"/>
      <c r="BE485" s="191"/>
      <c r="BF485" s="191"/>
      <c r="BG485" s="191"/>
      <c r="BH485" s="191"/>
    </row>
    <row r="486" spans="1:60" outlineLevel="1" x14ac:dyDescent="0.25">
      <c r="A486" s="192"/>
      <c r="B486" s="193"/>
      <c r="C486" s="639" t="s">
        <v>764</v>
      </c>
      <c r="D486" s="640"/>
      <c r="E486" s="640"/>
      <c r="F486" s="640"/>
      <c r="G486" s="64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1"/>
      <c r="Z486" s="191"/>
      <c r="AA486" s="191"/>
      <c r="AB486" s="191"/>
      <c r="AC486" s="191"/>
      <c r="AD486" s="191"/>
      <c r="AE486" s="191"/>
      <c r="AF486" s="191"/>
      <c r="AG486" s="191" t="s">
        <v>102</v>
      </c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91"/>
      <c r="BA486" s="191"/>
      <c r="BB486" s="191"/>
      <c r="BC486" s="191"/>
      <c r="BD486" s="191"/>
      <c r="BE486" s="191"/>
      <c r="BF486" s="191"/>
      <c r="BG486" s="191"/>
      <c r="BH486" s="191"/>
    </row>
    <row r="487" spans="1:60" outlineLevel="1" x14ac:dyDescent="0.25">
      <c r="A487" s="192"/>
      <c r="B487" s="193"/>
      <c r="C487" s="630" t="s">
        <v>765</v>
      </c>
      <c r="D487" s="631"/>
      <c r="E487" s="631"/>
      <c r="F487" s="631"/>
      <c r="G487" s="631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1"/>
      <c r="Z487" s="191"/>
      <c r="AA487" s="191"/>
      <c r="AB487" s="191"/>
      <c r="AC487" s="191"/>
      <c r="AD487" s="191"/>
      <c r="AE487" s="191"/>
      <c r="AF487" s="191"/>
      <c r="AG487" s="191" t="s">
        <v>102</v>
      </c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91"/>
      <c r="BA487" s="191"/>
      <c r="BB487" s="191"/>
      <c r="BC487" s="191"/>
      <c r="BD487" s="191"/>
      <c r="BE487" s="191"/>
      <c r="BF487" s="191"/>
      <c r="BG487" s="191"/>
      <c r="BH487" s="191"/>
    </row>
    <row r="488" spans="1:60" ht="21" outlineLevel="1" x14ac:dyDescent="0.25">
      <c r="A488" s="192"/>
      <c r="B488" s="193"/>
      <c r="C488" s="630" t="s">
        <v>766</v>
      </c>
      <c r="D488" s="631"/>
      <c r="E488" s="631"/>
      <c r="F488" s="631"/>
      <c r="G488" s="631"/>
      <c r="H488" s="190"/>
      <c r="I488" s="190"/>
      <c r="J488" s="190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1"/>
      <c r="Z488" s="191"/>
      <c r="AA488" s="191"/>
      <c r="AB488" s="191"/>
      <c r="AC488" s="191"/>
      <c r="AD488" s="191"/>
      <c r="AE488" s="191"/>
      <c r="AF488" s="191"/>
      <c r="AG488" s="191" t="s">
        <v>102</v>
      </c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  <c r="AZ488" s="191"/>
      <c r="BA488" s="194" t="str">
        <f>C488</f>
        <v>- při vodorovné dopravě po vodě : vyložení na hromady na suchu nebo na přeložení na dopravní prostředek na suchu do 15 m vodorovně a současně do 4 m svisle,</v>
      </c>
      <c r="BB488" s="191"/>
      <c r="BC488" s="191"/>
      <c r="BD488" s="191"/>
      <c r="BE488" s="191"/>
      <c r="BF488" s="191"/>
      <c r="BG488" s="191"/>
      <c r="BH488" s="191"/>
    </row>
    <row r="489" spans="1:60" outlineLevel="1" x14ac:dyDescent="0.25">
      <c r="A489" s="192"/>
      <c r="B489" s="193"/>
      <c r="C489" s="630" t="s">
        <v>767</v>
      </c>
      <c r="D489" s="631"/>
      <c r="E489" s="631"/>
      <c r="F489" s="631"/>
      <c r="G489" s="631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1"/>
      <c r="Z489" s="191"/>
      <c r="AA489" s="191"/>
      <c r="AB489" s="191"/>
      <c r="AC489" s="191"/>
      <c r="AD489" s="191"/>
      <c r="AE489" s="191"/>
      <c r="AF489" s="191"/>
      <c r="AG489" s="191" t="s">
        <v>102</v>
      </c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  <c r="AZ489" s="191"/>
      <c r="BA489" s="191"/>
      <c r="BB489" s="191"/>
      <c r="BC489" s="191"/>
      <c r="BD489" s="191"/>
      <c r="BE489" s="191"/>
      <c r="BF489" s="191"/>
      <c r="BG489" s="191"/>
      <c r="BH489" s="191"/>
    </row>
    <row r="490" spans="1:60" outlineLevel="1" x14ac:dyDescent="0.25">
      <c r="A490" s="192"/>
      <c r="B490" s="193"/>
      <c r="C490" s="195" t="s">
        <v>768</v>
      </c>
      <c r="D490" s="196"/>
      <c r="E490" s="197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1"/>
      <c r="Z490" s="191"/>
      <c r="AA490" s="191"/>
      <c r="AB490" s="191"/>
      <c r="AC490" s="191"/>
      <c r="AD490" s="191"/>
      <c r="AE490" s="191"/>
      <c r="AF490" s="191"/>
      <c r="AG490" s="191" t="s">
        <v>143</v>
      </c>
      <c r="AH490" s="191">
        <v>0</v>
      </c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  <c r="AZ490" s="191"/>
      <c r="BA490" s="191"/>
      <c r="BB490" s="191"/>
      <c r="BC490" s="191"/>
      <c r="BD490" s="191"/>
      <c r="BE490" s="191"/>
      <c r="BF490" s="191"/>
      <c r="BG490" s="191"/>
      <c r="BH490" s="191"/>
    </row>
    <row r="491" spans="1:60" outlineLevel="1" x14ac:dyDescent="0.25">
      <c r="A491" s="192"/>
      <c r="B491" s="193"/>
      <c r="C491" s="195" t="s">
        <v>1046</v>
      </c>
      <c r="D491" s="196"/>
      <c r="E491" s="197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1"/>
      <c r="Z491" s="191"/>
      <c r="AA491" s="191"/>
      <c r="AB491" s="191"/>
      <c r="AC491" s="191"/>
      <c r="AD491" s="191"/>
      <c r="AE491" s="191"/>
      <c r="AF491" s="191"/>
      <c r="AG491" s="191" t="s">
        <v>143</v>
      </c>
      <c r="AH491" s="191">
        <v>0</v>
      </c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191"/>
      <c r="AY491" s="191"/>
      <c r="AZ491" s="191"/>
      <c r="BA491" s="191"/>
      <c r="BB491" s="191"/>
      <c r="BC491" s="191"/>
      <c r="BD491" s="191"/>
      <c r="BE491" s="191"/>
      <c r="BF491" s="191"/>
      <c r="BG491" s="191"/>
      <c r="BH491" s="191"/>
    </row>
    <row r="492" spans="1:60" outlineLevel="1" x14ac:dyDescent="0.25">
      <c r="A492" s="192"/>
      <c r="B492" s="193"/>
      <c r="C492" s="195" t="s">
        <v>1047</v>
      </c>
      <c r="D492" s="196"/>
      <c r="E492" s="197">
        <v>6.9629099999999999</v>
      </c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1"/>
      <c r="Z492" s="191"/>
      <c r="AA492" s="191"/>
      <c r="AB492" s="191"/>
      <c r="AC492" s="191"/>
      <c r="AD492" s="191"/>
      <c r="AE492" s="191"/>
      <c r="AF492" s="191"/>
      <c r="AG492" s="191" t="s">
        <v>143</v>
      </c>
      <c r="AH492" s="191">
        <v>0</v>
      </c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191"/>
      <c r="AY492" s="191"/>
      <c r="AZ492" s="191"/>
      <c r="BA492" s="191"/>
      <c r="BB492" s="191"/>
      <c r="BC492" s="191"/>
      <c r="BD492" s="191"/>
      <c r="BE492" s="191"/>
      <c r="BF492" s="191"/>
      <c r="BG492" s="191"/>
      <c r="BH492" s="191"/>
    </row>
    <row r="493" spans="1:60" outlineLevel="1" x14ac:dyDescent="0.25">
      <c r="A493" s="192"/>
      <c r="B493" s="193"/>
      <c r="C493" s="641"/>
      <c r="D493" s="642"/>
      <c r="E493" s="642"/>
      <c r="F493" s="642"/>
      <c r="G493" s="642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1"/>
      <c r="Z493" s="191"/>
      <c r="AA493" s="191"/>
      <c r="AB493" s="191"/>
      <c r="AC493" s="191"/>
      <c r="AD493" s="191"/>
      <c r="AE493" s="191"/>
      <c r="AF493" s="191"/>
      <c r="AG493" s="191" t="s">
        <v>103</v>
      </c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191"/>
      <c r="AY493" s="191"/>
      <c r="AZ493" s="191"/>
      <c r="BA493" s="191"/>
      <c r="BB493" s="191"/>
      <c r="BC493" s="191"/>
      <c r="BD493" s="191"/>
      <c r="BE493" s="191"/>
      <c r="BF493" s="191"/>
      <c r="BG493" s="191"/>
      <c r="BH493" s="191"/>
    </row>
    <row r="494" spans="1:60" outlineLevel="1" x14ac:dyDescent="0.25">
      <c r="A494" s="182">
        <v>53</v>
      </c>
      <c r="B494" s="183" t="s">
        <v>771</v>
      </c>
      <c r="C494" s="184" t="s">
        <v>772</v>
      </c>
      <c r="D494" s="185" t="s">
        <v>221</v>
      </c>
      <c r="E494" s="186">
        <v>6.9629099999999999</v>
      </c>
      <c r="F494" s="187"/>
      <c r="G494" s="188">
        <f>ROUND(E494*F494,2)</f>
        <v>0</v>
      </c>
      <c r="H494" s="187"/>
      <c r="I494" s="188">
        <f>ROUND(E494*H494,2)</f>
        <v>0</v>
      </c>
      <c r="J494" s="187"/>
      <c r="K494" s="188">
        <f>ROUND(E494*J494,2)</f>
        <v>0</v>
      </c>
      <c r="L494" s="188">
        <v>21</v>
      </c>
      <c r="M494" s="188">
        <f>G494*(1+L494/100)</f>
        <v>0</v>
      </c>
      <c r="N494" s="188">
        <v>0</v>
      </c>
      <c r="O494" s="188">
        <f>ROUND(E494*N494,2)</f>
        <v>0</v>
      </c>
      <c r="P494" s="188">
        <v>0</v>
      </c>
      <c r="Q494" s="188">
        <f>ROUND(E494*P494,2)</f>
        <v>0</v>
      </c>
      <c r="R494" s="188" t="s">
        <v>437</v>
      </c>
      <c r="S494" s="188" t="s">
        <v>97</v>
      </c>
      <c r="T494" s="189" t="s">
        <v>98</v>
      </c>
      <c r="U494" s="190">
        <v>0.93300000000000005</v>
      </c>
      <c r="V494" s="190">
        <f>ROUND(E494*U494,2)</f>
        <v>6.5</v>
      </c>
      <c r="W494" s="190"/>
      <c r="X494" s="190" t="s">
        <v>762</v>
      </c>
      <c r="Y494" s="191"/>
      <c r="Z494" s="191"/>
      <c r="AA494" s="191"/>
      <c r="AB494" s="191"/>
      <c r="AC494" s="191"/>
      <c r="AD494" s="191"/>
      <c r="AE494" s="191"/>
      <c r="AF494" s="191"/>
      <c r="AG494" s="191" t="s">
        <v>763</v>
      </c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1"/>
      <c r="AT494" s="191"/>
      <c r="AU494" s="191"/>
      <c r="AV494" s="191"/>
      <c r="AW494" s="191"/>
      <c r="AX494" s="191"/>
      <c r="AY494" s="191"/>
      <c r="AZ494" s="191"/>
      <c r="BA494" s="191"/>
      <c r="BB494" s="191"/>
      <c r="BC494" s="191"/>
      <c r="BD494" s="191"/>
      <c r="BE494" s="191"/>
      <c r="BF494" s="191"/>
      <c r="BG494" s="191"/>
      <c r="BH494" s="191"/>
    </row>
    <row r="495" spans="1:60" outlineLevel="1" x14ac:dyDescent="0.25">
      <c r="A495" s="192"/>
      <c r="B495" s="193"/>
      <c r="C495" s="195" t="s">
        <v>768</v>
      </c>
      <c r="D495" s="196"/>
      <c r="E495" s="197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1"/>
      <c r="Z495" s="191"/>
      <c r="AA495" s="191"/>
      <c r="AB495" s="191"/>
      <c r="AC495" s="191"/>
      <c r="AD495" s="191"/>
      <c r="AE495" s="191"/>
      <c r="AF495" s="191"/>
      <c r="AG495" s="191" t="s">
        <v>143</v>
      </c>
      <c r="AH495" s="191">
        <v>0</v>
      </c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191"/>
      <c r="AY495" s="191"/>
      <c r="AZ495" s="191"/>
      <c r="BA495" s="191"/>
      <c r="BB495" s="191"/>
      <c r="BC495" s="191"/>
      <c r="BD495" s="191"/>
      <c r="BE495" s="191"/>
      <c r="BF495" s="191"/>
      <c r="BG495" s="191"/>
      <c r="BH495" s="191"/>
    </row>
    <row r="496" spans="1:60" outlineLevel="1" x14ac:dyDescent="0.25">
      <c r="A496" s="192"/>
      <c r="B496" s="193"/>
      <c r="C496" s="195" t="s">
        <v>1046</v>
      </c>
      <c r="D496" s="196"/>
      <c r="E496" s="197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1"/>
      <c r="Z496" s="191"/>
      <c r="AA496" s="191"/>
      <c r="AB496" s="191"/>
      <c r="AC496" s="191"/>
      <c r="AD496" s="191"/>
      <c r="AE496" s="191"/>
      <c r="AF496" s="191"/>
      <c r="AG496" s="191" t="s">
        <v>143</v>
      </c>
      <c r="AH496" s="191">
        <v>0</v>
      </c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1"/>
      <c r="AT496" s="191"/>
      <c r="AU496" s="191"/>
      <c r="AV496" s="191"/>
      <c r="AW496" s="191"/>
      <c r="AX496" s="191"/>
      <c r="AY496" s="191"/>
      <c r="AZ496" s="191"/>
      <c r="BA496" s="191"/>
      <c r="BB496" s="191"/>
      <c r="BC496" s="191"/>
      <c r="BD496" s="191"/>
      <c r="BE496" s="191"/>
      <c r="BF496" s="191"/>
      <c r="BG496" s="191"/>
      <c r="BH496" s="191"/>
    </row>
    <row r="497" spans="1:60" outlineLevel="1" x14ac:dyDescent="0.25">
      <c r="A497" s="192"/>
      <c r="B497" s="193"/>
      <c r="C497" s="195" t="s">
        <v>1047</v>
      </c>
      <c r="D497" s="196"/>
      <c r="E497" s="197">
        <v>6.9629099999999999</v>
      </c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1"/>
      <c r="Z497" s="191"/>
      <c r="AA497" s="191"/>
      <c r="AB497" s="191"/>
      <c r="AC497" s="191"/>
      <c r="AD497" s="191"/>
      <c r="AE497" s="191"/>
      <c r="AF497" s="191"/>
      <c r="AG497" s="191" t="s">
        <v>143</v>
      </c>
      <c r="AH497" s="191">
        <v>0</v>
      </c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191"/>
      <c r="AY497" s="191"/>
      <c r="AZ497" s="191"/>
      <c r="BA497" s="191"/>
      <c r="BB497" s="191"/>
      <c r="BC497" s="191"/>
      <c r="BD497" s="191"/>
      <c r="BE497" s="191"/>
      <c r="BF497" s="191"/>
      <c r="BG497" s="191"/>
      <c r="BH497" s="191"/>
    </row>
    <row r="498" spans="1:60" outlineLevel="1" x14ac:dyDescent="0.25">
      <c r="A498" s="192"/>
      <c r="B498" s="193"/>
      <c r="C498" s="641"/>
      <c r="D498" s="642"/>
      <c r="E498" s="642"/>
      <c r="F498" s="642"/>
      <c r="G498" s="642"/>
      <c r="H498" s="190"/>
      <c r="I498" s="190"/>
      <c r="J498" s="190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1"/>
      <c r="Z498" s="191"/>
      <c r="AA498" s="191"/>
      <c r="AB498" s="191"/>
      <c r="AC498" s="191"/>
      <c r="AD498" s="191"/>
      <c r="AE498" s="191"/>
      <c r="AF498" s="191"/>
      <c r="AG498" s="191" t="s">
        <v>103</v>
      </c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1"/>
      <c r="AT498" s="191"/>
      <c r="AU498" s="191"/>
      <c r="AV498" s="191"/>
      <c r="AW498" s="191"/>
      <c r="AX498" s="191"/>
      <c r="AY498" s="191"/>
      <c r="AZ498" s="191"/>
      <c r="BA498" s="191"/>
      <c r="BB498" s="191"/>
      <c r="BC498" s="191"/>
      <c r="BD498" s="191"/>
      <c r="BE498" s="191"/>
      <c r="BF498" s="191"/>
      <c r="BG498" s="191"/>
      <c r="BH498" s="191"/>
    </row>
    <row r="499" spans="1:60" outlineLevel="1" x14ac:dyDescent="0.25">
      <c r="A499" s="182">
        <v>54</v>
      </c>
      <c r="B499" s="183" t="s">
        <v>773</v>
      </c>
      <c r="C499" s="184" t="s">
        <v>774</v>
      </c>
      <c r="D499" s="185" t="s">
        <v>221</v>
      </c>
      <c r="E499" s="186">
        <v>20.888719999999999</v>
      </c>
      <c r="F499" s="187"/>
      <c r="G499" s="188">
        <f>ROUND(E499*F499,2)</f>
        <v>0</v>
      </c>
      <c r="H499" s="187"/>
      <c r="I499" s="188">
        <f>ROUND(E499*H499,2)</f>
        <v>0</v>
      </c>
      <c r="J499" s="187"/>
      <c r="K499" s="188">
        <f>ROUND(E499*J499,2)</f>
        <v>0</v>
      </c>
      <c r="L499" s="188">
        <v>21</v>
      </c>
      <c r="M499" s="188">
        <f>G499*(1+L499/100)</f>
        <v>0</v>
      </c>
      <c r="N499" s="188">
        <v>0</v>
      </c>
      <c r="O499" s="188">
        <f>ROUND(E499*N499,2)</f>
        <v>0</v>
      </c>
      <c r="P499" s="188">
        <v>0</v>
      </c>
      <c r="Q499" s="188">
        <f>ROUND(E499*P499,2)</f>
        <v>0</v>
      </c>
      <c r="R499" s="188" t="s">
        <v>437</v>
      </c>
      <c r="S499" s="188" t="s">
        <v>97</v>
      </c>
      <c r="T499" s="189" t="s">
        <v>98</v>
      </c>
      <c r="U499" s="190">
        <v>0.65</v>
      </c>
      <c r="V499" s="190">
        <f>ROUND(E499*U499,2)</f>
        <v>13.58</v>
      </c>
      <c r="W499" s="190"/>
      <c r="X499" s="190" t="s">
        <v>762</v>
      </c>
      <c r="Y499" s="191"/>
      <c r="Z499" s="191"/>
      <c r="AA499" s="191"/>
      <c r="AB499" s="191"/>
      <c r="AC499" s="191"/>
      <c r="AD499" s="191"/>
      <c r="AE499" s="191"/>
      <c r="AF499" s="191"/>
      <c r="AG499" s="191" t="s">
        <v>763</v>
      </c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1"/>
      <c r="AT499" s="191"/>
      <c r="AU499" s="191"/>
      <c r="AV499" s="191"/>
      <c r="AW499" s="191"/>
      <c r="AX499" s="191"/>
      <c r="AY499" s="191"/>
      <c r="AZ499" s="191"/>
      <c r="BA499" s="191"/>
      <c r="BB499" s="191"/>
      <c r="BC499" s="191"/>
      <c r="BD499" s="191"/>
      <c r="BE499" s="191"/>
      <c r="BF499" s="191"/>
      <c r="BG499" s="191"/>
      <c r="BH499" s="191"/>
    </row>
    <row r="500" spans="1:60" outlineLevel="1" x14ac:dyDescent="0.25">
      <c r="A500" s="192"/>
      <c r="B500" s="193"/>
      <c r="C500" s="195" t="s">
        <v>768</v>
      </c>
      <c r="D500" s="196"/>
      <c r="E500" s="197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1"/>
      <c r="Z500" s="191"/>
      <c r="AA500" s="191"/>
      <c r="AB500" s="191"/>
      <c r="AC500" s="191"/>
      <c r="AD500" s="191"/>
      <c r="AE500" s="191"/>
      <c r="AF500" s="191"/>
      <c r="AG500" s="191" t="s">
        <v>143</v>
      </c>
      <c r="AH500" s="191">
        <v>0</v>
      </c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1"/>
      <c r="AT500" s="191"/>
      <c r="AU500" s="191"/>
      <c r="AV500" s="191"/>
      <c r="AW500" s="191"/>
      <c r="AX500" s="191"/>
      <c r="AY500" s="191"/>
      <c r="AZ500" s="191"/>
      <c r="BA500" s="191"/>
      <c r="BB500" s="191"/>
      <c r="BC500" s="191"/>
      <c r="BD500" s="191"/>
      <c r="BE500" s="191"/>
      <c r="BF500" s="191"/>
      <c r="BG500" s="191"/>
      <c r="BH500" s="191"/>
    </row>
    <row r="501" spans="1:60" outlineLevel="1" x14ac:dyDescent="0.25">
      <c r="A501" s="192"/>
      <c r="B501" s="193"/>
      <c r="C501" s="195" t="s">
        <v>1046</v>
      </c>
      <c r="D501" s="196"/>
      <c r="E501" s="197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1"/>
      <c r="Z501" s="191"/>
      <c r="AA501" s="191"/>
      <c r="AB501" s="191"/>
      <c r="AC501" s="191"/>
      <c r="AD501" s="191"/>
      <c r="AE501" s="191"/>
      <c r="AF501" s="191"/>
      <c r="AG501" s="191" t="s">
        <v>143</v>
      </c>
      <c r="AH501" s="191">
        <v>0</v>
      </c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91"/>
      <c r="AV501" s="191"/>
      <c r="AW501" s="191"/>
      <c r="AX501" s="191"/>
      <c r="AY501" s="191"/>
      <c r="AZ501" s="191"/>
      <c r="BA501" s="191"/>
      <c r="BB501" s="191"/>
      <c r="BC501" s="191"/>
      <c r="BD501" s="191"/>
      <c r="BE501" s="191"/>
      <c r="BF501" s="191"/>
      <c r="BG501" s="191"/>
      <c r="BH501" s="191"/>
    </row>
    <row r="502" spans="1:60" outlineLevel="1" x14ac:dyDescent="0.25">
      <c r="A502" s="192"/>
      <c r="B502" s="193"/>
      <c r="C502" s="195" t="s">
        <v>1048</v>
      </c>
      <c r="D502" s="196"/>
      <c r="E502" s="197">
        <v>20.888719999999999</v>
      </c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1"/>
      <c r="Z502" s="191"/>
      <c r="AA502" s="191"/>
      <c r="AB502" s="191"/>
      <c r="AC502" s="191"/>
      <c r="AD502" s="191"/>
      <c r="AE502" s="191"/>
      <c r="AF502" s="191"/>
      <c r="AG502" s="191" t="s">
        <v>143</v>
      </c>
      <c r="AH502" s="191">
        <v>0</v>
      </c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91"/>
      <c r="AV502" s="191"/>
      <c r="AW502" s="191"/>
      <c r="AX502" s="191"/>
      <c r="AY502" s="191"/>
      <c r="AZ502" s="191"/>
      <c r="BA502" s="191"/>
      <c r="BB502" s="191"/>
      <c r="BC502" s="191"/>
      <c r="BD502" s="191"/>
      <c r="BE502" s="191"/>
      <c r="BF502" s="191"/>
      <c r="BG502" s="191"/>
      <c r="BH502" s="191"/>
    </row>
    <row r="503" spans="1:60" outlineLevel="1" x14ac:dyDescent="0.25">
      <c r="A503" s="192"/>
      <c r="B503" s="193"/>
      <c r="C503" s="641"/>
      <c r="D503" s="642"/>
      <c r="E503" s="642"/>
      <c r="F503" s="642"/>
      <c r="G503" s="642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1"/>
      <c r="Z503" s="191"/>
      <c r="AA503" s="191"/>
      <c r="AB503" s="191"/>
      <c r="AC503" s="191"/>
      <c r="AD503" s="191"/>
      <c r="AE503" s="191"/>
      <c r="AF503" s="191"/>
      <c r="AG503" s="191" t="s">
        <v>103</v>
      </c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1"/>
      <c r="AT503" s="191"/>
      <c r="AU503" s="191"/>
      <c r="AV503" s="191"/>
      <c r="AW503" s="191"/>
      <c r="AX503" s="191"/>
      <c r="AY503" s="191"/>
      <c r="AZ503" s="191"/>
      <c r="BA503" s="191"/>
      <c r="BB503" s="191"/>
      <c r="BC503" s="191"/>
      <c r="BD503" s="191"/>
      <c r="BE503" s="191"/>
      <c r="BF503" s="191"/>
      <c r="BG503" s="191"/>
      <c r="BH503" s="191"/>
    </row>
    <row r="504" spans="1:60" outlineLevel="1" x14ac:dyDescent="0.25">
      <c r="A504" s="182">
        <v>55</v>
      </c>
      <c r="B504" s="183" t="s">
        <v>776</v>
      </c>
      <c r="C504" s="184" t="s">
        <v>777</v>
      </c>
      <c r="D504" s="185" t="s">
        <v>221</v>
      </c>
      <c r="E504" s="186">
        <v>6.9629099999999999</v>
      </c>
      <c r="F504" s="187"/>
      <c r="G504" s="188">
        <f>ROUND(E504*F504,2)</f>
        <v>0</v>
      </c>
      <c r="H504" s="187"/>
      <c r="I504" s="188">
        <f>ROUND(E504*H504,2)</f>
        <v>0</v>
      </c>
      <c r="J504" s="187"/>
      <c r="K504" s="188">
        <f>ROUND(E504*J504,2)</f>
        <v>0</v>
      </c>
      <c r="L504" s="188">
        <v>21</v>
      </c>
      <c r="M504" s="188">
        <f>G504*(1+L504/100)</f>
        <v>0</v>
      </c>
      <c r="N504" s="188">
        <v>0</v>
      </c>
      <c r="O504" s="188">
        <f>ROUND(E504*N504,2)</f>
        <v>0</v>
      </c>
      <c r="P504" s="188">
        <v>0</v>
      </c>
      <c r="Q504" s="188">
        <f>ROUND(E504*P504,2)</f>
        <v>0</v>
      </c>
      <c r="R504" s="188" t="s">
        <v>437</v>
      </c>
      <c r="S504" s="188" t="s">
        <v>97</v>
      </c>
      <c r="T504" s="189" t="s">
        <v>98</v>
      </c>
      <c r="U504" s="190">
        <v>0.49</v>
      </c>
      <c r="V504" s="190">
        <f>ROUND(E504*U504,2)</f>
        <v>3.41</v>
      </c>
      <c r="W504" s="190"/>
      <c r="X504" s="190" t="s">
        <v>762</v>
      </c>
      <c r="Y504" s="191"/>
      <c r="Z504" s="191"/>
      <c r="AA504" s="191"/>
      <c r="AB504" s="191"/>
      <c r="AC504" s="191"/>
      <c r="AD504" s="191"/>
      <c r="AE504" s="191"/>
      <c r="AF504" s="191"/>
      <c r="AG504" s="191" t="s">
        <v>763</v>
      </c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91"/>
      <c r="AV504" s="191"/>
      <c r="AW504" s="191"/>
      <c r="AX504" s="191"/>
      <c r="AY504" s="191"/>
      <c r="AZ504" s="191"/>
      <c r="BA504" s="191"/>
      <c r="BB504" s="191"/>
      <c r="BC504" s="191"/>
      <c r="BD504" s="191"/>
      <c r="BE504" s="191"/>
      <c r="BF504" s="191"/>
      <c r="BG504" s="191"/>
      <c r="BH504" s="191"/>
    </row>
    <row r="505" spans="1:60" outlineLevel="1" x14ac:dyDescent="0.25">
      <c r="A505" s="192"/>
      <c r="B505" s="193"/>
      <c r="C505" s="639" t="s">
        <v>778</v>
      </c>
      <c r="D505" s="640"/>
      <c r="E505" s="640"/>
      <c r="F505" s="640"/>
      <c r="G505" s="64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1"/>
      <c r="Z505" s="191"/>
      <c r="AA505" s="191"/>
      <c r="AB505" s="191"/>
      <c r="AC505" s="191"/>
      <c r="AD505" s="191"/>
      <c r="AE505" s="191"/>
      <c r="AF505" s="191"/>
      <c r="AG505" s="191" t="s">
        <v>102</v>
      </c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91"/>
      <c r="AV505" s="191"/>
      <c r="AW505" s="191"/>
      <c r="AX505" s="191"/>
      <c r="AY505" s="191"/>
      <c r="AZ505" s="191"/>
      <c r="BA505" s="191"/>
      <c r="BB505" s="191"/>
      <c r="BC505" s="191"/>
      <c r="BD505" s="191"/>
      <c r="BE505" s="191"/>
      <c r="BF505" s="191"/>
      <c r="BG505" s="191"/>
      <c r="BH505" s="191"/>
    </row>
    <row r="506" spans="1:60" outlineLevel="1" x14ac:dyDescent="0.25">
      <c r="A506" s="192"/>
      <c r="B506" s="193"/>
      <c r="C506" s="195" t="s">
        <v>768</v>
      </c>
      <c r="D506" s="196"/>
      <c r="E506" s="197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1"/>
      <c r="Z506" s="191"/>
      <c r="AA506" s="191"/>
      <c r="AB506" s="191"/>
      <c r="AC506" s="191"/>
      <c r="AD506" s="191"/>
      <c r="AE506" s="191"/>
      <c r="AF506" s="191"/>
      <c r="AG506" s="191" t="s">
        <v>143</v>
      </c>
      <c r="AH506" s="191">
        <v>0</v>
      </c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91"/>
      <c r="AV506" s="191"/>
      <c r="AW506" s="191"/>
      <c r="AX506" s="191"/>
      <c r="AY506" s="191"/>
      <c r="AZ506" s="191"/>
      <c r="BA506" s="191"/>
      <c r="BB506" s="191"/>
      <c r="BC506" s="191"/>
      <c r="BD506" s="191"/>
      <c r="BE506" s="191"/>
      <c r="BF506" s="191"/>
      <c r="BG506" s="191"/>
      <c r="BH506" s="191"/>
    </row>
    <row r="507" spans="1:60" outlineLevel="1" x14ac:dyDescent="0.25">
      <c r="A507" s="192"/>
      <c r="B507" s="193"/>
      <c r="C507" s="195" t="s">
        <v>1046</v>
      </c>
      <c r="D507" s="196"/>
      <c r="E507" s="197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1"/>
      <c r="Z507" s="191"/>
      <c r="AA507" s="191"/>
      <c r="AB507" s="191"/>
      <c r="AC507" s="191"/>
      <c r="AD507" s="191"/>
      <c r="AE507" s="191"/>
      <c r="AF507" s="191"/>
      <c r="AG507" s="191" t="s">
        <v>143</v>
      </c>
      <c r="AH507" s="191">
        <v>0</v>
      </c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91"/>
      <c r="AV507" s="191"/>
      <c r="AW507" s="191"/>
      <c r="AX507" s="191"/>
      <c r="AY507" s="191"/>
      <c r="AZ507" s="191"/>
      <c r="BA507" s="191"/>
      <c r="BB507" s="191"/>
      <c r="BC507" s="191"/>
      <c r="BD507" s="191"/>
      <c r="BE507" s="191"/>
      <c r="BF507" s="191"/>
      <c r="BG507" s="191"/>
      <c r="BH507" s="191"/>
    </row>
    <row r="508" spans="1:60" outlineLevel="1" x14ac:dyDescent="0.25">
      <c r="A508" s="192"/>
      <c r="B508" s="193"/>
      <c r="C508" s="195" t="s">
        <v>1047</v>
      </c>
      <c r="D508" s="196"/>
      <c r="E508" s="197">
        <v>6.9629099999999999</v>
      </c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1"/>
      <c r="Z508" s="191"/>
      <c r="AA508" s="191"/>
      <c r="AB508" s="191"/>
      <c r="AC508" s="191"/>
      <c r="AD508" s="191"/>
      <c r="AE508" s="191"/>
      <c r="AF508" s="191"/>
      <c r="AG508" s="191" t="s">
        <v>143</v>
      </c>
      <c r="AH508" s="191">
        <v>0</v>
      </c>
      <c r="AI508" s="191"/>
      <c r="AJ508" s="191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91"/>
      <c r="AV508" s="191"/>
      <c r="AW508" s="191"/>
      <c r="AX508" s="191"/>
      <c r="AY508" s="191"/>
      <c r="AZ508" s="191"/>
      <c r="BA508" s="191"/>
      <c r="BB508" s="191"/>
      <c r="BC508" s="191"/>
      <c r="BD508" s="191"/>
      <c r="BE508" s="191"/>
      <c r="BF508" s="191"/>
      <c r="BG508" s="191"/>
      <c r="BH508" s="191"/>
    </row>
    <row r="509" spans="1:60" outlineLevel="1" x14ac:dyDescent="0.25">
      <c r="A509" s="192"/>
      <c r="B509" s="193"/>
      <c r="C509" s="641"/>
      <c r="D509" s="642"/>
      <c r="E509" s="642"/>
      <c r="F509" s="642"/>
      <c r="G509" s="642"/>
      <c r="H509" s="190"/>
      <c r="I509" s="190"/>
      <c r="J509" s="190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1"/>
      <c r="Z509" s="191"/>
      <c r="AA509" s="191"/>
      <c r="AB509" s="191"/>
      <c r="AC509" s="191"/>
      <c r="AD509" s="191"/>
      <c r="AE509" s="191"/>
      <c r="AF509" s="191"/>
      <c r="AG509" s="191" t="s">
        <v>103</v>
      </c>
      <c r="AH509" s="191"/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91"/>
      <c r="AV509" s="191"/>
      <c r="AW509" s="191"/>
      <c r="AX509" s="191"/>
      <c r="AY509" s="191"/>
      <c r="AZ509" s="191"/>
      <c r="BA509" s="191"/>
      <c r="BB509" s="191"/>
      <c r="BC509" s="191"/>
      <c r="BD509" s="191"/>
      <c r="BE509" s="191"/>
      <c r="BF509" s="191"/>
      <c r="BG509" s="191"/>
      <c r="BH509" s="191"/>
    </row>
    <row r="510" spans="1:60" outlineLevel="1" x14ac:dyDescent="0.25">
      <c r="A510" s="182">
        <v>56</v>
      </c>
      <c r="B510" s="183" t="s">
        <v>779</v>
      </c>
      <c r="C510" s="184" t="s">
        <v>780</v>
      </c>
      <c r="D510" s="185" t="s">
        <v>221</v>
      </c>
      <c r="E510" s="186">
        <v>132.29524000000001</v>
      </c>
      <c r="F510" s="187"/>
      <c r="G510" s="188">
        <f>ROUND(E510*F510,2)</f>
        <v>0</v>
      </c>
      <c r="H510" s="187"/>
      <c r="I510" s="188">
        <f>ROUND(E510*H510,2)</f>
        <v>0</v>
      </c>
      <c r="J510" s="187"/>
      <c r="K510" s="188">
        <f>ROUND(E510*J510,2)</f>
        <v>0</v>
      </c>
      <c r="L510" s="188">
        <v>21</v>
      </c>
      <c r="M510" s="188">
        <f>G510*(1+L510/100)</f>
        <v>0</v>
      </c>
      <c r="N510" s="188">
        <v>0</v>
      </c>
      <c r="O510" s="188">
        <f>ROUND(E510*N510,2)</f>
        <v>0</v>
      </c>
      <c r="P510" s="188">
        <v>0</v>
      </c>
      <c r="Q510" s="188">
        <f>ROUND(E510*P510,2)</f>
        <v>0</v>
      </c>
      <c r="R510" s="188" t="s">
        <v>437</v>
      </c>
      <c r="S510" s="188" t="s">
        <v>97</v>
      </c>
      <c r="T510" s="189" t="s">
        <v>98</v>
      </c>
      <c r="U510" s="190">
        <v>0</v>
      </c>
      <c r="V510" s="190">
        <f>ROUND(E510*U510,2)</f>
        <v>0</v>
      </c>
      <c r="W510" s="190"/>
      <c r="X510" s="190" t="s">
        <v>762</v>
      </c>
      <c r="Y510" s="191"/>
      <c r="Z510" s="191"/>
      <c r="AA510" s="191"/>
      <c r="AB510" s="191"/>
      <c r="AC510" s="191"/>
      <c r="AD510" s="191"/>
      <c r="AE510" s="191"/>
      <c r="AF510" s="191"/>
      <c r="AG510" s="191" t="s">
        <v>763</v>
      </c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91"/>
      <c r="AV510" s="191"/>
      <c r="AW510" s="191"/>
      <c r="AX510" s="191"/>
      <c r="AY510" s="191"/>
      <c r="AZ510" s="191"/>
      <c r="BA510" s="191"/>
      <c r="BB510" s="191"/>
      <c r="BC510" s="191"/>
      <c r="BD510" s="191"/>
      <c r="BE510" s="191"/>
      <c r="BF510" s="191"/>
      <c r="BG510" s="191"/>
      <c r="BH510" s="191"/>
    </row>
    <row r="511" spans="1:60" outlineLevel="1" x14ac:dyDescent="0.25">
      <c r="A511" s="192"/>
      <c r="B511" s="193"/>
      <c r="C511" s="195" t="s">
        <v>768</v>
      </c>
      <c r="D511" s="196"/>
      <c r="E511" s="197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1"/>
      <c r="Z511" s="191"/>
      <c r="AA511" s="191"/>
      <c r="AB511" s="191"/>
      <c r="AC511" s="191"/>
      <c r="AD511" s="191"/>
      <c r="AE511" s="191"/>
      <c r="AF511" s="191"/>
      <c r="AG511" s="191" t="s">
        <v>143</v>
      </c>
      <c r="AH511" s="191">
        <v>0</v>
      </c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91"/>
      <c r="AV511" s="191"/>
      <c r="AW511" s="191"/>
      <c r="AX511" s="191"/>
      <c r="AY511" s="191"/>
      <c r="AZ511" s="191"/>
      <c r="BA511" s="191"/>
      <c r="BB511" s="191"/>
      <c r="BC511" s="191"/>
      <c r="BD511" s="191"/>
      <c r="BE511" s="191"/>
      <c r="BF511" s="191"/>
      <c r="BG511" s="191"/>
      <c r="BH511" s="191"/>
    </row>
    <row r="512" spans="1:60" outlineLevel="1" x14ac:dyDescent="0.25">
      <c r="A512" s="192"/>
      <c r="B512" s="193"/>
      <c r="C512" s="195" t="s">
        <v>1046</v>
      </c>
      <c r="D512" s="196"/>
      <c r="E512" s="197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1"/>
      <c r="Z512" s="191"/>
      <c r="AA512" s="191"/>
      <c r="AB512" s="191"/>
      <c r="AC512" s="191"/>
      <c r="AD512" s="191"/>
      <c r="AE512" s="191"/>
      <c r="AF512" s="191"/>
      <c r="AG512" s="191" t="s">
        <v>143</v>
      </c>
      <c r="AH512" s="191">
        <v>0</v>
      </c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91"/>
      <c r="AV512" s="191"/>
      <c r="AW512" s="191"/>
      <c r="AX512" s="191"/>
      <c r="AY512" s="191"/>
      <c r="AZ512" s="191"/>
      <c r="BA512" s="191"/>
      <c r="BB512" s="191"/>
      <c r="BC512" s="191"/>
      <c r="BD512" s="191"/>
      <c r="BE512" s="191"/>
      <c r="BF512" s="191"/>
      <c r="BG512" s="191"/>
      <c r="BH512" s="191"/>
    </row>
    <row r="513" spans="1:60" outlineLevel="1" x14ac:dyDescent="0.25">
      <c r="A513" s="192"/>
      <c r="B513" s="193"/>
      <c r="C513" s="195" t="s">
        <v>1049</v>
      </c>
      <c r="D513" s="196"/>
      <c r="E513" s="197">
        <v>132.29524000000001</v>
      </c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1"/>
      <c r="Z513" s="191"/>
      <c r="AA513" s="191"/>
      <c r="AB513" s="191"/>
      <c r="AC513" s="191"/>
      <c r="AD513" s="191"/>
      <c r="AE513" s="191"/>
      <c r="AF513" s="191"/>
      <c r="AG513" s="191" t="s">
        <v>143</v>
      </c>
      <c r="AH513" s="191">
        <v>0</v>
      </c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1"/>
      <c r="AT513" s="191"/>
      <c r="AU513" s="191"/>
      <c r="AV513" s="191"/>
      <c r="AW513" s="191"/>
      <c r="AX513" s="191"/>
      <c r="AY513" s="191"/>
      <c r="AZ513" s="191"/>
      <c r="BA513" s="191"/>
      <c r="BB513" s="191"/>
      <c r="BC513" s="191"/>
      <c r="BD513" s="191"/>
      <c r="BE513" s="191"/>
      <c r="BF513" s="191"/>
      <c r="BG513" s="191"/>
      <c r="BH513" s="191"/>
    </row>
    <row r="514" spans="1:60" outlineLevel="1" x14ac:dyDescent="0.25">
      <c r="A514" s="192"/>
      <c r="B514" s="193"/>
      <c r="C514" s="641"/>
      <c r="D514" s="642"/>
      <c r="E514" s="642"/>
      <c r="F514" s="642"/>
      <c r="G514" s="642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1"/>
      <c r="Z514" s="191"/>
      <c r="AA514" s="191"/>
      <c r="AB514" s="191"/>
      <c r="AC514" s="191"/>
      <c r="AD514" s="191"/>
      <c r="AE514" s="191"/>
      <c r="AF514" s="191"/>
      <c r="AG514" s="191" t="s">
        <v>103</v>
      </c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1"/>
      <c r="AT514" s="191"/>
      <c r="AU514" s="191"/>
      <c r="AV514" s="191"/>
      <c r="AW514" s="191"/>
      <c r="AX514" s="191"/>
      <c r="AY514" s="191"/>
      <c r="AZ514" s="191"/>
      <c r="BA514" s="191"/>
      <c r="BB514" s="191"/>
      <c r="BC514" s="191"/>
      <c r="BD514" s="191"/>
      <c r="BE514" s="191"/>
      <c r="BF514" s="191"/>
      <c r="BG514" s="191"/>
      <c r="BH514" s="191"/>
    </row>
    <row r="515" spans="1:60" outlineLevel="1" x14ac:dyDescent="0.25">
      <c r="A515" s="182">
        <v>57</v>
      </c>
      <c r="B515" s="183" t="s">
        <v>782</v>
      </c>
      <c r="C515" s="184" t="s">
        <v>783</v>
      </c>
      <c r="D515" s="185" t="s">
        <v>221</v>
      </c>
      <c r="E515" s="186">
        <v>6.9629099999999999</v>
      </c>
      <c r="F515" s="187"/>
      <c r="G515" s="188">
        <f>ROUND(E515*F515,2)</f>
        <v>0</v>
      </c>
      <c r="H515" s="187"/>
      <c r="I515" s="188">
        <f>ROUND(E515*H515,2)</f>
        <v>0</v>
      </c>
      <c r="J515" s="187"/>
      <c r="K515" s="188">
        <f>ROUND(E515*J515,2)</f>
        <v>0</v>
      </c>
      <c r="L515" s="188">
        <v>21</v>
      </c>
      <c r="M515" s="188">
        <f>G515*(1+L515/100)</f>
        <v>0</v>
      </c>
      <c r="N515" s="188">
        <v>0</v>
      </c>
      <c r="O515" s="188">
        <f>ROUND(E515*N515,2)</f>
        <v>0</v>
      </c>
      <c r="P515" s="188">
        <v>0</v>
      </c>
      <c r="Q515" s="188">
        <f>ROUND(E515*P515,2)</f>
        <v>0</v>
      </c>
      <c r="R515" s="188" t="s">
        <v>437</v>
      </c>
      <c r="S515" s="188" t="s">
        <v>97</v>
      </c>
      <c r="T515" s="189" t="s">
        <v>98</v>
      </c>
      <c r="U515" s="190">
        <v>0.94199999999999995</v>
      </c>
      <c r="V515" s="190">
        <f>ROUND(E515*U515,2)</f>
        <v>6.56</v>
      </c>
      <c r="W515" s="190"/>
      <c r="X515" s="190" t="s">
        <v>762</v>
      </c>
      <c r="Y515" s="191"/>
      <c r="Z515" s="191"/>
      <c r="AA515" s="191"/>
      <c r="AB515" s="191"/>
      <c r="AC515" s="191"/>
      <c r="AD515" s="191"/>
      <c r="AE515" s="191"/>
      <c r="AF515" s="191"/>
      <c r="AG515" s="191" t="s">
        <v>763</v>
      </c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91"/>
      <c r="AV515" s="191"/>
      <c r="AW515" s="191"/>
      <c r="AX515" s="191"/>
      <c r="AY515" s="191"/>
      <c r="AZ515" s="191"/>
      <c r="BA515" s="191"/>
      <c r="BB515" s="191"/>
      <c r="BC515" s="191"/>
      <c r="BD515" s="191"/>
      <c r="BE515" s="191"/>
      <c r="BF515" s="191"/>
      <c r="BG515" s="191"/>
      <c r="BH515" s="191"/>
    </row>
    <row r="516" spans="1:60" outlineLevel="1" x14ac:dyDescent="0.25">
      <c r="A516" s="192"/>
      <c r="B516" s="193"/>
      <c r="C516" s="639" t="s">
        <v>784</v>
      </c>
      <c r="D516" s="640"/>
      <c r="E516" s="640"/>
      <c r="F516" s="640"/>
      <c r="G516" s="640"/>
      <c r="H516" s="190"/>
      <c r="I516" s="190"/>
      <c r="J516" s="190"/>
      <c r="K516" s="190"/>
      <c r="L516" s="190"/>
      <c r="M516" s="190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1"/>
      <c r="Z516" s="191"/>
      <c r="AA516" s="191"/>
      <c r="AB516" s="191"/>
      <c r="AC516" s="191"/>
      <c r="AD516" s="191"/>
      <c r="AE516" s="191"/>
      <c r="AF516" s="191"/>
      <c r="AG516" s="191" t="s">
        <v>102</v>
      </c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  <c r="AU516" s="191"/>
      <c r="AV516" s="191"/>
      <c r="AW516" s="191"/>
      <c r="AX516" s="191"/>
      <c r="AY516" s="191"/>
      <c r="AZ516" s="191"/>
      <c r="BA516" s="191"/>
      <c r="BB516" s="191"/>
      <c r="BC516" s="191"/>
      <c r="BD516" s="191"/>
      <c r="BE516" s="191"/>
      <c r="BF516" s="191"/>
      <c r="BG516" s="191"/>
      <c r="BH516" s="191"/>
    </row>
    <row r="517" spans="1:60" outlineLevel="1" x14ac:dyDescent="0.25">
      <c r="A517" s="192"/>
      <c r="B517" s="193"/>
      <c r="C517" s="195" t="s">
        <v>768</v>
      </c>
      <c r="D517" s="196"/>
      <c r="E517" s="197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1"/>
      <c r="Z517" s="191"/>
      <c r="AA517" s="191"/>
      <c r="AB517" s="191"/>
      <c r="AC517" s="191"/>
      <c r="AD517" s="191"/>
      <c r="AE517" s="191"/>
      <c r="AF517" s="191"/>
      <c r="AG517" s="191" t="s">
        <v>143</v>
      </c>
      <c r="AH517" s="191">
        <v>0</v>
      </c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1"/>
      <c r="AT517" s="191"/>
      <c r="AU517" s="191"/>
      <c r="AV517" s="191"/>
      <c r="AW517" s="191"/>
      <c r="AX517" s="191"/>
      <c r="AY517" s="191"/>
      <c r="AZ517" s="191"/>
      <c r="BA517" s="191"/>
      <c r="BB517" s="191"/>
      <c r="BC517" s="191"/>
      <c r="BD517" s="191"/>
      <c r="BE517" s="191"/>
      <c r="BF517" s="191"/>
      <c r="BG517" s="191"/>
      <c r="BH517" s="191"/>
    </row>
    <row r="518" spans="1:60" outlineLevel="1" x14ac:dyDescent="0.25">
      <c r="A518" s="192"/>
      <c r="B518" s="193"/>
      <c r="C518" s="195" t="s">
        <v>1046</v>
      </c>
      <c r="D518" s="196"/>
      <c r="E518" s="197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1"/>
      <c r="Z518" s="191"/>
      <c r="AA518" s="191"/>
      <c r="AB518" s="191"/>
      <c r="AC518" s="191"/>
      <c r="AD518" s="191"/>
      <c r="AE518" s="191"/>
      <c r="AF518" s="191"/>
      <c r="AG518" s="191" t="s">
        <v>143</v>
      </c>
      <c r="AH518" s="191">
        <v>0</v>
      </c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1"/>
      <c r="AT518" s="191"/>
      <c r="AU518" s="191"/>
      <c r="AV518" s="191"/>
      <c r="AW518" s="191"/>
      <c r="AX518" s="191"/>
      <c r="AY518" s="191"/>
      <c r="AZ518" s="191"/>
      <c r="BA518" s="191"/>
      <c r="BB518" s="191"/>
      <c r="BC518" s="191"/>
      <c r="BD518" s="191"/>
      <c r="BE518" s="191"/>
      <c r="BF518" s="191"/>
      <c r="BG518" s="191"/>
      <c r="BH518" s="191"/>
    </row>
    <row r="519" spans="1:60" outlineLevel="1" x14ac:dyDescent="0.25">
      <c r="A519" s="192"/>
      <c r="B519" s="193"/>
      <c r="C519" s="195" t="s">
        <v>1047</v>
      </c>
      <c r="D519" s="196"/>
      <c r="E519" s="197">
        <v>6.9629099999999999</v>
      </c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1"/>
      <c r="Z519" s="191"/>
      <c r="AA519" s="191"/>
      <c r="AB519" s="191"/>
      <c r="AC519" s="191"/>
      <c r="AD519" s="191"/>
      <c r="AE519" s="191"/>
      <c r="AF519" s="191"/>
      <c r="AG519" s="191" t="s">
        <v>143</v>
      </c>
      <c r="AH519" s="191">
        <v>0</v>
      </c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91"/>
      <c r="AV519" s="191"/>
      <c r="AW519" s="191"/>
      <c r="AX519" s="191"/>
      <c r="AY519" s="191"/>
      <c r="AZ519" s="191"/>
      <c r="BA519" s="191"/>
      <c r="BB519" s="191"/>
      <c r="BC519" s="191"/>
      <c r="BD519" s="191"/>
      <c r="BE519" s="191"/>
      <c r="BF519" s="191"/>
      <c r="BG519" s="191"/>
      <c r="BH519" s="191"/>
    </row>
    <row r="520" spans="1:60" outlineLevel="1" x14ac:dyDescent="0.25">
      <c r="A520" s="192"/>
      <c r="B520" s="193"/>
      <c r="C520" s="641"/>
      <c r="D520" s="642"/>
      <c r="E520" s="642"/>
      <c r="F520" s="642"/>
      <c r="G520" s="642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1"/>
      <c r="Z520" s="191"/>
      <c r="AA520" s="191"/>
      <c r="AB520" s="191"/>
      <c r="AC520" s="191"/>
      <c r="AD520" s="191"/>
      <c r="AE520" s="191"/>
      <c r="AF520" s="191"/>
      <c r="AG520" s="191" t="s">
        <v>103</v>
      </c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1"/>
      <c r="AV520" s="191"/>
      <c r="AW520" s="191"/>
      <c r="AX520" s="191"/>
      <c r="AY520" s="191"/>
      <c r="AZ520" s="191"/>
      <c r="BA520" s="191"/>
      <c r="BB520" s="191"/>
      <c r="BC520" s="191"/>
      <c r="BD520" s="191"/>
      <c r="BE520" s="191"/>
      <c r="BF520" s="191"/>
      <c r="BG520" s="191"/>
      <c r="BH520" s="191"/>
    </row>
    <row r="521" spans="1:60" outlineLevel="1" x14ac:dyDescent="0.25">
      <c r="A521" s="182">
        <v>58</v>
      </c>
      <c r="B521" s="183" t="s">
        <v>785</v>
      </c>
      <c r="C521" s="184" t="s">
        <v>786</v>
      </c>
      <c r="D521" s="185" t="s">
        <v>221</v>
      </c>
      <c r="E521" s="186">
        <v>34.814540000000001</v>
      </c>
      <c r="F521" s="187"/>
      <c r="G521" s="188">
        <f>ROUND(E521*F521,2)</f>
        <v>0</v>
      </c>
      <c r="H521" s="187"/>
      <c r="I521" s="188">
        <f>ROUND(E521*H521,2)</f>
        <v>0</v>
      </c>
      <c r="J521" s="187"/>
      <c r="K521" s="188">
        <f>ROUND(E521*J521,2)</f>
        <v>0</v>
      </c>
      <c r="L521" s="188">
        <v>21</v>
      </c>
      <c r="M521" s="188">
        <f>G521*(1+L521/100)</f>
        <v>0</v>
      </c>
      <c r="N521" s="188">
        <v>0</v>
      </c>
      <c r="O521" s="188">
        <f>ROUND(E521*N521,2)</f>
        <v>0</v>
      </c>
      <c r="P521" s="188">
        <v>0</v>
      </c>
      <c r="Q521" s="188">
        <f>ROUND(E521*P521,2)</f>
        <v>0</v>
      </c>
      <c r="R521" s="188" t="s">
        <v>437</v>
      </c>
      <c r="S521" s="188" t="s">
        <v>97</v>
      </c>
      <c r="T521" s="189" t="s">
        <v>98</v>
      </c>
      <c r="U521" s="190">
        <v>0.105</v>
      </c>
      <c r="V521" s="190">
        <f>ROUND(E521*U521,2)</f>
        <v>3.66</v>
      </c>
      <c r="W521" s="190"/>
      <c r="X521" s="190" t="s">
        <v>762</v>
      </c>
      <c r="Y521" s="191"/>
      <c r="Z521" s="191"/>
      <c r="AA521" s="191"/>
      <c r="AB521" s="191"/>
      <c r="AC521" s="191"/>
      <c r="AD521" s="191"/>
      <c r="AE521" s="191"/>
      <c r="AF521" s="191"/>
      <c r="AG521" s="191" t="s">
        <v>763</v>
      </c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191"/>
      <c r="AY521" s="191"/>
      <c r="AZ521" s="191"/>
      <c r="BA521" s="191"/>
      <c r="BB521" s="191"/>
      <c r="BC521" s="191"/>
      <c r="BD521" s="191"/>
      <c r="BE521" s="191"/>
      <c r="BF521" s="191"/>
      <c r="BG521" s="191"/>
      <c r="BH521" s="191"/>
    </row>
    <row r="522" spans="1:60" outlineLevel="1" x14ac:dyDescent="0.25">
      <c r="A522" s="192"/>
      <c r="B522" s="193"/>
      <c r="C522" s="195" t="s">
        <v>768</v>
      </c>
      <c r="D522" s="196"/>
      <c r="E522" s="197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1"/>
      <c r="Z522" s="191"/>
      <c r="AA522" s="191"/>
      <c r="AB522" s="191"/>
      <c r="AC522" s="191"/>
      <c r="AD522" s="191"/>
      <c r="AE522" s="191"/>
      <c r="AF522" s="191"/>
      <c r="AG522" s="191" t="s">
        <v>143</v>
      </c>
      <c r="AH522" s="191">
        <v>0</v>
      </c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1"/>
      <c r="AT522" s="191"/>
      <c r="AU522" s="191"/>
      <c r="AV522" s="191"/>
      <c r="AW522" s="191"/>
      <c r="AX522" s="191"/>
      <c r="AY522" s="191"/>
      <c r="AZ522" s="191"/>
      <c r="BA522" s="191"/>
      <c r="BB522" s="191"/>
      <c r="BC522" s="191"/>
      <c r="BD522" s="191"/>
      <c r="BE522" s="191"/>
      <c r="BF522" s="191"/>
      <c r="BG522" s="191"/>
      <c r="BH522" s="191"/>
    </row>
    <row r="523" spans="1:60" outlineLevel="1" x14ac:dyDescent="0.25">
      <c r="A523" s="192"/>
      <c r="B523" s="193"/>
      <c r="C523" s="195" t="s">
        <v>1046</v>
      </c>
      <c r="D523" s="196"/>
      <c r="E523" s="197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1"/>
      <c r="Z523" s="191"/>
      <c r="AA523" s="191"/>
      <c r="AB523" s="191"/>
      <c r="AC523" s="191"/>
      <c r="AD523" s="191"/>
      <c r="AE523" s="191"/>
      <c r="AF523" s="191"/>
      <c r="AG523" s="191" t="s">
        <v>143</v>
      </c>
      <c r="AH523" s="191">
        <v>0</v>
      </c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1"/>
      <c r="AT523" s="191"/>
      <c r="AU523" s="191"/>
      <c r="AV523" s="191"/>
      <c r="AW523" s="191"/>
      <c r="AX523" s="191"/>
      <c r="AY523" s="191"/>
      <c r="AZ523" s="191"/>
      <c r="BA523" s="191"/>
      <c r="BB523" s="191"/>
      <c r="BC523" s="191"/>
      <c r="BD523" s="191"/>
      <c r="BE523" s="191"/>
      <c r="BF523" s="191"/>
      <c r="BG523" s="191"/>
      <c r="BH523" s="191"/>
    </row>
    <row r="524" spans="1:60" outlineLevel="1" x14ac:dyDescent="0.25">
      <c r="A524" s="192"/>
      <c r="B524" s="193"/>
      <c r="C524" s="195" t="s">
        <v>1050</v>
      </c>
      <c r="D524" s="196"/>
      <c r="E524" s="197">
        <v>34.814540000000001</v>
      </c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1"/>
      <c r="Z524" s="191"/>
      <c r="AA524" s="191"/>
      <c r="AB524" s="191"/>
      <c r="AC524" s="191"/>
      <c r="AD524" s="191"/>
      <c r="AE524" s="191"/>
      <c r="AF524" s="191"/>
      <c r="AG524" s="191" t="s">
        <v>143</v>
      </c>
      <c r="AH524" s="191">
        <v>0</v>
      </c>
      <c r="AI524" s="191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1"/>
      <c r="AT524" s="191"/>
      <c r="AU524" s="191"/>
      <c r="AV524" s="191"/>
      <c r="AW524" s="191"/>
      <c r="AX524" s="191"/>
      <c r="AY524" s="191"/>
      <c r="AZ524" s="191"/>
      <c r="BA524" s="191"/>
      <c r="BB524" s="191"/>
      <c r="BC524" s="191"/>
      <c r="BD524" s="191"/>
      <c r="BE524" s="191"/>
      <c r="BF524" s="191"/>
      <c r="BG524" s="191"/>
      <c r="BH524" s="191"/>
    </row>
    <row r="525" spans="1:60" outlineLevel="1" x14ac:dyDescent="0.25">
      <c r="A525" s="192"/>
      <c r="B525" s="193"/>
      <c r="C525" s="641"/>
      <c r="D525" s="642"/>
      <c r="E525" s="642"/>
      <c r="F525" s="642"/>
      <c r="G525" s="642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1"/>
      <c r="Z525" s="191"/>
      <c r="AA525" s="191"/>
      <c r="AB525" s="191"/>
      <c r="AC525" s="191"/>
      <c r="AD525" s="191"/>
      <c r="AE525" s="191"/>
      <c r="AF525" s="191"/>
      <c r="AG525" s="191" t="s">
        <v>103</v>
      </c>
      <c r="AH525" s="191"/>
      <c r="AI525" s="191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1"/>
      <c r="AT525" s="191"/>
      <c r="AU525" s="191"/>
      <c r="AV525" s="191"/>
      <c r="AW525" s="191"/>
      <c r="AX525" s="191"/>
      <c r="AY525" s="191"/>
      <c r="AZ525" s="191"/>
      <c r="BA525" s="191"/>
      <c r="BB525" s="191"/>
      <c r="BC525" s="191"/>
      <c r="BD525" s="191"/>
      <c r="BE525" s="191"/>
      <c r="BF525" s="191"/>
      <c r="BG525" s="191"/>
      <c r="BH525" s="191"/>
    </row>
    <row r="526" spans="1:60" outlineLevel="1" x14ac:dyDescent="0.25">
      <c r="A526" s="182">
        <v>59</v>
      </c>
      <c r="B526" s="183" t="s">
        <v>788</v>
      </c>
      <c r="C526" s="184" t="s">
        <v>789</v>
      </c>
      <c r="D526" s="185" t="s">
        <v>221</v>
      </c>
      <c r="E526" s="186">
        <v>6.9629099999999999</v>
      </c>
      <c r="F526" s="187"/>
      <c r="G526" s="188">
        <f>ROUND(E526*F526,2)</f>
        <v>0</v>
      </c>
      <c r="H526" s="187"/>
      <c r="I526" s="188">
        <f>ROUND(E526*H526,2)</f>
        <v>0</v>
      </c>
      <c r="J526" s="187"/>
      <c r="K526" s="188">
        <f>ROUND(E526*J526,2)</f>
        <v>0</v>
      </c>
      <c r="L526" s="188">
        <v>21</v>
      </c>
      <c r="M526" s="188">
        <f>G526*(1+L526/100)</f>
        <v>0</v>
      </c>
      <c r="N526" s="188">
        <v>0</v>
      </c>
      <c r="O526" s="188">
        <f>ROUND(E526*N526,2)</f>
        <v>0</v>
      </c>
      <c r="P526" s="188">
        <v>0</v>
      </c>
      <c r="Q526" s="188">
        <f>ROUND(E526*P526,2)</f>
        <v>0</v>
      </c>
      <c r="R526" s="188"/>
      <c r="S526" s="188" t="s">
        <v>117</v>
      </c>
      <c r="T526" s="189" t="s">
        <v>98</v>
      </c>
      <c r="U526" s="190">
        <v>0</v>
      </c>
      <c r="V526" s="190">
        <f>ROUND(E526*U526,2)</f>
        <v>0</v>
      </c>
      <c r="W526" s="190"/>
      <c r="X526" s="190" t="s">
        <v>762</v>
      </c>
      <c r="Y526" s="191"/>
      <c r="Z526" s="191"/>
      <c r="AA526" s="191"/>
      <c r="AB526" s="191"/>
      <c r="AC526" s="191"/>
      <c r="AD526" s="191"/>
      <c r="AE526" s="191"/>
      <c r="AF526" s="191"/>
      <c r="AG526" s="191" t="s">
        <v>763</v>
      </c>
      <c r="AH526" s="191"/>
      <c r="AI526" s="191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1"/>
      <c r="AT526" s="191"/>
      <c r="AU526" s="191"/>
      <c r="AV526" s="191"/>
      <c r="AW526" s="191"/>
      <c r="AX526" s="191"/>
      <c r="AY526" s="191"/>
      <c r="AZ526" s="191"/>
      <c r="BA526" s="191"/>
      <c r="BB526" s="191"/>
      <c r="BC526" s="191"/>
      <c r="BD526" s="191"/>
      <c r="BE526" s="191"/>
      <c r="BF526" s="191"/>
      <c r="BG526" s="191"/>
      <c r="BH526" s="191"/>
    </row>
    <row r="527" spans="1:60" outlineLevel="1" x14ac:dyDescent="0.25">
      <c r="A527" s="192"/>
      <c r="B527" s="193"/>
      <c r="C527" s="195" t="s">
        <v>768</v>
      </c>
      <c r="D527" s="196"/>
      <c r="E527" s="197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1"/>
      <c r="Z527" s="191"/>
      <c r="AA527" s="191"/>
      <c r="AB527" s="191"/>
      <c r="AC527" s="191"/>
      <c r="AD527" s="191"/>
      <c r="AE527" s="191"/>
      <c r="AF527" s="191"/>
      <c r="AG527" s="191" t="s">
        <v>143</v>
      </c>
      <c r="AH527" s="191">
        <v>0</v>
      </c>
      <c r="AI527" s="191"/>
      <c r="AJ527" s="191"/>
      <c r="AK527" s="191"/>
      <c r="AL527" s="191"/>
      <c r="AM527" s="191"/>
      <c r="AN527" s="191"/>
      <c r="AO527" s="191"/>
      <c r="AP527" s="191"/>
      <c r="AQ527" s="191"/>
      <c r="AR527" s="191"/>
      <c r="AS527" s="191"/>
      <c r="AT527" s="191"/>
      <c r="AU527" s="191"/>
      <c r="AV527" s="191"/>
      <c r="AW527" s="191"/>
      <c r="AX527" s="191"/>
      <c r="AY527" s="191"/>
      <c r="AZ527" s="191"/>
      <c r="BA527" s="191"/>
      <c r="BB527" s="191"/>
      <c r="BC527" s="191"/>
      <c r="BD527" s="191"/>
      <c r="BE527" s="191"/>
      <c r="BF527" s="191"/>
      <c r="BG527" s="191"/>
      <c r="BH527" s="191"/>
    </row>
    <row r="528" spans="1:60" outlineLevel="1" x14ac:dyDescent="0.25">
      <c r="A528" s="192"/>
      <c r="B528" s="193"/>
      <c r="C528" s="195" t="s">
        <v>1046</v>
      </c>
      <c r="D528" s="196"/>
      <c r="E528" s="197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1"/>
      <c r="Z528" s="191"/>
      <c r="AA528" s="191"/>
      <c r="AB528" s="191"/>
      <c r="AC528" s="191"/>
      <c r="AD528" s="191"/>
      <c r="AE528" s="191"/>
      <c r="AF528" s="191"/>
      <c r="AG528" s="191" t="s">
        <v>143</v>
      </c>
      <c r="AH528" s="191">
        <v>0</v>
      </c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1"/>
      <c r="AT528" s="191"/>
      <c r="AU528" s="191"/>
      <c r="AV528" s="191"/>
      <c r="AW528" s="191"/>
      <c r="AX528" s="191"/>
      <c r="AY528" s="191"/>
      <c r="AZ528" s="191"/>
      <c r="BA528" s="191"/>
      <c r="BB528" s="191"/>
      <c r="BC528" s="191"/>
      <c r="BD528" s="191"/>
      <c r="BE528" s="191"/>
      <c r="BF528" s="191"/>
      <c r="BG528" s="191"/>
      <c r="BH528" s="191"/>
    </row>
    <row r="529" spans="1:60" outlineLevel="1" x14ac:dyDescent="0.25">
      <c r="A529" s="192"/>
      <c r="B529" s="193"/>
      <c r="C529" s="195" t="s">
        <v>1047</v>
      </c>
      <c r="D529" s="196"/>
      <c r="E529" s="197">
        <v>6.9629099999999999</v>
      </c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1"/>
      <c r="Z529" s="191"/>
      <c r="AA529" s="191"/>
      <c r="AB529" s="191"/>
      <c r="AC529" s="191"/>
      <c r="AD529" s="191"/>
      <c r="AE529" s="191"/>
      <c r="AF529" s="191"/>
      <c r="AG529" s="191" t="s">
        <v>143</v>
      </c>
      <c r="AH529" s="191">
        <v>0</v>
      </c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1"/>
      <c r="AT529" s="191"/>
      <c r="AU529" s="191"/>
      <c r="AV529" s="191"/>
      <c r="AW529" s="191"/>
      <c r="AX529" s="191"/>
      <c r="AY529" s="191"/>
      <c r="AZ529" s="191"/>
      <c r="BA529" s="191"/>
      <c r="BB529" s="191"/>
      <c r="BC529" s="191"/>
      <c r="BD529" s="191"/>
      <c r="BE529" s="191"/>
      <c r="BF529" s="191"/>
      <c r="BG529" s="191"/>
      <c r="BH529" s="191"/>
    </row>
    <row r="530" spans="1:60" outlineLevel="1" x14ac:dyDescent="0.25">
      <c r="A530" s="192"/>
      <c r="B530" s="193"/>
      <c r="C530" s="641"/>
      <c r="D530" s="642"/>
      <c r="E530" s="642"/>
      <c r="F530" s="642"/>
      <c r="G530" s="642"/>
      <c r="H530" s="190"/>
      <c r="I530" s="190"/>
      <c r="J530" s="190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1"/>
      <c r="Z530" s="191"/>
      <c r="AA530" s="191"/>
      <c r="AB530" s="191"/>
      <c r="AC530" s="191"/>
      <c r="AD530" s="191"/>
      <c r="AE530" s="191"/>
      <c r="AF530" s="191"/>
      <c r="AG530" s="191" t="s">
        <v>103</v>
      </c>
      <c r="AH530" s="191"/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1"/>
      <c r="AT530" s="191"/>
      <c r="AU530" s="191"/>
      <c r="AV530" s="191"/>
      <c r="AW530" s="191"/>
      <c r="AX530" s="191"/>
      <c r="AY530" s="191"/>
      <c r="AZ530" s="191"/>
      <c r="BA530" s="191"/>
      <c r="BB530" s="191"/>
      <c r="BC530" s="191"/>
      <c r="BD530" s="191"/>
      <c r="BE530" s="191"/>
      <c r="BF530" s="191"/>
      <c r="BG530" s="191"/>
      <c r="BH530" s="191"/>
    </row>
    <row r="531" spans="1:60" x14ac:dyDescent="0.25">
      <c r="A531" s="169"/>
      <c r="B531" s="170"/>
      <c r="C531" s="198"/>
      <c r="D531" s="171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AE531" s="28">
        <v>15</v>
      </c>
      <c r="AF531" s="28">
        <v>21</v>
      </c>
      <c r="AG531" s="28" t="s">
        <v>1</v>
      </c>
    </row>
    <row r="532" spans="1:60" x14ac:dyDescent="0.25">
      <c r="A532" s="199"/>
      <c r="B532" s="200" t="s">
        <v>29</v>
      </c>
      <c r="C532" s="201"/>
      <c r="D532" s="202"/>
      <c r="E532" s="203"/>
      <c r="F532" s="203"/>
      <c r="G532" s="204">
        <f>G8+G26+G119+G184+G215+G224+G262+G361+G368+G374+G425+G440+G449+G472+G484</f>
        <v>0</v>
      </c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AE532" s="28">
        <f>SUMIF(L7:L530,AE531,G7:G530)</f>
        <v>0</v>
      </c>
      <c r="AF532" s="28">
        <f>SUMIF(L7:L530,AF531,G7:G530)</f>
        <v>0</v>
      </c>
      <c r="AG532" s="28" t="s">
        <v>149</v>
      </c>
    </row>
    <row r="533" spans="1:60" x14ac:dyDescent="0.25">
      <c r="C533" s="205"/>
      <c r="D533" s="111"/>
      <c r="AG533" s="28" t="s">
        <v>150</v>
      </c>
    </row>
    <row r="534" spans="1:60" x14ac:dyDescent="0.25">
      <c r="D534" s="111"/>
    </row>
    <row r="535" spans="1:60" x14ac:dyDescent="0.25">
      <c r="D535" s="111"/>
    </row>
    <row r="536" spans="1:60" x14ac:dyDescent="0.25">
      <c r="D536" s="111"/>
    </row>
    <row r="537" spans="1:60" x14ac:dyDescent="0.25">
      <c r="D537" s="111"/>
    </row>
    <row r="538" spans="1:60" x14ac:dyDescent="0.25">
      <c r="D538" s="111"/>
    </row>
    <row r="539" spans="1:60" x14ac:dyDescent="0.25">
      <c r="D539" s="111"/>
    </row>
    <row r="540" spans="1:60" x14ac:dyDescent="0.25">
      <c r="D540" s="111"/>
    </row>
    <row r="541" spans="1:60" x14ac:dyDescent="0.25">
      <c r="D541" s="111"/>
    </row>
    <row r="542" spans="1:60" x14ac:dyDescent="0.25">
      <c r="D542" s="111"/>
    </row>
    <row r="543" spans="1:60" x14ac:dyDescent="0.25">
      <c r="D543" s="111"/>
    </row>
    <row r="544" spans="1:60" x14ac:dyDescent="0.25">
      <c r="D544" s="111"/>
    </row>
    <row r="545" spans="4:4" x14ac:dyDescent="0.25">
      <c r="D545" s="111"/>
    </row>
    <row r="546" spans="4:4" x14ac:dyDescent="0.25">
      <c r="D546" s="111"/>
    </row>
    <row r="547" spans="4:4" x14ac:dyDescent="0.25">
      <c r="D547" s="111"/>
    </row>
    <row r="548" spans="4:4" x14ac:dyDescent="0.25">
      <c r="D548" s="111"/>
    </row>
    <row r="549" spans="4:4" x14ac:dyDescent="0.25">
      <c r="D549" s="111"/>
    </row>
    <row r="550" spans="4:4" x14ac:dyDescent="0.25">
      <c r="D550" s="111"/>
    </row>
    <row r="551" spans="4:4" x14ac:dyDescent="0.25">
      <c r="D551" s="111"/>
    </row>
    <row r="552" spans="4:4" x14ac:dyDescent="0.25">
      <c r="D552" s="111"/>
    </row>
    <row r="553" spans="4:4" x14ac:dyDescent="0.25">
      <c r="D553" s="111"/>
    </row>
    <row r="554" spans="4:4" x14ac:dyDescent="0.25">
      <c r="D554" s="111"/>
    </row>
    <row r="555" spans="4:4" x14ac:dyDescent="0.25">
      <c r="D555" s="111"/>
    </row>
    <row r="556" spans="4:4" x14ac:dyDescent="0.25">
      <c r="D556" s="111"/>
    </row>
    <row r="557" spans="4:4" x14ac:dyDescent="0.25">
      <c r="D557" s="111"/>
    </row>
    <row r="558" spans="4:4" x14ac:dyDescent="0.25">
      <c r="D558" s="111"/>
    </row>
    <row r="559" spans="4:4" x14ac:dyDescent="0.25">
      <c r="D559" s="111"/>
    </row>
    <row r="560" spans="4:4" x14ac:dyDescent="0.25">
      <c r="D560" s="111"/>
    </row>
    <row r="561" spans="4:4" x14ac:dyDescent="0.25">
      <c r="D561" s="111"/>
    </row>
    <row r="562" spans="4:4" x14ac:dyDescent="0.25">
      <c r="D562" s="111"/>
    </row>
    <row r="563" spans="4:4" x14ac:dyDescent="0.25">
      <c r="D563" s="111"/>
    </row>
    <row r="564" spans="4:4" x14ac:dyDescent="0.25">
      <c r="D564" s="111"/>
    </row>
    <row r="565" spans="4:4" x14ac:dyDescent="0.25">
      <c r="D565" s="111"/>
    </row>
    <row r="566" spans="4:4" x14ac:dyDescent="0.25">
      <c r="D566" s="111"/>
    </row>
    <row r="567" spans="4:4" x14ac:dyDescent="0.25">
      <c r="D567" s="111"/>
    </row>
    <row r="568" spans="4:4" x14ac:dyDescent="0.25">
      <c r="D568" s="111"/>
    </row>
    <row r="569" spans="4:4" x14ac:dyDescent="0.25">
      <c r="D569" s="111"/>
    </row>
    <row r="570" spans="4:4" x14ac:dyDescent="0.25">
      <c r="D570" s="111"/>
    </row>
    <row r="571" spans="4:4" x14ac:dyDescent="0.25">
      <c r="D571" s="111"/>
    </row>
    <row r="572" spans="4:4" x14ac:dyDescent="0.25">
      <c r="D572" s="111"/>
    </row>
    <row r="573" spans="4:4" x14ac:dyDescent="0.25">
      <c r="D573" s="111"/>
    </row>
    <row r="574" spans="4:4" x14ac:dyDescent="0.25">
      <c r="D574" s="111"/>
    </row>
    <row r="575" spans="4:4" x14ac:dyDescent="0.25">
      <c r="D575" s="111"/>
    </row>
    <row r="576" spans="4:4" x14ac:dyDescent="0.25">
      <c r="D576" s="111"/>
    </row>
    <row r="577" spans="4:4" x14ac:dyDescent="0.25">
      <c r="D577" s="111"/>
    </row>
    <row r="578" spans="4:4" x14ac:dyDescent="0.25">
      <c r="D578" s="111"/>
    </row>
    <row r="579" spans="4:4" x14ac:dyDescent="0.25">
      <c r="D579" s="111"/>
    </row>
    <row r="580" spans="4:4" x14ac:dyDescent="0.25">
      <c r="D580" s="111"/>
    </row>
    <row r="581" spans="4:4" x14ac:dyDescent="0.25">
      <c r="D581" s="111"/>
    </row>
    <row r="582" spans="4:4" x14ac:dyDescent="0.25">
      <c r="D582" s="111"/>
    </row>
    <row r="583" spans="4:4" x14ac:dyDescent="0.25">
      <c r="D583" s="111"/>
    </row>
    <row r="584" spans="4:4" x14ac:dyDescent="0.25">
      <c r="D584" s="111"/>
    </row>
    <row r="585" spans="4:4" x14ac:dyDescent="0.25">
      <c r="D585" s="111"/>
    </row>
    <row r="586" spans="4:4" x14ac:dyDescent="0.25">
      <c r="D586" s="111"/>
    </row>
    <row r="587" spans="4:4" x14ac:dyDescent="0.25">
      <c r="D587" s="111"/>
    </row>
    <row r="588" spans="4:4" x14ac:dyDescent="0.25">
      <c r="D588" s="111"/>
    </row>
    <row r="589" spans="4:4" x14ac:dyDescent="0.25">
      <c r="D589" s="111"/>
    </row>
    <row r="590" spans="4:4" x14ac:dyDescent="0.25">
      <c r="D590" s="111"/>
    </row>
    <row r="591" spans="4:4" x14ac:dyDescent="0.25">
      <c r="D591" s="111"/>
    </row>
    <row r="592" spans="4:4" x14ac:dyDescent="0.25">
      <c r="D592" s="111"/>
    </row>
    <row r="593" spans="4:4" x14ac:dyDescent="0.25">
      <c r="D593" s="111"/>
    </row>
    <row r="594" spans="4:4" x14ac:dyDescent="0.25">
      <c r="D594" s="111"/>
    </row>
    <row r="595" spans="4:4" x14ac:dyDescent="0.25">
      <c r="D595" s="111"/>
    </row>
    <row r="596" spans="4:4" x14ac:dyDescent="0.25">
      <c r="D596" s="111"/>
    </row>
    <row r="597" spans="4:4" x14ac:dyDescent="0.25">
      <c r="D597" s="111"/>
    </row>
    <row r="598" spans="4:4" x14ac:dyDescent="0.25">
      <c r="D598" s="111"/>
    </row>
    <row r="599" spans="4:4" x14ac:dyDescent="0.25">
      <c r="D599" s="111"/>
    </row>
    <row r="600" spans="4:4" x14ac:dyDescent="0.25">
      <c r="D600" s="111"/>
    </row>
    <row r="601" spans="4:4" x14ac:dyDescent="0.25">
      <c r="D601" s="111"/>
    </row>
    <row r="602" spans="4:4" x14ac:dyDescent="0.25">
      <c r="D602" s="111"/>
    </row>
    <row r="603" spans="4:4" x14ac:dyDescent="0.25">
      <c r="D603" s="111"/>
    </row>
    <row r="604" spans="4:4" x14ac:dyDescent="0.25">
      <c r="D604" s="111"/>
    </row>
    <row r="605" spans="4:4" x14ac:dyDescent="0.25">
      <c r="D605" s="111"/>
    </row>
    <row r="606" spans="4:4" x14ac:dyDescent="0.25">
      <c r="D606" s="111"/>
    </row>
    <row r="607" spans="4:4" x14ac:dyDescent="0.25">
      <c r="D607" s="111"/>
    </row>
    <row r="608" spans="4:4" x14ac:dyDescent="0.25">
      <c r="D608" s="111"/>
    </row>
    <row r="609" spans="4:4" x14ac:dyDescent="0.25">
      <c r="D609" s="111"/>
    </row>
    <row r="610" spans="4:4" x14ac:dyDescent="0.25">
      <c r="D610" s="111"/>
    </row>
    <row r="611" spans="4:4" x14ac:dyDescent="0.25">
      <c r="D611" s="111"/>
    </row>
    <row r="612" spans="4:4" x14ac:dyDescent="0.25">
      <c r="D612" s="111"/>
    </row>
    <row r="613" spans="4:4" x14ac:dyDescent="0.25">
      <c r="D613" s="111"/>
    </row>
    <row r="614" spans="4:4" x14ac:dyDescent="0.25">
      <c r="D614" s="111"/>
    </row>
    <row r="615" spans="4:4" x14ac:dyDescent="0.25">
      <c r="D615" s="111"/>
    </row>
    <row r="616" spans="4:4" x14ac:dyDescent="0.25">
      <c r="D616" s="111"/>
    </row>
    <row r="617" spans="4:4" x14ac:dyDescent="0.25">
      <c r="D617" s="111"/>
    </row>
    <row r="618" spans="4:4" x14ac:dyDescent="0.25">
      <c r="D618" s="111"/>
    </row>
    <row r="619" spans="4:4" x14ac:dyDescent="0.25">
      <c r="D619" s="111"/>
    </row>
    <row r="620" spans="4:4" x14ac:dyDescent="0.25">
      <c r="D620" s="111"/>
    </row>
    <row r="621" spans="4:4" x14ac:dyDescent="0.25">
      <c r="D621" s="111"/>
    </row>
    <row r="622" spans="4:4" x14ac:dyDescent="0.25">
      <c r="D622" s="111"/>
    </row>
    <row r="623" spans="4:4" x14ac:dyDescent="0.25">
      <c r="D623" s="111"/>
    </row>
    <row r="624" spans="4:4" x14ac:dyDescent="0.25">
      <c r="D624" s="111"/>
    </row>
    <row r="625" spans="4:4" x14ac:dyDescent="0.25">
      <c r="D625" s="111"/>
    </row>
    <row r="626" spans="4:4" x14ac:dyDescent="0.25">
      <c r="D626" s="111"/>
    </row>
    <row r="627" spans="4:4" x14ac:dyDescent="0.25">
      <c r="D627" s="111"/>
    </row>
    <row r="628" spans="4:4" x14ac:dyDescent="0.25">
      <c r="D628" s="111"/>
    </row>
    <row r="629" spans="4:4" x14ac:dyDescent="0.25">
      <c r="D629" s="111"/>
    </row>
    <row r="630" spans="4:4" x14ac:dyDescent="0.25">
      <c r="D630" s="111"/>
    </row>
    <row r="631" spans="4:4" x14ac:dyDescent="0.25">
      <c r="D631" s="111"/>
    </row>
    <row r="632" spans="4:4" x14ac:dyDescent="0.25">
      <c r="D632" s="111"/>
    </row>
    <row r="633" spans="4:4" x14ac:dyDescent="0.25">
      <c r="D633" s="111"/>
    </row>
    <row r="634" spans="4:4" x14ac:dyDescent="0.25">
      <c r="D634" s="111"/>
    </row>
    <row r="635" spans="4:4" x14ac:dyDescent="0.25">
      <c r="D635" s="111"/>
    </row>
    <row r="636" spans="4:4" x14ac:dyDescent="0.25">
      <c r="D636" s="111"/>
    </row>
    <row r="637" spans="4:4" x14ac:dyDescent="0.25">
      <c r="D637" s="111"/>
    </row>
    <row r="638" spans="4:4" x14ac:dyDescent="0.25">
      <c r="D638" s="111"/>
    </row>
    <row r="639" spans="4:4" x14ac:dyDescent="0.25">
      <c r="D639" s="111"/>
    </row>
    <row r="640" spans="4:4" x14ac:dyDescent="0.25">
      <c r="D640" s="111"/>
    </row>
    <row r="641" spans="4:4" x14ac:dyDescent="0.25">
      <c r="D641" s="111"/>
    </row>
    <row r="642" spans="4:4" x14ac:dyDescent="0.25">
      <c r="D642" s="111"/>
    </row>
    <row r="643" spans="4:4" x14ac:dyDescent="0.25">
      <c r="D643" s="111"/>
    </row>
    <row r="644" spans="4:4" x14ac:dyDescent="0.25">
      <c r="D644" s="111"/>
    </row>
    <row r="645" spans="4:4" x14ac:dyDescent="0.25">
      <c r="D645" s="111"/>
    </row>
    <row r="646" spans="4:4" x14ac:dyDescent="0.25">
      <c r="D646" s="111"/>
    </row>
    <row r="647" spans="4:4" x14ac:dyDescent="0.25">
      <c r="D647" s="111"/>
    </row>
    <row r="648" spans="4:4" x14ac:dyDescent="0.25">
      <c r="D648" s="111"/>
    </row>
    <row r="649" spans="4:4" x14ac:dyDescent="0.25">
      <c r="D649" s="111"/>
    </row>
    <row r="650" spans="4:4" x14ac:dyDescent="0.25">
      <c r="D650" s="111"/>
    </row>
    <row r="651" spans="4:4" x14ac:dyDescent="0.25">
      <c r="D651" s="111"/>
    </row>
    <row r="652" spans="4:4" x14ac:dyDescent="0.25">
      <c r="D652" s="111"/>
    </row>
    <row r="653" spans="4:4" x14ac:dyDescent="0.25">
      <c r="D653" s="111"/>
    </row>
    <row r="654" spans="4:4" x14ac:dyDescent="0.25">
      <c r="D654" s="111"/>
    </row>
    <row r="655" spans="4:4" x14ac:dyDescent="0.25">
      <c r="D655" s="111"/>
    </row>
    <row r="656" spans="4:4" x14ac:dyDescent="0.25">
      <c r="D656" s="111"/>
    </row>
    <row r="657" spans="4:4" x14ac:dyDescent="0.25">
      <c r="D657" s="111"/>
    </row>
    <row r="658" spans="4:4" x14ac:dyDescent="0.25">
      <c r="D658" s="111"/>
    </row>
    <row r="659" spans="4:4" x14ac:dyDescent="0.25">
      <c r="D659" s="111"/>
    </row>
    <row r="660" spans="4:4" x14ac:dyDescent="0.25">
      <c r="D660" s="111"/>
    </row>
    <row r="661" spans="4:4" x14ac:dyDescent="0.25">
      <c r="D661" s="111"/>
    </row>
    <row r="662" spans="4:4" x14ac:dyDescent="0.25">
      <c r="D662" s="111"/>
    </row>
    <row r="663" spans="4:4" x14ac:dyDescent="0.25">
      <c r="D663" s="111"/>
    </row>
    <row r="664" spans="4:4" x14ac:dyDescent="0.25">
      <c r="D664" s="111"/>
    </row>
    <row r="665" spans="4:4" x14ac:dyDescent="0.25">
      <c r="D665" s="111"/>
    </row>
    <row r="666" spans="4:4" x14ac:dyDescent="0.25">
      <c r="D666" s="111"/>
    </row>
    <row r="667" spans="4:4" x14ac:dyDescent="0.25">
      <c r="D667" s="111"/>
    </row>
    <row r="668" spans="4:4" x14ac:dyDescent="0.25">
      <c r="D668" s="111"/>
    </row>
    <row r="669" spans="4:4" x14ac:dyDescent="0.25">
      <c r="D669" s="111"/>
    </row>
    <row r="670" spans="4:4" x14ac:dyDescent="0.25">
      <c r="D670" s="111"/>
    </row>
    <row r="671" spans="4:4" x14ac:dyDescent="0.25">
      <c r="D671" s="111"/>
    </row>
    <row r="672" spans="4:4" x14ac:dyDescent="0.25">
      <c r="D672" s="111"/>
    </row>
    <row r="673" spans="4:4" x14ac:dyDescent="0.25">
      <c r="D673" s="111"/>
    </row>
    <row r="674" spans="4:4" x14ac:dyDescent="0.25">
      <c r="D674" s="111"/>
    </row>
    <row r="675" spans="4:4" x14ac:dyDescent="0.25">
      <c r="D675" s="111"/>
    </row>
    <row r="676" spans="4:4" x14ac:dyDescent="0.25">
      <c r="D676" s="111"/>
    </row>
    <row r="677" spans="4:4" x14ac:dyDescent="0.25">
      <c r="D677" s="111"/>
    </row>
    <row r="678" spans="4:4" x14ac:dyDescent="0.25">
      <c r="D678" s="111"/>
    </row>
    <row r="679" spans="4:4" x14ac:dyDescent="0.25">
      <c r="D679" s="111"/>
    </row>
    <row r="680" spans="4:4" x14ac:dyDescent="0.25">
      <c r="D680" s="111"/>
    </row>
    <row r="681" spans="4:4" x14ac:dyDescent="0.25">
      <c r="D681" s="111"/>
    </row>
    <row r="682" spans="4:4" x14ac:dyDescent="0.25">
      <c r="D682" s="111"/>
    </row>
    <row r="683" spans="4:4" x14ac:dyDescent="0.25">
      <c r="D683" s="111"/>
    </row>
    <row r="684" spans="4:4" x14ac:dyDescent="0.25">
      <c r="D684" s="111"/>
    </row>
    <row r="685" spans="4:4" x14ac:dyDescent="0.25">
      <c r="D685" s="111"/>
    </row>
    <row r="686" spans="4:4" x14ac:dyDescent="0.25">
      <c r="D686" s="111"/>
    </row>
    <row r="687" spans="4:4" x14ac:dyDescent="0.25">
      <c r="D687" s="111"/>
    </row>
    <row r="688" spans="4:4" x14ac:dyDescent="0.25">
      <c r="D688" s="111"/>
    </row>
    <row r="689" spans="4:4" x14ac:dyDescent="0.25">
      <c r="D689" s="111"/>
    </row>
    <row r="690" spans="4:4" x14ac:dyDescent="0.25">
      <c r="D690" s="111"/>
    </row>
    <row r="691" spans="4:4" x14ac:dyDescent="0.25">
      <c r="D691" s="111"/>
    </row>
    <row r="692" spans="4:4" x14ac:dyDescent="0.25">
      <c r="D692" s="111"/>
    </row>
    <row r="693" spans="4:4" x14ac:dyDescent="0.25">
      <c r="D693" s="111"/>
    </row>
    <row r="694" spans="4:4" x14ac:dyDescent="0.25">
      <c r="D694" s="111"/>
    </row>
    <row r="695" spans="4:4" x14ac:dyDescent="0.25">
      <c r="D695" s="111"/>
    </row>
    <row r="696" spans="4:4" x14ac:dyDescent="0.25">
      <c r="D696" s="111"/>
    </row>
    <row r="697" spans="4:4" x14ac:dyDescent="0.25">
      <c r="D697" s="111"/>
    </row>
    <row r="698" spans="4:4" x14ac:dyDescent="0.25">
      <c r="D698" s="111"/>
    </row>
    <row r="699" spans="4:4" x14ac:dyDescent="0.25">
      <c r="D699" s="111"/>
    </row>
    <row r="700" spans="4:4" x14ac:dyDescent="0.25">
      <c r="D700" s="111"/>
    </row>
    <row r="701" spans="4:4" x14ac:dyDescent="0.25">
      <c r="D701" s="111"/>
    </row>
    <row r="702" spans="4:4" x14ac:dyDescent="0.25">
      <c r="D702" s="111"/>
    </row>
    <row r="703" spans="4:4" x14ac:dyDescent="0.25">
      <c r="D703" s="111"/>
    </row>
    <row r="704" spans="4:4" x14ac:dyDescent="0.25">
      <c r="D704" s="111"/>
    </row>
    <row r="705" spans="4:4" x14ac:dyDescent="0.25">
      <c r="D705" s="111"/>
    </row>
    <row r="706" spans="4:4" x14ac:dyDescent="0.25">
      <c r="D706" s="111"/>
    </row>
    <row r="707" spans="4:4" x14ac:dyDescent="0.25">
      <c r="D707" s="111"/>
    </row>
    <row r="708" spans="4:4" x14ac:dyDescent="0.25">
      <c r="D708" s="111"/>
    </row>
    <row r="709" spans="4:4" x14ac:dyDescent="0.25">
      <c r="D709" s="111"/>
    </row>
    <row r="710" spans="4:4" x14ac:dyDescent="0.25">
      <c r="D710" s="111"/>
    </row>
    <row r="711" spans="4:4" x14ac:dyDescent="0.25">
      <c r="D711" s="111"/>
    </row>
    <row r="712" spans="4:4" x14ac:dyDescent="0.25">
      <c r="D712" s="111"/>
    </row>
    <row r="713" spans="4:4" x14ac:dyDescent="0.25">
      <c r="D713" s="111"/>
    </row>
    <row r="714" spans="4:4" x14ac:dyDescent="0.25">
      <c r="D714" s="111"/>
    </row>
    <row r="715" spans="4:4" x14ac:dyDescent="0.25">
      <c r="D715" s="111"/>
    </row>
    <row r="716" spans="4:4" x14ac:dyDescent="0.25">
      <c r="D716" s="111"/>
    </row>
    <row r="717" spans="4:4" x14ac:dyDescent="0.25">
      <c r="D717" s="111"/>
    </row>
    <row r="718" spans="4:4" x14ac:dyDescent="0.25">
      <c r="D718" s="111"/>
    </row>
    <row r="719" spans="4:4" x14ac:dyDescent="0.25">
      <c r="D719" s="111"/>
    </row>
    <row r="720" spans="4:4" x14ac:dyDescent="0.25">
      <c r="D720" s="111"/>
    </row>
    <row r="721" spans="4:4" x14ac:dyDescent="0.25">
      <c r="D721" s="111"/>
    </row>
    <row r="722" spans="4:4" x14ac:dyDescent="0.25">
      <c r="D722" s="111"/>
    </row>
    <row r="723" spans="4:4" x14ac:dyDescent="0.25">
      <c r="D723" s="111"/>
    </row>
    <row r="724" spans="4:4" x14ac:dyDescent="0.25">
      <c r="D724" s="111"/>
    </row>
    <row r="725" spans="4:4" x14ac:dyDescent="0.25">
      <c r="D725" s="111"/>
    </row>
    <row r="726" spans="4:4" x14ac:dyDescent="0.25">
      <c r="D726" s="111"/>
    </row>
    <row r="727" spans="4:4" x14ac:dyDescent="0.25">
      <c r="D727" s="111"/>
    </row>
    <row r="728" spans="4:4" x14ac:dyDescent="0.25">
      <c r="D728" s="111"/>
    </row>
    <row r="729" spans="4:4" x14ac:dyDescent="0.25">
      <c r="D729" s="111"/>
    </row>
    <row r="730" spans="4:4" x14ac:dyDescent="0.25">
      <c r="D730" s="111"/>
    </row>
    <row r="731" spans="4:4" x14ac:dyDescent="0.25">
      <c r="D731" s="111"/>
    </row>
    <row r="732" spans="4:4" x14ac:dyDescent="0.25">
      <c r="D732" s="111"/>
    </row>
    <row r="733" spans="4:4" x14ac:dyDescent="0.25">
      <c r="D733" s="111"/>
    </row>
    <row r="734" spans="4:4" x14ac:dyDescent="0.25">
      <c r="D734" s="111"/>
    </row>
    <row r="735" spans="4:4" x14ac:dyDescent="0.25">
      <c r="D735" s="111"/>
    </row>
    <row r="736" spans="4:4" x14ac:dyDescent="0.25">
      <c r="D736" s="111"/>
    </row>
    <row r="737" spans="4:4" x14ac:dyDescent="0.25">
      <c r="D737" s="111"/>
    </row>
    <row r="738" spans="4:4" x14ac:dyDescent="0.25">
      <c r="D738" s="111"/>
    </row>
    <row r="739" spans="4:4" x14ac:dyDescent="0.25">
      <c r="D739" s="111"/>
    </row>
    <row r="740" spans="4:4" x14ac:dyDescent="0.25">
      <c r="D740" s="111"/>
    </row>
    <row r="741" spans="4:4" x14ac:dyDescent="0.25">
      <c r="D741" s="111"/>
    </row>
    <row r="742" spans="4:4" x14ac:dyDescent="0.25">
      <c r="D742" s="111"/>
    </row>
    <row r="743" spans="4:4" x14ac:dyDescent="0.25">
      <c r="D743" s="111"/>
    </row>
    <row r="744" spans="4:4" x14ac:dyDescent="0.25">
      <c r="D744" s="111"/>
    </row>
    <row r="745" spans="4:4" x14ac:dyDescent="0.25">
      <c r="D745" s="111"/>
    </row>
    <row r="746" spans="4:4" x14ac:dyDescent="0.25">
      <c r="D746" s="111"/>
    </row>
    <row r="747" spans="4:4" x14ac:dyDescent="0.25">
      <c r="D747" s="111"/>
    </row>
    <row r="748" spans="4:4" x14ac:dyDescent="0.25">
      <c r="D748" s="111"/>
    </row>
    <row r="749" spans="4:4" x14ac:dyDescent="0.25">
      <c r="D749" s="111"/>
    </row>
    <row r="750" spans="4:4" x14ac:dyDescent="0.25">
      <c r="D750" s="111"/>
    </row>
    <row r="751" spans="4:4" x14ac:dyDescent="0.25">
      <c r="D751" s="111"/>
    </row>
    <row r="752" spans="4:4" x14ac:dyDescent="0.25">
      <c r="D752" s="111"/>
    </row>
    <row r="753" spans="4:4" x14ac:dyDescent="0.25">
      <c r="D753" s="111"/>
    </row>
    <row r="754" spans="4:4" x14ac:dyDescent="0.25">
      <c r="D754" s="111"/>
    </row>
    <row r="755" spans="4:4" x14ac:dyDescent="0.25">
      <c r="D755" s="111"/>
    </row>
    <row r="756" spans="4:4" x14ac:dyDescent="0.25">
      <c r="D756" s="111"/>
    </row>
    <row r="757" spans="4:4" x14ac:dyDescent="0.25">
      <c r="D757" s="111"/>
    </row>
    <row r="758" spans="4:4" x14ac:dyDescent="0.25">
      <c r="D758" s="111"/>
    </row>
    <row r="759" spans="4:4" x14ac:dyDescent="0.25">
      <c r="D759" s="111"/>
    </row>
    <row r="760" spans="4:4" x14ac:dyDescent="0.25">
      <c r="D760" s="111"/>
    </row>
    <row r="761" spans="4:4" x14ac:dyDescent="0.25">
      <c r="D761" s="111"/>
    </row>
    <row r="762" spans="4:4" x14ac:dyDescent="0.25">
      <c r="D762" s="111"/>
    </row>
    <row r="763" spans="4:4" x14ac:dyDescent="0.25">
      <c r="D763" s="111"/>
    </row>
    <row r="764" spans="4:4" x14ac:dyDescent="0.25">
      <c r="D764" s="111"/>
    </row>
    <row r="765" spans="4:4" x14ac:dyDescent="0.25">
      <c r="D765" s="111"/>
    </row>
    <row r="766" spans="4:4" x14ac:dyDescent="0.25">
      <c r="D766" s="111"/>
    </row>
    <row r="767" spans="4:4" x14ac:dyDescent="0.25">
      <c r="D767" s="111"/>
    </row>
    <row r="768" spans="4:4" x14ac:dyDescent="0.25">
      <c r="D768" s="111"/>
    </row>
    <row r="769" spans="4:4" x14ac:dyDescent="0.25">
      <c r="D769" s="111"/>
    </row>
    <row r="770" spans="4:4" x14ac:dyDescent="0.25">
      <c r="D770" s="111"/>
    </row>
    <row r="771" spans="4:4" x14ac:dyDescent="0.25">
      <c r="D771" s="111"/>
    </row>
    <row r="772" spans="4:4" x14ac:dyDescent="0.25">
      <c r="D772" s="111"/>
    </row>
    <row r="773" spans="4:4" x14ac:dyDescent="0.25">
      <c r="D773" s="111"/>
    </row>
    <row r="774" spans="4:4" x14ac:dyDescent="0.25">
      <c r="D774" s="111"/>
    </row>
    <row r="775" spans="4:4" x14ac:dyDescent="0.25">
      <c r="D775" s="111"/>
    </row>
    <row r="776" spans="4:4" x14ac:dyDescent="0.25">
      <c r="D776" s="111"/>
    </row>
    <row r="777" spans="4:4" x14ac:dyDescent="0.25">
      <c r="D777" s="111"/>
    </row>
    <row r="778" spans="4:4" x14ac:dyDescent="0.25">
      <c r="D778" s="111"/>
    </row>
    <row r="779" spans="4:4" x14ac:dyDescent="0.25">
      <c r="D779" s="111"/>
    </row>
    <row r="780" spans="4:4" x14ac:dyDescent="0.25">
      <c r="D780" s="111"/>
    </row>
    <row r="781" spans="4:4" x14ac:dyDescent="0.25">
      <c r="D781" s="111"/>
    </row>
    <row r="782" spans="4:4" x14ac:dyDescent="0.25">
      <c r="D782" s="111"/>
    </row>
    <row r="783" spans="4:4" x14ac:dyDescent="0.25">
      <c r="D783" s="111"/>
    </row>
    <row r="784" spans="4:4" x14ac:dyDescent="0.25">
      <c r="D784" s="111"/>
    </row>
    <row r="785" spans="4:4" x14ac:dyDescent="0.25">
      <c r="D785" s="111"/>
    </row>
    <row r="786" spans="4:4" x14ac:dyDescent="0.25">
      <c r="D786" s="111"/>
    </row>
    <row r="787" spans="4:4" x14ac:dyDescent="0.25">
      <c r="D787" s="111"/>
    </row>
    <row r="788" spans="4:4" x14ac:dyDescent="0.25">
      <c r="D788" s="111"/>
    </row>
    <row r="789" spans="4:4" x14ac:dyDescent="0.25">
      <c r="D789" s="111"/>
    </row>
    <row r="790" spans="4:4" x14ac:dyDescent="0.25">
      <c r="D790" s="111"/>
    </row>
    <row r="791" spans="4:4" x14ac:dyDescent="0.25">
      <c r="D791" s="111"/>
    </row>
    <row r="792" spans="4:4" x14ac:dyDescent="0.25">
      <c r="D792" s="111"/>
    </row>
    <row r="793" spans="4:4" x14ac:dyDescent="0.25">
      <c r="D793" s="111"/>
    </row>
    <row r="794" spans="4:4" x14ac:dyDescent="0.25">
      <c r="D794" s="111"/>
    </row>
    <row r="795" spans="4:4" x14ac:dyDescent="0.25">
      <c r="D795" s="111"/>
    </row>
    <row r="796" spans="4:4" x14ac:dyDescent="0.25">
      <c r="D796" s="111"/>
    </row>
    <row r="797" spans="4:4" x14ac:dyDescent="0.25">
      <c r="D797" s="111"/>
    </row>
    <row r="798" spans="4:4" x14ac:dyDescent="0.25">
      <c r="D798" s="111"/>
    </row>
    <row r="799" spans="4:4" x14ac:dyDescent="0.25">
      <c r="D799" s="111"/>
    </row>
    <row r="800" spans="4:4" x14ac:dyDescent="0.25">
      <c r="D800" s="111"/>
    </row>
    <row r="801" spans="4:4" x14ac:dyDescent="0.25">
      <c r="D801" s="111"/>
    </row>
    <row r="802" spans="4:4" x14ac:dyDescent="0.25">
      <c r="D802" s="111"/>
    </row>
    <row r="803" spans="4:4" x14ac:dyDescent="0.25">
      <c r="D803" s="111"/>
    </row>
    <row r="804" spans="4:4" x14ac:dyDescent="0.25">
      <c r="D804" s="111"/>
    </row>
    <row r="805" spans="4:4" x14ac:dyDescent="0.25">
      <c r="D805" s="111"/>
    </row>
    <row r="806" spans="4:4" x14ac:dyDescent="0.25">
      <c r="D806" s="111"/>
    </row>
    <row r="807" spans="4:4" x14ac:dyDescent="0.25">
      <c r="D807" s="111"/>
    </row>
    <row r="808" spans="4:4" x14ac:dyDescent="0.25">
      <c r="D808" s="111"/>
    </row>
    <row r="809" spans="4:4" x14ac:dyDescent="0.25">
      <c r="D809" s="111"/>
    </row>
    <row r="810" spans="4:4" x14ac:dyDescent="0.25">
      <c r="D810" s="111"/>
    </row>
    <row r="811" spans="4:4" x14ac:dyDescent="0.25">
      <c r="D811" s="111"/>
    </row>
    <row r="812" spans="4:4" x14ac:dyDescent="0.25">
      <c r="D812" s="111"/>
    </row>
    <row r="813" spans="4:4" x14ac:dyDescent="0.25">
      <c r="D813" s="111"/>
    </row>
    <row r="814" spans="4:4" x14ac:dyDescent="0.25">
      <c r="D814" s="111"/>
    </row>
    <row r="815" spans="4:4" x14ac:dyDescent="0.25">
      <c r="D815" s="111"/>
    </row>
    <row r="816" spans="4:4" x14ac:dyDescent="0.25">
      <c r="D816" s="111"/>
    </row>
    <row r="817" spans="4:4" x14ac:dyDescent="0.25">
      <c r="D817" s="111"/>
    </row>
    <row r="818" spans="4:4" x14ac:dyDescent="0.25">
      <c r="D818" s="111"/>
    </row>
    <row r="819" spans="4:4" x14ac:dyDescent="0.25">
      <c r="D819" s="111"/>
    </row>
    <row r="820" spans="4:4" x14ac:dyDescent="0.25">
      <c r="D820" s="111"/>
    </row>
    <row r="821" spans="4:4" x14ac:dyDescent="0.25">
      <c r="D821" s="111"/>
    </row>
    <row r="822" spans="4:4" x14ac:dyDescent="0.25">
      <c r="D822" s="111"/>
    </row>
    <row r="823" spans="4:4" x14ac:dyDescent="0.25">
      <c r="D823" s="111"/>
    </row>
    <row r="824" spans="4:4" x14ac:dyDescent="0.25">
      <c r="D824" s="111"/>
    </row>
    <row r="825" spans="4:4" x14ac:dyDescent="0.25">
      <c r="D825" s="111"/>
    </row>
    <row r="826" spans="4:4" x14ac:dyDescent="0.25">
      <c r="D826" s="111"/>
    </row>
    <row r="827" spans="4:4" x14ac:dyDescent="0.25">
      <c r="D827" s="111"/>
    </row>
    <row r="828" spans="4:4" x14ac:dyDescent="0.25">
      <c r="D828" s="111"/>
    </row>
    <row r="829" spans="4:4" x14ac:dyDescent="0.25">
      <c r="D829" s="111"/>
    </row>
    <row r="830" spans="4:4" x14ac:dyDescent="0.25">
      <c r="D830" s="111"/>
    </row>
    <row r="831" spans="4:4" x14ac:dyDescent="0.25">
      <c r="D831" s="111"/>
    </row>
    <row r="832" spans="4:4" x14ac:dyDescent="0.25">
      <c r="D832" s="111"/>
    </row>
    <row r="833" spans="4:4" x14ac:dyDescent="0.25">
      <c r="D833" s="111"/>
    </row>
    <row r="834" spans="4:4" x14ac:dyDescent="0.25">
      <c r="D834" s="111"/>
    </row>
    <row r="835" spans="4:4" x14ac:dyDescent="0.25">
      <c r="D835" s="111"/>
    </row>
    <row r="836" spans="4:4" x14ac:dyDescent="0.25">
      <c r="D836" s="111"/>
    </row>
    <row r="837" spans="4:4" x14ac:dyDescent="0.25">
      <c r="D837" s="111"/>
    </row>
    <row r="838" spans="4:4" x14ac:dyDescent="0.25">
      <c r="D838" s="111"/>
    </row>
    <row r="839" spans="4:4" x14ac:dyDescent="0.25">
      <c r="D839" s="111"/>
    </row>
    <row r="840" spans="4:4" x14ac:dyDescent="0.25">
      <c r="D840" s="111"/>
    </row>
    <row r="841" spans="4:4" x14ac:dyDescent="0.25">
      <c r="D841" s="111"/>
    </row>
    <row r="842" spans="4:4" x14ac:dyDescent="0.25">
      <c r="D842" s="111"/>
    </row>
    <row r="843" spans="4:4" x14ac:dyDescent="0.25">
      <c r="D843" s="111"/>
    </row>
    <row r="844" spans="4:4" x14ac:dyDescent="0.25">
      <c r="D844" s="111"/>
    </row>
    <row r="845" spans="4:4" x14ac:dyDescent="0.25">
      <c r="D845" s="111"/>
    </row>
    <row r="846" spans="4:4" x14ac:dyDescent="0.25">
      <c r="D846" s="111"/>
    </row>
    <row r="847" spans="4:4" x14ac:dyDescent="0.25">
      <c r="D847" s="111"/>
    </row>
    <row r="848" spans="4:4" x14ac:dyDescent="0.25">
      <c r="D848" s="111"/>
    </row>
    <row r="849" spans="4:4" x14ac:dyDescent="0.25">
      <c r="D849" s="111"/>
    </row>
    <row r="850" spans="4:4" x14ac:dyDescent="0.25">
      <c r="D850" s="111"/>
    </row>
    <row r="851" spans="4:4" x14ac:dyDescent="0.25">
      <c r="D851" s="111"/>
    </row>
    <row r="852" spans="4:4" x14ac:dyDescent="0.25">
      <c r="D852" s="111"/>
    </row>
    <row r="853" spans="4:4" x14ac:dyDescent="0.25">
      <c r="D853" s="111"/>
    </row>
    <row r="854" spans="4:4" x14ac:dyDescent="0.25">
      <c r="D854" s="111"/>
    </row>
    <row r="855" spans="4:4" x14ac:dyDescent="0.25">
      <c r="D855" s="111"/>
    </row>
    <row r="856" spans="4:4" x14ac:dyDescent="0.25">
      <c r="D856" s="111"/>
    </row>
    <row r="857" spans="4:4" x14ac:dyDescent="0.25">
      <c r="D857" s="111"/>
    </row>
    <row r="858" spans="4:4" x14ac:dyDescent="0.25">
      <c r="D858" s="111"/>
    </row>
    <row r="859" spans="4:4" x14ac:dyDescent="0.25">
      <c r="D859" s="111"/>
    </row>
    <row r="860" spans="4:4" x14ac:dyDescent="0.25">
      <c r="D860" s="111"/>
    </row>
    <row r="861" spans="4:4" x14ac:dyDescent="0.25">
      <c r="D861" s="111"/>
    </row>
    <row r="862" spans="4:4" x14ac:dyDescent="0.25">
      <c r="D862" s="111"/>
    </row>
    <row r="863" spans="4:4" x14ac:dyDescent="0.25">
      <c r="D863" s="111"/>
    </row>
    <row r="864" spans="4:4" x14ac:dyDescent="0.25">
      <c r="D864" s="111"/>
    </row>
    <row r="865" spans="4:4" x14ac:dyDescent="0.25">
      <c r="D865" s="111"/>
    </row>
    <row r="866" spans="4:4" x14ac:dyDescent="0.25">
      <c r="D866" s="111"/>
    </row>
    <row r="867" spans="4:4" x14ac:dyDescent="0.25">
      <c r="D867" s="111"/>
    </row>
    <row r="868" spans="4:4" x14ac:dyDescent="0.25">
      <c r="D868" s="111"/>
    </row>
    <row r="869" spans="4:4" x14ac:dyDescent="0.25">
      <c r="D869" s="111"/>
    </row>
    <row r="870" spans="4:4" x14ac:dyDescent="0.25">
      <c r="D870" s="111"/>
    </row>
    <row r="871" spans="4:4" x14ac:dyDescent="0.25">
      <c r="D871" s="111"/>
    </row>
    <row r="872" spans="4:4" x14ac:dyDescent="0.25">
      <c r="D872" s="111"/>
    </row>
    <row r="873" spans="4:4" x14ac:dyDescent="0.25">
      <c r="D873" s="111"/>
    </row>
    <row r="874" spans="4:4" x14ac:dyDescent="0.25">
      <c r="D874" s="111"/>
    </row>
    <row r="875" spans="4:4" x14ac:dyDescent="0.25">
      <c r="D875" s="111"/>
    </row>
    <row r="876" spans="4:4" x14ac:dyDescent="0.25">
      <c r="D876" s="111"/>
    </row>
    <row r="877" spans="4:4" x14ac:dyDescent="0.25">
      <c r="D877" s="111"/>
    </row>
    <row r="878" spans="4:4" x14ac:dyDescent="0.25">
      <c r="D878" s="111"/>
    </row>
    <row r="879" spans="4:4" x14ac:dyDescent="0.25">
      <c r="D879" s="111"/>
    </row>
    <row r="880" spans="4:4" x14ac:dyDescent="0.25">
      <c r="D880" s="111"/>
    </row>
    <row r="881" spans="4:4" x14ac:dyDescent="0.25">
      <c r="D881" s="111"/>
    </row>
    <row r="882" spans="4:4" x14ac:dyDescent="0.25">
      <c r="D882" s="111"/>
    </row>
    <row r="883" spans="4:4" x14ac:dyDescent="0.25">
      <c r="D883" s="111"/>
    </row>
    <row r="884" spans="4:4" x14ac:dyDescent="0.25">
      <c r="D884" s="111"/>
    </row>
    <row r="885" spans="4:4" x14ac:dyDescent="0.25">
      <c r="D885" s="111"/>
    </row>
    <row r="886" spans="4:4" x14ac:dyDescent="0.25">
      <c r="D886" s="111"/>
    </row>
    <row r="887" spans="4:4" x14ac:dyDescent="0.25">
      <c r="D887" s="111"/>
    </row>
    <row r="888" spans="4:4" x14ac:dyDescent="0.25">
      <c r="D888" s="111"/>
    </row>
    <row r="889" spans="4:4" x14ac:dyDescent="0.25">
      <c r="D889" s="111"/>
    </row>
    <row r="890" spans="4:4" x14ac:dyDescent="0.25">
      <c r="D890" s="111"/>
    </row>
    <row r="891" spans="4:4" x14ac:dyDescent="0.25">
      <c r="D891" s="111"/>
    </row>
    <row r="892" spans="4:4" x14ac:dyDescent="0.25">
      <c r="D892" s="111"/>
    </row>
    <row r="893" spans="4:4" x14ac:dyDescent="0.25">
      <c r="D893" s="111"/>
    </row>
    <row r="894" spans="4:4" x14ac:dyDescent="0.25">
      <c r="D894" s="111"/>
    </row>
    <row r="895" spans="4:4" x14ac:dyDescent="0.25">
      <c r="D895" s="111"/>
    </row>
    <row r="896" spans="4:4" x14ac:dyDescent="0.25">
      <c r="D896" s="111"/>
    </row>
    <row r="897" spans="4:4" x14ac:dyDescent="0.25">
      <c r="D897" s="111"/>
    </row>
    <row r="898" spans="4:4" x14ac:dyDescent="0.25">
      <c r="D898" s="111"/>
    </row>
    <row r="899" spans="4:4" x14ac:dyDescent="0.25">
      <c r="D899" s="111"/>
    </row>
    <row r="900" spans="4:4" x14ac:dyDescent="0.25">
      <c r="D900" s="111"/>
    </row>
    <row r="901" spans="4:4" x14ac:dyDescent="0.25">
      <c r="D901" s="111"/>
    </row>
    <row r="902" spans="4:4" x14ac:dyDescent="0.25">
      <c r="D902" s="111"/>
    </row>
    <row r="903" spans="4:4" x14ac:dyDescent="0.25">
      <c r="D903" s="111"/>
    </row>
    <row r="904" spans="4:4" x14ac:dyDescent="0.25">
      <c r="D904" s="111"/>
    </row>
    <row r="905" spans="4:4" x14ac:dyDescent="0.25">
      <c r="D905" s="111"/>
    </row>
    <row r="906" spans="4:4" x14ac:dyDescent="0.25">
      <c r="D906" s="111"/>
    </row>
    <row r="907" spans="4:4" x14ac:dyDescent="0.25">
      <c r="D907" s="111"/>
    </row>
    <row r="908" spans="4:4" x14ac:dyDescent="0.25">
      <c r="D908" s="111"/>
    </row>
    <row r="909" spans="4:4" x14ac:dyDescent="0.25">
      <c r="D909" s="111"/>
    </row>
    <row r="910" spans="4:4" x14ac:dyDescent="0.25">
      <c r="D910" s="111"/>
    </row>
    <row r="911" spans="4:4" x14ac:dyDescent="0.25">
      <c r="D911" s="111"/>
    </row>
    <row r="912" spans="4:4" x14ac:dyDescent="0.25">
      <c r="D912" s="111"/>
    </row>
    <row r="913" spans="4:4" x14ac:dyDescent="0.25">
      <c r="D913" s="111"/>
    </row>
    <row r="914" spans="4:4" x14ac:dyDescent="0.25">
      <c r="D914" s="111"/>
    </row>
    <row r="915" spans="4:4" x14ac:dyDescent="0.25">
      <c r="D915" s="111"/>
    </row>
    <row r="916" spans="4:4" x14ac:dyDescent="0.25">
      <c r="D916" s="111"/>
    </row>
    <row r="917" spans="4:4" x14ac:dyDescent="0.25">
      <c r="D917" s="111"/>
    </row>
    <row r="918" spans="4:4" x14ac:dyDescent="0.25">
      <c r="D918" s="111"/>
    </row>
    <row r="919" spans="4:4" x14ac:dyDescent="0.25">
      <c r="D919" s="111"/>
    </row>
    <row r="920" spans="4:4" x14ac:dyDescent="0.25">
      <c r="D920" s="111"/>
    </row>
    <row r="921" spans="4:4" x14ac:dyDescent="0.25">
      <c r="D921" s="111"/>
    </row>
    <row r="922" spans="4:4" x14ac:dyDescent="0.25">
      <c r="D922" s="111"/>
    </row>
    <row r="923" spans="4:4" x14ac:dyDescent="0.25">
      <c r="D923" s="111"/>
    </row>
    <row r="924" spans="4:4" x14ac:dyDescent="0.25">
      <c r="D924" s="111"/>
    </row>
    <row r="925" spans="4:4" x14ac:dyDescent="0.25">
      <c r="D925" s="111"/>
    </row>
    <row r="926" spans="4:4" x14ac:dyDescent="0.25">
      <c r="D926" s="111"/>
    </row>
    <row r="927" spans="4:4" x14ac:dyDescent="0.25">
      <c r="D927" s="111"/>
    </row>
    <row r="928" spans="4:4" x14ac:dyDescent="0.25">
      <c r="D928" s="111"/>
    </row>
    <row r="929" spans="4:4" x14ac:dyDescent="0.25">
      <c r="D929" s="111"/>
    </row>
    <row r="930" spans="4:4" x14ac:dyDescent="0.25">
      <c r="D930" s="111"/>
    </row>
    <row r="931" spans="4:4" x14ac:dyDescent="0.25">
      <c r="D931" s="111"/>
    </row>
    <row r="932" spans="4:4" x14ac:dyDescent="0.25">
      <c r="D932" s="111"/>
    </row>
    <row r="933" spans="4:4" x14ac:dyDescent="0.25">
      <c r="D933" s="111"/>
    </row>
    <row r="934" spans="4:4" x14ac:dyDescent="0.25">
      <c r="D934" s="111"/>
    </row>
    <row r="935" spans="4:4" x14ac:dyDescent="0.25">
      <c r="D935" s="111"/>
    </row>
    <row r="936" spans="4:4" x14ac:dyDescent="0.25">
      <c r="D936" s="111"/>
    </row>
    <row r="937" spans="4:4" x14ac:dyDescent="0.25">
      <c r="D937" s="111"/>
    </row>
    <row r="938" spans="4:4" x14ac:dyDescent="0.25">
      <c r="D938" s="111"/>
    </row>
    <row r="939" spans="4:4" x14ac:dyDescent="0.25">
      <c r="D939" s="111"/>
    </row>
    <row r="940" spans="4:4" x14ac:dyDescent="0.25">
      <c r="D940" s="111"/>
    </row>
    <row r="941" spans="4:4" x14ac:dyDescent="0.25">
      <c r="D941" s="111"/>
    </row>
    <row r="942" spans="4:4" x14ac:dyDescent="0.25">
      <c r="D942" s="111"/>
    </row>
    <row r="943" spans="4:4" x14ac:dyDescent="0.25">
      <c r="D943" s="111"/>
    </row>
    <row r="944" spans="4:4" x14ac:dyDescent="0.25">
      <c r="D944" s="111"/>
    </row>
    <row r="945" spans="4:4" x14ac:dyDescent="0.25">
      <c r="D945" s="111"/>
    </row>
    <row r="946" spans="4:4" x14ac:dyDescent="0.25">
      <c r="D946" s="111"/>
    </row>
    <row r="947" spans="4:4" x14ac:dyDescent="0.25">
      <c r="D947" s="111"/>
    </row>
    <row r="948" spans="4:4" x14ac:dyDescent="0.25">
      <c r="D948" s="111"/>
    </row>
    <row r="949" spans="4:4" x14ac:dyDescent="0.25">
      <c r="D949" s="111"/>
    </row>
    <row r="950" spans="4:4" x14ac:dyDescent="0.25">
      <c r="D950" s="111"/>
    </row>
    <row r="951" spans="4:4" x14ac:dyDescent="0.25">
      <c r="D951" s="111"/>
    </row>
    <row r="952" spans="4:4" x14ac:dyDescent="0.25">
      <c r="D952" s="111"/>
    </row>
    <row r="953" spans="4:4" x14ac:dyDescent="0.25">
      <c r="D953" s="111"/>
    </row>
    <row r="954" spans="4:4" x14ac:dyDescent="0.25">
      <c r="D954" s="111"/>
    </row>
    <row r="955" spans="4:4" x14ac:dyDescent="0.25">
      <c r="D955" s="111"/>
    </row>
    <row r="956" spans="4:4" x14ac:dyDescent="0.25">
      <c r="D956" s="111"/>
    </row>
    <row r="957" spans="4:4" x14ac:dyDescent="0.25">
      <c r="D957" s="111"/>
    </row>
    <row r="958" spans="4:4" x14ac:dyDescent="0.25">
      <c r="D958" s="111"/>
    </row>
    <row r="959" spans="4:4" x14ac:dyDescent="0.25">
      <c r="D959" s="111"/>
    </row>
    <row r="960" spans="4:4" x14ac:dyDescent="0.25">
      <c r="D960" s="111"/>
    </row>
    <row r="961" spans="4:4" x14ac:dyDescent="0.25">
      <c r="D961" s="111"/>
    </row>
    <row r="962" spans="4:4" x14ac:dyDescent="0.25">
      <c r="D962" s="111"/>
    </row>
    <row r="963" spans="4:4" x14ac:dyDescent="0.25">
      <c r="D963" s="111"/>
    </row>
    <row r="964" spans="4:4" x14ac:dyDescent="0.25">
      <c r="D964" s="111"/>
    </row>
    <row r="965" spans="4:4" x14ac:dyDescent="0.25">
      <c r="D965" s="111"/>
    </row>
    <row r="966" spans="4:4" x14ac:dyDescent="0.25">
      <c r="D966" s="111"/>
    </row>
    <row r="967" spans="4:4" x14ac:dyDescent="0.25">
      <c r="D967" s="111"/>
    </row>
    <row r="968" spans="4:4" x14ac:dyDescent="0.25">
      <c r="D968" s="111"/>
    </row>
    <row r="969" spans="4:4" x14ac:dyDescent="0.25">
      <c r="D969" s="111"/>
    </row>
    <row r="970" spans="4:4" x14ac:dyDescent="0.25">
      <c r="D970" s="111"/>
    </row>
    <row r="971" spans="4:4" x14ac:dyDescent="0.25">
      <c r="D971" s="111"/>
    </row>
    <row r="972" spans="4:4" x14ac:dyDescent="0.25">
      <c r="D972" s="111"/>
    </row>
    <row r="973" spans="4:4" x14ac:dyDescent="0.25">
      <c r="D973" s="111"/>
    </row>
    <row r="974" spans="4:4" x14ac:dyDescent="0.25">
      <c r="D974" s="111"/>
    </row>
    <row r="975" spans="4:4" x14ac:dyDescent="0.25">
      <c r="D975" s="111"/>
    </row>
    <row r="976" spans="4:4" x14ac:dyDescent="0.25">
      <c r="D976" s="111"/>
    </row>
    <row r="977" spans="4:4" x14ac:dyDescent="0.25">
      <c r="D977" s="111"/>
    </row>
    <row r="978" spans="4:4" x14ac:dyDescent="0.25">
      <c r="D978" s="111"/>
    </row>
    <row r="979" spans="4:4" x14ac:dyDescent="0.25">
      <c r="D979" s="111"/>
    </row>
    <row r="980" spans="4:4" x14ac:dyDescent="0.25">
      <c r="D980" s="111"/>
    </row>
    <row r="981" spans="4:4" x14ac:dyDescent="0.25">
      <c r="D981" s="111"/>
    </row>
    <row r="982" spans="4:4" x14ac:dyDescent="0.25">
      <c r="D982" s="111"/>
    </row>
    <row r="983" spans="4:4" x14ac:dyDescent="0.25">
      <c r="D983" s="111"/>
    </row>
    <row r="984" spans="4:4" x14ac:dyDescent="0.25">
      <c r="D984" s="111"/>
    </row>
    <row r="985" spans="4:4" x14ac:dyDescent="0.25">
      <c r="D985" s="111"/>
    </row>
    <row r="986" spans="4:4" x14ac:dyDescent="0.25">
      <c r="D986" s="111"/>
    </row>
    <row r="987" spans="4:4" x14ac:dyDescent="0.25">
      <c r="D987" s="111"/>
    </row>
    <row r="988" spans="4:4" x14ac:dyDescent="0.25">
      <c r="D988" s="111"/>
    </row>
    <row r="989" spans="4:4" x14ac:dyDescent="0.25">
      <c r="D989" s="111"/>
    </row>
    <row r="990" spans="4:4" x14ac:dyDescent="0.25">
      <c r="D990" s="111"/>
    </row>
    <row r="991" spans="4:4" x14ac:dyDescent="0.25">
      <c r="D991" s="111"/>
    </row>
    <row r="992" spans="4:4" x14ac:dyDescent="0.25">
      <c r="D992" s="111"/>
    </row>
    <row r="993" spans="4:4" x14ac:dyDescent="0.25">
      <c r="D993" s="111"/>
    </row>
    <row r="994" spans="4:4" x14ac:dyDescent="0.25">
      <c r="D994" s="111"/>
    </row>
    <row r="995" spans="4:4" x14ac:dyDescent="0.25">
      <c r="D995" s="111"/>
    </row>
    <row r="996" spans="4:4" x14ac:dyDescent="0.25">
      <c r="D996" s="111"/>
    </row>
    <row r="997" spans="4:4" x14ac:dyDescent="0.25">
      <c r="D997" s="111"/>
    </row>
    <row r="998" spans="4:4" x14ac:dyDescent="0.25">
      <c r="D998" s="111"/>
    </row>
    <row r="999" spans="4:4" x14ac:dyDescent="0.25">
      <c r="D999" s="111"/>
    </row>
    <row r="1000" spans="4:4" x14ac:dyDescent="0.25">
      <c r="D1000" s="111"/>
    </row>
    <row r="1001" spans="4:4" x14ac:dyDescent="0.25">
      <c r="D1001" s="111"/>
    </row>
    <row r="1002" spans="4:4" x14ac:dyDescent="0.25">
      <c r="D1002" s="111"/>
    </row>
    <row r="1003" spans="4:4" x14ac:dyDescent="0.25">
      <c r="D1003" s="111"/>
    </row>
    <row r="1004" spans="4:4" x14ac:dyDescent="0.25">
      <c r="D1004" s="111"/>
    </row>
    <row r="1005" spans="4:4" x14ac:dyDescent="0.25">
      <c r="D1005" s="111"/>
    </row>
    <row r="1006" spans="4:4" x14ac:dyDescent="0.25">
      <c r="D1006" s="111"/>
    </row>
    <row r="1007" spans="4:4" x14ac:dyDescent="0.25">
      <c r="D1007" s="111"/>
    </row>
    <row r="1008" spans="4:4" x14ac:dyDescent="0.25">
      <c r="D1008" s="111"/>
    </row>
    <row r="1009" spans="4:4" x14ac:dyDescent="0.25">
      <c r="D1009" s="111"/>
    </row>
    <row r="1010" spans="4:4" x14ac:dyDescent="0.25">
      <c r="D1010" s="111"/>
    </row>
    <row r="1011" spans="4:4" x14ac:dyDescent="0.25">
      <c r="D1011" s="111"/>
    </row>
    <row r="1012" spans="4:4" x14ac:dyDescent="0.25">
      <c r="D1012" s="111"/>
    </row>
    <row r="1013" spans="4:4" x14ac:dyDescent="0.25">
      <c r="D1013" s="111"/>
    </row>
    <row r="1014" spans="4:4" x14ac:dyDescent="0.25">
      <c r="D1014" s="111"/>
    </row>
    <row r="1015" spans="4:4" x14ac:dyDescent="0.25">
      <c r="D1015" s="111"/>
    </row>
    <row r="1016" spans="4:4" x14ac:dyDescent="0.25">
      <c r="D1016" s="111"/>
    </row>
    <row r="1017" spans="4:4" x14ac:dyDescent="0.25">
      <c r="D1017" s="111"/>
    </row>
    <row r="1018" spans="4:4" x14ac:dyDescent="0.25">
      <c r="D1018" s="111"/>
    </row>
    <row r="1019" spans="4:4" x14ac:dyDescent="0.25">
      <c r="D1019" s="111"/>
    </row>
    <row r="1020" spans="4:4" x14ac:dyDescent="0.25">
      <c r="D1020" s="111"/>
    </row>
    <row r="1021" spans="4:4" x14ac:dyDescent="0.25">
      <c r="D1021" s="111"/>
    </row>
    <row r="1022" spans="4:4" x14ac:dyDescent="0.25">
      <c r="D1022" s="111"/>
    </row>
    <row r="1023" spans="4:4" x14ac:dyDescent="0.25">
      <c r="D1023" s="111"/>
    </row>
    <row r="1024" spans="4:4" x14ac:dyDescent="0.25">
      <c r="D1024" s="111"/>
    </row>
    <row r="1025" spans="4:4" x14ac:dyDescent="0.25">
      <c r="D1025" s="111"/>
    </row>
    <row r="1026" spans="4:4" x14ac:dyDescent="0.25">
      <c r="D1026" s="111"/>
    </row>
    <row r="1027" spans="4:4" x14ac:dyDescent="0.25">
      <c r="D1027" s="111"/>
    </row>
    <row r="1028" spans="4:4" x14ac:dyDescent="0.25">
      <c r="D1028" s="111"/>
    </row>
    <row r="1029" spans="4:4" x14ac:dyDescent="0.25">
      <c r="D1029" s="111"/>
    </row>
    <row r="1030" spans="4:4" x14ac:dyDescent="0.25">
      <c r="D1030" s="111"/>
    </row>
    <row r="1031" spans="4:4" x14ac:dyDescent="0.25">
      <c r="D1031" s="111"/>
    </row>
    <row r="1032" spans="4:4" x14ac:dyDescent="0.25">
      <c r="D1032" s="111"/>
    </row>
    <row r="1033" spans="4:4" x14ac:dyDescent="0.25">
      <c r="D1033" s="111"/>
    </row>
    <row r="1034" spans="4:4" x14ac:dyDescent="0.25">
      <c r="D1034" s="111"/>
    </row>
    <row r="1035" spans="4:4" x14ac:dyDescent="0.25">
      <c r="D1035" s="111"/>
    </row>
    <row r="1036" spans="4:4" x14ac:dyDescent="0.25">
      <c r="D1036" s="111"/>
    </row>
    <row r="1037" spans="4:4" x14ac:dyDescent="0.25">
      <c r="D1037" s="111"/>
    </row>
    <row r="1038" spans="4:4" x14ac:dyDescent="0.25">
      <c r="D1038" s="111"/>
    </row>
    <row r="1039" spans="4:4" x14ac:dyDescent="0.25">
      <c r="D1039" s="111"/>
    </row>
    <row r="1040" spans="4:4" x14ac:dyDescent="0.25">
      <c r="D1040" s="111"/>
    </row>
    <row r="1041" spans="4:4" x14ac:dyDescent="0.25">
      <c r="D1041" s="111"/>
    </row>
    <row r="1042" spans="4:4" x14ac:dyDescent="0.25">
      <c r="D1042" s="111"/>
    </row>
    <row r="1043" spans="4:4" x14ac:dyDescent="0.25">
      <c r="D1043" s="111"/>
    </row>
    <row r="1044" spans="4:4" x14ac:dyDescent="0.25">
      <c r="D1044" s="111"/>
    </row>
    <row r="1045" spans="4:4" x14ac:dyDescent="0.25">
      <c r="D1045" s="111"/>
    </row>
    <row r="1046" spans="4:4" x14ac:dyDescent="0.25">
      <c r="D1046" s="111"/>
    </row>
    <row r="1047" spans="4:4" x14ac:dyDescent="0.25">
      <c r="D1047" s="111"/>
    </row>
    <row r="1048" spans="4:4" x14ac:dyDescent="0.25">
      <c r="D1048" s="111"/>
    </row>
    <row r="1049" spans="4:4" x14ac:dyDescent="0.25">
      <c r="D1049" s="111"/>
    </row>
    <row r="1050" spans="4:4" x14ac:dyDescent="0.25">
      <c r="D1050" s="111"/>
    </row>
    <row r="1051" spans="4:4" x14ac:dyDescent="0.25">
      <c r="D1051" s="111"/>
    </row>
    <row r="1052" spans="4:4" x14ac:dyDescent="0.25">
      <c r="D1052" s="111"/>
    </row>
    <row r="1053" spans="4:4" x14ac:dyDescent="0.25">
      <c r="D1053" s="111"/>
    </row>
    <row r="1054" spans="4:4" x14ac:dyDescent="0.25">
      <c r="D1054" s="111"/>
    </row>
    <row r="1055" spans="4:4" x14ac:dyDescent="0.25">
      <c r="D1055" s="111"/>
    </row>
    <row r="1056" spans="4:4" x14ac:dyDescent="0.25">
      <c r="D1056" s="111"/>
    </row>
    <row r="1057" spans="4:4" x14ac:dyDescent="0.25">
      <c r="D1057" s="111"/>
    </row>
    <row r="1058" spans="4:4" x14ac:dyDescent="0.25">
      <c r="D1058" s="111"/>
    </row>
    <row r="1059" spans="4:4" x14ac:dyDescent="0.25">
      <c r="D1059" s="111"/>
    </row>
    <row r="1060" spans="4:4" x14ac:dyDescent="0.25">
      <c r="D1060" s="111"/>
    </row>
    <row r="1061" spans="4:4" x14ac:dyDescent="0.25">
      <c r="D1061" s="111"/>
    </row>
    <row r="1062" spans="4:4" x14ac:dyDescent="0.25">
      <c r="D1062" s="111"/>
    </row>
    <row r="1063" spans="4:4" x14ac:dyDescent="0.25">
      <c r="D1063" s="111"/>
    </row>
    <row r="1064" spans="4:4" x14ac:dyDescent="0.25">
      <c r="D1064" s="111"/>
    </row>
    <row r="1065" spans="4:4" x14ac:dyDescent="0.25">
      <c r="D1065" s="111"/>
    </row>
    <row r="1066" spans="4:4" x14ac:dyDescent="0.25">
      <c r="D1066" s="111"/>
    </row>
    <row r="1067" spans="4:4" x14ac:dyDescent="0.25">
      <c r="D1067" s="111"/>
    </row>
    <row r="1068" spans="4:4" x14ac:dyDescent="0.25">
      <c r="D1068" s="111"/>
    </row>
    <row r="1069" spans="4:4" x14ac:dyDescent="0.25">
      <c r="D1069" s="111"/>
    </row>
    <row r="1070" spans="4:4" x14ac:dyDescent="0.25">
      <c r="D1070" s="111"/>
    </row>
    <row r="1071" spans="4:4" x14ac:dyDescent="0.25">
      <c r="D1071" s="111"/>
    </row>
    <row r="1072" spans="4:4" x14ac:dyDescent="0.25">
      <c r="D1072" s="111"/>
    </row>
    <row r="1073" spans="4:4" x14ac:dyDescent="0.25">
      <c r="D1073" s="111"/>
    </row>
    <row r="1074" spans="4:4" x14ac:dyDescent="0.25">
      <c r="D1074" s="111"/>
    </row>
    <row r="1075" spans="4:4" x14ac:dyDescent="0.25">
      <c r="D1075" s="111"/>
    </row>
    <row r="1076" spans="4:4" x14ac:dyDescent="0.25">
      <c r="D1076" s="111"/>
    </row>
    <row r="1077" spans="4:4" x14ac:dyDescent="0.25">
      <c r="D1077" s="111"/>
    </row>
    <row r="1078" spans="4:4" x14ac:dyDescent="0.25">
      <c r="D1078" s="111"/>
    </row>
    <row r="1079" spans="4:4" x14ac:dyDescent="0.25">
      <c r="D1079" s="111"/>
    </row>
    <row r="1080" spans="4:4" x14ac:dyDescent="0.25">
      <c r="D1080" s="111"/>
    </row>
    <row r="1081" spans="4:4" x14ac:dyDescent="0.25">
      <c r="D1081" s="111"/>
    </row>
    <row r="1082" spans="4:4" x14ac:dyDescent="0.25">
      <c r="D1082" s="111"/>
    </row>
    <row r="1083" spans="4:4" x14ac:dyDescent="0.25">
      <c r="D1083" s="111"/>
    </row>
    <row r="1084" spans="4:4" x14ac:dyDescent="0.25">
      <c r="D1084" s="111"/>
    </row>
    <row r="1085" spans="4:4" x14ac:dyDescent="0.25">
      <c r="D1085" s="111"/>
    </row>
    <row r="1086" spans="4:4" x14ac:dyDescent="0.25">
      <c r="D1086" s="111"/>
    </row>
    <row r="1087" spans="4:4" x14ac:dyDescent="0.25">
      <c r="D1087" s="111"/>
    </row>
    <row r="1088" spans="4:4" x14ac:dyDescent="0.25">
      <c r="D1088" s="111"/>
    </row>
    <row r="1089" spans="4:4" x14ac:dyDescent="0.25">
      <c r="D1089" s="111"/>
    </row>
    <row r="1090" spans="4:4" x14ac:dyDescent="0.25">
      <c r="D1090" s="111"/>
    </row>
    <row r="1091" spans="4:4" x14ac:dyDescent="0.25">
      <c r="D1091" s="111"/>
    </row>
    <row r="1092" spans="4:4" x14ac:dyDescent="0.25">
      <c r="D1092" s="111"/>
    </row>
    <row r="1093" spans="4:4" x14ac:dyDescent="0.25">
      <c r="D1093" s="111"/>
    </row>
    <row r="1094" spans="4:4" x14ac:dyDescent="0.25">
      <c r="D1094" s="111"/>
    </row>
    <row r="1095" spans="4:4" x14ac:dyDescent="0.25">
      <c r="D1095" s="111"/>
    </row>
    <row r="1096" spans="4:4" x14ac:dyDescent="0.25">
      <c r="D1096" s="111"/>
    </row>
    <row r="1097" spans="4:4" x14ac:dyDescent="0.25">
      <c r="D1097" s="111"/>
    </row>
    <row r="1098" spans="4:4" x14ac:dyDescent="0.25">
      <c r="D1098" s="111"/>
    </row>
    <row r="1099" spans="4:4" x14ac:dyDescent="0.25">
      <c r="D1099" s="111"/>
    </row>
    <row r="1100" spans="4:4" x14ac:dyDescent="0.25">
      <c r="D1100" s="111"/>
    </row>
    <row r="1101" spans="4:4" x14ac:dyDescent="0.25">
      <c r="D1101" s="111"/>
    </row>
    <row r="1102" spans="4:4" x14ac:dyDescent="0.25">
      <c r="D1102" s="111"/>
    </row>
    <row r="1103" spans="4:4" x14ac:dyDescent="0.25">
      <c r="D1103" s="111"/>
    </row>
    <row r="1104" spans="4:4" x14ac:dyDescent="0.25">
      <c r="D1104" s="111"/>
    </row>
    <row r="1105" spans="4:4" x14ac:dyDescent="0.25">
      <c r="D1105" s="111"/>
    </row>
    <row r="1106" spans="4:4" x14ac:dyDescent="0.25">
      <c r="D1106" s="111"/>
    </row>
    <row r="1107" spans="4:4" x14ac:dyDescent="0.25">
      <c r="D1107" s="111"/>
    </row>
    <row r="1108" spans="4:4" x14ac:dyDescent="0.25">
      <c r="D1108" s="111"/>
    </row>
    <row r="1109" spans="4:4" x14ac:dyDescent="0.25">
      <c r="D1109" s="111"/>
    </row>
    <row r="1110" spans="4:4" x14ac:dyDescent="0.25">
      <c r="D1110" s="111"/>
    </row>
    <row r="1111" spans="4:4" x14ac:dyDescent="0.25">
      <c r="D1111" s="111"/>
    </row>
    <row r="1112" spans="4:4" x14ac:dyDescent="0.25">
      <c r="D1112" s="111"/>
    </row>
    <row r="1113" spans="4:4" x14ac:dyDescent="0.25">
      <c r="D1113" s="111"/>
    </row>
    <row r="1114" spans="4:4" x14ac:dyDescent="0.25">
      <c r="D1114" s="111"/>
    </row>
    <row r="1115" spans="4:4" x14ac:dyDescent="0.25">
      <c r="D1115" s="111"/>
    </row>
    <row r="1116" spans="4:4" x14ac:dyDescent="0.25">
      <c r="D1116" s="111"/>
    </row>
    <row r="1117" spans="4:4" x14ac:dyDescent="0.25">
      <c r="D1117" s="111"/>
    </row>
    <row r="1118" spans="4:4" x14ac:dyDescent="0.25">
      <c r="D1118" s="111"/>
    </row>
    <row r="1119" spans="4:4" x14ac:dyDescent="0.25">
      <c r="D1119" s="111"/>
    </row>
    <row r="1120" spans="4:4" x14ac:dyDescent="0.25">
      <c r="D1120" s="111"/>
    </row>
    <row r="1121" spans="4:4" x14ac:dyDescent="0.25">
      <c r="D1121" s="111"/>
    </row>
    <row r="1122" spans="4:4" x14ac:dyDescent="0.25">
      <c r="D1122" s="111"/>
    </row>
    <row r="1123" spans="4:4" x14ac:dyDescent="0.25">
      <c r="D1123" s="111"/>
    </row>
    <row r="1124" spans="4:4" x14ac:dyDescent="0.25">
      <c r="D1124" s="111"/>
    </row>
    <row r="1125" spans="4:4" x14ac:dyDescent="0.25">
      <c r="D1125" s="111"/>
    </row>
    <row r="1126" spans="4:4" x14ac:dyDescent="0.25">
      <c r="D1126" s="111"/>
    </row>
    <row r="1127" spans="4:4" x14ac:dyDescent="0.25">
      <c r="D1127" s="111"/>
    </row>
    <row r="1128" spans="4:4" x14ac:dyDescent="0.25">
      <c r="D1128" s="111"/>
    </row>
    <row r="1129" spans="4:4" x14ac:dyDescent="0.25">
      <c r="D1129" s="111"/>
    </row>
    <row r="1130" spans="4:4" x14ac:dyDescent="0.25">
      <c r="D1130" s="111"/>
    </row>
    <row r="1131" spans="4:4" x14ac:dyDescent="0.25">
      <c r="D1131" s="111"/>
    </row>
    <row r="1132" spans="4:4" x14ac:dyDescent="0.25">
      <c r="D1132" s="111"/>
    </row>
    <row r="1133" spans="4:4" x14ac:dyDescent="0.25">
      <c r="D1133" s="111"/>
    </row>
    <row r="1134" spans="4:4" x14ac:dyDescent="0.25">
      <c r="D1134" s="111"/>
    </row>
    <row r="1135" spans="4:4" x14ac:dyDescent="0.25">
      <c r="D1135" s="111"/>
    </row>
    <row r="1136" spans="4:4" x14ac:dyDescent="0.25">
      <c r="D1136" s="111"/>
    </row>
    <row r="1137" spans="4:4" x14ac:dyDescent="0.25">
      <c r="D1137" s="111"/>
    </row>
    <row r="1138" spans="4:4" x14ac:dyDescent="0.25">
      <c r="D1138" s="111"/>
    </row>
    <row r="1139" spans="4:4" x14ac:dyDescent="0.25">
      <c r="D1139" s="111"/>
    </row>
    <row r="1140" spans="4:4" x14ac:dyDescent="0.25">
      <c r="D1140" s="111"/>
    </row>
    <row r="1141" spans="4:4" x14ac:dyDescent="0.25">
      <c r="D1141" s="111"/>
    </row>
    <row r="1142" spans="4:4" x14ac:dyDescent="0.25">
      <c r="D1142" s="111"/>
    </row>
    <row r="1143" spans="4:4" x14ac:dyDescent="0.25">
      <c r="D1143" s="111"/>
    </row>
    <row r="1144" spans="4:4" x14ac:dyDescent="0.25">
      <c r="D1144" s="111"/>
    </row>
    <row r="1145" spans="4:4" x14ac:dyDescent="0.25">
      <c r="D1145" s="111"/>
    </row>
    <row r="1146" spans="4:4" x14ac:dyDescent="0.25">
      <c r="D1146" s="111"/>
    </row>
    <row r="1147" spans="4:4" x14ac:dyDescent="0.25">
      <c r="D1147" s="111"/>
    </row>
    <row r="1148" spans="4:4" x14ac:dyDescent="0.25">
      <c r="D1148" s="111"/>
    </row>
    <row r="1149" spans="4:4" x14ac:dyDescent="0.25">
      <c r="D1149" s="111"/>
    </row>
    <row r="1150" spans="4:4" x14ac:dyDescent="0.25">
      <c r="D1150" s="111"/>
    </row>
    <row r="1151" spans="4:4" x14ac:dyDescent="0.25">
      <c r="D1151" s="111"/>
    </row>
    <row r="1152" spans="4:4" x14ac:dyDescent="0.25">
      <c r="D1152" s="111"/>
    </row>
    <row r="1153" spans="4:4" x14ac:dyDescent="0.25">
      <c r="D1153" s="111"/>
    </row>
    <row r="1154" spans="4:4" x14ac:dyDescent="0.25">
      <c r="D1154" s="111"/>
    </row>
    <row r="1155" spans="4:4" x14ac:dyDescent="0.25">
      <c r="D1155" s="111"/>
    </row>
    <row r="1156" spans="4:4" x14ac:dyDescent="0.25">
      <c r="D1156" s="111"/>
    </row>
    <row r="1157" spans="4:4" x14ac:dyDescent="0.25">
      <c r="D1157" s="111"/>
    </row>
    <row r="1158" spans="4:4" x14ac:dyDescent="0.25">
      <c r="D1158" s="111"/>
    </row>
    <row r="1159" spans="4:4" x14ac:dyDescent="0.25">
      <c r="D1159" s="111"/>
    </row>
    <row r="1160" spans="4:4" x14ac:dyDescent="0.25">
      <c r="D1160" s="111"/>
    </row>
    <row r="1161" spans="4:4" x14ac:dyDescent="0.25">
      <c r="D1161" s="111"/>
    </row>
    <row r="1162" spans="4:4" x14ac:dyDescent="0.25">
      <c r="D1162" s="111"/>
    </row>
    <row r="1163" spans="4:4" x14ac:dyDescent="0.25">
      <c r="D1163" s="111"/>
    </row>
    <row r="1164" spans="4:4" x14ac:dyDescent="0.25">
      <c r="D1164" s="111"/>
    </row>
    <row r="1165" spans="4:4" x14ac:dyDescent="0.25">
      <c r="D1165" s="111"/>
    </row>
    <row r="1166" spans="4:4" x14ac:dyDescent="0.25">
      <c r="D1166" s="111"/>
    </row>
    <row r="1167" spans="4:4" x14ac:dyDescent="0.25">
      <c r="D1167" s="111"/>
    </row>
    <row r="1168" spans="4:4" x14ac:dyDescent="0.25">
      <c r="D1168" s="111"/>
    </row>
    <row r="1169" spans="4:4" x14ac:dyDescent="0.25">
      <c r="D1169" s="111"/>
    </row>
    <row r="1170" spans="4:4" x14ac:dyDescent="0.25">
      <c r="D1170" s="111"/>
    </row>
    <row r="1171" spans="4:4" x14ac:dyDescent="0.25">
      <c r="D1171" s="111"/>
    </row>
    <row r="1172" spans="4:4" x14ac:dyDescent="0.25">
      <c r="D1172" s="111"/>
    </row>
    <row r="1173" spans="4:4" x14ac:dyDescent="0.25">
      <c r="D1173" s="111"/>
    </row>
    <row r="1174" spans="4:4" x14ac:dyDescent="0.25">
      <c r="D1174" s="111"/>
    </row>
    <row r="1175" spans="4:4" x14ac:dyDescent="0.25">
      <c r="D1175" s="111"/>
    </row>
    <row r="1176" spans="4:4" x14ac:dyDescent="0.25">
      <c r="D1176" s="111"/>
    </row>
    <row r="1177" spans="4:4" x14ac:dyDescent="0.25">
      <c r="D1177" s="111"/>
    </row>
    <row r="1178" spans="4:4" x14ac:dyDescent="0.25">
      <c r="D1178" s="111"/>
    </row>
    <row r="1179" spans="4:4" x14ac:dyDescent="0.25">
      <c r="D1179" s="111"/>
    </row>
    <row r="1180" spans="4:4" x14ac:dyDescent="0.25">
      <c r="D1180" s="111"/>
    </row>
    <row r="1181" spans="4:4" x14ac:dyDescent="0.25">
      <c r="D1181" s="111"/>
    </row>
    <row r="1182" spans="4:4" x14ac:dyDescent="0.25">
      <c r="D1182" s="111"/>
    </row>
    <row r="1183" spans="4:4" x14ac:dyDescent="0.25">
      <c r="D1183" s="111"/>
    </row>
    <row r="1184" spans="4:4" x14ac:dyDescent="0.25">
      <c r="D1184" s="111"/>
    </row>
    <row r="1185" spans="4:4" x14ac:dyDescent="0.25">
      <c r="D1185" s="111"/>
    </row>
    <row r="1186" spans="4:4" x14ac:dyDescent="0.25">
      <c r="D1186" s="111"/>
    </row>
    <row r="1187" spans="4:4" x14ac:dyDescent="0.25">
      <c r="D1187" s="111"/>
    </row>
    <row r="1188" spans="4:4" x14ac:dyDescent="0.25">
      <c r="D1188" s="111"/>
    </row>
    <row r="1189" spans="4:4" x14ac:dyDescent="0.25">
      <c r="D1189" s="111"/>
    </row>
    <row r="1190" spans="4:4" x14ac:dyDescent="0.25">
      <c r="D1190" s="111"/>
    </row>
    <row r="1191" spans="4:4" x14ac:dyDescent="0.25">
      <c r="D1191" s="111"/>
    </row>
    <row r="1192" spans="4:4" x14ac:dyDescent="0.25">
      <c r="D1192" s="111"/>
    </row>
    <row r="1193" spans="4:4" x14ac:dyDescent="0.25">
      <c r="D1193" s="111"/>
    </row>
    <row r="1194" spans="4:4" x14ac:dyDescent="0.25">
      <c r="D1194" s="111"/>
    </row>
    <row r="1195" spans="4:4" x14ac:dyDescent="0.25">
      <c r="D1195" s="111"/>
    </row>
    <row r="1196" spans="4:4" x14ac:dyDescent="0.25">
      <c r="D1196" s="111"/>
    </row>
    <row r="1197" spans="4:4" x14ac:dyDescent="0.25">
      <c r="D1197" s="111"/>
    </row>
    <row r="1198" spans="4:4" x14ac:dyDescent="0.25">
      <c r="D1198" s="111"/>
    </row>
    <row r="1199" spans="4:4" x14ac:dyDescent="0.25">
      <c r="D1199" s="111"/>
    </row>
    <row r="1200" spans="4:4" x14ac:dyDescent="0.25">
      <c r="D1200" s="111"/>
    </row>
    <row r="1201" spans="4:4" x14ac:dyDescent="0.25">
      <c r="D1201" s="111"/>
    </row>
    <row r="1202" spans="4:4" x14ac:dyDescent="0.25">
      <c r="D1202" s="111"/>
    </row>
    <row r="1203" spans="4:4" x14ac:dyDescent="0.25">
      <c r="D1203" s="111"/>
    </row>
    <row r="1204" spans="4:4" x14ac:dyDescent="0.25">
      <c r="D1204" s="111"/>
    </row>
    <row r="1205" spans="4:4" x14ac:dyDescent="0.25">
      <c r="D1205" s="111"/>
    </row>
    <row r="1206" spans="4:4" x14ac:dyDescent="0.25">
      <c r="D1206" s="111"/>
    </row>
    <row r="1207" spans="4:4" x14ac:dyDescent="0.25">
      <c r="D1207" s="111"/>
    </row>
    <row r="1208" spans="4:4" x14ac:dyDescent="0.25">
      <c r="D1208" s="111"/>
    </row>
    <row r="1209" spans="4:4" x14ac:dyDescent="0.25">
      <c r="D1209" s="111"/>
    </row>
    <row r="1210" spans="4:4" x14ac:dyDescent="0.25">
      <c r="D1210" s="111"/>
    </row>
    <row r="1211" spans="4:4" x14ac:dyDescent="0.25">
      <c r="D1211" s="111"/>
    </row>
    <row r="1212" spans="4:4" x14ac:dyDescent="0.25">
      <c r="D1212" s="111"/>
    </row>
    <row r="1213" spans="4:4" x14ac:dyDescent="0.25">
      <c r="D1213" s="111"/>
    </row>
    <row r="1214" spans="4:4" x14ac:dyDescent="0.25">
      <c r="D1214" s="111"/>
    </row>
    <row r="1215" spans="4:4" x14ac:dyDescent="0.25">
      <c r="D1215" s="111"/>
    </row>
    <row r="1216" spans="4:4" x14ac:dyDescent="0.25">
      <c r="D1216" s="111"/>
    </row>
    <row r="1217" spans="4:4" x14ac:dyDescent="0.25">
      <c r="D1217" s="111"/>
    </row>
    <row r="1218" spans="4:4" x14ac:dyDescent="0.25">
      <c r="D1218" s="111"/>
    </row>
    <row r="1219" spans="4:4" x14ac:dyDescent="0.25">
      <c r="D1219" s="111"/>
    </row>
    <row r="1220" spans="4:4" x14ac:dyDescent="0.25">
      <c r="D1220" s="111"/>
    </row>
    <row r="1221" spans="4:4" x14ac:dyDescent="0.25">
      <c r="D1221" s="111"/>
    </row>
    <row r="1222" spans="4:4" x14ac:dyDescent="0.25">
      <c r="D1222" s="111"/>
    </row>
    <row r="1223" spans="4:4" x14ac:dyDescent="0.25">
      <c r="D1223" s="111"/>
    </row>
    <row r="1224" spans="4:4" x14ac:dyDescent="0.25">
      <c r="D1224" s="111"/>
    </row>
    <row r="1225" spans="4:4" x14ac:dyDescent="0.25">
      <c r="D1225" s="111"/>
    </row>
    <row r="1226" spans="4:4" x14ac:dyDescent="0.25">
      <c r="D1226" s="111"/>
    </row>
    <row r="1227" spans="4:4" x14ac:dyDescent="0.25">
      <c r="D1227" s="111"/>
    </row>
    <row r="1228" spans="4:4" x14ac:dyDescent="0.25">
      <c r="D1228" s="111"/>
    </row>
    <row r="1229" spans="4:4" x14ac:dyDescent="0.25">
      <c r="D1229" s="111"/>
    </row>
    <row r="1230" spans="4:4" x14ac:dyDescent="0.25">
      <c r="D1230" s="111"/>
    </row>
    <row r="1231" spans="4:4" x14ac:dyDescent="0.25">
      <c r="D1231" s="111"/>
    </row>
    <row r="1232" spans="4:4" x14ac:dyDescent="0.25">
      <c r="D1232" s="111"/>
    </row>
    <row r="1233" spans="4:4" x14ac:dyDescent="0.25">
      <c r="D1233" s="111"/>
    </row>
    <row r="1234" spans="4:4" x14ac:dyDescent="0.25">
      <c r="D1234" s="111"/>
    </row>
    <row r="1235" spans="4:4" x14ac:dyDescent="0.25">
      <c r="D1235" s="111"/>
    </row>
    <row r="1236" spans="4:4" x14ac:dyDescent="0.25">
      <c r="D1236" s="111"/>
    </row>
    <row r="1237" spans="4:4" x14ac:dyDescent="0.25">
      <c r="D1237" s="111"/>
    </row>
    <row r="1238" spans="4:4" x14ac:dyDescent="0.25">
      <c r="D1238" s="111"/>
    </row>
    <row r="1239" spans="4:4" x14ac:dyDescent="0.25">
      <c r="D1239" s="111"/>
    </row>
    <row r="1240" spans="4:4" x14ac:dyDescent="0.25">
      <c r="D1240" s="111"/>
    </row>
    <row r="1241" spans="4:4" x14ac:dyDescent="0.25">
      <c r="D1241" s="111"/>
    </row>
    <row r="1242" spans="4:4" x14ac:dyDescent="0.25">
      <c r="D1242" s="111"/>
    </row>
    <row r="1243" spans="4:4" x14ac:dyDescent="0.25">
      <c r="D1243" s="111"/>
    </row>
    <row r="1244" spans="4:4" x14ac:dyDescent="0.25">
      <c r="D1244" s="111"/>
    </row>
    <row r="1245" spans="4:4" x14ac:dyDescent="0.25">
      <c r="D1245" s="111"/>
    </row>
    <row r="1246" spans="4:4" x14ac:dyDescent="0.25">
      <c r="D1246" s="111"/>
    </row>
    <row r="1247" spans="4:4" x14ac:dyDescent="0.25">
      <c r="D1247" s="111"/>
    </row>
    <row r="1248" spans="4:4" x14ac:dyDescent="0.25">
      <c r="D1248" s="111"/>
    </row>
    <row r="1249" spans="4:4" x14ac:dyDescent="0.25">
      <c r="D1249" s="111"/>
    </row>
    <row r="1250" spans="4:4" x14ac:dyDescent="0.25">
      <c r="D1250" s="111"/>
    </row>
    <row r="1251" spans="4:4" x14ac:dyDescent="0.25">
      <c r="D1251" s="111"/>
    </row>
    <row r="1252" spans="4:4" x14ac:dyDescent="0.25">
      <c r="D1252" s="111"/>
    </row>
    <row r="1253" spans="4:4" x14ac:dyDescent="0.25">
      <c r="D1253" s="111"/>
    </row>
    <row r="1254" spans="4:4" x14ac:dyDescent="0.25">
      <c r="D1254" s="111"/>
    </row>
    <row r="1255" spans="4:4" x14ac:dyDescent="0.25">
      <c r="D1255" s="111"/>
    </row>
    <row r="1256" spans="4:4" x14ac:dyDescent="0.25">
      <c r="D1256" s="111"/>
    </row>
    <row r="1257" spans="4:4" x14ac:dyDescent="0.25">
      <c r="D1257" s="111"/>
    </row>
    <row r="1258" spans="4:4" x14ac:dyDescent="0.25">
      <c r="D1258" s="111"/>
    </row>
    <row r="1259" spans="4:4" x14ac:dyDescent="0.25">
      <c r="D1259" s="111"/>
    </row>
    <row r="1260" spans="4:4" x14ac:dyDescent="0.25">
      <c r="D1260" s="111"/>
    </row>
    <row r="1261" spans="4:4" x14ac:dyDescent="0.25">
      <c r="D1261" s="111"/>
    </row>
    <row r="1262" spans="4:4" x14ac:dyDescent="0.25">
      <c r="D1262" s="111"/>
    </row>
    <row r="1263" spans="4:4" x14ac:dyDescent="0.25">
      <c r="D1263" s="111"/>
    </row>
    <row r="1264" spans="4:4" x14ac:dyDescent="0.25">
      <c r="D1264" s="111"/>
    </row>
    <row r="1265" spans="4:4" x14ac:dyDescent="0.25">
      <c r="D1265" s="111"/>
    </row>
    <row r="1266" spans="4:4" x14ac:dyDescent="0.25">
      <c r="D1266" s="111"/>
    </row>
    <row r="1267" spans="4:4" x14ac:dyDescent="0.25">
      <c r="D1267" s="111"/>
    </row>
    <row r="1268" spans="4:4" x14ac:dyDescent="0.25">
      <c r="D1268" s="111"/>
    </row>
    <row r="1269" spans="4:4" x14ac:dyDescent="0.25">
      <c r="D1269" s="111"/>
    </row>
    <row r="1270" spans="4:4" x14ac:dyDescent="0.25">
      <c r="D1270" s="111"/>
    </row>
    <row r="1271" spans="4:4" x14ac:dyDescent="0.25">
      <c r="D1271" s="111"/>
    </row>
    <row r="1272" spans="4:4" x14ac:dyDescent="0.25">
      <c r="D1272" s="111"/>
    </row>
    <row r="1273" spans="4:4" x14ac:dyDescent="0.25">
      <c r="D1273" s="111"/>
    </row>
    <row r="1274" spans="4:4" x14ac:dyDescent="0.25">
      <c r="D1274" s="111"/>
    </row>
    <row r="1275" spans="4:4" x14ac:dyDescent="0.25">
      <c r="D1275" s="111"/>
    </row>
    <row r="1276" spans="4:4" x14ac:dyDescent="0.25">
      <c r="D1276" s="111"/>
    </row>
    <row r="1277" spans="4:4" x14ac:dyDescent="0.25">
      <c r="D1277" s="111"/>
    </row>
    <row r="1278" spans="4:4" x14ac:dyDescent="0.25">
      <c r="D1278" s="111"/>
    </row>
    <row r="1279" spans="4:4" x14ac:dyDescent="0.25">
      <c r="D1279" s="111"/>
    </row>
    <row r="1280" spans="4:4" x14ac:dyDescent="0.25">
      <c r="D1280" s="111"/>
    </row>
    <row r="1281" spans="4:4" x14ac:dyDescent="0.25">
      <c r="D1281" s="111"/>
    </row>
    <row r="1282" spans="4:4" x14ac:dyDescent="0.25">
      <c r="D1282" s="111"/>
    </row>
    <row r="1283" spans="4:4" x14ac:dyDescent="0.25">
      <c r="D1283" s="111"/>
    </row>
    <row r="1284" spans="4:4" x14ac:dyDescent="0.25">
      <c r="D1284" s="111"/>
    </row>
    <row r="1285" spans="4:4" x14ac:dyDescent="0.25">
      <c r="D1285" s="111"/>
    </row>
    <row r="1286" spans="4:4" x14ac:dyDescent="0.25">
      <c r="D1286" s="111"/>
    </row>
    <row r="1287" spans="4:4" x14ac:dyDescent="0.25">
      <c r="D1287" s="111"/>
    </row>
    <row r="1288" spans="4:4" x14ac:dyDescent="0.25">
      <c r="D1288" s="111"/>
    </row>
    <row r="1289" spans="4:4" x14ac:dyDescent="0.25">
      <c r="D1289" s="111"/>
    </row>
    <row r="1290" spans="4:4" x14ac:dyDescent="0.25">
      <c r="D1290" s="111"/>
    </row>
    <row r="1291" spans="4:4" x14ac:dyDescent="0.25">
      <c r="D1291" s="111"/>
    </row>
    <row r="1292" spans="4:4" x14ac:dyDescent="0.25">
      <c r="D1292" s="111"/>
    </row>
    <row r="1293" spans="4:4" x14ac:dyDescent="0.25">
      <c r="D1293" s="111"/>
    </row>
    <row r="1294" spans="4:4" x14ac:dyDescent="0.25">
      <c r="D1294" s="111"/>
    </row>
    <row r="1295" spans="4:4" x14ac:dyDescent="0.25">
      <c r="D1295" s="111"/>
    </row>
    <row r="1296" spans="4:4" x14ac:dyDescent="0.25">
      <c r="D1296" s="111"/>
    </row>
    <row r="1297" spans="4:4" x14ac:dyDescent="0.25">
      <c r="D1297" s="111"/>
    </row>
    <row r="1298" spans="4:4" x14ac:dyDescent="0.25">
      <c r="D1298" s="111"/>
    </row>
    <row r="1299" spans="4:4" x14ac:dyDescent="0.25">
      <c r="D1299" s="111"/>
    </row>
    <row r="1300" spans="4:4" x14ac:dyDescent="0.25">
      <c r="D1300" s="111"/>
    </row>
    <row r="1301" spans="4:4" x14ac:dyDescent="0.25">
      <c r="D1301" s="111"/>
    </row>
    <row r="1302" spans="4:4" x14ac:dyDescent="0.25">
      <c r="D1302" s="111"/>
    </row>
    <row r="1303" spans="4:4" x14ac:dyDescent="0.25">
      <c r="D1303" s="111"/>
    </row>
    <row r="1304" spans="4:4" x14ac:dyDescent="0.25">
      <c r="D1304" s="111"/>
    </row>
    <row r="1305" spans="4:4" x14ac:dyDescent="0.25">
      <c r="D1305" s="111"/>
    </row>
    <row r="1306" spans="4:4" x14ac:dyDescent="0.25">
      <c r="D1306" s="111"/>
    </row>
    <row r="1307" spans="4:4" x14ac:dyDescent="0.25">
      <c r="D1307" s="111"/>
    </row>
    <row r="1308" spans="4:4" x14ac:dyDescent="0.25">
      <c r="D1308" s="111"/>
    </row>
    <row r="1309" spans="4:4" x14ac:dyDescent="0.25">
      <c r="D1309" s="111"/>
    </row>
    <row r="1310" spans="4:4" x14ac:dyDescent="0.25">
      <c r="D1310" s="111"/>
    </row>
    <row r="1311" spans="4:4" x14ac:dyDescent="0.25">
      <c r="D1311" s="111"/>
    </row>
    <row r="1312" spans="4:4" x14ac:dyDescent="0.25">
      <c r="D1312" s="111"/>
    </row>
    <row r="1313" spans="4:4" x14ac:dyDescent="0.25">
      <c r="D1313" s="111"/>
    </row>
    <row r="1314" spans="4:4" x14ac:dyDescent="0.25">
      <c r="D1314" s="111"/>
    </row>
    <row r="1315" spans="4:4" x14ac:dyDescent="0.25">
      <c r="D1315" s="111"/>
    </row>
    <row r="1316" spans="4:4" x14ac:dyDescent="0.25">
      <c r="D1316" s="111"/>
    </row>
    <row r="1317" spans="4:4" x14ac:dyDescent="0.25">
      <c r="D1317" s="111"/>
    </row>
    <row r="1318" spans="4:4" x14ac:dyDescent="0.25">
      <c r="D1318" s="111"/>
    </row>
    <row r="1319" spans="4:4" x14ac:dyDescent="0.25">
      <c r="D1319" s="111"/>
    </row>
    <row r="1320" spans="4:4" x14ac:dyDescent="0.25">
      <c r="D1320" s="111"/>
    </row>
    <row r="1321" spans="4:4" x14ac:dyDescent="0.25">
      <c r="D1321" s="111"/>
    </row>
    <row r="1322" spans="4:4" x14ac:dyDescent="0.25">
      <c r="D1322" s="111"/>
    </row>
    <row r="1323" spans="4:4" x14ac:dyDescent="0.25">
      <c r="D1323" s="111"/>
    </row>
    <row r="1324" spans="4:4" x14ac:dyDescent="0.25">
      <c r="D1324" s="111"/>
    </row>
    <row r="1325" spans="4:4" x14ac:dyDescent="0.25">
      <c r="D1325" s="111"/>
    </row>
    <row r="1326" spans="4:4" x14ac:dyDescent="0.25">
      <c r="D1326" s="111"/>
    </row>
    <row r="1327" spans="4:4" x14ac:dyDescent="0.25">
      <c r="D1327" s="111"/>
    </row>
    <row r="1328" spans="4:4" x14ac:dyDescent="0.25">
      <c r="D1328" s="111"/>
    </row>
    <row r="1329" spans="4:4" x14ac:dyDescent="0.25">
      <c r="D1329" s="111"/>
    </row>
    <row r="1330" spans="4:4" x14ac:dyDescent="0.25">
      <c r="D1330" s="111"/>
    </row>
    <row r="1331" spans="4:4" x14ac:dyDescent="0.25">
      <c r="D1331" s="111"/>
    </row>
    <row r="1332" spans="4:4" x14ac:dyDescent="0.25">
      <c r="D1332" s="111"/>
    </row>
    <row r="1333" spans="4:4" x14ac:dyDescent="0.25">
      <c r="D1333" s="111"/>
    </row>
    <row r="1334" spans="4:4" x14ac:dyDescent="0.25">
      <c r="D1334" s="111"/>
    </row>
    <row r="1335" spans="4:4" x14ac:dyDescent="0.25">
      <c r="D1335" s="111"/>
    </row>
    <row r="1336" spans="4:4" x14ac:dyDescent="0.25">
      <c r="D1336" s="111"/>
    </row>
    <row r="1337" spans="4:4" x14ac:dyDescent="0.25">
      <c r="D1337" s="111"/>
    </row>
    <row r="1338" spans="4:4" x14ac:dyDescent="0.25">
      <c r="D1338" s="111"/>
    </row>
    <row r="1339" spans="4:4" x14ac:dyDescent="0.25">
      <c r="D1339" s="111"/>
    </row>
    <row r="1340" spans="4:4" x14ac:dyDescent="0.25">
      <c r="D1340" s="111"/>
    </row>
    <row r="1341" spans="4:4" x14ac:dyDescent="0.25">
      <c r="D1341" s="111"/>
    </row>
    <row r="1342" spans="4:4" x14ac:dyDescent="0.25">
      <c r="D1342" s="111"/>
    </row>
    <row r="1343" spans="4:4" x14ac:dyDescent="0.25">
      <c r="D1343" s="111"/>
    </row>
    <row r="1344" spans="4:4" x14ac:dyDescent="0.25">
      <c r="D1344" s="111"/>
    </row>
    <row r="1345" spans="4:4" x14ac:dyDescent="0.25">
      <c r="D1345" s="111"/>
    </row>
    <row r="1346" spans="4:4" x14ac:dyDescent="0.25">
      <c r="D1346" s="111"/>
    </row>
    <row r="1347" spans="4:4" x14ac:dyDescent="0.25">
      <c r="D1347" s="111"/>
    </row>
    <row r="1348" spans="4:4" x14ac:dyDescent="0.25">
      <c r="D1348" s="111"/>
    </row>
    <row r="1349" spans="4:4" x14ac:dyDescent="0.25">
      <c r="D1349" s="111"/>
    </row>
    <row r="1350" spans="4:4" x14ac:dyDescent="0.25">
      <c r="D1350" s="111"/>
    </row>
    <row r="1351" spans="4:4" x14ac:dyDescent="0.25">
      <c r="D1351" s="111"/>
    </row>
    <row r="1352" spans="4:4" x14ac:dyDescent="0.25">
      <c r="D1352" s="111"/>
    </row>
    <row r="1353" spans="4:4" x14ac:dyDescent="0.25">
      <c r="D1353" s="111"/>
    </row>
    <row r="1354" spans="4:4" x14ac:dyDescent="0.25">
      <c r="D1354" s="111"/>
    </row>
    <row r="1355" spans="4:4" x14ac:dyDescent="0.25">
      <c r="D1355" s="111"/>
    </row>
    <row r="1356" spans="4:4" x14ac:dyDescent="0.25">
      <c r="D1356" s="111"/>
    </row>
    <row r="1357" spans="4:4" x14ac:dyDescent="0.25">
      <c r="D1357" s="111"/>
    </row>
    <row r="1358" spans="4:4" x14ac:dyDescent="0.25">
      <c r="D1358" s="111"/>
    </row>
    <row r="1359" spans="4:4" x14ac:dyDescent="0.25">
      <c r="D1359" s="111"/>
    </row>
    <row r="1360" spans="4:4" x14ac:dyDescent="0.25">
      <c r="D1360" s="111"/>
    </row>
    <row r="1361" spans="4:4" x14ac:dyDescent="0.25">
      <c r="D1361" s="111"/>
    </row>
    <row r="1362" spans="4:4" x14ac:dyDescent="0.25">
      <c r="D1362" s="111"/>
    </row>
    <row r="1363" spans="4:4" x14ac:dyDescent="0.25">
      <c r="D1363" s="111"/>
    </row>
    <row r="1364" spans="4:4" x14ac:dyDescent="0.25">
      <c r="D1364" s="111"/>
    </row>
    <row r="1365" spans="4:4" x14ac:dyDescent="0.25">
      <c r="D1365" s="111"/>
    </row>
    <row r="1366" spans="4:4" x14ac:dyDescent="0.25">
      <c r="D1366" s="111"/>
    </row>
    <row r="1367" spans="4:4" x14ac:dyDescent="0.25">
      <c r="D1367" s="111"/>
    </row>
    <row r="1368" spans="4:4" x14ac:dyDescent="0.25">
      <c r="D1368" s="111"/>
    </row>
    <row r="1369" spans="4:4" x14ac:dyDescent="0.25">
      <c r="D1369" s="111"/>
    </row>
    <row r="1370" spans="4:4" x14ac:dyDescent="0.25">
      <c r="D1370" s="111"/>
    </row>
    <row r="1371" spans="4:4" x14ac:dyDescent="0.25">
      <c r="D1371" s="111"/>
    </row>
    <row r="1372" spans="4:4" x14ac:dyDescent="0.25">
      <c r="D1372" s="111"/>
    </row>
    <row r="1373" spans="4:4" x14ac:dyDescent="0.25">
      <c r="D1373" s="111"/>
    </row>
    <row r="1374" spans="4:4" x14ac:dyDescent="0.25">
      <c r="D1374" s="111"/>
    </row>
    <row r="1375" spans="4:4" x14ac:dyDescent="0.25">
      <c r="D1375" s="111"/>
    </row>
    <row r="1376" spans="4:4" x14ac:dyDescent="0.25">
      <c r="D1376" s="111"/>
    </row>
    <row r="1377" spans="4:4" x14ac:dyDescent="0.25">
      <c r="D1377" s="111"/>
    </row>
    <row r="1378" spans="4:4" x14ac:dyDescent="0.25">
      <c r="D1378" s="111"/>
    </row>
    <row r="1379" spans="4:4" x14ac:dyDescent="0.25">
      <c r="D1379" s="111"/>
    </row>
    <row r="1380" spans="4:4" x14ac:dyDescent="0.25">
      <c r="D1380" s="111"/>
    </row>
    <row r="1381" spans="4:4" x14ac:dyDescent="0.25">
      <c r="D1381" s="111"/>
    </row>
    <row r="1382" spans="4:4" x14ac:dyDescent="0.25">
      <c r="D1382" s="111"/>
    </row>
    <row r="1383" spans="4:4" x14ac:dyDescent="0.25">
      <c r="D1383" s="111"/>
    </row>
    <row r="1384" spans="4:4" x14ac:dyDescent="0.25">
      <c r="D1384" s="111"/>
    </row>
    <row r="1385" spans="4:4" x14ac:dyDescent="0.25">
      <c r="D1385" s="111"/>
    </row>
    <row r="1386" spans="4:4" x14ac:dyDescent="0.25">
      <c r="D1386" s="111"/>
    </row>
    <row r="1387" spans="4:4" x14ac:dyDescent="0.25">
      <c r="D1387" s="111"/>
    </row>
    <row r="1388" spans="4:4" x14ac:dyDescent="0.25">
      <c r="D1388" s="111"/>
    </row>
    <row r="1389" spans="4:4" x14ac:dyDescent="0.25">
      <c r="D1389" s="111"/>
    </row>
    <row r="1390" spans="4:4" x14ac:dyDescent="0.25">
      <c r="D1390" s="111"/>
    </row>
    <row r="1391" spans="4:4" x14ac:dyDescent="0.25">
      <c r="D1391" s="111"/>
    </row>
    <row r="1392" spans="4:4" x14ac:dyDescent="0.25">
      <c r="D1392" s="111"/>
    </row>
    <row r="1393" spans="4:4" x14ac:dyDescent="0.25">
      <c r="D1393" s="111"/>
    </row>
    <row r="1394" spans="4:4" x14ac:dyDescent="0.25">
      <c r="D1394" s="111"/>
    </row>
    <row r="1395" spans="4:4" x14ac:dyDescent="0.25">
      <c r="D1395" s="111"/>
    </row>
    <row r="1396" spans="4:4" x14ac:dyDescent="0.25">
      <c r="D1396" s="111"/>
    </row>
    <row r="1397" spans="4:4" x14ac:dyDescent="0.25">
      <c r="D1397" s="111"/>
    </row>
    <row r="1398" spans="4:4" x14ac:dyDescent="0.25">
      <c r="D1398" s="111"/>
    </row>
    <row r="1399" spans="4:4" x14ac:dyDescent="0.25">
      <c r="D1399" s="111"/>
    </row>
    <row r="1400" spans="4:4" x14ac:dyDescent="0.25">
      <c r="D1400" s="111"/>
    </row>
    <row r="1401" spans="4:4" x14ac:dyDescent="0.25">
      <c r="D1401" s="111"/>
    </row>
    <row r="1402" spans="4:4" x14ac:dyDescent="0.25">
      <c r="D1402" s="111"/>
    </row>
    <row r="1403" spans="4:4" x14ac:dyDescent="0.25">
      <c r="D1403" s="111"/>
    </row>
    <row r="1404" spans="4:4" x14ac:dyDescent="0.25">
      <c r="D1404" s="111"/>
    </row>
    <row r="1405" spans="4:4" x14ac:dyDescent="0.25">
      <c r="D1405" s="111"/>
    </row>
    <row r="1406" spans="4:4" x14ac:dyDescent="0.25">
      <c r="D1406" s="111"/>
    </row>
    <row r="1407" spans="4:4" x14ac:dyDescent="0.25">
      <c r="D1407" s="111"/>
    </row>
    <row r="1408" spans="4:4" x14ac:dyDescent="0.25">
      <c r="D1408" s="111"/>
    </row>
    <row r="1409" spans="4:4" x14ac:dyDescent="0.25">
      <c r="D1409" s="111"/>
    </row>
    <row r="1410" spans="4:4" x14ac:dyDescent="0.25">
      <c r="D1410" s="111"/>
    </row>
    <row r="1411" spans="4:4" x14ac:dyDescent="0.25">
      <c r="D1411" s="111"/>
    </row>
    <row r="1412" spans="4:4" x14ac:dyDescent="0.25">
      <c r="D1412" s="111"/>
    </row>
    <row r="1413" spans="4:4" x14ac:dyDescent="0.25">
      <c r="D1413" s="111"/>
    </row>
    <row r="1414" spans="4:4" x14ac:dyDescent="0.25">
      <c r="D1414" s="111"/>
    </row>
    <row r="1415" spans="4:4" x14ac:dyDescent="0.25">
      <c r="D1415" s="111"/>
    </row>
    <row r="1416" spans="4:4" x14ac:dyDescent="0.25">
      <c r="D1416" s="111"/>
    </row>
    <row r="1417" spans="4:4" x14ac:dyDescent="0.25">
      <c r="D1417" s="111"/>
    </row>
    <row r="1418" spans="4:4" x14ac:dyDescent="0.25">
      <c r="D1418" s="111"/>
    </row>
    <row r="1419" spans="4:4" x14ac:dyDescent="0.25">
      <c r="D1419" s="111"/>
    </row>
    <row r="1420" spans="4:4" x14ac:dyDescent="0.25">
      <c r="D1420" s="111"/>
    </row>
    <row r="1421" spans="4:4" x14ac:dyDescent="0.25">
      <c r="D1421" s="111"/>
    </row>
    <row r="1422" spans="4:4" x14ac:dyDescent="0.25">
      <c r="D1422" s="111"/>
    </row>
    <row r="1423" spans="4:4" x14ac:dyDescent="0.25">
      <c r="D1423" s="111"/>
    </row>
    <row r="1424" spans="4:4" x14ac:dyDescent="0.25">
      <c r="D1424" s="111"/>
    </row>
    <row r="1425" spans="4:4" x14ac:dyDescent="0.25">
      <c r="D1425" s="111"/>
    </row>
    <row r="1426" spans="4:4" x14ac:dyDescent="0.25">
      <c r="D1426" s="111"/>
    </row>
    <row r="1427" spans="4:4" x14ac:dyDescent="0.25">
      <c r="D1427" s="111"/>
    </row>
    <row r="1428" spans="4:4" x14ac:dyDescent="0.25">
      <c r="D1428" s="111"/>
    </row>
    <row r="1429" spans="4:4" x14ac:dyDescent="0.25">
      <c r="D1429" s="111"/>
    </row>
    <row r="1430" spans="4:4" x14ac:dyDescent="0.25">
      <c r="D1430" s="111"/>
    </row>
    <row r="1431" spans="4:4" x14ac:dyDescent="0.25">
      <c r="D1431" s="111"/>
    </row>
    <row r="1432" spans="4:4" x14ac:dyDescent="0.25">
      <c r="D1432" s="111"/>
    </row>
    <row r="1433" spans="4:4" x14ac:dyDescent="0.25">
      <c r="D1433" s="111"/>
    </row>
    <row r="1434" spans="4:4" x14ac:dyDescent="0.25">
      <c r="D1434" s="111"/>
    </row>
    <row r="1435" spans="4:4" x14ac:dyDescent="0.25">
      <c r="D1435" s="111"/>
    </row>
    <row r="1436" spans="4:4" x14ac:dyDescent="0.25">
      <c r="D1436" s="111"/>
    </row>
    <row r="1437" spans="4:4" x14ac:dyDescent="0.25">
      <c r="D1437" s="111"/>
    </row>
    <row r="1438" spans="4:4" x14ac:dyDescent="0.25">
      <c r="D1438" s="111"/>
    </row>
    <row r="1439" spans="4:4" x14ac:dyDescent="0.25">
      <c r="D1439" s="111"/>
    </row>
    <row r="1440" spans="4:4" x14ac:dyDescent="0.25">
      <c r="D1440" s="111"/>
    </row>
    <row r="1441" spans="4:4" x14ac:dyDescent="0.25">
      <c r="D1441" s="111"/>
    </row>
    <row r="1442" spans="4:4" x14ac:dyDescent="0.25">
      <c r="D1442" s="111"/>
    </row>
    <row r="1443" spans="4:4" x14ac:dyDescent="0.25">
      <c r="D1443" s="111"/>
    </row>
    <row r="1444" spans="4:4" x14ac:dyDescent="0.25">
      <c r="D1444" s="111"/>
    </row>
    <row r="1445" spans="4:4" x14ac:dyDescent="0.25">
      <c r="D1445" s="111"/>
    </row>
    <row r="1446" spans="4:4" x14ac:dyDescent="0.25">
      <c r="D1446" s="111"/>
    </row>
    <row r="1447" spans="4:4" x14ac:dyDescent="0.25">
      <c r="D1447" s="111"/>
    </row>
    <row r="1448" spans="4:4" x14ac:dyDescent="0.25">
      <c r="D1448" s="111"/>
    </row>
    <row r="1449" spans="4:4" x14ac:dyDescent="0.25">
      <c r="D1449" s="111"/>
    </row>
    <row r="1450" spans="4:4" x14ac:dyDescent="0.25">
      <c r="D1450" s="111"/>
    </row>
    <row r="1451" spans="4:4" x14ac:dyDescent="0.25">
      <c r="D1451" s="111"/>
    </row>
    <row r="1452" spans="4:4" x14ac:dyDescent="0.25">
      <c r="D1452" s="111"/>
    </row>
    <row r="1453" spans="4:4" x14ac:dyDescent="0.25">
      <c r="D1453" s="111"/>
    </row>
    <row r="1454" spans="4:4" x14ac:dyDescent="0.25">
      <c r="D1454" s="111"/>
    </row>
    <row r="1455" spans="4:4" x14ac:dyDescent="0.25">
      <c r="D1455" s="111"/>
    </row>
    <row r="1456" spans="4:4" x14ac:dyDescent="0.25">
      <c r="D1456" s="111"/>
    </row>
    <row r="1457" spans="4:4" x14ac:dyDescent="0.25">
      <c r="D1457" s="111"/>
    </row>
    <row r="1458" spans="4:4" x14ac:dyDescent="0.25">
      <c r="D1458" s="111"/>
    </row>
    <row r="1459" spans="4:4" x14ac:dyDescent="0.25">
      <c r="D1459" s="111"/>
    </row>
    <row r="1460" spans="4:4" x14ac:dyDescent="0.25">
      <c r="D1460" s="111"/>
    </row>
    <row r="1461" spans="4:4" x14ac:dyDescent="0.25">
      <c r="D1461" s="111"/>
    </row>
    <row r="1462" spans="4:4" x14ac:dyDescent="0.25">
      <c r="D1462" s="111"/>
    </row>
    <row r="1463" spans="4:4" x14ac:dyDescent="0.25">
      <c r="D1463" s="111"/>
    </row>
    <row r="1464" spans="4:4" x14ac:dyDescent="0.25">
      <c r="D1464" s="111"/>
    </row>
    <row r="1465" spans="4:4" x14ac:dyDescent="0.25">
      <c r="D1465" s="111"/>
    </row>
    <row r="1466" spans="4:4" x14ac:dyDescent="0.25">
      <c r="D1466" s="111"/>
    </row>
    <row r="1467" spans="4:4" x14ac:dyDescent="0.25">
      <c r="D1467" s="111"/>
    </row>
    <row r="1468" spans="4:4" x14ac:dyDescent="0.25">
      <c r="D1468" s="111"/>
    </row>
    <row r="1469" spans="4:4" x14ac:dyDescent="0.25">
      <c r="D1469" s="111"/>
    </row>
    <row r="1470" spans="4:4" x14ac:dyDescent="0.25">
      <c r="D1470" s="111"/>
    </row>
    <row r="1471" spans="4:4" x14ac:dyDescent="0.25">
      <c r="D1471" s="111"/>
    </row>
    <row r="1472" spans="4:4" x14ac:dyDescent="0.25">
      <c r="D1472" s="111"/>
    </row>
    <row r="1473" spans="4:4" x14ac:dyDescent="0.25">
      <c r="D1473" s="111"/>
    </row>
    <row r="1474" spans="4:4" x14ac:dyDescent="0.25">
      <c r="D1474" s="111"/>
    </row>
    <row r="1475" spans="4:4" x14ac:dyDescent="0.25">
      <c r="D1475" s="111"/>
    </row>
    <row r="1476" spans="4:4" x14ac:dyDescent="0.25">
      <c r="D1476" s="111"/>
    </row>
    <row r="1477" spans="4:4" x14ac:dyDescent="0.25">
      <c r="D1477" s="111"/>
    </row>
    <row r="1478" spans="4:4" x14ac:dyDescent="0.25">
      <c r="D1478" s="111"/>
    </row>
    <row r="1479" spans="4:4" x14ac:dyDescent="0.25">
      <c r="D1479" s="111"/>
    </row>
    <row r="1480" spans="4:4" x14ac:dyDescent="0.25">
      <c r="D1480" s="111"/>
    </row>
    <row r="1481" spans="4:4" x14ac:dyDescent="0.25">
      <c r="D1481" s="111"/>
    </row>
    <row r="1482" spans="4:4" x14ac:dyDescent="0.25">
      <c r="D1482" s="111"/>
    </row>
    <row r="1483" spans="4:4" x14ac:dyDescent="0.25">
      <c r="D1483" s="111"/>
    </row>
    <row r="1484" spans="4:4" x14ac:dyDescent="0.25">
      <c r="D1484" s="111"/>
    </row>
    <row r="1485" spans="4:4" x14ac:dyDescent="0.25">
      <c r="D1485" s="111"/>
    </row>
    <row r="1486" spans="4:4" x14ac:dyDescent="0.25">
      <c r="D1486" s="111"/>
    </row>
    <row r="1487" spans="4:4" x14ac:dyDescent="0.25">
      <c r="D1487" s="111"/>
    </row>
    <row r="1488" spans="4:4" x14ac:dyDescent="0.25">
      <c r="D1488" s="111"/>
    </row>
    <row r="1489" spans="4:4" x14ac:dyDescent="0.25">
      <c r="D1489" s="111"/>
    </row>
    <row r="1490" spans="4:4" x14ac:dyDescent="0.25">
      <c r="D1490" s="111"/>
    </row>
    <row r="1491" spans="4:4" x14ac:dyDescent="0.25">
      <c r="D1491" s="111"/>
    </row>
    <row r="1492" spans="4:4" x14ac:dyDescent="0.25">
      <c r="D1492" s="111"/>
    </row>
    <row r="1493" spans="4:4" x14ac:dyDescent="0.25">
      <c r="D1493" s="111"/>
    </row>
    <row r="1494" spans="4:4" x14ac:dyDescent="0.25">
      <c r="D1494" s="111"/>
    </row>
    <row r="1495" spans="4:4" x14ac:dyDescent="0.25">
      <c r="D1495" s="111"/>
    </row>
    <row r="1496" spans="4:4" x14ac:dyDescent="0.25">
      <c r="D1496" s="111"/>
    </row>
    <row r="1497" spans="4:4" x14ac:dyDescent="0.25">
      <c r="D1497" s="111"/>
    </row>
    <row r="1498" spans="4:4" x14ac:dyDescent="0.25">
      <c r="D1498" s="111"/>
    </row>
    <row r="1499" spans="4:4" x14ac:dyDescent="0.25">
      <c r="D1499" s="111"/>
    </row>
    <row r="1500" spans="4:4" x14ac:dyDescent="0.25">
      <c r="D1500" s="111"/>
    </row>
    <row r="1501" spans="4:4" x14ac:dyDescent="0.25">
      <c r="D1501" s="111"/>
    </row>
    <row r="1502" spans="4:4" x14ac:dyDescent="0.25">
      <c r="D1502" s="111"/>
    </row>
    <row r="1503" spans="4:4" x14ac:dyDescent="0.25">
      <c r="D1503" s="111"/>
    </row>
    <row r="1504" spans="4:4" x14ac:dyDescent="0.25">
      <c r="D1504" s="111"/>
    </row>
    <row r="1505" spans="4:4" x14ac:dyDescent="0.25">
      <c r="D1505" s="111"/>
    </row>
    <row r="1506" spans="4:4" x14ac:dyDescent="0.25">
      <c r="D1506" s="111"/>
    </row>
    <row r="1507" spans="4:4" x14ac:dyDescent="0.25">
      <c r="D1507" s="111"/>
    </row>
    <row r="1508" spans="4:4" x14ac:dyDescent="0.25">
      <c r="D1508" s="111"/>
    </row>
    <row r="1509" spans="4:4" x14ac:dyDescent="0.25">
      <c r="D1509" s="111"/>
    </row>
    <row r="1510" spans="4:4" x14ac:dyDescent="0.25">
      <c r="D1510" s="111"/>
    </row>
    <row r="1511" spans="4:4" x14ac:dyDescent="0.25">
      <c r="D1511" s="111"/>
    </row>
    <row r="1512" spans="4:4" x14ac:dyDescent="0.25">
      <c r="D1512" s="111"/>
    </row>
    <row r="1513" spans="4:4" x14ac:dyDescent="0.25">
      <c r="D1513" s="111"/>
    </row>
    <row r="1514" spans="4:4" x14ac:dyDescent="0.25">
      <c r="D1514" s="111"/>
    </row>
    <row r="1515" spans="4:4" x14ac:dyDescent="0.25">
      <c r="D1515" s="111"/>
    </row>
    <row r="1516" spans="4:4" x14ac:dyDescent="0.25">
      <c r="D1516" s="111"/>
    </row>
    <row r="1517" spans="4:4" x14ac:dyDescent="0.25">
      <c r="D1517" s="111"/>
    </row>
    <row r="1518" spans="4:4" x14ac:dyDescent="0.25">
      <c r="D1518" s="111"/>
    </row>
    <row r="1519" spans="4:4" x14ac:dyDescent="0.25">
      <c r="D1519" s="111"/>
    </row>
    <row r="1520" spans="4:4" x14ac:dyDescent="0.25">
      <c r="D1520" s="111"/>
    </row>
    <row r="1521" spans="4:4" x14ac:dyDescent="0.25">
      <c r="D1521" s="111"/>
    </row>
    <row r="1522" spans="4:4" x14ac:dyDescent="0.25">
      <c r="D1522" s="111"/>
    </row>
    <row r="1523" spans="4:4" x14ac:dyDescent="0.25">
      <c r="D1523" s="111"/>
    </row>
    <row r="1524" spans="4:4" x14ac:dyDescent="0.25">
      <c r="D1524" s="111"/>
    </row>
    <row r="1525" spans="4:4" x14ac:dyDescent="0.25">
      <c r="D1525" s="111"/>
    </row>
    <row r="1526" spans="4:4" x14ac:dyDescent="0.25">
      <c r="D1526" s="111"/>
    </row>
    <row r="1527" spans="4:4" x14ac:dyDescent="0.25">
      <c r="D1527" s="111"/>
    </row>
    <row r="1528" spans="4:4" x14ac:dyDescent="0.25">
      <c r="D1528" s="111"/>
    </row>
    <row r="1529" spans="4:4" x14ac:dyDescent="0.25">
      <c r="D1529" s="111"/>
    </row>
    <row r="1530" spans="4:4" x14ac:dyDescent="0.25">
      <c r="D1530" s="111"/>
    </row>
    <row r="1531" spans="4:4" x14ac:dyDescent="0.25">
      <c r="D1531" s="111"/>
    </row>
    <row r="1532" spans="4:4" x14ac:dyDescent="0.25">
      <c r="D1532" s="111"/>
    </row>
    <row r="1533" spans="4:4" x14ac:dyDescent="0.25">
      <c r="D1533" s="111"/>
    </row>
    <row r="1534" spans="4:4" x14ac:dyDescent="0.25">
      <c r="D1534" s="111"/>
    </row>
    <row r="1535" spans="4:4" x14ac:dyDescent="0.25">
      <c r="D1535" s="111"/>
    </row>
    <row r="1536" spans="4:4" x14ac:dyDescent="0.25">
      <c r="D1536" s="111"/>
    </row>
    <row r="1537" spans="4:4" x14ac:dyDescent="0.25">
      <c r="D1537" s="111"/>
    </row>
    <row r="1538" spans="4:4" x14ac:dyDescent="0.25">
      <c r="D1538" s="111"/>
    </row>
    <row r="1539" spans="4:4" x14ac:dyDescent="0.25">
      <c r="D1539" s="111"/>
    </row>
    <row r="1540" spans="4:4" x14ac:dyDescent="0.25">
      <c r="D1540" s="111"/>
    </row>
    <row r="1541" spans="4:4" x14ac:dyDescent="0.25">
      <c r="D1541" s="111"/>
    </row>
    <row r="1542" spans="4:4" x14ac:dyDescent="0.25">
      <c r="D1542" s="111"/>
    </row>
    <row r="1543" spans="4:4" x14ac:dyDescent="0.25">
      <c r="D1543" s="111"/>
    </row>
    <row r="1544" spans="4:4" x14ac:dyDescent="0.25">
      <c r="D1544" s="111"/>
    </row>
    <row r="1545" spans="4:4" x14ac:dyDescent="0.25">
      <c r="D1545" s="111"/>
    </row>
    <row r="1546" spans="4:4" x14ac:dyDescent="0.25">
      <c r="D1546" s="111"/>
    </row>
    <row r="1547" spans="4:4" x14ac:dyDescent="0.25">
      <c r="D1547" s="111"/>
    </row>
    <row r="1548" spans="4:4" x14ac:dyDescent="0.25">
      <c r="D1548" s="111"/>
    </row>
    <row r="1549" spans="4:4" x14ac:dyDescent="0.25">
      <c r="D1549" s="111"/>
    </row>
    <row r="1550" spans="4:4" x14ac:dyDescent="0.25">
      <c r="D1550" s="111"/>
    </row>
    <row r="1551" spans="4:4" x14ac:dyDescent="0.25">
      <c r="D1551" s="111"/>
    </row>
    <row r="1552" spans="4:4" x14ac:dyDescent="0.25">
      <c r="D1552" s="111"/>
    </row>
    <row r="1553" spans="4:4" x14ac:dyDescent="0.25">
      <c r="D1553" s="111"/>
    </row>
    <row r="1554" spans="4:4" x14ac:dyDescent="0.25">
      <c r="D1554" s="111"/>
    </row>
    <row r="1555" spans="4:4" x14ac:dyDescent="0.25">
      <c r="D1555" s="111"/>
    </row>
    <row r="1556" spans="4:4" x14ac:dyDescent="0.25">
      <c r="D1556" s="111"/>
    </row>
    <row r="1557" spans="4:4" x14ac:dyDescent="0.25">
      <c r="D1557" s="111"/>
    </row>
    <row r="1558" spans="4:4" x14ac:dyDescent="0.25">
      <c r="D1558" s="111"/>
    </row>
    <row r="1559" spans="4:4" x14ac:dyDescent="0.25">
      <c r="D1559" s="111"/>
    </row>
    <row r="1560" spans="4:4" x14ac:dyDescent="0.25">
      <c r="D1560" s="111"/>
    </row>
    <row r="1561" spans="4:4" x14ac:dyDescent="0.25">
      <c r="D1561" s="111"/>
    </row>
    <row r="1562" spans="4:4" x14ac:dyDescent="0.25">
      <c r="D1562" s="111"/>
    </row>
    <row r="1563" spans="4:4" x14ac:dyDescent="0.25">
      <c r="D1563" s="111"/>
    </row>
    <row r="1564" spans="4:4" x14ac:dyDescent="0.25">
      <c r="D1564" s="111"/>
    </row>
    <row r="1565" spans="4:4" x14ac:dyDescent="0.25">
      <c r="D1565" s="111"/>
    </row>
    <row r="1566" spans="4:4" x14ac:dyDescent="0.25">
      <c r="D1566" s="111"/>
    </row>
    <row r="1567" spans="4:4" x14ac:dyDescent="0.25">
      <c r="D1567" s="111"/>
    </row>
    <row r="1568" spans="4:4" x14ac:dyDescent="0.25">
      <c r="D1568" s="111"/>
    </row>
    <row r="1569" spans="4:4" x14ac:dyDescent="0.25">
      <c r="D1569" s="111"/>
    </row>
    <row r="1570" spans="4:4" x14ac:dyDescent="0.25">
      <c r="D1570" s="111"/>
    </row>
    <row r="1571" spans="4:4" x14ac:dyDescent="0.25">
      <c r="D1571" s="111"/>
    </row>
    <row r="1572" spans="4:4" x14ac:dyDescent="0.25">
      <c r="D1572" s="111"/>
    </row>
    <row r="1573" spans="4:4" x14ac:dyDescent="0.25">
      <c r="D1573" s="111"/>
    </row>
    <row r="1574" spans="4:4" x14ac:dyDescent="0.25">
      <c r="D1574" s="111"/>
    </row>
    <row r="1575" spans="4:4" x14ac:dyDescent="0.25">
      <c r="D1575" s="111"/>
    </row>
    <row r="1576" spans="4:4" x14ac:dyDescent="0.25">
      <c r="D1576" s="111"/>
    </row>
    <row r="1577" spans="4:4" x14ac:dyDescent="0.25">
      <c r="D1577" s="111"/>
    </row>
    <row r="1578" spans="4:4" x14ac:dyDescent="0.25">
      <c r="D1578" s="111"/>
    </row>
    <row r="1579" spans="4:4" x14ac:dyDescent="0.25">
      <c r="D1579" s="111"/>
    </row>
    <row r="1580" spans="4:4" x14ac:dyDescent="0.25">
      <c r="D1580" s="111"/>
    </row>
    <row r="1581" spans="4:4" x14ac:dyDescent="0.25">
      <c r="D1581" s="111"/>
    </row>
    <row r="1582" spans="4:4" x14ac:dyDescent="0.25">
      <c r="D1582" s="111"/>
    </row>
    <row r="1583" spans="4:4" x14ac:dyDescent="0.25">
      <c r="D1583" s="111"/>
    </row>
    <row r="1584" spans="4:4" x14ac:dyDescent="0.25">
      <c r="D1584" s="111"/>
    </row>
    <row r="1585" spans="4:4" x14ac:dyDescent="0.25">
      <c r="D1585" s="111"/>
    </row>
    <row r="1586" spans="4:4" x14ac:dyDescent="0.25">
      <c r="D1586" s="111"/>
    </row>
    <row r="1587" spans="4:4" x14ac:dyDescent="0.25">
      <c r="D1587" s="111"/>
    </row>
    <row r="1588" spans="4:4" x14ac:dyDescent="0.25">
      <c r="D1588" s="111"/>
    </row>
    <row r="1589" spans="4:4" x14ac:dyDescent="0.25">
      <c r="D1589" s="111"/>
    </row>
    <row r="1590" spans="4:4" x14ac:dyDescent="0.25">
      <c r="D1590" s="111"/>
    </row>
    <row r="1591" spans="4:4" x14ac:dyDescent="0.25">
      <c r="D1591" s="111"/>
    </row>
    <row r="1592" spans="4:4" x14ac:dyDescent="0.25">
      <c r="D1592" s="111"/>
    </row>
    <row r="1593" spans="4:4" x14ac:dyDescent="0.25">
      <c r="D1593" s="111"/>
    </row>
    <row r="1594" spans="4:4" x14ac:dyDescent="0.25">
      <c r="D1594" s="111"/>
    </row>
    <row r="1595" spans="4:4" x14ac:dyDescent="0.25">
      <c r="D1595" s="111"/>
    </row>
    <row r="1596" spans="4:4" x14ac:dyDescent="0.25">
      <c r="D1596" s="111"/>
    </row>
    <row r="1597" spans="4:4" x14ac:dyDescent="0.25">
      <c r="D1597" s="111"/>
    </row>
    <row r="1598" spans="4:4" x14ac:dyDescent="0.25">
      <c r="D1598" s="111"/>
    </row>
    <row r="1599" spans="4:4" x14ac:dyDescent="0.25">
      <c r="D1599" s="111"/>
    </row>
    <row r="1600" spans="4:4" x14ac:dyDescent="0.25">
      <c r="D1600" s="111"/>
    </row>
    <row r="1601" spans="4:4" x14ac:dyDescent="0.25">
      <c r="D1601" s="111"/>
    </row>
    <row r="1602" spans="4:4" x14ac:dyDescent="0.25">
      <c r="D1602" s="111"/>
    </row>
    <row r="1603" spans="4:4" x14ac:dyDescent="0.25">
      <c r="D1603" s="111"/>
    </row>
    <row r="1604" spans="4:4" x14ac:dyDescent="0.25">
      <c r="D1604" s="111"/>
    </row>
    <row r="1605" spans="4:4" x14ac:dyDescent="0.25">
      <c r="D1605" s="111"/>
    </row>
    <row r="1606" spans="4:4" x14ac:dyDescent="0.25">
      <c r="D1606" s="111"/>
    </row>
    <row r="1607" spans="4:4" x14ac:dyDescent="0.25">
      <c r="D1607" s="111"/>
    </row>
    <row r="1608" spans="4:4" x14ac:dyDescent="0.25">
      <c r="D1608" s="111"/>
    </row>
    <row r="1609" spans="4:4" x14ac:dyDescent="0.25">
      <c r="D1609" s="111"/>
    </row>
    <row r="1610" spans="4:4" x14ac:dyDescent="0.25">
      <c r="D1610" s="111"/>
    </row>
    <row r="1611" spans="4:4" x14ac:dyDescent="0.25">
      <c r="D1611" s="111"/>
    </row>
    <row r="1612" spans="4:4" x14ac:dyDescent="0.25">
      <c r="D1612" s="111"/>
    </row>
    <row r="1613" spans="4:4" x14ac:dyDescent="0.25">
      <c r="D1613" s="111"/>
    </row>
    <row r="1614" spans="4:4" x14ac:dyDescent="0.25">
      <c r="D1614" s="111"/>
    </row>
    <row r="1615" spans="4:4" x14ac:dyDescent="0.25">
      <c r="D1615" s="111"/>
    </row>
    <row r="1616" spans="4:4" x14ac:dyDescent="0.25">
      <c r="D1616" s="111"/>
    </row>
    <row r="1617" spans="4:4" x14ac:dyDescent="0.25">
      <c r="D1617" s="111"/>
    </row>
    <row r="1618" spans="4:4" x14ac:dyDescent="0.25">
      <c r="D1618" s="111"/>
    </row>
    <row r="1619" spans="4:4" x14ac:dyDescent="0.25">
      <c r="D1619" s="111"/>
    </row>
    <row r="1620" spans="4:4" x14ac:dyDescent="0.25">
      <c r="D1620" s="111"/>
    </row>
    <row r="1621" spans="4:4" x14ac:dyDescent="0.25">
      <c r="D1621" s="111"/>
    </row>
    <row r="1622" spans="4:4" x14ac:dyDescent="0.25">
      <c r="D1622" s="111"/>
    </row>
    <row r="1623" spans="4:4" x14ac:dyDescent="0.25">
      <c r="D1623" s="111"/>
    </row>
    <row r="1624" spans="4:4" x14ac:dyDescent="0.25">
      <c r="D1624" s="111"/>
    </row>
    <row r="1625" spans="4:4" x14ac:dyDescent="0.25">
      <c r="D1625" s="111"/>
    </row>
    <row r="1626" spans="4:4" x14ac:dyDescent="0.25">
      <c r="D1626" s="111"/>
    </row>
    <row r="1627" spans="4:4" x14ac:dyDescent="0.25">
      <c r="D1627" s="111"/>
    </row>
    <row r="1628" spans="4:4" x14ac:dyDescent="0.25">
      <c r="D1628" s="111"/>
    </row>
    <row r="1629" spans="4:4" x14ac:dyDescent="0.25">
      <c r="D1629" s="111"/>
    </row>
    <row r="1630" spans="4:4" x14ac:dyDescent="0.25">
      <c r="D1630" s="111"/>
    </row>
    <row r="1631" spans="4:4" x14ac:dyDescent="0.25">
      <c r="D1631" s="111"/>
    </row>
    <row r="1632" spans="4:4" x14ac:dyDescent="0.25">
      <c r="D1632" s="111"/>
    </row>
    <row r="1633" spans="4:4" x14ac:dyDescent="0.25">
      <c r="D1633" s="111"/>
    </row>
    <row r="1634" spans="4:4" x14ac:dyDescent="0.25">
      <c r="D1634" s="111"/>
    </row>
    <row r="1635" spans="4:4" x14ac:dyDescent="0.25">
      <c r="D1635" s="111"/>
    </row>
    <row r="1636" spans="4:4" x14ac:dyDescent="0.25">
      <c r="D1636" s="111"/>
    </row>
    <row r="1637" spans="4:4" x14ac:dyDescent="0.25">
      <c r="D1637" s="111"/>
    </row>
    <row r="1638" spans="4:4" x14ac:dyDescent="0.25">
      <c r="D1638" s="111"/>
    </row>
    <row r="1639" spans="4:4" x14ac:dyDescent="0.25">
      <c r="D1639" s="111"/>
    </row>
    <row r="1640" spans="4:4" x14ac:dyDescent="0.25">
      <c r="D1640" s="111"/>
    </row>
    <row r="1641" spans="4:4" x14ac:dyDescent="0.25">
      <c r="D1641" s="111"/>
    </row>
    <row r="1642" spans="4:4" x14ac:dyDescent="0.25">
      <c r="D1642" s="111"/>
    </row>
    <row r="1643" spans="4:4" x14ac:dyDescent="0.25">
      <c r="D1643" s="111"/>
    </row>
    <row r="1644" spans="4:4" x14ac:dyDescent="0.25">
      <c r="D1644" s="111"/>
    </row>
    <row r="1645" spans="4:4" x14ac:dyDescent="0.25">
      <c r="D1645" s="111"/>
    </row>
    <row r="1646" spans="4:4" x14ac:dyDescent="0.25">
      <c r="D1646" s="111"/>
    </row>
    <row r="1647" spans="4:4" x14ac:dyDescent="0.25">
      <c r="D1647" s="111"/>
    </row>
    <row r="1648" spans="4:4" x14ac:dyDescent="0.25">
      <c r="D1648" s="111"/>
    </row>
    <row r="1649" spans="4:4" x14ac:dyDescent="0.25">
      <c r="D1649" s="111"/>
    </row>
    <row r="1650" spans="4:4" x14ac:dyDescent="0.25">
      <c r="D1650" s="111"/>
    </row>
    <row r="1651" spans="4:4" x14ac:dyDescent="0.25">
      <c r="D1651" s="111"/>
    </row>
    <row r="1652" spans="4:4" x14ac:dyDescent="0.25">
      <c r="D1652" s="111"/>
    </row>
    <row r="1653" spans="4:4" x14ac:dyDescent="0.25">
      <c r="D1653" s="111"/>
    </row>
    <row r="1654" spans="4:4" x14ac:dyDescent="0.25">
      <c r="D1654" s="111"/>
    </row>
    <row r="1655" spans="4:4" x14ac:dyDescent="0.25">
      <c r="D1655" s="111"/>
    </row>
    <row r="1656" spans="4:4" x14ac:dyDescent="0.25">
      <c r="D1656" s="111"/>
    </row>
    <row r="1657" spans="4:4" x14ac:dyDescent="0.25">
      <c r="D1657" s="111"/>
    </row>
    <row r="1658" spans="4:4" x14ac:dyDescent="0.25">
      <c r="D1658" s="111"/>
    </row>
    <row r="1659" spans="4:4" x14ac:dyDescent="0.25">
      <c r="D1659" s="111"/>
    </row>
    <row r="1660" spans="4:4" x14ac:dyDescent="0.25">
      <c r="D1660" s="111"/>
    </row>
    <row r="1661" spans="4:4" x14ac:dyDescent="0.25">
      <c r="D1661" s="111"/>
    </row>
    <row r="1662" spans="4:4" x14ac:dyDescent="0.25">
      <c r="D1662" s="111"/>
    </row>
    <row r="1663" spans="4:4" x14ac:dyDescent="0.25">
      <c r="D1663" s="111"/>
    </row>
    <row r="1664" spans="4:4" x14ac:dyDescent="0.25">
      <c r="D1664" s="111"/>
    </row>
    <row r="1665" spans="4:4" x14ac:dyDescent="0.25">
      <c r="D1665" s="111"/>
    </row>
    <row r="1666" spans="4:4" x14ac:dyDescent="0.25">
      <c r="D1666" s="111"/>
    </row>
    <row r="1667" spans="4:4" x14ac:dyDescent="0.25">
      <c r="D1667" s="111"/>
    </row>
    <row r="1668" spans="4:4" x14ac:dyDescent="0.25">
      <c r="D1668" s="111"/>
    </row>
    <row r="1669" spans="4:4" x14ac:dyDescent="0.25">
      <c r="D1669" s="111"/>
    </row>
    <row r="1670" spans="4:4" x14ac:dyDescent="0.25">
      <c r="D1670" s="111"/>
    </row>
    <row r="1671" spans="4:4" x14ac:dyDescent="0.25">
      <c r="D1671" s="111"/>
    </row>
    <row r="1672" spans="4:4" x14ac:dyDescent="0.25">
      <c r="D1672" s="111"/>
    </row>
    <row r="1673" spans="4:4" x14ac:dyDescent="0.25">
      <c r="D1673" s="111"/>
    </row>
    <row r="1674" spans="4:4" x14ac:dyDescent="0.25">
      <c r="D1674" s="111"/>
    </row>
    <row r="1675" spans="4:4" x14ac:dyDescent="0.25">
      <c r="D1675" s="111"/>
    </row>
    <row r="1676" spans="4:4" x14ac:dyDescent="0.25">
      <c r="D1676" s="111"/>
    </row>
    <row r="1677" spans="4:4" x14ac:dyDescent="0.25">
      <c r="D1677" s="111"/>
    </row>
    <row r="1678" spans="4:4" x14ac:dyDescent="0.25">
      <c r="D1678" s="111"/>
    </row>
    <row r="1679" spans="4:4" x14ac:dyDescent="0.25">
      <c r="D1679" s="111"/>
    </row>
    <row r="1680" spans="4:4" x14ac:dyDescent="0.25">
      <c r="D1680" s="111"/>
    </row>
    <row r="1681" spans="4:4" x14ac:dyDescent="0.25">
      <c r="D1681" s="111"/>
    </row>
    <row r="1682" spans="4:4" x14ac:dyDescent="0.25">
      <c r="D1682" s="111"/>
    </row>
    <row r="1683" spans="4:4" x14ac:dyDescent="0.25">
      <c r="D1683" s="111"/>
    </row>
    <row r="1684" spans="4:4" x14ac:dyDescent="0.25">
      <c r="D1684" s="111"/>
    </row>
    <row r="1685" spans="4:4" x14ac:dyDescent="0.25">
      <c r="D1685" s="111"/>
    </row>
    <row r="1686" spans="4:4" x14ac:dyDescent="0.25">
      <c r="D1686" s="111"/>
    </row>
    <row r="1687" spans="4:4" x14ac:dyDescent="0.25">
      <c r="D1687" s="111"/>
    </row>
    <row r="1688" spans="4:4" x14ac:dyDescent="0.25">
      <c r="D1688" s="111"/>
    </row>
    <row r="1689" spans="4:4" x14ac:dyDescent="0.25">
      <c r="D1689" s="111"/>
    </row>
    <row r="1690" spans="4:4" x14ac:dyDescent="0.25">
      <c r="D1690" s="111"/>
    </row>
    <row r="1691" spans="4:4" x14ac:dyDescent="0.25">
      <c r="D1691" s="111"/>
    </row>
    <row r="1692" spans="4:4" x14ac:dyDescent="0.25">
      <c r="D1692" s="111"/>
    </row>
    <row r="1693" spans="4:4" x14ac:dyDescent="0.25">
      <c r="D1693" s="111"/>
    </row>
    <row r="1694" spans="4:4" x14ac:dyDescent="0.25">
      <c r="D1694" s="111"/>
    </row>
    <row r="1695" spans="4:4" x14ac:dyDescent="0.25">
      <c r="D1695" s="111"/>
    </row>
    <row r="1696" spans="4:4" x14ac:dyDescent="0.25">
      <c r="D1696" s="111"/>
    </row>
    <row r="1697" spans="4:4" x14ac:dyDescent="0.25">
      <c r="D1697" s="111"/>
    </row>
    <row r="1698" spans="4:4" x14ac:dyDescent="0.25">
      <c r="D1698" s="111"/>
    </row>
    <row r="1699" spans="4:4" x14ac:dyDescent="0.25">
      <c r="D1699" s="111"/>
    </row>
    <row r="1700" spans="4:4" x14ac:dyDescent="0.25">
      <c r="D1700" s="111"/>
    </row>
    <row r="1701" spans="4:4" x14ac:dyDescent="0.25">
      <c r="D1701" s="111"/>
    </row>
    <row r="1702" spans="4:4" x14ac:dyDescent="0.25">
      <c r="D1702" s="111"/>
    </row>
    <row r="1703" spans="4:4" x14ac:dyDescent="0.25">
      <c r="D1703" s="111"/>
    </row>
    <row r="1704" spans="4:4" x14ac:dyDescent="0.25">
      <c r="D1704" s="111"/>
    </row>
    <row r="1705" spans="4:4" x14ac:dyDescent="0.25">
      <c r="D1705" s="111"/>
    </row>
    <row r="1706" spans="4:4" x14ac:dyDescent="0.25">
      <c r="D1706" s="111"/>
    </row>
    <row r="1707" spans="4:4" x14ac:dyDescent="0.25">
      <c r="D1707" s="111"/>
    </row>
    <row r="1708" spans="4:4" x14ac:dyDescent="0.25">
      <c r="D1708" s="111"/>
    </row>
    <row r="1709" spans="4:4" x14ac:dyDescent="0.25">
      <c r="D1709" s="111"/>
    </row>
    <row r="1710" spans="4:4" x14ac:dyDescent="0.25">
      <c r="D1710" s="111"/>
    </row>
    <row r="1711" spans="4:4" x14ac:dyDescent="0.25">
      <c r="D1711" s="111"/>
    </row>
    <row r="1712" spans="4:4" x14ac:dyDescent="0.25">
      <c r="D1712" s="111"/>
    </row>
    <row r="1713" spans="4:4" x14ac:dyDescent="0.25">
      <c r="D1713" s="111"/>
    </row>
    <row r="1714" spans="4:4" x14ac:dyDescent="0.25">
      <c r="D1714" s="111"/>
    </row>
    <row r="1715" spans="4:4" x14ac:dyDescent="0.25">
      <c r="D1715" s="111"/>
    </row>
    <row r="1716" spans="4:4" x14ac:dyDescent="0.25">
      <c r="D1716" s="111"/>
    </row>
    <row r="1717" spans="4:4" x14ac:dyDescent="0.25">
      <c r="D1717" s="111"/>
    </row>
    <row r="1718" spans="4:4" x14ac:dyDescent="0.25">
      <c r="D1718" s="111"/>
    </row>
    <row r="1719" spans="4:4" x14ac:dyDescent="0.25">
      <c r="D1719" s="111"/>
    </row>
    <row r="1720" spans="4:4" x14ac:dyDescent="0.25">
      <c r="D1720" s="111"/>
    </row>
    <row r="1721" spans="4:4" x14ac:dyDescent="0.25">
      <c r="D1721" s="111"/>
    </row>
    <row r="1722" spans="4:4" x14ac:dyDescent="0.25">
      <c r="D1722" s="111"/>
    </row>
    <row r="1723" spans="4:4" x14ac:dyDescent="0.25">
      <c r="D1723" s="111"/>
    </row>
    <row r="1724" spans="4:4" x14ac:dyDescent="0.25">
      <c r="D1724" s="111"/>
    </row>
    <row r="1725" spans="4:4" x14ac:dyDescent="0.25">
      <c r="D1725" s="111"/>
    </row>
    <row r="1726" spans="4:4" x14ac:dyDescent="0.25">
      <c r="D1726" s="111"/>
    </row>
    <row r="1727" spans="4:4" x14ac:dyDescent="0.25">
      <c r="D1727" s="111"/>
    </row>
    <row r="1728" spans="4:4" x14ac:dyDescent="0.25">
      <c r="D1728" s="111"/>
    </row>
    <row r="1729" spans="4:4" x14ac:dyDescent="0.25">
      <c r="D1729" s="111"/>
    </row>
    <row r="1730" spans="4:4" x14ac:dyDescent="0.25">
      <c r="D1730" s="111"/>
    </row>
    <row r="1731" spans="4:4" x14ac:dyDescent="0.25">
      <c r="D1731" s="111"/>
    </row>
    <row r="1732" spans="4:4" x14ac:dyDescent="0.25">
      <c r="D1732" s="111"/>
    </row>
    <row r="1733" spans="4:4" x14ac:dyDescent="0.25">
      <c r="D1733" s="111"/>
    </row>
    <row r="1734" spans="4:4" x14ac:dyDescent="0.25">
      <c r="D1734" s="111"/>
    </row>
    <row r="1735" spans="4:4" x14ac:dyDescent="0.25">
      <c r="D1735" s="111"/>
    </row>
    <row r="1736" spans="4:4" x14ac:dyDescent="0.25">
      <c r="D1736" s="111"/>
    </row>
    <row r="1737" spans="4:4" x14ac:dyDescent="0.25">
      <c r="D1737" s="111"/>
    </row>
    <row r="1738" spans="4:4" x14ac:dyDescent="0.25">
      <c r="D1738" s="111"/>
    </row>
    <row r="1739" spans="4:4" x14ac:dyDescent="0.25">
      <c r="D1739" s="111"/>
    </row>
    <row r="1740" spans="4:4" x14ac:dyDescent="0.25">
      <c r="D1740" s="111"/>
    </row>
    <row r="1741" spans="4:4" x14ac:dyDescent="0.25">
      <c r="D1741" s="111"/>
    </row>
    <row r="1742" spans="4:4" x14ac:dyDescent="0.25">
      <c r="D1742" s="111"/>
    </row>
    <row r="1743" spans="4:4" x14ac:dyDescent="0.25">
      <c r="D1743" s="111"/>
    </row>
    <row r="1744" spans="4:4" x14ac:dyDescent="0.25">
      <c r="D1744" s="111"/>
    </row>
    <row r="1745" spans="4:4" x14ac:dyDescent="0.25">
      <c r="D1745" s="111"/>
    </row>
    <row r="1746" spans="4:4" x14ac:dyDescent="0.25">
      <c r="D1746" s="111"/>
    </row>
    <row r="1747" spans="4:4" x14ac:dyDescent="0.25">
      <c r="D1747" s="111"/>
    </row>
    <row r="1748" spans="4:4" x14ac:dyDescent="0.25">
      <c r="D1748" s="111"/>
    </row>
    <row r="1749" spans="4:4" x14ac:dyDescent="0.25">
      <c r="D1749" s="111"/>
    </row>
    <row r="1750" spans="4:4" x14ac:dyDescent="0.25">
      <c r="D1750" s="111"/>
    </row>
    <row r="1751" spans="4:4" x14ac:dyDescent="0.25">
      <c r="D1751" s="111"/>
    </row>
    <row r="1752" spans="4:4" x14ac:dyDescent="0.25">
      <c r="D1752" s="111"/>
    </row>
    <row r="1753" spans="4:4" x14ac:dyDescent="0.25">
      <c r="D1753" s="111"/>
    </row>
    <row r="1754" spans="4:4" x14ac:dyDescent="0.25">
      <c r="D1754" s="111"/>
    </row>
    <row r="1755" spans="4:4" x14ac:dyDescent="0.25">
      <c r="D1755" s="111"/>
    </row>
    <row r="1756" spans="4:4" x14ac:dyDescent="0.25">
      <c r="D1756" s="111"/>
    </row>
    <row r="1757" spans="4:4" x14ac:dyDescent="0.25">
      <c r="D1757" s="111"/>
    </row>
    <row r="1758" spans="4:4" x14ac:dyDescent="0.25">
      <c r="D1758" s="111"/>
    </row>
    <row r="1759" spans="4:4" x14ac:dyDescent="0.25">
      <c r="D1759" s="111"/>
    </row>
    <row r="1760" spans="4:4" x14ac:dyDescent="0.25">
      <c r="D1760" s="111"/>
    </row>
    <row r="1761" spans="4:4" x14ac:dyDescent="0.25">
      <c r="D1761" s="111"/>
    </row>
    <row r="1762" spans="4:4" x14ac:dyDescent="0.25">
      <c r="D1762" s="111"/>
    </row>
    <row r="1763" spans="4:4" x14ac:dyDescent="0.25">
      <c r="D1763" s="111"/>
    </row>
    <row r="1764" spans="4:4" x14ac:dyDescent="0.25">
      <c r="D1764" s="111"/>
    </row>
    <row r="1765" spans="4:4" x14ac:dyDescent="0.25">
      <c r="D1765" s="111"/>
    </row>
    <row r="1766" spans="4:4" x14ac:dyDescent="0.25">
      <c r="D1766" s="111"/>
    </row>
    <row r="1767" spans="4:4" x14ac:dyDescent="0.25">
      <c r="D1767" s="111"/>
    </row>
    <row r="1768" spans="4:4" x14ac:dyDescent="0.25">
      <c r="D1768" s="111"/>
    </row>
    <row r="1769" spans="4:4" x14ac:dyDescent="0.25">
      <c r="D1769" s="111"/>
    </row>
    <row r="1770" spans="4:4" x14ac:dyDescent="0.25">
      <c r="D1770" s="111"/>
    </row>
    <row r="1771" spans="4:4" x14ac:dyDescent="0.25">
      <c r="D1771" s="111"/>
    </row>
    <row r="1772" spans="4:4" x14ac:dyDescent="0.25">
      <c r="D1772" s="111"/>
    </row>
    <row r="1773" spans="4:4" x14ac:dyDescent="0.25">
      <c r="D1773" s="111"/>
    </row>
    <row r="1774" spans="4:4" x14ac:dyDescent="0.25">
      <c r="D1774" s="111"/>
    </row>
    <row r="1775" spans="4:4" x14ac:dyDescent="0.25">
      <c r="D1775" s="111"/>
    </row>
    <row r="1776" spans="4:4" x14ac:dyDescent="0.25">
      <c r="D1776" s="111"/>
    </row>
    <row r="1777" spans="4:4" x14ac:dyDescent="0.25">
      <c r="D1777" s="111"/>
    </row>
    <row r="1778" spans="4:4" x14ac:dyDescent="0.25">
      <c r="D1778" s="111"/>
    </row>
    <row r="1779" spans="4:4" x14ac:dyDescent="0.25">
      <c r="D1779" s="111"/>
    </row>
    <row r="1780" spans="4:4" x14ac:dyDescent="0.25">
      <c r="D1780" s="111"/>
    </row>
    <row r="1781" spans="4:4" x14ac:dyDescent="0.25">
      <c r="D1781" s="111"/>
    </row>
    <row r="1782" spans="4:4" x14ac:dyDescent="0.25">
      <c r="D1782" s="111"/>
    </row>
    <row r="1783" spans="4:4" x14ac:dyDescent="0.25">
      <c r="D1783" s="111"/>
    </row>
    <row r="1784" spans="4:4" x14ac:dyDescent="0.25">
      <c r="D1784" s="111"/>
    </row>
    <row r="1785" spans="4:4" x14ac:dyDescent="0.25">
      <c r="D1785" s="111"/>
    </row>
    <row r="1786" spans="4:4" x14ac:dyDescent="0.25">
      <c r="D1786" s="111"/>
    </row>
    <row r="1787" spans="4:4" x14ac:dyDescent="0.25">
      <c r="D1787" s="111"/>
    </row>
    <row r="1788" spans="4:4" x14ac:dyDescent="0.25">
      <c r="D1788" s="111"/>
    </row>
    <row r="1789" spans="4:4" x14ac:dyDescent="0.25">
      <c r="D1789" s="111"/>
    </row>
    <row r="1790" spans="4:4" x14ac:dyDescent="0.25">
      <c r="D1790" s="111"/>
    </row>
    <row r="1791" spans="4:4" x14ac:dyDescent="0.25">
      <c r="D1791" s="111"/>
    </row>
    <row r="1792" spans="4:4" x14ac:dyDescent="0.25">
      <c r="D1792" s="111"/>
    </row>
    <row r="1793" spans="4:4" x14ac:dyDescent="0.25">
      <c r="D1793" s="111"/>
    </row>
    <row r="1794" spans="4:4" x14ac:dyDescent="0.25">
      <c r="D1794" s="111"/>
    </row>
    <row r="1795" spans="4:4" x14ac:dyDescent="0.25">
      <c r="D1795" s="111"/>
    </row>
    <row r="1796" spans="4:4" x14ac:dyDescent="0.25">
      <c r="D1796" s="111"/>
    </row>
    <row r="1797" spans="4:4" x14ac:dyDescent="0.25">
      <c r="D1797" s="111"/>
    </row>
    <row r="1798" spans="4:4" x14ac:dyDescent="0.25">
      <c r="D1798" s="111"/>
    </row>
    <row r="1799" spans="4:4" x14ac:dyDescent="0.25">
      <c r="D1799" s="111"/>
    </row>
    <row r="1800" spans="4:4" x14ac:dyDescent="0.25">
      <c r="D1800" s="111"/>
    </row>
    <row r="1801" spans="4:4" x14ac:dyDescent="0.25">
      <c r="D1801" s="111"/>
    </row>
    <row r="1802" spans="4:4" x14ac:dyDescent="0.25">
      <c r="D1802" s="111"/>
    </row>
    <row r="1803" spans="4:4" x14ac:dyDescent="0.25">
      <c r="D1803" s="111"/>
    </row>
    <row r="1804" spans="4:4" x14ac:dyDescent="0.25">
      <c r="D1804" s="111"/>
    </row>
    <row r="1805" spans="4:4" x14ac:dyDescent="0.25">
      <c r="D1805" s="111"/>
    </row>
    <row r="1806" spans="4:4" x14ac:dyDescent="0.25">
      <c r="D1806" s="111"/>
    </row>
    <row r="1807" spans="4:4" x14ac:dyDescent="0.25">
      <c r="D1807" s="111"/>
    </row>
    <row r="1808" spans="4:4" x14ac:dyDescent="0.25">
      <c r="D1808" s="111"/>
    </row>
    <row r="1809" spans="4:4" x14ac:dyDescent="0.25">
      <c r="D1809" s="111"/>
    </row>
    <row r="1810" spans="4:4" x14ac:dyDescent="0.25">
      <c r="D1810" s="111"/>
    </row>
    <row r="1811" spans="4:4" x14ac:dyDescent="0.25">
      <c r="D1811" s="111"/>
    </row>
    <row r="1812" spans="4:4" x14ac:dyDescent="0.25">
      <c r="D1812" s="111"/>
    </row>
    <row r="1813" spans="4:4" x14ac:dyDescent="0.25">
      <c r="D1813" s="111"/>
    </row>
    <row r="1814" spans="4:4" x14ac:dyDescent="0.25">
      <c r="D1814" s="111"/>
    </row>
    <row r="1815" spans="4:4" x14ac:dyDescent="0.25">
      <c r="D1815" s="111"/>
    </row>
    <row r="1816" spans="4:4" x14ac:dyDescent="0.25">
      <c r="D1816" s="111"/>
    </row>
    <row r="1817" spans="4:4" x14ac:dyDescent="0.25">
      <c r="D1817" s="111"/>
    </row>
    <row r="1818" spans="4:4" x14ac:dyDescent="0.25">
      <c r="D1818" s="111"/>
    </row>
    <row r="1819" spans="4:4" x14ac:dyDescent="0.25">
      <c r="D1819" s="111"/>
    </row>
    <row r="1820" spans="4:4" x14ac:dyDescent="0.25">
      <c r="D1820" s="111"/>
    </row>
    <row r="1821" spans="4:4" x14ac:dyDescent="0.25">
      <c r="D1821" s="111"/>
    </row>
    <row r="1822" spans="4:4" x14ac:dyDescent="0.25">
      <c r="D1822" s="111"/>
    </row>
    <row r="1823" spans="4:4" x14ac:dyDescent="0.25">
      <c r="D1823" s="111"/>
    </row>
    <row r="1824" spans="4:4" x14ac:dyDescent="0.25">
      <c r="D1824" s="111"/>
    </row>
    <row r="1825" spans="4:4" x14ac:dyDescent="0.25">
      <c r="D1825" s="111"/>
    </row>
    <row r="1826" spans="4:4" x14ac:dyDescent="0.25">
      <c r="D1826" s="111"/>
    </row>
    <row r="1827" spans="4:4" x14ac:dyDescent="0.25">
      <c r="D1827" s="111"/>
    </row>
    <row r="1828" spans="4:4" x14ac:dyDescent="0.25">
      <c r="D1828" s="111"/>
    </row>
    <row r="1829" spans="4:4" x14ac:dyDescent="0.25">
      <c r="D1829" s="111"/>
    </row>
    <row r="1830" spans="4:4" x14ac:dyDescent="0.25">
      <c r="D1830" s="111"/>
    </row>
    <row r="1831" spans="4:4" x14ac:dyDescent="0.25">
      <c r="D1831" s="111"/>
    </row>
    <row r="1832" spans="4:4" x14ac:dyDescent="0.25">
      <c r="D1832" s="111"/>
    </row>
    <row r="1833" spans="4:4" x14ac:dyDescent="0.25">
      <c r="D1833" s="111"/>
    </row>
    <row r="1834" spans="4:4" x14ac:dyDescent="0.25">
      <c r="D1834" s="111"/>
    </row>
    <row r="1835" spans="4:4" x14ac:dyDescent="0.25">
      <c r="D1835" s="111"/>
    </row>
    <row r="1836" spans="4:4" x14ac:dyDescent="0.25">
      <c r="D1836" s="111"/>
    </row>
    <row r="1837" spans="4:4" x14ac:dyDescent="0.25">
      <c r="D1837" s="111"/>
    </row>
    <row r="1838" spans="4:4" x14ac:dyDescent="0.25">
      <c r="D1838" s="111"/>
    </row>
    <row r="1839" spans="4:4" x14ac:dyDescent="0.25">
      <c r="D1839" s="111"/>
    </row>
    <row r="1840" spans="4:4" x14ac:dyDescent="0.25">
      <c r="D1840" s="111"/>
    </row>
    <row r="1841" spans="4:4" x14ac:dyDescent="0.25">
      <c r="D1841" s="111"/>
    </row>
    <row r="1842" spans="4:4" x14ac:dyDescent="0.25">
      <c r="D1842" s="111"/>
    </row>
    <row r="1843" spans="4:4" x14ac:dyDescent="0.25">
      <c r="D1843" s="111"/>
    </row>
    <row r="1844" spans="4:4" x14ac:dyDescent="0.25">
      <c r="D1844" s="111"/>
    </row>
    <row r="1845" spans="4:4" x14ac:dyDescent="0.25">
      <c r="D1845" s="111"/>
    </row>
    <row r="1846" spans="4:4" x14ac:dyDescent="0.25">
      <c r="D1846" s="111"/>
    </row>
    <row r="1847" spans="4:4" x14ac:dyDescent="0.25">
      <c r="D1847" s="111"/>
    </row>
    <row r="1848" spans="4:4" x14ac:dyDescent="0.25">
      <c r="D1848" s="111"/>
    </row>
    <row r="1849" spans="4:4" x14ac:dyDescent="0.25">
      <c r="D1849" s="111"/>
    </row>
    <row r="1850" spans="4:4" x14ac:dyDescent="0.25">
      <c r="D1850" s="111"/>
    </row>
    <row r="1851" spans="4:4" x14ac:dyDescent="0.25">
      <c r="D1851" s="111"/>
    </row>
    <row r="1852" spans="4:4" x14ac:dyDescent="0.25">
      <c r="D1852" s="111"/>
    </row>
    <row r="1853" spans="4:4" x14ac:dyDescent="0.25">
      <c r="D1853" s="111"/>
    </row>
    <row r="1854" spans="4:4" x14ac:dyDescent="0.25">
      <c r="D1854" s="111"/>
    </row>
    <row r="1855" spans="4:4" x14ac:dyDescent="0.25">
      <c r="D1855" s="111"/>
    </row>
    <row r="1856" spans="4:4" x14ac:dyDescent="0.25">
      <c r="D1856" s="111"/>
    </row>
    <row r="1857" spans="4:4" x14ac:dyDescent="0.25">
      <c r="D1857" s="111"/>
    </row>
    <row r="1858" spans="4:4" x14ac:dyDescent="0.25">
      <c r="D1858" s="111"/>
    </row>
    <row r="1859" spans="4:4" x14ac:dyDescent="0.25">
      <c r="D1859" s="111"/>
    </row>
    <row r="1860" spans="4:4" x14ac:dyDescent="0.25">
      <c r="D1860" s="111"/>
    </row>
    <row r="1861" spans="4:4" x14ac:dyDescent="0.25">
      <c r="D1861" s="111"/>
    </row>
    <row r="1862" spans="4:4" x14ac:dyDescent="0.25">
      <c r="D1862" s="111"/>
    </row>
    <row r="1863" spans="4:4" x14ac:dyDescent="0.25">
      <c r="D1863" s="111"/>
    </row>
    <row r="1864" spans="4:4" x14ac:dyDescent="0.25">
      <c r="D1864" s="111"/>
    </row>
    <row r="1865" spans="4:4" x14ac:dyDescent="0.25">
      <c r="D1865" s="111"/>
    </row>
    <row r="1866" spans="4:4" x14ac:dyDescent="0.25">
      <c r="D1866" s="111"/>
    </row>
    <row r="1867" spans="4:4" x14ac:dyDescent="0.25">
      <c r="D1867" s="111"/>
    </row>
    <row r="1868" spans="4:4" x14ac:dyDescent="0.25">
      <c r="D1868" s="111"/>
    </row>
    <row r="1869" spans="4:4" x14ac:dyDescent="0.25">
      <c r="D1869" s="111"/>
    </row>
    <row r="1870" spans="4:4" x14ac:dyDescent="0.25">
      <c r="D1870" s="111"/>
    </row>
    <row r="1871" spans="4:4" x14ac:dyDescent="0.25">
      <c r="D1871" s="111"/>
    </row>
    <row r="1872" spans="4:4" x14ac:dyDescent="0.25">
      <c r="D1872" s="111"/>
    </row>
    <row r="1873" spans="4:4" x14ac:dyDescent="0.25">
      <c r="D1873" s="111"/>
    </row>
    <row r="1874" spans="4:4" x14ac:dyDescent="0.25">
      <c r="D1874" s="111"/>
    </row>
    <row r="1875" spans="4:4" x14ac:dyDescent="0.25">
      <c r="D1875" s="111"/>
    </row>
    <row r="1876" spans="4:4" x14ac:dyDescent="0.25">
      <c r="D1876" s="111"/>
    </row>
    <row r="1877" spans="4:4" x14ac:dyDescent="0.25">
      <c r="D1877" s="111"/>
    </row>
    <row r="1878" spans="4:4" x14ac:dyDescent="0.25">
      <c r="D1878" s="111"/>
    </row>
    <row r="1879" spans="4:4" x14ac:dyDescent="0.25">
      <c r="D1879" s="111"/>
    </row>
    <row r="1880" spans="4:4" x14ac:dyDescent="0.25">
      <c r="D1880" s="111"/>
    </row>
    <row r="1881" spans="4:4" x14ac:dyDescent="0.25">
      <c r="D1881" s="111"/>
    </row>
    <row r="1882" spans="4:4" x14ac:dyDescent="0.25">
      <c r="D1882" s="111"/>
    </row>
    <row r="1883" spans="4:4" x14ac:dyDescent="0.25">
      <c r="D1883" s="111"/>
    </row>
    <row r="1884" spans="4:4" x14ac:dyDescent="0.25">
      <c r="D1884" s="111"/>
    </row>
    <row r="1885" spans="4:4" x14ac:dyDescent="0.25">
      <c r="D1885" s="111"/>
    </row>
    <row r="1886" spans="4:4" x14ac:dyDescent="0.25">
      <c r="D1886" s="111"/>
    </row>
    <row r="1887" spans="4:4" x14ac:dyDescent="0.25">
      <c r="D1887" s="111"/>
    </row>
    <row r="1888" spans="4:4" x14ac:dyDescent="0.25">
      <c r="D1888" s="111"/>
    </row>
    <row r="1889" spans="4:4" x14ac:dyDescent="0.25">
      <c r="D1889" s="111"/>
    </row>
    <row r="1890" spans="4:4" x14ac:dyDescent="0.25">
      <c r="D1890" s="111"/>
    </row>
    <row r="1891" spans="4:4" x14ac:dyDescent="0.25">
      <c r="D1891" s="111"/>
    </row>
    <row r="1892" spans="4:4" x14ac:dyDescent="0.25">
      <c r="D1892" s="111"/>
    </row>
    <row r="1893" spans="4:4" x14ac:dyDescent="0.25">
      <c r="D1893" s="111"/>
    </row>
    <row r="1894" spans="4:4" x14ac:dyDescent="0.25">
      <c r="D1894" s="111"/>
    </row>
    <row r="1895" spans="4:4" x14ac:dyDescent="0.25">
      <c r="D1895" s="111"/>
    </row>
    <row r="1896" spans="4:4" x14ac:dyDescent="0.25">
      <c r="D1896" s="111"/>
    </row>
    <row r="1897" spans="4:4" x14ac:dyDescent="0.25">
      <c r="D1897" s="111"/>
    </row>
    <row r="1898" spans="4:4" x14ac:dyDescent="0.25">
      <c r="D1898" s="111"/>
    </row>
    <row r="1899" spans="4:4" x14ac:dyDescent="0.25">
      <c r="D1899" s="111"/>
    </row>
    <row r="1900" spans="4:4" x14ac:dyDescent="0.25">
      <c r="D1900" s="111"/>
    </row>
    <row r="1901" spans="4:4" x14ac:dyDescent="0.25">
      <c r="D1901" s="111"/>
    </row>
    <row r="1902" spans="4:4" x14ac:dyDescent="0.25">
      <c r="D1902" s="111"/>
    </row>
    <row r="1903" spans="4:4" x14ac:dyDescent="0.25">
      <c r="D1903" s="111"/>
    </row>
    <row r="1904" spans="4:4" x14ac:dyDescent="0.25">
      <c r="D1904" s="111"/>
    </row>
    <row r="1905" spans="4:4" x14ac:dyDescent="0.25">
      <c r="D1905" s="111"/>
    </row>
    <row r="1906" spans="4:4" x14ac:dyDescent="0.25">
      <c r="D1906" s="111"/>
    </row>
    <row r="1907" spans="4:4" x14ac:dyDescent="0.25">
      <c r="D1907" s="111"/>
    </row>
    <row r="1908" spans="4:4" x14ac:dyDescent="0.25">
      <c r="D1908" s="111"/>
    </row>
    <row r="1909" spans="4:4" x14ac:dyDescent="0.25">
      <c r="D1909" s="111"/>
    </row>
    <row r="1910" spans="4:4" x14ac:dyDescent="0.25">
      <c r="D1910" s="111"/>
    </row>
    <row r="1911" spans="4:4" x14ac:dyDescent="0.25">
      <c r="D1911" s="111"/>
    </row>
    <row r="1912" spans="4:4" x14ac:dyDescent="0.25">
      <c r="D1912" s="111"/>
    </row>
    <row r="1913" spans="4:4" x14ac:dyDescent="0.25">
      <c r="D1913" s="111"/>
    </row>
    <row r="1914" spans="4:4" x14ac:dyDescent="0.25">
      <c r="D1914" s="111"/>
    </row>
    <row r="1915" spans="4:4" x14ac:dyDescent="0.25">
      <c r="D1915" s="111"/>
    </row>
    <row r="1916" spans="4:4" x14ac:dyDescent="0.25">
      <c r="D1916" s="111"/>
    </row>
    <row r="1917" spans="4:4" x14ac:dyDescent="0.25">
      <c r="D1917" s="111"/>
    </row>
    <row r="1918" spans="4:4" x14ac:dyDescent="0.25">
      <c r="D1918" s="111"/>
    </row>
    <row r="1919" spans="4:4" x14ac:dyDescent="0.25">
      <c r="D1919" s="111"/>
    </row>
    <row r="1920" spans="4:4" x14ac:dyDescent="0.25">
      <c r="D1920" s="111"/>
    </row>
    <row r="1921" spans="4:4" x14ac:dyDescent="0.25">
      <c r="D1921" s="111"/>
    </row>
    <row r="1922" spans="4:4" x14ac:dyDescent="0.25">
      <c r="D1922" s="111"/>
    </row>
    <row r="1923" spans="4:4" x14ac:dyDescent="0.25">
      <c r="D1923" s="111"/>
    </row>
    <row r="1924" spans="4:4" x14ac:dyDescent="0.25">
      <c r="D1924" s="111"/>
    </row>
    <row r="1925" spans="4:4" x14ac:dyDescent="0.25">
      <c r="D1925" s="111"/>
    </row>
    <row r="1926" spans="4:4" x14ac:dyDescent="0.25">
      <c r="D1926" s="111"/>
    </row>
    <row r="1927" spans="4:4" x14ac:dyDescent="0.25">
      <c r="D1927" s="111"/>
    </row>
    <row r="1928" spans="4:4" x14ac:dyDescent="0.25">
      <c r="D1928" s="111"/>
    </row>
    <row r="1929" spans="4:4" x14ac:dyDescent="0.25">
      <c r="D1929" s="111"/>
    </row>
    <row r="1930" spans="4:4" x14ac:dyDescent="0.25">
      <c r="D1930" s="111"/>
    </row>
    <row r="1931" spans="4:4" x14ac:dyDescent="0.25">
      <c r="D1931" s="111"/>
    </row>
    <row r="1932" spans="4:4" x14ac:dyDescent="0.25">
      <c r="D1932" s="111"/>
    </row>
    <row r="1933" spans="4:4" x14ac:dyDescent="0.25">
      <c r="D1933" s="111"/>
    </row>
    <row r="1934" spans="4:4" x14ac:dyDescent="0.25">
      <c r="D1934" s="111"/>
    </row>
    <row r="1935" spans="4:4" x14ac:dyDescent="0.25">
      <c r="D1935" s="111"/>
    </row>
    <row r="1936" spans="4:4" x14ac:dyDescent="0.25">
      <c r="D1936" s="111"/>
    </row>
    <row r="1937" spans="4:4" x14ac:dyDescent="0.25">
      <c r="D1937" s="111"/>
    </row>
    <row r="1938" spans="4:4" x14ac:dyDescent="0.25">
      <c r="D1938" s="111"/>
    </row>
    <row r="1939" spans="4:4" x14ac:dyDescent="0.25">
      <c r="D1939" s="111"/>
    </row>
    <row r="1940" spans="4:4" x14ac:dyDescent="0.25">
      <c r="D1940" s="111"/>
    </row>
    <row r="1941" spans="4:4" x14ac:dyDescent="0.25">
      <c r="D1941" s="111"/>
    </row>
    <row r="1942" spans="4:4" x14ac:dyDescent="0.25">
      <c r="D1942" s="111"/>
    </row>
    <row r="1943" spans="4:4" x14ac:dyDescent="0.25">
      <c r="D1943" s="111"/>
    </row>
    <row r="1944" spans="4:4" x14ac:dyDescent="0.25">
      <c r="D1944" s="111"/>
    </row>
    <row r="1945" spans="4:4" x14ac:dyDescent="0.25">
      <c r="D1945" s="111"/>
    </row>
    <row r="1946" spans="4:4" x14ac:dyDescent="0.25">
      <c r="D1946" s="111"/>
    </row>
    <row r="1947" spans="4:4" x14ac:dyDescent="0.25">
      <c r="D1947" s="111"/>
    </row>
    <row r="1948" spans="4:4" x14ac:dyDescent="0.25">
      <c r="D1948" s="111"/>
    </row>
    <row r="1949" spans="4:4" x14ac:dyDescent="0.25">
      <c r="D1949" s="111"/>
    </row>
    <row r="1950" spans="4:4" x14ac:dyDescent="0.25">
      <c r="D1950" s="111"/>
    </row>
    <row r="1951" spans="4:4" x14ac:dyDescent="0.25">
      <c r="D1951" s="111"/>
    </row>
    <row r="1952" spans="4:4" x14ac:dyDescent="0.25">
      <c r="D1952" s="111"/>
    </row>
    <row r="1953" spans="4:4" x14ac:dyDescent="0.25">
      <c r="D1953" s="111"/>
    </row>
    <row r="1954" spans="4:4" x14ac:dyDescent="0.25">
      <c r="D1954" s="111"/>
    </row>
    <row r="1955" spans="4:4" x14ac:dyDescent="0.25">
      <c r="D1955" s="111"/>
    </row>
    <row r="1956" spans="4:4" x14ac:dyDescent="0.25">
      <c r="D1956" s="111"/>
    </row>
    <row r="1957" spans="4:4" x14ac:dyDescent="0.25">
      <c r="D1957" s="111"/>
    </row>
    <row r="1958" spans="4:4" x14ac:dyDescent="0.25">
      <c r="D1958" s="111"/>
    </row>
    <row r="1959" spans="4:4" x14ac:dyDescent="0.25">
      <c r="D1959" s="111"/>
    </row>
    <row r="1960" spans="4:4" x14ac:dyDescent="0.25">
      <c r="D1960" s="111"/>
    </row>
    <row r="1961" spans="4:4" x14ac:dyDescent="0.25">
      <c r="D1961" s="111"/>
    </row>
    <row r="1962" spans="4:4" x14ac:dyDescent="0.25">
      <c r="D1962" s="111"/>
    </row>
    <row r="1963" spans="4:4" x14ac:dyDescent="0.25">
      <c r="D1963" s="111"/>
    </row>
    <row r="1964" spans="4:4" x14ac:dyDescent="0.25">
      <c r="D1964" s="111"/>
    </row>
    <row r="1965" spans="4:4" x14ac:dyDescent="0.25">
      <c r="D1965" s="111"/>
    </row>
    <row r="1966" spans="4:4" x14ac:dyDescent="0.25">
      <c r="D1966" s="111"/>
    </row>
    <row r="1967" spans="4:4" x14ac:dyDescent="0.25">
      <c r="D1967" s="111"/>
    </row>
    <row r="1968" spans="4:4" x14ac:dyDescent="0.25">
      <c r="D1968" s="111"/>
    </row>
    <row r="1969" spans="4:4" x14ac:dyDescent="0.25">
      <c r="D1969" s="111"/>
    </row>
    <row r="1970" spans="4:4" x14ac:dyDescent="0.25">
      <c r="D1970" s="111"/>
    </row>
    <row r="1971" spans="4:4" x14ac:dyDescent="0.25">
      <c r="D1971" s="111"/>
    </row>
    <row r="1972" spans="4:4" x14ac:dyDescent="0.25">
      <c r="D1972" s="111"/>
    </row>
    <row r="1973" spans="4:4" x14ac:dyDescent="0.25">
      <c r="D1973" s="111"/>
    </row>
    <row r="1974" spans="4:4" x14ac:dyDescent="0.25">
      <c r="D1974" s="111"/>
    </row>
    <row r="1975" spans="4:4" x14ac:dyDescent="0.25">
      <c r="D1975" s="111"/>
    </row>
    <row r="1976" spans="4:4" x14ac:dyDescent="0.25">
      <c r="D1976" s="111"/>
    </row>
    <row r="1977" spans="4:4" x14ac:dyDescent="0.25">
      <c r="D1977" s="111"/>
    </row>
    <row r="1978" spans="4:4" x14ac:dyDescent="0.25">
      <c r="D1978" s="111"/>
    </row>
    <row r="1979" spans="4:4" x14ac:dyDescent="0.25">
      <c r="D1979" s="111"/>
    </row>
    <row r="1980" spans="4:4" x14ac:dyDescent="0.25">
      <c r="D1980" s="111"/>
    </row>
    <row r="1981" spans="4:4" x14ac:dyDescent="0.25">
      <c r="D1981" s="111"/>
    </row>
    <row r="1982" spans="4:4" x14ac:dyDescent="0.25">
      <c r="D1982" s="111"/>
    </row>
    <row r="1983" spans="4:4" x14ac:dyDescent="0.25">
      <c r="D1983" s="111"/>
    </row>
    <row r="1984" spans="4:4" x14ac:dyDescent="0.25">
      <c r="D1984" s="111"/>
    </row>
    <row r="1985" spans="4:4" x14ac:dyDescent="0.25">
      <c r="D1985" s="111"/>
    </row>
    <row r="1986" spans="4:4" x14ac:dyDescent="0.25">
      <c r="D1986" s="111"/>
    </row>
    <row r="1987" spans="4:4" x14ac:dyDescent="0.25">
      <c r="D1987" s="111"/>
    </row>
    <row r="1988" spans="4:4" x14ac:dyDescent="0.25">
      <c r="D1988" s="111"/>
    </row>
    <row r="1989" spans="4:4" x14ac:dyDescent="0.25">
      <c r="D1989" s="111"/>
    </row>
    <row r="1990" spans="4:4" x14ac:dyDescent="0.25">
      <c r="D1990" s="111"/>
    </row>
    <row r="1991" spans="4:4" x14ac:dyDescent="0.25">
      <c r="D1991" s="111"/>
    </row>
    <row r="1992" spans="4:4" x14ac:dyDescent="0.25">
      <c r="D1992" s="111"/>
    </row>
    <row r="1993" spans="4:4" x14ac:dyDescent="0.25">
      <c r="D1993" s="111"/>
    </row>
    <row r="1994" spans="4:4" x14ac:dyDescent="0.25">
      <c r="D1994" s="111"/>
    </row>
    <row r="1995" spans="4:4" x14ac:dyDescent="0.25">
      <c r="D1995" s="111"/>
    </row>
    <row r="1996" spans="4:4" x14ac:dyDescent="0.25">
      <c r="D1996" s="111"/>
    </row>
    <row r="1997" spans="4:4" x14ac:dyDescent="0.25">
      <c r="D1997" s="111"/>
    </row>
    <row r="1998" spans="4:4" x14ac:dyDescent="0.25">
      <c r="D1998" s="111"/>
    </row>
    <row r="1999" spans="4:4" x14ac:dyDescent="0.25">
      <c r="D1999" s="111"/>
    </row>
    <row r="2000" spans="4:4" x14ac:dyDescent="0.25">
      <c r="D2000" s="111"/>
    </row>
    <row r="2001" spans="4:4" x14ac:dyDescent="0.25">
      <c r="D2001" s="111"/>
    </row>
    <row r="2002" spans="4:4" x14ac:dyDescent="0.25">
      <c r="D2002" s="111"/>
    </row>
    <row r="2003" spans="4:4" x14ac:dyDescent="0.25">
      <c r="D2003" s="111"/>
    </row>
    <row r="2004" spans="4:4" x14ac:dyDescent="0.25">
      <c r="D2004" s="111"/>
    </row>
    <row r="2005" spans="4:4" x14ac:dyDescent="0.25">
      <c r="D2005" s="111"/>
    </row>
    <row r="2006" spans="4:4" x14ac:dyDescent="0.25">
      <c r="D2006" s="111"/>
    </row>
    <row r="2007" spans="4:4" x14ac:dyDescent="0.25">
      <c r="D2007" s="111"/>
    </row>
    <row r="2008" spans="4:4" x14ac:dyDescent="0.25">
      <c r="D2008" s="111"/>
    </row>
    <row r="2009" spans="4:4" x14ac:dyDescent="0.25">
      <c r="D2009" s="111"/>
    </row>
    <row r="2010" spans="4:4" x14ac:dyDescent="0.25">
      <c r="D2010" s="111"/>
    </row>
    <row r="2011" spans="4:4" x14ac:dyDescent="0.25">
      <c r="D2011" s="111"/>
    </row>
    <row r="2012" spans="4:4" x14ac:dyDescent="0.25">
      <c r="D2012" s="111"/>
    </row>
    <row r="2013" spans="4:4" x14ac:dyDescent="0.25">
      <c r="D2013" s="111"/>
    </row>
    <row r="2014" spans="4:4" x14ac:dyDescent="0.25">
      <c r="D2014" s="111"/>
    </row>
    <row r="2015" spans="4:4" x14ac:dyDescent="0.25">
      <c r="D2015" s="111"/>
    </row>
    <row r="2016" spans="4:4" x14ac:dyDescent="0.25">
      <c r="D2016" s="111"/>
    </row>
    <row r="2017" spans="4:4" x14ac:dyDescent="0.25">
      <c r="D2017" s="111"/>
    </row>
    <row r="2018" spans="4:4" x14ac:dyDescent="0.25">
      <c r="D2018" s="111"/>
    </row>
    <row r="2019" spans="4:4" x14ac:dyDescent="0.25">
      <c r="D2019" s="111"/>
    </row>
    <row r="2020" spans="4:4" x14ac:dyDescent="0.25">
      <c r="D2020" s="111"/>
    </row>
    <row r="2021" spans="4:4" x14ac:dyDescent="0.25">
      <c r="D2021" s="111"/>
    </row>
    <row r="2022" spans="4:4" x14ac:dyDescent="0.25">
      <c r="D2022" s="111"/>
    </row>
    <row r="2023" spans="4:4" x14ac:dyDescent="0.25">
      <c r="D2023" s="111"/>
    </row>
    <row r="2024" spans="4:4" x14ac:dyDescent="0.25">
      <c r="D2024" s="111"/>
    </row>
    <row r="2025" spans="4:4" x14ac:dyDescent="0.25">
      <c r="D2025" s="111"/>
    </row>
    <row r="2026" spans="4:4" x14ac:dyDescent="0.25">
      <c r="D2026" s="111"/>
    </row>
    <row r="2027" spans="4:4" x14ac:dyDescent="0.25">
      <c r="D2027" s="111"/>
    </row>
    <row r="2028" spans="4:4" x14ac:dyDescent="0.25">
      <c r="D2028" s="111"/>
    </row>
    <row r="2029" spans="4:4" x14ac:dyDescent="0.25">
      <c r="D2029" s="111"/>
    </row>
    <row r="2030" spans="4:4" x14ac:dyDescent="0.25">
      <c r="D2030" s="111"/>
    </row>
    <row r="2031" spans="4:4" x14ac:dyDescent="0.25">
      <c r="D2031" s="111"/>
    </row>
    <row r="2032" spans="4:4" x14ac:dyDescent="0.25">
      <c r="D2032" s="111"/>
    </row>
    <row r="2033" spans="4:4" x14ac:dyDescent="0.25">
      <c r="D2033" s="111"/>
    </row>
    <row r="2034" spans="4:4" x14ac:dyDescent="0.25">
      <c r="D2034" s="111"/>
    </row>
    <row r="2035" spans="4:4" x14ac:dyDescent="0.25">
      <c r="D2035" s="111"/>
    </row>
    <row r="2036" spans="4:4" x14ac:dyDescent="0.25">
      <c r="D2036" s="111"/>
    </row>
    <row r="2037" spans="4:4" x14ac:dyDescent="0.25">
      <c r="D2037" s="111"/>
    </row>
    <row r="2038" spans="4:4" x14ac:dyDescent="0.25">
      <c r="D2038" s="111"/>
    </row>
    <row r="2039" spans="4:4" x14ac:dyDescent="0.25">
      <c r="D2039" s="111"/>
    </row>
    <row r="2040" spans="4:4" x14ac:dyDescent="0.25">
      <c r="D2040" s="111"/>
    </row>
    <row r="2041" spans="4:4" x14ac:dyDescent="0.25">
      <c r="D2041" s="111"/>
    </row>
    <row r="2042" spans="4:4" x14ac:dyDescent="0.25">
      <c r="D2042" s="111"/>
    </row>
    <row r="2043" spans="4:4" x14ac:dyDescent="0.25">
      <c r="D2043" s="111"/>
    </row>
    <row r="2044" spans="4:4" x14ac:dyDescent="0.25">
      <c r="D2044" s="111"/>
    </row>
    <row r="2045" spans="4:4" x14ac:dyDescent="0.25">
      <c r="D2045" s="111"/>
    </row>
    <row r="2046" spans="4:4" x14ac:dyDescent="0.25">
      <c r="D2046" s="111"/>
    </row>
    <row r="2047" spans="4:4" x14ac:dyDescent="0.25">
      <c r="D2047" s="111"/>
    </row>
    <row r="2048" spans="4:4" x14ac:dyDescent="0.25">
      <c r="D2048" s="111"/>
    </row>
    <row r="2049" spans="4:4" x14ac:dyDescent="0.25">
      <c r="D2049" s="111"/>
    </row>
    <row r="2050" spans="4:4" x14ac:dyDescent="0.25">
      <c r="D2050" s="111"/>
    </row>
    <row r="2051" spans="4:4" x14ac:dyDescent="0.25">
      <c r="D2051" s="111"/>
    </row>
    <row r="2052" spans="4:4" x14ac:dyDescent="0.25">
      <c r="D2052" s="111"/>
    </row>
    <row r="2053" spans="4:4" x14ac:dyDescent="0.25">
      <c r="D2053" s="111"/>
    </row>
    <row r="2054" spans="4:4" x14ac:dyDescent="0.25">
      <c r="D2054" s="111"/>
    </row>
    <row r="2055" spans="4:4" x14ac:dyDescent="0.25">
      <c r="D2055" s="111"/>
    </row>
    <row r="2056" spans="4:4" x14ac:dyDescent="0.25">
      <c r="D2056" s="111"/>
    </row>
    <row r="2057" spans="4:4" x14ac:dyDescent="0.25">
      <c r="D2057" s="111"/>
    </row>
    <row r="2058" spans="4:4" x14ac:dyDescent="0.25">
      <c r="D2058" s="111"/>
    </row>
    <row r="2059" spans="4:4" x14ac:dyDescent="0.25">
      <c r="D2059" s="111"/>
    </row>
    <row r="2060" spans="4:4" x14ac:dyDescent="0.25">
      <c r="D2060" s="111"/>
    </row>
    <row r="2061" spans="4:4" x14ac:dyDescent="0.25">
      <c r="D2061" s="111"/>
    </row>
    <row r="2062" spans="4:4" x14ac:dyDescent="0.25">
      <c r="D2062" s="111"/>
    </row>
    <row r="2063" spans="4:4" x14ac:dyDescent="0.25">
      <c r="D2063" s="111"/>
    </row>
    <row r="2064" spans="4:4" x14ac:dyDescent="0.25">
      <c r="D2064" s="111"/>
    </row>
    <row r="2065" spans="4:4" x14ac:dyDescent="0.25">
      <c r="D2065" s="111"/>
    </row>
    <row r="2066" spans="4:4" x14ac:dyDescent="0.25">
      <c r="D2066" s="111"/>
    </row>
    <row r="2067" spans="4:4" x14ac:dyDescent="0.25">
      <c r="D2067" s="111"/>
    </row>
    <row r="2068" spans="4:4" x14ac:dyDescent="0.25">
      <c r="D2068" s="111"/>
    </row>
    <row r="2069" spans="4:4" x14ac:dyDescent="0.25">
      <c r="D2069" s="111"/>
    </row>
    <row r="2070" spans="4:4" x14ac:dyDescent="0.25">
      <c r="D2070" s="111"/>
    </row>
    <row r="2071" spans="4:4" x14ac:dyDescent="0.25">
      <c r="D2071" s="111"/>
    </row>
    <row r="2072" spans="4:4" x14ac:dyDescent="0.25">
      <c r="D2072" s="111"/>
    </row>
    <row r="2073" spans="4:4" x14ac:dyDescent="0.25">
      <c r="D2073" s="111"/>
    </row>
    <row r="2074" spans="4:4" x14ac:dyDescent="0.25">
      <c r="D2074" s="111"/>
    </row>
    <row r="2075" spans="4:4" x14ac:dyDescent="0.25">
      <c r="D2075" s="111"/>
    </row>
    <row r="2076" spans="4:4" x14ac:dyDescent="0.25">
      <c r="D2076" s="111"/>
    </row>
    <row r="2077" spans="4:4" x14ac:dyDescent="0.25">
      <c r="D2077" s="111"/>
    </row>
    <row r="2078" spans="4:4" x14ac:dyDescent="0.25">
      <c r="D2078" s="111"/>
    </row>
    <row r="2079" spans="4:4" x14ac:dyDescent="0.25">
      <c r="D2079" s="111"/>
    </row>
    <row r="2080" spans="4:4" x14ac:dyDescent="0.25">
      <c r="D2080" s="111"/>
    </row>
    <row r="2081" spans="4:4" x14ac:dyDescent="0.25">
      <c r="D2081" s="111"/>
    </row>
    <row r="2082" spans="4:4" x14ac:dyDescent="0.25">
      <c r="D2082" s="111"/>
    </row>
    <row r="2083" spans="4:4" x14ac:dyDescent="0.25">
      <c r="D2083" s="111"/>
    </row>
    <row r="2084" spans="4:4" x14ac:dyDescent="0.25">
      <c r="D2084" s="111"/>
    </row>
    <row r="2085" spans="4:4" x14ac:dyDescent="0.25">
      <c r="D2085" s="111"/>
    </row>
    <row r="2086" spans="4:4" x14ac:dyDescent="0.25">
      <c r="D2086" s="111"/>
    </row>
    <row r="2087" spans="4:4" x14ac:dyDescent="0.25">
      <c r="D2087" s="111"/>
    </row>
    <row r="2088" spans="4:4" x14ac:dyDescent="0.25">
      <c r="D2088" s="111"/>
    </row>
    <row r="2089" spans="4:4" x14ac:dyDescent="0.25">
      <c r="D2089" s="111"/>
    </row>
    <row r="2090" spans="4:4" x14ac:dyDescent="0.25">
      <c r="D2090" s="111"/>
    </row>
    <row r="2091" spans="4:4" x14ac:dyDescent="0.25">
      <c r="D2091" s="111"/>
    </row>
    <row r="2092" spans="4:4" x14ac:dyDescent="0.25">
      <c r="D2092" s="111"/>
    </row>
    <row r="2093" spans="4:4" x14ac:dyDescent="0.25">
      <c r="D2093" s="111"/>
    </row>
    <row r="2094" spans="4:4" x14ac:dyDescent="0.25">
      <c r="D2094" s="111"/>
    </row>
    <row r="2095" spans="4:4" x14ac:dyDescent="0.25">
      <c r="D2095" s="111"/>
    </row>
    <row r="2096" spans="4:4" x14ac:dyDescent="0.25">
      <c r="D2096" s="111"/>
    </row>
    <row r="2097" spans="4:4" x14ac:dyDescent="0.25">
      <c r="D2097" s="111"/>
    </row>
    <row r="2098" spans="4:4" x14ac:dyDescent="0.25">
      <c r="D2098" s="111"/>
    </row>
    <row r="2099" spans="4:4" x14ac:dyDescent="0.25">
      <c r="D2099" s="111"/>
    </row>
    <row r="2100" spans="4:4" x14ac:dyDescent="0.25">
      <c r="D2100" s="111"/>
    </row>
    <row r="2101" spans="4:4" x14ac:dyDescent="0.25">
      <c r="D2101" s="111"/>
    </row>
    <row r="2102" spans="4:4" x14ac:dyDescent="0.25">
      <c r="D2102" s="111"/>
    </row>
    <row r="2103" spans="4:4" x14ac:dyDescent="0.25">
      <c r="D2103" s="111"/>
    </row>
    <row r="2104" spans="4:4" x14ac:dyDescent="0.25">
      <c r="D2104" s="111"/>
    </row>
    <row r="2105" spans="4:4" x14ac:dyDescent="0.25">
      <c r="D2105" s="111"/>
    </row>
    <row r="2106" spans="4:4" x14ac:dyDescent="0.25">
      <c r="D2106" s="111"/>
    </row>
    <row r="2107" spans="4:4" x14ac:dyDescent="0.25">
      <c r="D2107" s="111"/>
    </row>
    <row r="2108" spans="4:4" x14ac:dyDescent="0.25">
      <c r="D2108" s="111"/>
    </row>
    <row r="2109" spans="4:4" x14ac:dyDescent="0.25">
      <c r="D2109" s="111"/>
    </row>
    <row r="2110" spans="4:4" x14ac:dyDescent="0.25">
      <c r="D2110" s="111"/>
    </row>
    <row r="2111" spans="4:4" x14ac:dyDescent="0.25">
      <c r="D2111" s="111"/>
    </row>
    <row r="2112" spans="4:4" x14ac:dyDescent="0.25">
      <c r="D2112" s="111"/>
    </row>
    <row r="2113" spans="4:4" x14ac:dyDescent="0.25">
      <c r="D2113" s="111"/>
    </row>
    <row r="2114" spans="4:4" x14ac:dyDescent="0.25">
      <c r="D2114" s="111"/>
    </row>
    <row r="2115" spans="4:4" x14ac:dyDescent="0.25">
      <c r="D2115" s="111"/>
    </row>
    <row r="2116" spans="4:4" x14ac:dyDescent="0.25">
      <c r="D2116" s="111"/>
    </row>
    <row r="2117" spans="4:4" x14ac:dyDescent="0.25">
      <c r="D2117" s="111"/>
    </row>
    <row r="2118" spans="4:4" x14ac:dyDescent="0.25">
      <c r="D2118" s="111"/>
    </row>
    <row r="2119" spans="4:4" x14ac:dyDescent="0.25">
      <c r="D2119" s="111"/>
    </row>
    <row r="2120" spans="4:4" x14ac:dyDescent="0.25">
      <c r="D2120" s="111"/>
    </row>
    <row r="2121" spans="4:4" x14ac:dyDescent="0.25">
      <c r="D2121" s="111"/>
    </row>
    <row r="2122" spans="4:4" x14ac:dyDescent="0.25">
      <c r="D2122" s="111"/>
    </row>
    <row r="2123" spans="4:4" x14ac:dyDescent="0.25">
      <c r="D2123" s="111"/>
    </row>
    <row r="2124" spans="4:4" x14ac:dyDescent="0.25">
      <c r="D2124" s="111"/>
    </row>
    <row r="2125" spans="4:4" x14ac:dyDescent="0.25">
      <c r="D2125" s="111"/>
    </row>
    <row r="2126" spans="4:4" x14ac:dyDescent="0.25">
      <c r="D2126" s="111"/>
    </row>
    <row r="2127" spans="4:4" x14ac:dyDescent="0.25">
      <c r="D2127" s="111"/>
    </row>
    <row r="2128" spans="4:4" x14ac:dyDescent="0.25">
      <c r="D2128" s="111"/>
    </row>
    <row r="2129" spans="4:4" x14ac:dyDescent="0.25">
      <c r="D2129" s="111"/>
    </row>
    <row r="2130" spans="4:4" x14ac:dyDescent="0.25">
      <c r="D2130" s="111"/>
    </row>
    <row r="2131" spans="4:4" x14ac:dyDescent="0.25">
      <c r="D2131" s="111"/>
    </row>
    <row r="2132" spans="4:4" x14ac:dyDescent="0.25">
      <c r="D2132" s="111"/>
    </row>
    <row r="2133" spans="4:4" x14ac:dyDescent="0.25">
      <c r="D2133" s="111"/>
    </row>
    <row r="2134" spans="4:4" x14ac:dyDescent="0.25">
      <c r="D2134" s="111"/>
    </row>
    <row r="2135" spans="4:4" x14ac:dyDescent="0.25">
      <c r="D2135" s="111"/>
    </row>
    <row r="2136" spans="4:4" x14ac:dyDescent="0.25">
      <c r="D2136" s="111"/>
    </row>
    <row r="2137" spans="4:4" x14ac:dyDescent="0.25">
      <c r="D2137" s="111"/>
    </row>
    <row r="2138" spans="4:4" x14ac:dyDescent="0.25">
      <c r="D2138" s="111"/>
    </row>
    <row r="2139" spans="4:4" x14ac:dyDescent="0.25">
      <c r="D2139" s="111"/>
    </row>
    <row r="2140" spans="4:4" x14ac:dyDescent="0.25">
      <c r="D2140" s="111"/>
    </row>
    <row r="2141" spans="4:4" x14ac:dyDescent="0.25">
      <c r="D2141" s="111"/>
    </row>
    <row r="2142" spans="4:4" x14ac:dyDescent="0.25">
      <c r="D2142" s="111"/>
    </row>
    <row r="2143" spans="4:4" x14ac:dyDescent="0.25">
      <c r="D2143" s="111"/>
    </row>
    <row r="2144" spans="4:4" x14ac:dyDescent="0.25">
      <c r="D2144" s="111"/>
    </row>
    <row r="2145" spans="4:4" x14ac:dyDescent="0.25">
      <c r="D2145" s="111"/>
    </row>
    <row r="2146" spans="4:4" x14ac:dyDescent="0.25">
      <c r="D2146" s="111"/>
    </row>
    <row r="2147" spans="4:4" x14ac:dyDescent="0.25">
      <c r="D2147" s="111"/>
    </row>
    <row r="2148" spans="4:4" x14ac:dyDescent="0.25">
      <c r="D2148" s="111"/>
    </row>
    <row r="2149" spans="4:4" x14ac:dyDescent="0.25">
      <c r="D2149" s="111"/>
    </row>
    <row r="2150" spans="4:4" x14ac:dyDescent="0.25">
      <c r="D2150" s="111"/>
    </row>
    <row r="2151" spans="4:4" x14ac:dyDescent="0.25">
      <c r="D2151" s="111"/>
    </row>
    <row r="2152" spans="4:4" x14ac:dyDescent="0.25">
      <c r="D2152" s="111"/>
    </row>
    <row r="2153" spans="4:4" x14ac:dyDescent="0.25">
      <c r="D2153" s="111"/>
    </row>
    <row r="2154" spans="4:4" x14ac:dyDescent="0.25">
      <c r="D2154" s="111"/>
    </row>
    <row r="2155" spans="4:4" x14ac:dyDescent="0.25">
      <c r="D2155" s="111"/>
    </row>
    <row r="2156" spans="4:4" x14ac:dyDescent="0.25">
      <c r="D2156" s="111"/>
    </row>
    <row r="2157" spans="4:4" x14ac:dyDescent="0.25">
      <c r="D2157" s="111"/>
    </row>
    <row r="2158" spans="4:4" x14ac:dyDescent="0.25">
      <c r="D2158" s="111"/>
    </row>
    <row r="2159" spans="4:4" x14ac:dyDescent="0.25">
      <c r="D2159" s="111"/>
    </row>
    <row r="2160" spans="4:4" x14ac:dyDescent="0.25">
      <c r="D2160" s="111"/>
    </row>
    <row r="2161" spans="4:4" x14ac:dyDescent="0.25">
      <c r="D2161" s="111"/>
    </row>
    <row r="2162" spans="4:4" x14ac:dyDescent="0.25">
      <c r="D2162" s="111"/>
    </row>
    <row r="2163" spans="4:4" x14ac:dyDescent="0.25">
      <c r="D2163" s="111"/>
    </row>
    <row r="2164" spans="4:4" x14ac:dyDescent="0.25">
      <c r="D2164" s="111"/>
    </row>
    <row r="2165" spans="4:4" x14ac:dyDescent="0.25">
      <c r="D2165" s="111"/>
    </row>
    <row r="2166" spans="4:4" x14ac:dyDescent="0.25">
      <c r="D2166" s="111"/>
    </row>
    <row r="2167" spans="4:4" x14ac:dyDescent="0.25">
      <c r="D2167" s="111"/>
    </row>
    <row r="2168" spans="4:4" x14ac:dyDescent="0.25">
      <c r="D2168" s="111"/>
    </row>
    <row r="2169" spans="4:4" x14ac:dyDescent="0.25">
      <c r="D2169" s="111"/>
    </row>
    <row r="2170" spans="4:4" x14ac:dyDescent="0.25">
      <c r="D2170" s="111"/>
    </row>
    <row r="2171" spans="4:4" x14ac:dyDescent="0.25">
      <c r="D2171" s="111"/>
    </row>
    <row r="2172" spans="4:4" x14ac:dyDescent="0.25">
      <c r="D2172" s="111"/>
    </row>
    <row r="2173" spans="4:4" x14ac:dyDescent="0.25">
      <c r="D2173" s="111"/>
    </row>
    <row r="2174" spans="4:4" x14ac:dyDescent="0.25">
      <c r="D2174" s="111"/>
    </row>
    <row r="2175" spans="4:4" x14ac:dyDescent="0.25">
      <c r="D2175" s="111"/>
    </row>
    <row r="2176" spans="4:4" x14ac:dyDescent="0.25">
      <c r="D2176" s="111"/>
    </row>
    <row r="2177" spans="4:4" x14ac:dyDescent="0.25">
      <c r="D2177" s="111"/>
    </row>
    <row r="2178" spans="4:4" x14ac:dyDescent="0.25">
      <c r="D2178" s="111"/>
    </row>
    <row r="2179" spans="4:4" x14ac:dyDescent="0.25">
      <c r="D2179" s="111"/>
    </row>
    <row r="2180" spans="4:4" x14ac:dyDescent="0.25">
      <c r="D2180" s="111"/>
    </row>
    <row r="2181" spans="4:4" x14ac:dyDescent="0.25">
      <c r="D2181" s="111"/>
    </row>
    <row r="2182" spans="4:4" x14ac:dyDescent="0.25">
      <c r="D2182" s="111"/>
    </row>
    <row r="2183" spans="4:4" x14ac:dyDescent="0.25">
      <c r="D2183" s="111"/>
    </row>
    <row r="2184" spans="4:4" x14ac:dyDescent="0.25">
      <c r="D2184" s="111"/>
    </row>
    <row r="2185" spans="4:4" x14ac:dyDescent="0.25">
      <c r="D2185" s="111"/>
    </row>
    <row r="2186" spans="4:4" x14ac:dyDescent="0.25">
      <c r="D2186" s="111"/>
    </row>
    <row r="2187" spans="4:4" x14ac:dyDescent="0.25">
      <c r="D2187" s="111"/>
    </row>
    <row r="2188" spans="4:4" x14ac:dyDescent="0.25">
      <c r="D2188" s="111"/>
    </row>
    <row r="2189" spans="4:4" x14ac:dyDescent="0.25">
      <c r="D2189" s="111"/>
    </row>
    <row r="2190" spans="4:4" x14ac:dyDescent="0.25">
      <c r="D2190" s="111"/>
    </row>
    <row r="2191" spans="4:4" x14ac:dyDescent="0.25">
      <c r="D2191" s="111"/>
    </row>
    <row r="2192" spans="4:4" x14ac:dyDescent="0.25">
      <c r="D2192" s="111"/>
    </row>
    <row r="2193" spans="4:4" x14ac:dyDescent="0.25">
      <c r="D2193" s="111"/>
    </row>
    <row r="2194" spans="4:4" x14ac:dyDescent="0.25">
      <c r="D2194" s="111"/>
    </row>
    <row r="2195" spans="4:4" x14ac:dyDescent="0.25">
      <c r="D2195" s="111"/>
    </row>
    <row r="2196" spans="4:4" x14ac:dyDescent="0.25">
      <c r="D2196" s="111"/>
    </row>
    <row r="2197" spans="4:4" x14ac:dyDescent="0.25">
      <c r="D2197" s="111"/>
    </row>
    <row r="2198" spans="4:4" x14ac:dyDescent="0.25">
      <c r="D2198" s="111"/>
    </row>
    <row r="2199" spans="4:4" x14ac:dyDescent="0.25">
      <c r="D2199" s="111"/>
    </row>
    <row r="2200" spans="4:4" x14ac:dyDescent="0.25">
      <c r="D2200" s="111"/>
    </row>
    <row r="2201" spans="4:4" x14ac:dyDescent="0.25">
      <c r="D2201" s="111"/>
    </row>
    <row r="2202" spans="4:4" x14ac:dyDescent="0.25">
      <c r="D2202" s="111"/>
    </row>
    <row r="2203" spans="4:4" x14ac:dyDescent="0.25">
      <c r="D2203" s="111"/>
    </row>
    <row r="2204" spans="4:4" x14ac:dyDescent="0.25">
      <c r="D2204" s="111"/>
    </row>
    <row r="2205" spans="4:4" x14ac:dyDescent="0.25">
      <c r="D2205" s="111"/>
    </row>
    <row r="2206" spans="4:4" x14ac:dyDescent="0.25">
      <c r="D2206" s="111"/>
    </row>
    <row r="2207" spans="4:4" x14ac:dyDescent="0.25">
      <c r="D2207" s="111"/>
    </row>
    <row r="2208" spans="4:4" x14ac:dyDescent="0.25">
      <c r="D2208" s="111"/>
    </row>
    <row r="2209" spans="4:4" x14ac:dyDescent="0.25">
      <c r="D2209" s="111"/>
    </row>
    <row r="2210" spans="4:4" x14ac:dyDescent="0.25">
      <c r="D2210" s="111"/>
    </row>
    <row r="2211" spans="4:4" x14ac:dyDescent="0.25">
      <c r="D2211" s="111"/>
    </row>
    <row r="2212" spans="4:4" x14ac:dyDescent="0.25">
      <c r="D2212" s="111"/>
    </row>
    <row r="2213" spans="4:4" x14ac:dyDescent="0.25">
      <c r="D2213" s="111"/>
    </row>
    <row r="2214" spans="4:4" x14ac:dyDescent="0.25">
      <c r="D2214" s="111"/>
    </row>
    <row r="2215" spans="4:4" x14ac:dyDescent="0.25">
      <c r="D2215" s="111"/>
    </row>
    <row r="2216" spans="4:4" x14ac:dyDescent="0.25">
      <c r="D2216" s="111"/>
    </row>
    <row r="2217" spans="4:4" x14ac:dyDescent="0.25">
      <c r="D2217" s="111"/>
    </row>
    <row r="2218" spans="4:4" x14ac:dyDescent="0.25">
      <c r="D2218" s="111"/>
    </row>
    <row r="2219" spans="4:4" x14ac:dyDescent="0.25">
      <c r="D2219" s="111"/>
    </row>
    <row r="2220" spans="4:4" x14ac:dyDescent="0.25">
      <c r="D2220" s="111"/>
    </row>
    <row r="2221" spans="4:4" x14ac:dyDescent="0.25">
      <c r="D2221" s="111"/>
    </row>
    <row r="2222" spans="4:4" x14ac:dyDescent="0.25">
      <c r="D2222" s="111"/>
    </row>
    <row r="2223" spans="4:4" x14ac:dyDescent="0.25">
      <c r="D2223" s="111"/>
    </row>
    <row r="2224" spans="4:4" x14ac:dyDescent="0.25">
      <c r="D2224" s="111"/>
    </row>
    <row r="2225" spans="4:4" x14ac:dyDescent="0.25">
      <c r="D2225" s="111"/>
    </row>
    <row r="2226" spans="4:4" x14ac:dyDescent="0.25">
      <c r="D2226" s="111"/>
    </row>
    <row r="2227" spans="4:4" x14ac:dyDescent="0.25">
      <c r="D2227" s="111"/>
    </row>
    <row r="2228" spans="4:4" x14ac:dyDescent="0.25">
      <c r="D2228" s="111"/>
    </row>
    <row r="2229" spans="4:4" x14ac:dyDescent="0.25">
      <c r="D2229" s="111"/>
    </row>
    <row r="2230" spans="4:4" x14ac:dyDescent="0.25">
      <c r="D2230" s="111"/>
    </row>
    <row r="2231" spans="4:4" x14ac:dyDescent="0.25">
      <c r="D2231" s="111"/>
    </row>
    <row r="2232" spans="4:4" x14ac:dyDescent="0.25">
      <c r="D2232" s="111"/>
    </row>
    <row r="2233" spans="4:4" x14ac:dyDescent="0.25">
      <c r="D2233" s="111"/>
    </row>
    <row r="2234" spans="4:4" x14ac:dyDescent="0.25">
      <c r="D2234" s="111"/>
    </row>
    <row r="2235" spans="4:4" x14ac:dyDescent="0.25">
      <c r="D2235" s="111"/>
    </row>
    <row r="2236" spans="4:4" x14ac:dyDescent="0.25">
      <c r="D2236" s="111"/>
    </row>
    <row r="2237" spans="4:4" x14ac:dyDescent="0.25">
      <c r="D2237" s="111"/>
    </row>
    <row r="2238" spans="4:4" x14ac:dyDescent="0.25">
      <c r="D2238" s="111"/>
    </row>
    <row r="2239" spans="4:4" x14ac:dyDescent="0.25">
      <c r="D2239" s="111"/>
    </row>
    <row r="2240" spans="4:4" x14ac:dyDescent="0.25">
      <c r="D2240" s="111"/>
    </row>
    <row r="2241" spans="4:4" x14ac:dyDescent="0.25">
      <c r="D2241" s="111"/>
    </row>
    <row r="2242" spans="4:4" x14ac:dyDescent="0.25">
      <c r="D2242" s="111"/>
    </row>
    <row r="2243" spans="4:4" x14ac:dyDescent="0.25">
      <c r="D2243" s="111"/>
    </row>
    <row r="2244" spans="4:4" x14ac:dyDescent="0.25">
      <c r="D2244" s="111"/>
    </row>
    <row r="2245" spans="4:4" x14ac:dyDescent="0.25">
      <c r="D2245" s="111"/>
    </row>
    <row r="2246" spans="4:4" x14ac:dyDescent="0.25">
      <c r="D2246" s="111"/>
    </row>
    <row r="2247" spans="4:4" x14ac:dyDescent="0.25">
      <c r="D2247" s="111"/>
    </row>
    <row r="2248" spans="4:4" x14ac:dyDescent="0.25">
      <c r="D2248" s="111"/>
    </row>
    <row r="2249" spans="4:4" x14ac:dyDescent="0.25">
      <c r="D2249" s="111"/>
    </row>
    <row r="2250" spans="4:4" x14ac:dyDescent="0.25">
      <c r="D2250" s="111"/>
    </row>
    <row r="2251" spans="4:4" x14ac:dyDescent="0.25">
      <c r="D2251" s="111"/>
    </row>
    <row r="2252" spans="4:4" x14ac:dyDescent="0.25">
      <c r="D2252" s="111"/>
    </row>
    <row r="2253" spans="4:4" x14ac:dyDescent="0.25">
      <c r="D2253" s="111"/>
    </row>
    <row r="2254" spans="4:4" x14ac:dyDescent="0.25">
      <c r="D2254" s="111"/>
    </row>
    <row r="2255" spans="4:4" x14ac:dyDescent="0.25">
      <c r="D2255" s="111"/>
    </row>
    <row r="2256" spans="4:4" x14ac:dyDescent="0.25">
      <c r="D2256" s="111"/>
    </row>
    <row r="2257" spans="4:4" x14ac:dyDescent="0.25">
      <c r="D2257" s="111"/>
    </row>
    <row r="2258" spans="4:4" x14ac:dyDescent="0.25">
      <c r="D2258" s="111"/>
    </row>
    <row r="2259" spans="4:4" x14ac:dyDescent="0.25">
      <c r="D2259" s="111"/>
    </row>
    <row r="2260" spans="4:4" x14ac:dyDescent="0.25">
      <c r="D2260" s="111"/>
    </row>
    <row r="2261" spans="4:4" x14ac:dyDescent="0.25">
      <c r="D2261" s="111"/>
    </row>
    <row r="2262" spans="4:4" x14ac:dyDescent="0.25">
      <c r="D2262" s="111"/>
    </row>
    <row r="2263" spans="4:4" x14ac:dyDescent="0.25">
      <c r="D2263" s="111"/>
    </row>
    <row r="2264" spans="4:4" x14ac:dyDescent="0.25">
      <c r="D2264" s="111"/>
    </row>
    <row r="2265" spans="4:4" x14ac:dyDescent="0.25">
      <c r="D2265" s="111"/>
    </row>
    <row r="2266" spans="4:4" x14ac:dyDescent="0.25">
      <c r="D2266" s="111"/>
    </row>
    <row r="2267" spans="4:4" x14ac:dyDescent="0.25">
      <c r="D2267" s="111"/>
    </row>
    <row r="2268" spans="4:4" x14ac:dyDescent="0.25">
      <c r="D2268" s="111"/>
    </row>
    <row r="2269" spans="4:4" x14ac:dyDescent="0.25">
      <c r="D2269" s="111"/>
    </row>
    <row r="2270" spans="4:4" x14ac:dyDescent="0.25">
      <c r="D2270" s="111"/>
    </row>
    <row r="2271" spans="4:4" x14ac:dyDescent="0.25">
      <c r="D2271" s="111"/>
    </row>
    <row r="2272" spans="4:4" x14ac:dyDescent="0.25">
      <c r="D2272" s="111"/>
    </row>
    <row r="2273" spans="4:4" x14ac:dyDescent="0.25">
      <c r="D2273" s="111"/>
    </row>
    <row r="2274" spans="4:4" x14ac:dyDescent="0.25">
      <c r="D2274" s="111"/>
    </row>
    <row r="2275" spans="4:4" x14ac:dyDescent="0.25">
      <c r="D2275" s="111"/>
    </row>
    <row r="2276" spans="4:4" x14ac:dyDescent="0.25">
      <c r="D2276" s="111"/>
    </row>
    <row r="2277" spans="4:4" x14ac:dyDescent="0.25">
      <c r="D2277" s="111"/>
    </row>
    <row r="2278" spans="4:4" x14ac:dyDescent="0.25">
      <c r="D2278" s="111"/>
    </row>
    <row r="2279" spans="4:4" x14ac:dyDescent="0.25">
      <c r="D2279" s="111"/>
    </row>
    <row r="2280" spans="4:4" x14ac:dyDescent="0.25">
      <c r="D2280" s="111"/>
    </row>
    <row r="2281" spans="4:4" x14ac:dyDescent="0.25">
      <c r="D2281" s="111"/>
    </row>
    <row r="2282" spans="4:4" x14ac:dyDescent="0.25">
      <c r="D2282" s="111"/>
    </row>
    <row r="2283" spans="4:4" x14ac:dyDescent="0.25">
      <c r="D2283" s="111"/>
    </row>
    <row r="2284" spans="4:4" x14ac:dyDescent="0.25">
      <c r="D2284" s="111"/>
    </row>
    <row r="2285" spans="4:4" x14ac:dyDescent="0.25">
      <c r="D2285" s="111"/>
    </row>
    <row r="2286" spans="4:4" x14ac:dyDescent="0.25">
      <c r="D2286" s="111"/>
    </row>
    <row r="2287" spans="4:4" x14ac:dyDescent="0.25">
      <c r="D2287" s="111"/>
    </row>
    <row r="2288" spans="4:4" x14ac:dyDescent="0.25">
      <c r="D2288" s="111"/>
    </row>
    <row r="2289" spans="4:4" x14ac:dyDescent="0.25">
      <c r="D2289" s="111"/>
    </row>
    <row r="2290" spans="4:4" x14ac:dyDescent="0.25">
      <c r="D2290" s="111"/>
    </row>
    <row r="2291" spans="4:4" x14ac:dyDescent="0.25">
      <c r="D2291" s="111"/>
    </row>
    <row r="2292" spans="4:4" x14ac:dyDescent="0.25">
      <c r="D2292" s="111"/>
    </row>
    <row r="2293" spans="4:4" x14ac:dyDescent="0.25">
      <c r="D2293" s="111"/>
    </row>
    <row r="2294" spans="4:4" x14ac:dyDescent="0.25">
      <c r="D2294" s="111"/>
    </row>
    <row r="2295" spans="4:4" x14ac:dyDescent="0.25">
      <c r="D2295" s="111"/>
    </row>
    <row r="2296" spans="4:4" x14ac:dyDescent="0.25">
      <c r="D2296" s="111"/>
    </row>
    <row r="2297" spans="4:4" x14ac:dyDescent="0.25">
      <c r="D2297" s="111"/>
    </row>
    <row r="2298" spans="4:4" x14ac:dyDescent="0.25">
      <c r="D2298" s="111"/>
    </row>
    <row r="2299" spans="4:4" x14ac:dyDescent="0.25">
      <c r="D2299" s="111"/>
    </row>
    <row r="2300" spans="4:4" x14ac:dyDescent="0.25">
      <c r="D2300" s="111"/>
    </row>
    <row r="2301" spans="4:4" x14ac:dyDescent="0.25">
      <c r="D2301" s="111"/>
    </row>
    <row r="2302" spans="4:4" x14ac:dyDescent="0.25">
      <c r="D2302" s="111"/>
    </row>
    <row r="2303" spans="4:4" x14ac:dyDescent="0.25">
      <c r="D2303" s="111"/>
    </row>
    <row r="2304" spans="4:4" x14ac:dyDescent="0.25">
      <c r="D2304" s="111"/>
    </row>
    <row r="2305" spans="4:4" x14ac:dyDescent="0.25">
      <c r="D2305" s="111"/>
    </row>
    <row r="2306" spans="4:4" x14ac:dyDescent="0.25">
      <c r="D2306" s="111"/>
    </row>
    <row r="2307" spans="4:4" x14ac:dyDescent="0.25">
      <c r="D2307" s="111"/>
    </row>
    <row r="2308" spans="4:4" x14ac:dyDescent="0.25">
      <c r="D2308" s="111"/>
    </row>
    <row r="2309" spans="4:4" x14ac:dyDescent="0.25">
      <c r="D2309" s="111"/>
    </row>
    <row r="2310" spans="4:4" x14ac:dyDescent="0.25">
      <c r="D2310" s="111"/>
    </row>
    <row r="2311" spans="4:4" x14ac:dyDescent="0.25">
      <c r="D2311" s="111"/>
    </row>
    <row r="2312" spans="4:4" x14ac:dyDescent="0.25">
      <c r="D2312" s="111"/>
    </row>
    <row r="2313" spans="4:4" x14ac:dyDescent="0.25">
      <c r="D2313" s="111"/>
    </row>
    <row r="2314" spans="4:4" x14ac:dyDescent="0.25">
      <c r="D2314" s="111"/>
    </row>
    <row r="2315" spans="4:4" x14ac:dyDescent="0.25">
      <c r="D2315" s="111"/>
    </row>
    <row r="2316" spans="4:4" x14ac:dyDescent="0.25">
      <c r="D2316" s="111"/>
    </row>
    <row r="2317" spans="4:4" x14ac:dyDescent="0.25">
      <c r="D2317" s="111"/>
    </row>
    <row r="2318" spans="4:4" x14ac:dyDescent="0.25">
      <c r="D2318" s="111"/>
    </row>
    <row r="2319" spans="4:4" x14ac:dyDescent="0.25">
      <c r="D2319" s="111"/>
    </row>
    <row r="2320" spans="4:4" x14ac:dyDescent="0.25">
      <c r="D2320" s="111"/>
    </row>
    <row r="2321" spans="4:4" x14ac:dyDescent="0.25">
      <c r="D2321" s="111"/>
    </row>
    <row r="2322" spans="4:4" x14ac:dyDescent="0.25">
      <c r="D2322" s="111"/>
    </row>
    <row r="2323" spans="4:4" x14ac:dyDescent="0.25">
      <c r="D2323" s="111"/>
    </row>
    <row r="2324" spans="4:4" x14ac:dyDescent="0.25">
      <c r="D2324" s="111"/>
    </row>
    <row r="2325" spans="4:4" x14ac:dyDescent="0.25">
      <c r="D2325" s="111"/>
    </row>
    <row r="2326" spans="4:4" x14ac:dyDescent="0.25">
      <c r="D2326" s="111"/>
    </row>
    <row r="2327" spans="4:4" x14ac:dyDescent="0.25">
      <c r="D2327" s="111"/>
    </row>
    <row r="2328" spans="4:4" x14ac:dyDescent="0.25">
      <c r="D2328" s="111"/>
    </row>
    <row r="2329" spans="4:4" x14ac:dyDescent="0.25">
      <c r="D2329" s="111"/>
    </row>
    <row r="2330" spans="4:4" x14ac:dyDescent="0.25">
      <c r="D2330" s="111"/>
    </row>
    <row r="2331" spans="4:4" x14ac:dyDescent="0.25">
      <c r="D2331" s="111"/>
    </row>
    <row r="2332" spans="4:4" x14ac:dyDescent="0.25">
      <c r="D2332" s="111"/>
    </row>
    <row r="2333" spans="4:4" x14ac:dyDescent="0.25">
      <c r="D2333" s="111"/>
    </row>
    <row r="2334" spans="4:4" x14ac:dyDescent="0.25">
      <c r="D2334" s="111"/>
    </row>
    <row r="2335" spans="4:4" x14ac:dyDescent="0.25">
      <c r="D2335" s="111"/>
    </row>
    <row r="2336" spans="4:4" x14ac:dyDescent="0.25">
      <c r="D2336" s="111"/>
    </row>
    <row r="2337" spans="4:4" x14ac:dyDescent="0.25">
      <c r="D2337" s="111"/>
    </row>
    <row r="2338" spans="4:4" x14ac:dyDescent="0.25">
      <c r="D2338" s="111"/>
    </row>
    <row r="2339" spans="4:4" x14ac:dyDescent="0.25">
      <c r="D2339" s="111"/>
    </row>
    <row r="2340" spans="4:4" x14ac:dyDescent="0.25">
      <c r="D2340" s="111"/>
    </row>
    <row r="2341" spans="4:4" x14ac:dyDescent="0.25">
      <c r="D2341" s="111"/>
    </row>
    <row r="2342" spans="4:4" x14ac:dyDescent="0.25">
      <c r="D2342" s="111"/>
    </row>
    <row r="2343" spans="4:4" x14ac:dyDescent="0.25">
      <c r="D2343" s="111"/>
    </row>
    <row r="2344" spans="4:4" x14ac:dyDescent="0.25">
      <c r="D2344" s="111"/>
    </row>
    <row r="2345" spans="4:4" x14ac:dyDescent="0.25">
      <c r="D2345" s="111"/>
    </row>
    <row r="2346" spans="4:4" x14ac:dyDescent="0.25">
      <c r="D2346" s="111"/>
    </row>
    <row r="2347" spans="4:4" x14ac:dyDescent="0.25">
      <c r="D2347" s="111"/>
    </row>
    <row r="2348" spans="4:4" x14ac:dyDescent="0.25">
      <c r="D2348" s="111"/>
    </row>
    <row r="2349" spans="4:4" x14ac:dyDescent="0.25">
      <c r="D2349" s="111"/>
    </row>
    <row r="2350" spans="4:4" x14ac:dyDescent="0.25">
      <c r="D2350" s="111"/>
    </row>
    <row r="2351" spans="4:4" x14ac:dyDescent="0.25">
      <c r="D2351" s="111"/>
    </row>
    <row r="2352" spans="4:4" x14ac:dyDescent="0.25">
      <c r="D2352" s="111"/>
    </row>
    <row r="2353" spans="4:4" x14ac:dyDescent="0.25">
      <c r="D2353" s="111"/>
    </row>
    <row r="2354" spans="4:4" x14ac:dyDescent="0.25">
      <c r="D2354" s="111"/>
    </row>
    <row r="2355" spans="4:4" x14ac:dyDescent="0.25">
      <c r="D2355" s="111"/>
    </row>
    <row r="2356" spans="4:4" x14ac:dyDescent="0.25">
      <c r="D2356" s="111"/>
    </row>
    <row r="2357" spans="4:4" x14ac:dyDescent="0.25">
      <c r="D2357" s="111"/>
    </row>
    <row r="2358" spans="4:4" x14ac:dyDescent="0.25">
      <c r="D2358" s="111"/>
    </row>
    <row r="2359" spans="4:4" x14ac:dyDescent="0.25">
      <c r="D2359" s="111"/>
    </row>
    <row r="2360" spans="4:4" x14ac:dyDescent="0.25">
      <c r="D2360" s="111"/>
    </row>
    <row r="2361" spans="4:4" x14ac:dyDescent="0.25">
      <c r="D2361" s="111"/>
    </row>
    <row r="2362" spans="4:4" x14ac:dyDescent="0.25">
      <c r="D2362" s="111"/>
    </row>
    <row r="2363" spans="4:4" x14ac:dyDescent="0.25">
      <c r="D2363" s="111"/>
    </row>
    <row r="2364" spans="4:4" x14ac:dyDescent="0.25">
      <c r="D2364" s="111"/>
    </row>
    <row r="2365" spans="4:4" x14ac:dyDescent="0.25">
      <c r="D2365" s="111"/>
    </row>
    <row r="2366" spans="4:4" x14ac:dyDescent="0.25">
      <c r="D2366" s="111"/>
    </row>
    <row r="2367" spans="4:4" x14ac:dyDescent="0.25">
      <c r="D2367" s="111"/>
    </row>
    <row r="2368" spans="4:4" x14ac:dyDescent="0.25">
      <c r="D2368" s="111"/>
    </row>
    <row r="2369" spans="4:4" x14ac:dyDescent="0.25">
      <c r="D2369" s="111"/>
    </row>
    <row r="2370" spans="4:4" x14ac:dyDescent="0.25">
      <c r="D2370" s="111"/>
    </row>
    <row r="2371" spans="4:4" x14ac:dyDescent="0.25">
      <c r="D2371" s="111"/>
    </row>
    <row r="2372" spans="4:4" x14ac:dyDescent="0.25">
      <c r="D2372" s="111"/>
    </row>
    <row r="2373" spans="4:4" x14ac:dyDescent="0.25">
      <c r="D2373" s="111"/>
    </row>
    <row r="2374" spans="4:4" x14ac:dyDescent="0.25">
      <c r="D2374" s="111"/>
    </row>
    <row r="2375" spans="4:4" x14ac:dyDescent="0.25">
      <c r="D2375" s="111"/>
    </row>
    <row r="2376" spans="4:4" x14ac:dyDescent="0.25">
      <c r="D2376" s="111"/>
    </row>
    <row r="2377" spans="4:4" x14ac:dyDescent="0.25">
      <c r="D2377" s="111"/>
    </row>
    <row r="2378" spans="4:4" x14ac:dyDescent="0.25">
      <c r="D2378" s="111"/>
    </row>
    <row r="2379" spans="4:4" x14ac:dyDescent="0.25">
      <c r="D2379" s="111"/>
    </row>
    <row r="2380" spans="4:4" x14ac:dyDescent="0.25">
      <c r="D2380" s="111"/>
    </row>
    <row r="2381" spans="4:4" x14ac:dyDescent="0.25">
      <c r="D2381" s="111"/>
    </row>
    <row r="2382" spans="4:4" x14ac:dyDescent="0.25">
      <c r="D2382" s="111"/>
    </row>
    <row r="2383" spans="4:4" x14ac:dyDescent="0.25">
      <c r="D2383" s="111"/>
    </row>
    <row r="2384" spans="4:4" x14ac:dyDescent="0.25">
      <c r="D2384" s="111"/>
    </row>
    <row r="2385" spans="4:4" x14ac:dyDescent="0.25">
      <c r="D2385" s="111"/>
    </row>
    <row r="2386" spans="4:4" x14ac:dyDescent="0.25">
      <c r="D2386" s="111"/>
    </row>
    <row r="2387" spans="4:4" x14ac:dyDescent="0.25">
      <c r="D2387" s="111"/>
    </row>
    <row r="2388" spans="4:4" x14ac:dyDescent="0.25">
      <c r="D2388" s="111"/>
    </row>
    <row r="2389" spans="4:4" x14ac:dyDescent="0.25">
      <c r="D2389" s="111"/>
    </row>
    <row r="2390" spans="4:4" x14ac:dyDescent="0.25">
      <c r="D2390" s="111"/>
    </row>
    <row r="2391" spans="4:4" x14ac:dyDescent="0.25">
      <c r="D2391" s="111"/>
    </row>
    <row r="2392" spans="4:4" x14ac:dyDescent="0.25">
      <c r="D2392" s="111"/>
    </row>
    <row r="2393" spans="4:4" x14ac:dyDescent="0.25">
      <c r="D2393" s="111"/>
    </row>
    <row r="2394" spans="4:4" x14ac:dyDescent="0.25">
      <c r="D2394" s="111"/>
    </row>
    <row r="2395" spans="4:4" x14ac:dyDescent="0.25">
      <c r="D2395" s="111"/>
    </row>
    <row r="2396" spans="4:4" x14ac:dyDescent="0.25">
      <c r="D2396" s="111"/>
    </row>
    <row r="2397" spans="4:4" x14ac:dyDescent="0.25">
      <c r="D2397" s="111"/>
    </row>
    <row r="2398" spans="4:4" x14ac:dyDescent="0.25">
      <c r="D2398" s="111"/>
    </row>
    <row r="2399" spans="4:4" x14ac:dyDescent="0.25">
      <c r="D2399" s="111"/>
    </row>
    <row r="2400" spans="4:4" x14ac:dyDescent="0.25">
      <c r="D2400" s="111"/>
    </row>
    <row r="2401" spans="4:4" x14ac:dyDescent="0.25">
      <c r="D2401" s="111"/>
    </row>
    <row r="2402" spans="4:4" x14ac:dyDescent="0.25">
      <c r="D2402" s="111"/>
    </row>
    <row r="2403" spans="4:4" x14ac:dyDescent="0.25">
      <c r="D2403" s="111"/>
    </row>
    <row r="2404" spans="4:4" x14ac:dyDescent="0.25">
      <c r="D2404" s="111"/>
    </row>
    <row r="2405" spans="4:4" x14ac:dyDescent="0.25">
      <c r="D2405" s="111"/>
    </row>
    <row r="2406" spans="4:4" x14ac:dyDescent="0.25">
      <c r="D2406" s="111"/>
    </row>
    <row r="2407" spans="4:4" x14ac:dyDescent="0.25">
      <c r="D2407" s="111"/>
    </row>
    <row r="2408" spans="4:4" x14ac:dyDescent="0.25">
      <c r="D2408" s="111"/>
    </row>
    <row r="2409" spans="4:4" x14ac:dyDescent="0.25">
      <c r="D2409" s="111"/>
    </row>
    <row r="2410" spans="4:4" x14ac:dyDescent="0.25">
      <c r="D2410" s="111"/>
    </row>
    <row r="2411" spans="4:4" x14ac:dyDescent="0.25">
      <c r="D2411" s="111"/>
    </row>
    <row r="2412" spans="4:4" x14ac:dyDescent="0.25">
      <c r="D2412" s="111"/>
    </row>
    <row r="2413" spans="4:4" x14ac:dyDescent="0.25">
      <c r="D2413" s="111"/>
    </row>
    <row r="2414" spans="4:4" x14ac:dyDescent="0.25">
      <c r="D2414" s="111"/>
    </row>
    <row r="2415" spans="4:4" x14ac:dyDescent="0.25">
      <c r="D2415" s="111"/>
    </row>
    <row r="2416" spans="4:4" x14ac:dyDescent="0.25">
      <c r="D2416" s="111"/>
    </row>
    <row r="2417" spans="4:4" x14ac:dyDescent="0.25">
      <c r="D2417" s="111"/>
    </row>
    <row r="2418" spans="4:4" x14ac:dyDescent="0.25">
      <c r="D2418" s="111"/>
    </row>
    <row r="2419" spans="4:4" x14ac:dyDescent="0.25">
      <c r="D2419" s="111"/>
    </row>
    <row r="2420" spans="4:4" x14ac:dyDescent="0.25">
      <c r="D2420" s="111"/>
    </row>
    <row r="2421" spans="4:4" x14ac:dyDescent="0.25">
      <c r="D2421" s="111"/>
    </row>
    <row r="2422" spans="4:4" x14ac:dyDescent="0.25">
      <c r="D2422" s="111"/>
    </row>
    <row r="2423" spans="4:4" x14ac:dyDescent="0.25">
      <c r="D2423" s="111"/>
    </row>
    <row r="2424" spans="4:4" x14ac:dyDescent="0.25">
      <c r="D2424" s="111"/>
    </row>
    <row r="2425" spans="4:4" x14ac:dyDescent="0.25">
      <c r="D2425" s="111"/>
    </row>
    <row r="2426" spans="4:4" x14ac:dyDescent="0.25">
      <c r="D2426" s="111"/>
    </row>
    <row r="2427" spans="4:4" x14ac:dyDescent="0.25">
      <c r="D2427" s="111"/>
    </row>
    <row r="2428" spans="4:4" x14ac:dyDescent="0.25">
      <c r="D2428" s="111"/>
    </row>
    <row r="2429" spans="4:4" x14ac:dyDescent="0.25">
      <c r="D2429" s="111"/>
    </row>
    <row r="2430" spans="4:4" x14ac:dyDescent="0.25">
      <c r="D2430" s="111"/>
    </row>
    <row r="2431" spans="4:4" x14ac:dyDescent="0.25">
      <c r="D2431" s="111"/>
    </row>
    <row r="2432" spans="4:4" x14ac:dyDescent="0.25">
      <c r="D2432" s="111"/>
    </row>
    <row r="2433" spans="4:4" x14ac:dyDescent="0.25">
      <c r="D2433" s="111"/>
    </row>
    <row r="2434" spans="4:4" x14ac:dyDescent="0.25">
      <c r="D2434" s="111"/>
    </row>
    <row r="2435" spans="4:4" x14ac:dyDescent="0.25">
      <c r="D2435" s="111"/>
    </row>
    <row r="2436" spans="4:4" x14ac:dyDescent="0.25">
      <c r="D2436" s="111"/>
    </row>
    <row r="2437" spans="4:4" x14ac:dyDescent="0.25">
      <c r="D2437" s="111"/>
    </row>
    <row r="2438" spans="4:4" x14ac:dyDescent="0.25">
      <c r="D2438" s="111"/>
    </row>
    <row r="2439" spans="4:4" x14ac:dyDescent="0.25">
      <c r="D2439" s="111"/>
    </row>
    <row r="2440" spans="4:4" x14ac:dyDescent="0.25">
      <c r="D2440" s="111"/>
    </row>
    <row r="2441" spans="4:4" x14ac:dyDescent="0.25">
      <c r="D2441" s="111"/>
    </row>
    <row r="2442" spans="4:4" x14ac:dyDescent="0.25">
      <c r="D2442" s="111"/>
    </row>
    <row r="2443" spans="4:4" x14ac:dyDescent="0.25">
      <c r="D2443" s="111"/>
    </row>
    <row r="2444" spans="4:4" x14ac:dyDescent="0.25">
      <c r="D2444" s="111"/>
    </row>
    <row r="2445" spans="4:4" x14ac:dyDescent="0.25">
      <c r="D2445" s="111"/>
    </row>
    <row r="2446" spans="4:4" x14ac:dyDescent="0.25">
      <c r="D2446" s="111"/>
    </row>
    <row r="2447" spans="4:4" x14ac:dyDescent="0.25">
      <c r="D2447" s="111"/>
    </row>
    <row r="2448" spans="4:4" x14ac:dyDescent="0.25">
      <c r="D2448" s="111"/>
    </row>
    <row r="2449" spans="4:4" x14ac:dyDescent="0.25">
      <c r="D2449" s="111"/>
    </row>
    <row r="2450" spans="4:4" x14ac:dyDescent="0.25">
      <c r="D2450" s="111"/>
    </row>
    <row r="2451" spans="4:4" x14ac:dyDescent="0.25">
      <c r="D2451" s="111"/>
    </row>
    <row r="2452" spans="4:4" x14ac:dyDescent="0.25">
      <c r="D2452" s="111"/>
    </row>
    <row r="2453" spans="4:4" x14ac:dyDescent="0.25">
      <c r="D2453" s="111"/>
    </row>
    <row r="2454" spans="4:4" x14ac:dyDescent="0.25">
      <c r="D2454" s="111"/>
    </row>
    <row r="2455" spans="4:4" x14ac:dyDescent="0.25">
      <c r="D2455" s="111"/>
    </row>
    <row r="2456" spans="4:4" x14ac:dyDescent="0.25">
      <c r="D2456" s="111"/>
    </row>
    <row r="2457" spans="4:4" x14ac:dyDescent="0.25">
      <c r="D2457" s="111"/>
    </row>
    <row r="2458" spans="4:4" x14ac:dyDescent="0.25">
      <c r="D2458" s="111"/>
    </row>
    <row r="2459" spans="4:4" x14ac:dyDescent="0.25">
      <c r="D2459" s="111"/>
    </row>
    <row r="2460" spans="4:4" x14ac:dyDescent="0.25">
      <c r="D2460" s="111"/>
    </row>
    <row r="2461" spans="4:4" x14ac:dyDescent="0.25">
      <c r="D2461" s="111"/>
    </row>
    <row r="2462" spans="4:4" x14ac:dyDescent="0.25">
      <c r="D2462" s="111"/>
    </row>
    <row r="2463" spans="4:4" x14ac:dyDescent="0.25">
      <c r="D2463" s="111"/>
    </row>
    <row r="2464" spans="4:4" x14ac:dyDescent="0.25">
      <c r="D2464" s="111"/>
    </row>
    <row r="2465" spans="4:4" x14ac:dyDescent="0.25">
      <c r="D2465" s="111"/>
    </row>
    <row r="2466" spans="4:4" x14ac:dyDescent="0.25">
      <c r="D2466" s="111"/>
    </row>
    <row r="2467" spans="4:4" x14ac:dyDescent="0.25">
      <c r="D2467" s="111"/>
    </row>
    <row r="2468" spans="4:4" x14ac:dyDescent="0.25">
      <c r="D2468" s="111"/>
    </row>
    <row r="2469" spans="4:4" x14ac:dyDescent="0.25">
      <c r="D2469" s="111"/>
    </row>
    <row r="2470" spans="4:4" x14ac:dyDescent="0.25">
      <c r="D2470" s="111"/>
    </row>
    <row r="2471" spans="4:4" x14ac:dyDescent="0.25">
      <c r="D2471" s="111"/>
    </row>
    <row r="2472" spans="4:4" x14ac:dyDescent="0.25">
      <c r="D2472" s="111"/>
    </row>
    <row r="2473" spans="4:4" x14ac:dyDescent="0.25">
      <c r="D2473" s="111"/>
    </row>
    <row r="2474" spans="4:4" x14ac:dyDescent="0.25">
      <c r="D2474" s="111"/>
    </row>
    <row r="2475" spans="4:4" x14ac:dyDescent="0.25">
      <c r="D2475" s="111"/>
    </row>
    <row r="2476" spans="4:4" x14ac:dyDescent="0.25">
      <c r="D2476" s="111"/>
    </row>
    <row r="2477" spans="4:4" x14ac:dyDescent="0.25">
      <c r="D2477" s="111"/>
    </row>
    <row r="2478" spans="4:4" x14ac:dyDescent="0.25">
      <c r="D2478" s="111"/>
    </row>
    <row r="2479" spans="4:4" x14ac:dyDescent="0.25">
      <c r="D2479" s="111"/>
    </row>
    <row r="2480" spans="4:4" x14ac:dyDescent="0.25">
      <c r="D2480" s="111"/>
    </row>
    <row r="2481" spans="4:4" x14ac:dyDescent="0.25">
      <c r="D2481" s="111"/>
    </row>
    <row r="2482" spans="4:4" x14ac:dyDescent="0.25">
      <c r="D2482" s="111"/>
    </row>
    <row r="2483" spans="4:4" x14ac:dyDescent="0.25">
      <c r="D2483" s="111"/>
    </row>
    <row r="2484" spans="4:4" x14ac:dyDescent="0.25">
      <c r="D2484" s="111"/>
    </row>
    <row r="2485" spans="4:4" x14ac:dyDescent="0.25">
      <c r="D2485" s="111"/>
    </row>
    <row r="2486" spans="4:4" x14ac:dyDescent="0.25">
      <c r="D2486" s="111"/>
    </row>
    <row r="2487" spans="4:4" x14ac:dyDescent="0.25">
      <c r="D2487" s="111"/>
    </row>
    <row r="2488" spans="4:4" x14ac:dyDescent="0.25">
      <c r="D2488" s="111"/>
    </row>
    <row r="2489" spans="4:4" x14ac:dyDescent="0.25">
      <c r="D2489" s="111"/>
    </row>
    <row r="2490" spans="4:4" x14ac:dyDescent="0.25">
      <c r="D2490" s="111"/>
    </row>
    <row r="2491" spans="4:4" x14ac:dyDescent="0.25">
      <c r="D2491" s="111"/>
    </row>
    <row r="2492" spans="4:4" x14ac:dyDescent="0.25">
      <c r="D2492" s="111"/>
    </row>
    <row r="2493" spans="4:4" x14ac:dyDescent="0.25">
      <c r="D2493" s="111"/>
    </row>
    <row r="2494" spans="4:4" x14ac:dyDescent="0.25">
      <c r="D2494" s="111"/>
    </row>
    <row r="2495" spans="4:4" x14ac:dyDescent="0.25">
      <c r="D2495" s="111"/>
    </row>
    <row r="2496" spans="4:4" x14ac:dyDescent="0.25">
      <c r="D2496" s="111"/>
    </row>
    <row r="2497" spans="4:4" x14ac:dyDescent="0.25">
      <c r="D2497" s="111"/>
    </row>
    <row r="2498" spans="4:4" x14ac:dyDescent="0.25">
      <c r="D2498" s="111"/>
    </row>
    <row r="2499" spans="4:4" x14ac:dyDescent="0.25">
      <c r="D2499" s="111"/>
    </row>
    <row r="2500" spans="4:4" x14ac:dyDescent="0.25">
      <c r="D2500" s="111"/>
    </row>
    <row r="2501" spans="4:4" x14ac:dyDescent="0.25">
      <c r="D2501" s="111"/>
    </row>
    <row r="2502" spans="4:4" x14ac:dyDescent="0.25">
      <c r="D2502" s="111"/>
    </row>
    <row r="2503" spans="4:4" x14ac:dyDescent="0.25">
      <c r="D2503" s="111"/>
    </row>
    <row r="2504" spans="4:4" x14ac:dyDescent="0.25">
      <c r="D2504" s="111"/>
    </row>
    <row r="2505" spans="4:4" x14ac:dyDescent="0.25">
      <c r="D2505" s="111"/>
    </row>
    <row r="2506" spans="4:4" x14ac:dyDescent="0.25">
      <c r="D2506" s="111"/>
    </row>
    <row r="2507" spans="4:4" x14ac:dyDescent="0.25">
      <c r="D2507" s="111"/>
    </row>
    <row r="2508" spans="4:4" x14ac:dyDescent="0.25">
      <c r="D2508" s="111"/>
    </row>
    <row r="2509" spans="4:4" x14ac:dyDescent="0.25">
      <c r="D2509" s="111"/>
    </row>
    <row r="2510" spans="4:4" x14ac:dyDescent="0.25">
      <c r="D2510" s="111"/>
    </row>
    <row r="2511" spans="4:4" x14ac:dyDescent="0.25">
      <c r="D2511" s="111"/>
    </row>
    <row r="2512" spans="4:4" x14ac:dyDescent="0.25">
      <c r="D2512" s="111"/>
    </row>
    <row r="2513" spans="4:4" x14ac:dyDescent="0.25">
      <c r="D2513" s="111"/>
    </row>
    <row r="2514" spans="4:4" x14ac:dyDescent="0.25">
      <c r="D2514" s="111"/>
    </row>
    <row r="2515" spans="4:4" x14ac:dyDescent="0.25">
      <c r="D2515" s="111"/>
    </row>
    <row r="2516" spans="4:4" x14ac:dyDescent="0.25">
      <c r="D2516" s="111"/>
    </row>
    <row r="2517" spans="4:4" x14ac:dyDescent="0.25">
      <c r="D2517" s="111"/>
    </row>
    <row r="2518" spans="4:4" x14ac:dyDescent="0.25">
      <c r="D2518" s="111"/>
    </row>
    <row r="2519" spans="4:4" x14ac:dyDescent="0.25">
      <c r="D2519" s="111"/>
    </row>
    <row r="2520" spans="4:4" x14ac:dyDescent="0.25">
      <c r="D2520" s="111"/>
    </row>
    <row r="2521" spans="4:4" x14ac:dyDescent="0.25">
      <c r="D2521" s="111"/>
    </row>
    <row r="2522" spans="4:4" x14ac:dyDescent="0.25">
      <c r="D2522" s="111"/>
    </row>
    <row r="2523" spans="4:4" x14ac:dyDescent="0.25">
      <c r="D2523" s="111"/>
    </row>
    <row r="2524" spans="4:4" x14ac:dyDescent="0.25">
      <c r="D2524" s="111"/>
    </row>
    <row r="2525" spans="4:4" x14ac:dyDescent="0.25">
      <c r="D2525" s="111"/>
    </row>
    <row r="2526" spans="4:4" x14ac:dyDescent="0.25">
      <c r="D2526" s="111"/>
    </row>
    <row r="2527" spans="4:4" x14ac:dyDescent="0.25">
      <c r="D2527" s="111"/>
    </row>
    <row r="2528" spans="4:4" x14ac:dyDescent="0.25">
      <c r="D2528" s="111"/>
    </row>
    <row r="2529" spans="4:4" x14ac:dyDescent="0.25">
      <c r="D2529" s="111"/>
    </row>
    <row r="2530" spans="4:4" x14ac:dyDescent="0.25">
      <c r="D2530" s="111"/>
    </row>
    <row r="2531" spans="4:4" x14ac:dyDescent="0.25">
      <c r="D2531" s="111"/>
    </row>
    <row r="2532" spans="4:4" x14ac:dyDescent="0.25">
      <c r="D2532" s="111"/>
    </row>
    <row r="2533" spans="4:4" x14ac:dyDescent="0.25">
      <c r="D2533" s="111"/>
    </row>
    <row r="2534" spans="4:4" x14ac:dyDescent="0.25">
      <c r="D2534" s="111"/>
    </row>
    <row r="2535" spans="4:4" x14ac:dyDescent="0.25">
      <c r="D2535" s="111"/>
    </row>
    <row r="2536" spans="4:4" x14ac:dyDescent="0.25">
      <c r="D2536" s="111"/>
    </row>
    <row r="2537" spans="4:4" x14ac:dyDescent="0.25">
      <c r="D2537" s="111"/>
    </row>
    <row r="2538" spans="4:4" x14ac:dyDescent="0.25">
      <c r="D2538" s="111"/>
    </row>
    <row r="2539" spans="4:4" x14ac:dyDescent="0.25">
      <c r="D2539" s="111"/>
    </row>
    <row r="2540" spans="4:4" x14ac:dyDescent="0.25">
      <c r="D2540" s="111"/>
    </row>
    <row r="2541" spans="4:4" x14ac:dyDescent="0.25">
      <c r="D2541" s="111"/>
    </row>
    <row r="2542" spans="4:4" x14ac:dyDescent="0.25">
      <c r="D2542" s="111"/>
    </row>
    <row r="2543" spans="4:4" x14ac:dyDescent="0.25">
      <c r="D2543" s="111"/>
    </row>
    <row r="2544" spans="4:4" x14ac:dyDescent="0.25">
      <c r="D2544" s="111"/>
    </row>
    <row r="2545" spans="4:4" x14ac:dyDescent="0.25">
      <c r="D2545" s="111"/>
    </row>
    <row r="2546" spans="4:4" x14ac:dyDescent="0.25">
      <c r="D2546" s="111"/>
    </row>
    <row r="2547" spans="4:4" x14ac:dyDescent="0.25">
      <c r="D2547" s="111"/>
    </row>
    <row r="2548" spans="4:4" x14ac:dyDescent="0.25">
      <c r="D2548" s="111"/>
    </row>
    <row r="2549" spans="4:4" x14ac:dyDescent="0.25">
      <c r="D2549" s="111"/>
    </row>
    <row r="2550" spans="4:4" x14ac:dyDescent="0.25">
      <c r="D2550" s="111"/>
    </row>
    <row r="2551" spans="4:4" x14ac:dyDescent="0.25">
      <c r="D2551" s="111"/>
    </row>
    <row r="2552" spans="4:4" x14ac:dyDescent="0.25">
      <c r="D2552" s="111"/>
    </row>
    <row r="2553" spans="4:4" x14ac:dyDescent="0.25">
      <c r="D2553" s="111"/>
    </row>
    <row r="2554" spans="4:4" x14ac:dyDescent="0.25">
      <c r="D2554" s="111"/>
    </row>
    <row r="2555" spans="4:4" x14ac:dyDescent="0.25">
      <c r="D2555" s="111"/>
    </row>
    <row r="2556" spans="4:4" x14ac:dyDescent="0.25">
      <c r="D2556" s="111"/>
    </row>
    <row r="2557" spans="4:4" x14ac:dyDescent="0.25">
      <c r="D2557" s="111"/>
    </row>
    <row r="2558" spans="4:4" x14ac:dyDescent="0.25">
      <c r="D2558" s="111"/>
    </row>
    <row r="2559" spans="4:4" x14ac:dyDescent="0.25">
      <c r="D2559" s="111"/>
    </row>
    <row r="2560" spans="4:4" x14ac:dyDescent="0.25">
      <c r="D2560" s="111"/>
    </row>
    <row r="2561" spans="4:4" x14ac:dyDescent="0.25">
      <c r="D2561" s="111"/>
    </row>
    <row r="2562" spans="4:4" x14ac:dyDescent="0.25">
      <c r="D2562" s="111"/>
    </row>
    <row r="2563" spans="4:4" x14ac:dyDescent="0.25">
      <c r="D2563" s="111"/>
    </row>
    <row r="2564" spans="4:4" x14ac:dyDescent="0.25">
      <c r="D2564" s="111"/>
    </row>
    <row r="2565" spans="4:4" x14ac:dyDescent="0.25">
      <c r="D2565" s="111"/>
    </row>
    <row r="2566" spans="4:4" x14ac:dyDescent="0.25">
      <c r="D2566" s="111"/>
    </row>
    <row r="2567" spans="4:4" x14ac:dyDescent="0.25">
      <c r="D2567" s="111"/>
    </row>
    <row r="2568" spans="4:4" x14ac:dyDescent="0.25">
      <c r="D2568" s="111"/>
    </row>
    <row r="2569" spans="4:4" x14ac:dyDescent="0.25">
      <c r="D2569" s="111"/>
    </row>
    <row r="2570" spans="4:4" x14ac:dyDescent="0.25">
      <c r="D2570" s="111"/>
    </row>
    <row r="2571" spans="4:4" x14ac:dyDescent="0.25">
      <c r="D2571" s="111"/>
    </row>
    <row r="2572" spans="4:4" x14ac:dyDescent="0.25">
      <c r="D2572" s="111"/>
    </row>
    <row r="2573" spans="4:4" x14ac:dyDescent="0.25">
      <c r="D2573" s="111"/>
    </row>
    <row r="2574" spans="4:4" x14ac:dyDescent="0.25">
      <c r="D2574" s="111"/>
    </row>
    <row r="2575" spans="4:4" x14ac:dyDescent="0.25">
      <c r="D2575" s="111"/>
    </row>
    <row r="2576" spans="4:4" x14ac:dyDescent="0.25">
      <c r="D2576" s="111"/>
    </row>
    <row r="2577" spans="4:4" x14ac:dyDescent="0.25">
      <c r="D2577" s="111"/>
    </row>
    <row r="2578" spans="4:4" x14ac:dyDescent="0.25">
      <c r="D2578" s="111"/>
    </row>
    <row r="2579" spans="4:4" x14ac:dyDescent="0.25">
      <c r="D2579" s="111"/>
    </row>
    <row r="2580" spans="4:4" x14ac:dyDescent="0.25">
      <c r="D2580" s="111"/>
    </row>
    <row r="2581" spans="4:4" x14ac:dyDescent="0.25">
      <c r="D2581" s="111"/>
    </row>
    <row r="2582" spans="4:4" x14ac:dyDescent="0.25">
      <c r="D2582" s="111"/>
    </row>
    <row r="2583" spans="4:4" x14ac:dyDescent="0.25">
      <c r="D2583" s="111"/>
    </row>
    <row r="2584" spans="4:4" x14ac:dyDescent="0.25">
      <c r="D2584" s="111"/>
    </row>
    <row r="2585" spans="4:4" x14ac:dyDescent="0.25">
      <c r="D2585" s="111"/>
    </row>
    <row r="2586" spans="4:4" x14ac:dyDescent="0.25">
      <c r="D2586" s="111"/>
    </row>
    <row r="2587" spans="4:4" x14ac:dyDescent="0.25">
      <c r="D2587" s="111"/>
    </row>
    <row r="2588" spans="4:4" x14ac:dyDescent="0.25">
      <c r="D2588" s="111"/>
    </row>
    <row r="2589" spans="4:4" x14ac:dyDescent="0.25">
      <c r="D2589" s="111"/>
    </row>
    <row r="2590" spans="4:4" x14ac:dyDescent="0.25">
      <c r="D2590" s="111"/>
    </row>
    <row r="2591" spans="4:4" x14ac:dyDescent="0.25">
      <c r="D2591" s="111"/>
    </row>
    <row r="2592" spans="4:4" x14ac:dyDescent="0.25">
      <c r="D2592" s="111"/>
    </row>
    <row r="2593" spans="4:4" x14ac:dyDescent="0.25">
      <c r="D2593" s="111"/>
    </row>
    <row r="2594" spans="4:4" x14ac:dyDescent="0.25">
      <c r="D2594" s="111"/>
    </row>
    <row r="2595" spans="4:4" x14ac:dyDescent="0.25">
      <c r="D2595" s="111"/>
    </row>
    <row r="2596" spans="4:4" x14ac:dyDescent="0.25">
      <c r="D2596" s="111"/>
    </row>
    <row r="2597" spans="4:4" x14ac:dyDescent="0.25">
      <c r="D2597" s="111"/>
    </row>
    <row r="2598" spans="4:4" x14ac:dyDescent="0.25">
      <c r="D2598" s="111"/>
    </row>
    <row r="2599" spans="4:4" x14ac:dyDescent="0.25">
      <c r="D2599" s="111"/>
    </row>
    <row r="2600" spans="4:4" x14ac:dyDescent="0.25">
      <c r="D2600" s="111"/>
    </row>
    <row r="2601" spans="4:4" x14ac:dyDescent="0.25">
      <c r="D2601" s="111"/>
    </row>
    <row r="2602" spans="4:4" x14ac:dyDescent="0.25">
      <c r="D2602" s="111"/>
    </row>
    <row r="2603" spans="4:4" x14ac:dyDescent="0.25">
      <c r="D2603" s="111"/>
    </row>
    <row r="2604" spans="4:4" x14ac:dyDescent="0.25">
      <c r="D2604" s="111"/>
    </row>
    <row r="2605" spans="4:4" x14ac:dyDescent="0.25">
      <c r="D2605" s="111"/>
    </row>
    <row r="2606" spans="4:4" x14ac:dyDescent="0.25">
      <c r="D2606" s="111"/>
    </row>
    <row r="2607" spans="4:4" x14ac:dyDescent="0.25">
      <c r="D2607" s="111"/>
    </row>
    <row r="2608" spans="4:4" x14ac:dyDescent="0.25">
      <c r="D2608" s="111"/>
    </row>
    <row r="2609" spans="4:4" x14ac:dyDescent="0.25">
      <c r="D2609" s="111"/>
    </row>
    <row r="2610" spans="4:4" x14ac:dyDescent="0.25">
      <c r="D2610" s="111"/>
    </row>
    <row r="2611" spans="4:4" x14ac:dyDescent="0.25">
      <c r="D2611" s="111"/>
    </row>
    <row r="2612" spans="4:4" x14ac:dyDescent="0.25">
      <c r="D2612" s="111"/>
    </row>
    <row r="2613" spans="4:4" x14ac:dyDescent="0.25">
      <c r="D2613" s="111"/>
    </row>
    <row r="2614" spans="4:4" x14ac:dyDescent="0.25">
      <c r="D2614" s="111"/>
    </row>
    <row r="2615" spans="4:4" x14ac:dyDescent="0.25">
      <c r="D2615" s="111"/>
    </row>
    <row r="2616" spans="4:4" x14ac:dyDescent="0.25">
      <c r="D2616" s="111"/>
    </row>
    <row r="2617" spans="4:4" x14ac:dyDescent="0.25">
      <c r="D2617" s="111"/>
    </row>
    <row r="2618" spans="4:4" x14ac:dyDescent="0.25">
      <c r="D2618" s="111"/>
    </row>
    <row r="2619" spans="4:4" x14ac:dyDescent="0.25">
      <c r="D2619" s="111"/>
    </row>
    <row r="2620" spans="4:4" x14ac:dyDescent="0.25">
      <c r="D2620" s="111"/>
    </row>
    <row r="2621" spans="4:4" x14ac:dyDescent="0.25">
      <c r="D2621" s="111"/>
    </row>
    <row r="2622" spans="4:4" x14ac:dyDescent="0.25">
      <c r="D2622" s="111"/>
    </row>
    <row r="2623" spans="4:4" x14ac:dyDescent="0.25">
      <c r="D2623" s="111"/>
    </row>
    <row r="2624" spans="4:4" x14ac:dyDescent="0.25">
      <c r="D2624" s="111"/>
    </row>
    <row r="2625" spans="4:4" x14ac:dyDescent="0.25">
      <c r="D2625" s="111"/>
    </row>
    <row r="2626" spans="4:4" x14ac:dyDescent="0.25">
      <c r="D2626" s="111"/>
    </row>
    <row r="2627" spans="4:4" x14ac:dyDescent="0.25">
      <c r="D2627" s="111"/>
    </row>
    <row r="2628" spans="4:4" x14ac:dyDescent="0.25">
      <c r="D2628" s="111"/>
    </row>
    <row r="2629" spans="4:4" x14ac:dyDescent="0.25">
      <c r="D2629" s="111"/>
    </row>
    <row r="2630" spans="4:4" x14ac:dyDescent="0.25">
      <c r="D2630" s="111"/>
    </row>
    <row r="2631" spans="4:4" x14ac:dyDescent="0.25">
      <c r="D2631" s="111"/>
    </row>
    <row r="2632" spans="4:4" x14ac:dyDescent="0.25">
      <c r="D2632" s="111"/>
    </row>
    <row r="2633" spans="4:4" x14ac:dyDescent="0.25">
      <c r="D2633" s="111"/>
    </row>
    <row r="2634" spans="4:4" x14ac:dyDescent="0.25">
      <c r="D2634" s="111"/>
    </row>
    <row r="2635" spans="4:4" x14ac:dyDescent="0.25">
      <c r="D2635" s="111"/>
    </row>
    <row r="2636" spans="4:4" x14ac:dyDescent="0.25">
      <c r="D2636" s="111"/>
    </row>
    <row r="2637" spans="4:4" x14ac:dyDescent="0.25">
      <c r="D2637" s="111"/>
    </row>
    <row r="2638" spans="4:4" x14ac:dyDescent="0.25">
      <c r="D2638" s="111"/>
    </row>
    <row r="2639" spans="4:4" x14ac:dyDescent="0.25">
      <c r="D2639" s="111"/>
    </row>
    <row r="2640" spans="4:4" x14ac:dyDescent="0.25">
      <c r="D2640" s="111"/>
    </row>
    <row r="2641" spans="4:4" x14ac:dyDescent="0.25">
      <c r="D2641" s="111"/>
    </row>
    <row r="2642" spans="4:4" x14ac:dyDescent="0.25">
      <c r="D2642" s="111"/>
    </row>
    <row r="2643" spans="4:4" x14ac:dyDescent="0.25">
      <c r="D2643" s="111"/>
    </row>
    <row r="2644" spans="4:4" x14ac:dyDescent="0.25">
      <c r="D2644" s="111"/>
    </row>
    <row r="2645" spans="4:4" x14ac:dyDescent="0.25">
      <c r="D2645" s="111"/>
    </row>
    <row r="2646" spans="4:4" x14ac:dyDescent="0.25">
      <c r="D2646" s="111"/>
    </row>
    <row r="2647" spans="4:4" x14ac:dyDescent="0.25">
      <c r="D2647" s="111"/>
    </row>
    <row r="2648" spans="4:4" x14ac:dyDescent="0.25">
      <c r="D2648" s="111"/>
    </row>
    <row r="2649" spans="4:4" x14ac:dyDescent="0.25">
      <c r="D2649" s="111"/>
    </row>
    <row r="2650" spans="4:4" x14ac:dyDescent="0.25">
      <c r="D2650" s="111"/>
    </row>
    <row r="2651" spans="4:4" x14ac:dyDescent="0.25">
      <c r="D2651" s="111"/>
    </row>
    <row r="2652" spans="4:4" x14ac:dyDescent="0.25">
      <c r="D2652" s="111"/>
    </row>
    <row r="2653" spans="4:4" x14ac:dyDescent="0.25">
      <c r="D2653" s="111"/>
    </row>
    <row r="2654" spans="4:4" x14ac:dyDescent="0.25">
      <c r="D2654" s="111"/>
    </row>
    <row r="2655" spans="4:4" x14ac:dyDescent="0.25">
      <c r="D2655" s="111"/>
    </row>
    <row r="2656" spans="4:4" x14ac:dyDescent="0.25">
      <c r="D2656" s="111"/>
    </row>
    <row r="2657" spans="4:4" x14ac:dyDescent="0.25">
      <c r="D2657" s="111"/>
    </row>
    <row r="2658" spans="4:4" x14ac:dyDescent="0.25">
      <c r="D2658" s="111"/>
    </row>
    <row r="2659" spans="4:4" x14ac:dyDescent="0.25">
      <c r="D2659" s="111"/>
    </row>
    <row r="2660" spans="4:4" x14ac:dyDescent="0.25">
      <c r="D2660" s="111"/>
    </row>
    <row r="2661" spans="4:4" x14ac:dyDescent="0.25">
      <c r="D2661" s="111"/>
    </row>
    <row r="2662" spans="4:4" x14ac:dyDescent="0.25">
      <c r="D2662" s="111"/>
    </row>
    <row r="2663" spans="4:4" x14ac:dyDescent="0.25">
      <c r="D2663" s="111"/>
    </row>
    <row r="2664" spans="4:4" x14ac:dyDescent="0.25">
      <c r="D2664" s="111"/>
    </row>
    <row r="2665" spans="4:4" x14ac:dyDescent="0.25">
      <c r="D2665" s="111"/>
    </row>
    <row r="2666" spans="4:4" x14ac:dyDescent="0.25">
      <c r="D2666" s="111"/>
    </row>
    <row r="2667" spans="4:4" x14ac:dyDescent="0.25">
      <c r="D2667" s="111"/>
    </row>
    <row r="2668" spans="4:4" x14ac:dyDescent="0.25">
      <c r="D2668" s="111"/>
    </row>
    <row r="2669" spans="4:4" x14ac:dyDescent="0.25">
      <c r="D2669" s="111"/>
    </row>
    <row r="2670" spans="4:4" x14ac:dyDescent="0.25">
      <c r="D2670" s="111"/>
    </row>
    <row r="2671" spans="4:4" x14ac:dyDescent="0.25">
      <c r="D2671" s="111"/>
    </row>
    <row r="2672" spans="4:4" x14ac:dyDescent="0.25">
      <c r="D2672" s="111"/>
    </row>
    <row r="2673" spans="4:4" x14ac:dyDescent="0.25">
      <c r="D2673" s="111"/>
    </row>
    <row r="2674" spans="4:4" x14ac:dyDescent="0.25">
      <c r="D2674" s="111"/>
    </row>
    <row r="2675" spans="4:4" x14ac:dyDescent="0.25">
      <c r="D2675" s="111"/>
    </row>
    <row r="2676" spans="4:4" x14ac:dyDescent="0.25">
      <c r="D2676" s="111"/>
    </row>
    <row r="2677" spans="4:4" x14ac:dyDescent="0.25">
      <c r="D2677" s="111"/>
    </row>
    <row r="2678" spans="4:4" x14ac:dyDescent="0.25">
      <c r="D2678" s="111"/>
    </row>
    <row r="2679" spans="4:4" x14ac:dyDescent="0.25">
      <c r="D2679" s="111"/>
    </row>
    <row r="2680" spans="4:4" x14ac:dyDescent="0.25">
      <c r="D2680" s="111"/>
    </row>
    <row r="2681" spans="4:4" x14ac:dyDescent="0.25">
      <c r="D2681" s="111"/>
    </row>
    <row r="2682" spans="4:4" x14ac:dyDescent="0.25">
      <c r="D2682" s="111"/>
    </row>
    <row r="2683" spans="4:4" x14ac:dyDescent="0.25">
      <c r="D2683" s="111"/>
    </row>
    <row r="2684" spans="4:4" x14ac:dyDescent="0.25">
      <c r="D2684" s="111"/>
    </row>
    <row r="2685" spans="4:4" x14ac:dyDescent="0.25">
      <c r="D2685" s="111"/>
    </row>
    <row r="2686" spans="4:4" x14ac:dyDescent="0.25">
      <c r="D2686" s="111"/>
    </row>
    <row r="2687" spans="4:4" x14ac:dyDescent="0.25">
      <c r="D2687" s="111"/>
    </row>
    <row r="2688" spans="4:4" x14ac:dyDescent="0.25">
      <c r="D2688" s="111"/>
    </row>
    <row r="2689" spans="4:4" x14ac:dyDescent="0.25">
      <c r="D2689" s="111"/>
    </row>
    <row r="2690" spans="4:4" x14ac:dyDescent="0.25">
      <c r="D2690" s="111"/>
    </row>
    <row r="2691" spans="4:4" x14ac:dyDescent="0.25">
      <c r="D2691" s="111"/>
    </row>
    <row r="2692" spans="4:4" x14ac:dyDescent="0.25">
      <c r="D2692" s="111"/>
    </row>
    <row r="2693" spans="4:4" x14ac:dyDescent="0.25">
      <c r="D2693" s="111"/>
    </row>
    <row r="2694" spans="4:4" x14ac:dyDescent="0.25">
      <c r="D2694" s="111"/>
    </row>
    <row r="2695" spans="4:4" x14ac:dyDescent="0.25">
      <c r="D2695" s="111"/>
    </row>
    <row r="2696" spans="4:4" x14ac:dyDescent="0.25">
      <c r="D2696" s="111"/>
    </row>
    <row r="2697" spans="4:4" x14ac:dyDescent="0.25">
      <c r="D2697" s="111"/>
    </row>
    <row r="2698" spans="4:4" x14ac:dyDescent="0.25">
      <c r="D2698" s="111"/>
    </row>
    <row r="2699" spans="4:4" x14ac:dyDescent="0.25">
      <c r="D2699" s="111"/>
    </row>
    <row r="2700" spans="4:4" x14ac:dyDescent="0.25">
      <c r="D2700" s="111"/>
    </row>
    <row r="2701" spans="4:4" x14ac:dyDescent="0.25">
      <c r="D2701" s="111"/>
    </row>
    <row r="2702" spans="4:4" x14ac:dyDescent="0.25">
      <c r="D2702" s="111"/>
    </row>
    <row r="2703" spans="4:4" x14ac:dyDescent="0.25">
      <c r="D2703" s="111"/>
    </row>
    <row r="2704" spans="4:4" x14ac:dyDescent="0.25">
      <c r="D2704" s="111"/>
    </row>
    <row r="2705" spans="4:4" x14ac:dyDescent="0.25">
      <c r="D2705" s="111"/>
    </row>
    <row r="2706" spans="4:4" x14ac:dyDescent="0.25">
      <c r="D2706" s="111"/>
    </row>
    <row r="2707" spans="4:4" x14ac:dyDescent="0.25">
      <c r="D2707" s="111"/>
    </row>
    <row r="2708" spans="4:4" x14ac:dyDescent="0.25">
      <c r="D2708" s="111"/>
    </row>
    <row r="2709" spans="4:4" x14ac:dyDescent="0.25">
      <c r="D2709" s="111"/>
    </row>
    <row r="2710" spans="4:4" x14ac:dyDescent="0.25">
      <c r="D2710" s="111"/>
    </row>
    <row r="2711" spans="4:4" x14ac:dyDescent="0.25">
      <c r="D2711" s="111"/>
    </row>
    <row r="2712" spans="4:4" x14ac:dyDescent="0.25">
      <c r="D2712" s="111"/>
    </row>
    <row r="2713" spans="4:4" x14ac:dyDescent="0.25">
      <c r="D2713" s="111"/>
    </row>
    <row r="2714" spans="4:4" x14ac:dyDescent="0.25">
      <c r="D2714" s="111"/>
    </row>
    <row r="2715" spans="4:4" x14ac:dyDescent="0.25">
      <c r="D2715" s="111"/>
    </row>
    <row r="2716" spans="4:4" x14ac:dyDescent="0.25">
      <c r="D2716" s="111"/>
    </row>
    <row r="2717" spans="4:4" x14ac:dyDescent="0.25">
      <c r="D2717" s="111"/>
    </row>
    <row r="2718" spans="4:4" x14ac:dyDescent="0.25">
      <c r="D2718" s="111"/>
    </row>
    <row r="2719" spans="4:4" x14ac:dyDescent="0.25">
      <c r="D2719" s="111"/>
    </row>
    <row r="2720" spans="4:4" x14ac:dyDescent="0.25">
      <c r="D2720" s="111"/>
    </row>
    <row r="2721" spans="4:4" x14ac:dyDescent="0.25">
      <c r="D2721" s="111"/>
    </row>
    <row r="2722" spans="4:4" x14ac:dyDescent="0.25">
      <c r="D2722" s="111"/>
    </row>
    <row r="2723" spans="4:4" x14ac:dyDescent="0.25">
      <c r="D2723" s="111"/>
    </row>
    <row r="2724" spans="4:4" x14ac:dyDescent="0.25">
      <c r="D2724" s="111"/>
    </row>
    <row r="2725" spans="4:4" x14ac:dyDescent="0.25">
      <c r="D2725" s="111"/>
    </row>
    <row r="2726" spans="4:4" x14ac:dyDescent="0.25">
      <c r="D2726" s="111"/>
    </row>
    <row r="2727" spans="4:4" x14ac:dyDescent="0.25">
      <c r="D2727" s="111"/>
    </row>
    <row r="2728" spans="4:4" x14ac:dyDescent="0.25">
      <c r="D2728" s="111"/>
    </row>
    <row r="2729" spans="4:4" x14ac:dyDescent="0.25">
      <c r="D2729" s="111"/>
    </row>
    <row r="2730" spans="4:4" x14ac:dyDescent="0.25">
      <c r="D2730" s="111"/>
    </row>
    <row r="2731" spans="4:4" x14ac:dyDescent="0.25">
      <c r="D2731" s="111"/>
    </row>
    <row r="2732" spans="4:4" x14ac:dyDescent="0.25">
      <c r="D2732" s="111"/>
    </row>
    <row r="2733" spans="4:4" x14ac:dyDescent="0.25">
      <c r="D2733" s="111"/>
    </row>
    <row r="2734" spans="4:4" x14ac:dyDescent="0.25">
      <c r="D2734" s="111"/>
    </row>
    <row r="2735" spans="4:4" x14ac:dyDescent="0.25">
      <c r="D2735" s="111"/>
    </row>
    <row r="2736" spans="4:4" x14ac:dyDescent="0.25">
      <c r="D2736" s="111"/>
    </row>
    <row r="2737" spans="4:4" x14ac:dyDescent="0.25">
      <c r="D2737" s="111"/>
    </row>
    <row r="2738" spans="4:4" x14ac:dyDescent="0.25">
      <c r="D2738" s="111"/>
    </row>
    <row r="2739" spans="4:4" x14ac:dyDescent="0.25">
      <c r="D2739" s="111"/>
    </row>
    <row r="2740" spans="4:4" x14ac:dyDescent="0.25">
      <c r="D2740" s="111"/>
    </row>
    <row r="2741" spans="4:4" x14ac:dyDescent="0.25">
      <c r="D2741" s="111"/>
    </row>
    <row r="2742" spans="4:4" x14ac:dyDescent="0.25">
      <c r="D2742" s="111"/>
    </row>
    <row r="2743" spans="4:4" x14ac:dyDescent="0.25">
      <c r="D2743" s="111"/>
    </row>
    <row r="2744" spans="4:4" x14ac:dyDescent="0.25">
      <c r="D2744" s="111"/>
    </row>
    <row r="2745" spans="4:4" x14ac:dyDescent="0.25">
      <c r="D2745" s="111"/>
    </row>
    <row r="2746" spans="4:4" x14ac:dyDescent="0.25">
      <c r="D2746" s="111"/>
    </row>
    <row r="2747" spans="4:4" x14ac:dyDescent="0.25">
      <c r="D2747" s="111"/>
    </row>
    <row r="2748" spans="4:4" x14ac:dyDescent="0.25">
      <c r="D2748" s="111"/>
    </row>
    <row r="2749" spans="4:4" x14ac:dyDescent="0.25">
      <c r="D2749" s="111"/>
    </row>
    <row r="2750" spans="4:4" x14ac:dyDescent="0.25">
      <c r="D2750" s="111"/>
    </row>
    <row r="2751" spans="4:4" x14ac:dyDescent="0.25">
      <c r="D2751" s="111"/>
    </row>
    <row r="2752" spans="4:4" x14ac:dyDescent="0.25">
      <c r="D2752" s="111"/>
    </row>
    <row r="2753" spans="4:4" x14ac:dyDescent="0.25">
      <c r="D2753" s="111"/>
    </row>
    <row r="2754" spans="4:4" x14ac:dyDescent="0.25">
      <c r="D2754" s="111"/>
    </row>
    <row r="2755" spans="4:4" x14ac:dyDescent="0.25">
      <c r="D2755" s="111"/>
    </row>
    <row r="2756" spans="4:4" x14ac:dyDescent="0.25">
      <c r="D2756" s="111"/>
    </row>
    <row r="2757" spans="4:4" x14ac:dyDescent="0.25">
      <c r="D2757" s="111"/>
    </row>
    <row r="2758" spans="4:4" x14ac:dyDescent="0.25">
      <c r="D2758" s="111"/>
    </row>
    <row r="2759" spans="4:4" x14ac:dyDescent="0.25">
      <c r="D2759" s="111"/>
    </row>
    <row r="2760" spans="4:4" x14ac:dyDescent="0.25">
      <c r="D2760" s="111"/>
    </row>
    <row r="2761" spans="4:4" x14ac:dyDescent="0.25">
      <c r="D2761" s="111"/>
    </row>
    <row r="2762" spans="4:4" x14ac:dyDescent="0.25">
      <c r="D2762" s="111"/>
    </row>
    <row r="2763" spans="4:4" x14ac:dyDescent="0.25">
      <c r="D2763" s="111"/>
    </row>
    <row r="2764" spans="4:4" x14ac:dyDescent="0.25">
      <c r="D2764" s="111"/>
    </row>
    <row r="2765" spans="4:4" x14ac:dyDescent="0.25">
      <c r="D2765" s="111"/>
    </row>
    <row r="2766" spans="4:4" x14ac:dyDescent="0.25">
      <c r="D2766" s="111"/>
    </row>
    <row r="2767" spans="4:4" x14ac:dyDescent="0.25">
      <c r="D2767" s="111"/>
    </row>
    <row r="2768" spans="4:4" x14ac:dyDescent="0.25">
      <c r="D2768" s="111"/>
    </row>
    <row r="2769" spans="4:4" x14ac:dyDescent="0.25">
      <c r="D2769" s="111"/>
    </row>
    <row r="2770" spans="4:4" x14ac:dyDescent="0.25">
      <c r="D2770" s="111"/>
    </row>
    <row r="2771" spans="4:4" x14ac:dyDescent="0.25">
      <c r="D2771" s="111"/>
    </row>
    <row r="2772" spans="4:4" x14ac:dyDescent="0.25">
      <c r="D2772" s="111"/>
    </row>
    <row r="2773" spans="4:4" x14ac:dyDescent="0.25">
      <c r="D2773" s="111"/>
    </row>
    <row r="2774" spans="4:4" x14ac:dyDescent="0.25">
      <c r="D2774" s="111"/>
    </row>
    <row r="2775" spans="4:4" x14ac:dyDescent="0.25">
      <c r="D2775" s="111"/>
    </row>
    <row r="2776" spans="4:4" x14ac:dyDescent="0.25">
      <c r="D2776" s="111"/>
    </row>
    <row r="2777" spans="4:4" x14ac:dyDescent="0.25">
      <c r="D2777" s="111"/>
    </row>
    <row r="2778" spans="4:4" x14ac:dyDescent="0.25">
      <c r="D2778" s="111"/>
    </row>
    <row r="2779" spans="4:4" x14ac:dyDescent="0.25">
      <c r="D2779" s="111"/>
    </row>
    <row r="2780" spans="4:4" x14ac:dyDescent="0.25">
      <c r="D2780" s="111"/>
    </row>
    <row r="2781" spans="4:4" x14ac:dyDescent="0.25">
      <c r="D2781" s="111"/>
    </row>
    <row r="2782" spans="4:4" x14ac:dyDescent="0.25">
      <c r="D2782" s="111"/>
    </row>
    <row r="2783" spans="4:4" x14ac:dyDescent="0.25">
      <c r="D2783" s="111"/>
    </row>
    <row r="2784" spans="4:4" x14ac:dyDescent="0.25">
      <c r="D2784" s="111"/>
    </row>
    <row r="2785" spans="4:4" x14ac:dyDescent="0.25">
      <c r="D2785" s="111"/>
    </row>
    <row r="2786" spans="4:4" x14ac:dyDescent="0.25">
      <c r="D2786" s="111"/>
    </row>
    <row r="2787" spans="4:4" x14ac:dyDescent="0.25">
      <c r="D2787" s="111"/>
    </row>
    <row r="2788" spans="4:4" x14ac:dyDescent="0.25">
      <c r="D2788" s="111"/>
    </row>
    <row r="2789" spans="4:4" x14ac:dyDescent="0.25">
      <c r="D2789" s="111"/>
    </row>
    <row r="2790" spans="4:4" x14ac:dyDescent="0.25">
      <c r="D2790" s="111"/>
    </row>
    <row r="2791" spans="4:4" x14ac:dyDescent="0.25">
      <c r="D2791" s="111"/>
    </row>
    <row r="2792" spans="4:4" x14ac:dyDescent="0.25">
      <c r="D2792" s="111"/>
    </row>
    <row r="2793" spans="4:4" x14ac:dyDescent="0.25">
      <c r="D2793" s="111"/>
    </row>
    <row r="2794" spans="4:4" x14ac:dyDescent="0.25">
      <c r="D2794" s="111"/>
    </row>
    <row r="2795" spans="4:4" x14ac:dyDescent="0.25">
      <c r="D2795" s="111"/>
    </row>
    <row r="2796" spans="4:4" x14ac:dyDescent="0.25">
      <c r="D2796" s="111"/>
    </row>
    <row r="2797" spans="4:4" x14ac:dyDescent="0.25">
      <c r="D2797" s="111"/>
    </row>
    <row r="2798" spans="4:4" x14ac:dyDescent="0.25">
      <c r="D2798" s="111"/>
    </row>
    <row r="2799" spans="4:4" x14ac:dyDescent="0.25">
      <c r="D2799" s="111"/>
    </row>
    <row r="2800" spans="4:4" x14ac:dyDescent="0.25">
      <c r="D2800" s="111"/>
    </row>
    <row r="2801" spans="4:4" x14ac:dyDescent="0.25">
      <c r="D2801" s="111"/>
    </row>
    <row r="2802" spans="4:4" x14ac:dyDescent="0.25">
      <c r="D2802" s="111"/>
    </row>
    <row r="2803" spans="4:4" x14ac:dyDescent="0.25">
      <c r="D2803" s="111"/>
    </row>
    <row r="2804" spans="4:4" x14ac:dyDescent="0.25">
      <c r="D2804" s="111"/>
    </row>
    <row r="2805" spans="4:4" x14ac:dyDescent="0.25">
      <c r="D2805" s="111"/>
    </row>
    <row r="2806" spans="4:4" x14ac:dyDescent="0.25">
      <c r="D2806" s="111"/>
    </row>
    <row r="2807" spans="4:4" x14ac:dyDescent="0.25">
      <c r="D2807" s="111"/>
    </row>
    <row r="2808" spans="4:4" x14ac:dyDescent="0.25">
      <c r="D2808" s="111"/>
    </row>
    <row r="2809" spans="4:4" x14ac:dyDescent="0.25">
      <c r="D2809" s="111"/>
    </row>
    <row r="2810" spans="4:4" x14ac:dyDescent="0.25">
      <c r="D2810" s="111"/>
    </row>
    <row r="2811" spans="4:4" x14ac:dyDescent="0.25">
      <c r="D2811" s="111"/>
    </row>
    <row r="2812" spans="4:4" x14ac:dyDescent="0.25">
      <c r="D2812" s="111"/>
    </row>
    <row r="2813" spans="4:4" x14ac:dyDescent="0.25">
      <c r="D2813" s="111"/>
    </row>
    <row r="2814" spans="4:4" x14ac:dyDescent="0.25">
      <c r="D2814" s="111"/>
    </row>
    <row r="2815" spans="4:4" x14ac:dyDescent="0.25">
      <c r="D2815" s="111"/>
    </row>
    <row r="2816" spans="4:4" x14ac:dyDescent="0.25">
      <c r="D2816" s="111"/>
    </row>
    <row r="2817" spans="4:4" x14ac:dyDescent="0.25">
      <c r="D2817" s="111"/>
    </row>
    <row r="2818" spans="4:4" x14ac:dyDescent="0.25">
      <c r="D2818" s="111"/>
    </row>
    <row r="2819" spans="4:4" x14ac:dyDescent="0.25">
      <c r="D2819" s="111"/>
    </row>
    <row r="2820" spans="4:4" x14ac:dyDescent="0.25">
      <c r="D2820" s="111"/>
    </row>
    <row r="2821" spans="4:4" x14ac:dyDescent="0.25">
      <c r="D2821" s="111"/>
    </row>
    <row r="2822" spans="4:4" x14ac:dyDescent="0.25">
      <c r="D2822" s="111"/>
    </row>
    <row r="2823" spans="4:4" x14ac:dyDescent="0.25">
      <c r="D2823" s="111"/>
    </row>
    <row r="2824" spans="4:4" x14ac:dyDescent="0.25">
      <c r="D2824" s="111"/>
    </row>
    <row r="2825" spans="4:4" x14ac:dyDescent="0.25">
      <c r="D2825" s="111"/>
    </row>
    <row r="2826" spans="4:4" x14ac:dyDescent="0.25">
      <c r="D2826" s="111"/>
    </row>
    <row r="2827" spans="4:4" x14ac:dyDescent="0.25">
      <c r="D2827" s="111"/>
    </row>
    <row r="2828" spans="4:4" x14ac:dyDescent="0.25">
      <c r="D2828" s="111"/>
    </row>
    <row r="2829" spans="4:4" x14ac:dyDescent="0.25">
      <c r="D2829" s="111"/>
    </row>
    <row r="2830" spans="4:4" x14ac:dyDescent="0.25">
      <c r="D2830" s="111"/>
    </row>
    <row r="2831" spans="4:4" x14ac:dyDescent="0.25">
      <c r="D2831" s="111"/>
    </row>
    <row r="2832" spans="4:4" x14ac:dyDescent="0.25">
      <c r="D2832" s="111"/>
    </row>
    <row r="2833" spans="4:4" x14ac:dyDescent="0.25">
      <c r="D2833" s="111"/>
    </row>
    <row r="2834" spans="4:4" x14ac:dyDescent="0.25">
      <c r="D2834" s="111"/>
    </row>
    <row r="2835" spans="4:4" x14ac:dyDescent="0.25">
      <c r="D2835" s="111"/>
    </row>
    <row r="2836" spans="4:4" x14ac:dyDescent="0.25">
      <c r="D2836" s="111"/>
    </row>
    <row r="2837" spans="4:4" x14ac:dyDescent="0.25">
      <c r="D2837" s="111"/>
    </row>
    <row r="2838" spans="4:4" x14ac:dyDescent="0.25">
      <c r="D2838" s="111"/>
    </row>
    <row r="2839" spans="4:4" x14ac:dyDescent="0.25">
      <c r="D2839" s="111"/>
    </row>
    <row r="2840" spans="4:4" x14ac:dyDescent="0.25">
      <c r="D2840" s="111"/>
    </row>
    <row r="2841" spans="4:4" x14ac:dyDescent="0.25">
      <c r="D2841" s="111"/>
    </row>
    <row r="2842" spans="4:4" x14ac:dyDescent="0.25">
      <c r="D2842" s="111"/>
    </row>
    <row r="2843" spans="4:4" x14ac:dyDescent="0.25">
      <c r="D2843" s="111"/>
    </row>
    <row r="2844" spans="4:4" x14ac:dyDescent="0.25">
      <c r="D2844" s="111"/>
    </row>
    <row r="2845" spans="4:4" x14ac:dyDescent="0.25">
      <c r="D2845" s="111"/>
    </row>
    <row r="2846" spans="4:4" x14ac:dyDescent="0.25">
      <c r="D2846" s="111"/>
    </row>
    <row r="2847" spans="4:4" x14ac:dyDescent="0.25">
      <c r="D2847" s="111"/>
    </row>
    <row r="2848" spans="4:4" x14ac:dyDescent="0.25">
      <c r="D2848" s="111"/>
    </row>
    <row r="2849" spans="4:4" x14ac:dyDescent="0.25">
      <c r="D2849" s="111"/>
    </row>
    <row r="2850" spans="4:4" x14ac:dyDescent="0.25">
      <c r="D2850" s="111"/>
    </row>
    <row r="2851" spans="4:4" x14ac:dyDescent="0.25">
      <c r="D2851" s="111"/>
    </row>
    <row r="2852" spans="4:4" x14ac:dyDescent="0.25">
      <c r="D2852" s="111"/>
    </row>
    <row r="2853" spans="4:4" x14ac:dyDescent="0.25">
      <c r="D2853" s="111"/>
    </row>
    <row r="2854" spans="4:4" x14ac:dyDescent="0.25">
      <c r="D2854" s="111"/>
    </row>
    <row r="2855" spans="4:4" x14ac:dyDescent="0.25">
      <c r="D2855" s="111"/>
    </row>
    <row r="2856" spans="4:4" x14ac:dyDescent="0.25">
      <c r="D2856" s="111"/>
    </row>
    <row r="2857" spans="4:4" x14ac:dyDescent="0.25">
      <c r="D2857" s="111"/>
    </row>
    <row r="2858" spans="4:4" x14ac:dyDescent="0.25">
      <c r="D2858" s="111"/>
    </row>
    <row r="2859" spans="4:4" x14ac:dyDescent="0.25">
      <c r="D2859" s="111"/>
    </row>
    <row r="2860" spans="4:4" x14ac:dyDescent="0.25">
      <c r="D2860" s="111"/>
    </row>
    <row r="2861" spans="4:4" x14ac:dyDescent="0.25">
      <c r="D2861" s="111"/>
    </row>
    <row r="2862" spans="4:4" x14ac:dyDescent="0.25">
      <c r="D2862" s="111"/>
    </row>
    <row r="2863" spans="4:4" x14ac:dyDescent="0.25">
      <c r="D2863" s="111"/>
    </row>
    <row r="2864" spans="4:4" x14ac:dyDescent="0.25">
      <c r="D2864" s="111"/>
    </row>
    <row r="2865" spans="4:4" x14ac:dyDescent="0.25">
      <c r="D2865" s="111"/>
    </row>
    <row r="2866" spans="4:4" x14ac:dyDescent="0.25">
      <c r="D2866" s="111"/>
    </row>
    <row r="2867" spans="4:4" x14ac:dyDescent="0.25">
      <c r="D2867" s="111"/>
    </row>
    <row r="2868" spans="4:4" x14ac:dyDescent="0.25">
      <c r="D2868" s="111"/>
    </row>
    <row r="2869" spans="4:4" x14ac:dyDescent="0.25">
      <c r="D2869" s="111"/>
    </row>
    <row r="2870" spans="4:4" x14ac:dyDescent="0.25">
      <c r="D2870" s="111"/>
    </row>
    <row r="2871" spans="4:4" x14ac:dyDescent="0.25">
      <c r="D2871" s="111"/>
    </row>
    <row r="2872" spans="4:4" x14ac:dyDescent="0.25">
      <c r="D2872" s="111"/>
    </row>
    <row r="2873" spans="4:4" x14ac:dyDescent="0.25">
      <c r="D2873" s="111"/>
    </row>
    <row r="2874" spans="4:4" x14ac:dyDescent="0.25">
      <c r="D2874" s="111"/>
    </row>
    <row r="2875" spans="4:4" x14ac:dyDescent="0.25">
      <c r="D2875" s="111"/>
    </row>
    <row r="2876" spans="4:4" x14ac:dyDescent="0.25">
      <c r="D2876" s="111"/>
    </row>
    <row r="2877" spans="4:4" x14ac:dyDescent="0.25">
      <c r="D2877" s="111"/>
    </row>
    <row r="2878" spans="4:4" x14ac:dyDescent="0.25">
      <c r="D2878" s="111"/>
    </row>
    <row r="2879" spans="4:4" x14ac:dyDescent="0.25">
      <c r="D2879" s="111"/>
    </row>
    <row r="2880" spans="4:4" x14ac:dyDescent="0.25">
      <c r="D2880" s="111"/>
    </row>
    <row r="2881" spans="4:4" x14ac:dyDescent="0.25">
      <c r="D2881" s="111"/>
    </row>
    <row r="2882" spans="4:4" x14ac:dyDescent="0.25">
      <c r="D2882" s="111"/>
    </row>
    <row r="2883" spans="4:4" x14ac:dyDescent="0.25">
      <c r="D2883" s="111"/>
    </row>
    <row r="2884" spans="4:4" x14ac:dyDescent="0.25">
      <c r="D2884" s="111"/>
    </row>
    <row r="2885" spans="4:4" x14ac:dyDescent="0.25">
      <c r="D2885" s="111"/>
    </row>
    <row r="2886" spans="4:4" x14ac:dyDescent="0.25">
      <c r="D2886" s="111"/>
    </row>
    <row r="2887" spans="4:4" x14ac:dyDescent="0.25">
      <c r="D2887" s="111"/>
    </row>
    <row r="2888" spans="4:4" x14ac:dyDescent="0.25">
      <c r="D2888" s="111"/>
    </row>
    <row r="2889" spans="4:4" x14ac:dyDescent="0.25">
      <c r="D2889" s="111"/>
    </row>
    <row r="2890" spans="4:4" x14ac:dyDescent="0.25">
      <c r="D2890" s="111"/>
    </row>
    <row r="2891" spans="4:4" x14ac:dyDescent="0.25">
      <c r="D2891" s="111"/>
    </row>
    <row r="2892" spans="4:4" x14ac:dyDescent="0.25">
      <c r="D2892" s="111"/>
    </row>
    <row r="2893" spans="4:4" x14ac:dyDescent="0.25">
      <c r="D2893" s="111"/>
    </row>
    <row r="2894" spans="4:4" x14ac:dyDescent="0.25">
      <c r="D2894" s="111"/>
    </row>
    <row r="2895" spans="4:4" x14ac:dyDescent="0.25">
      <c r="D2895" s="111"/>
    </row>
    <row r="2896" spans="4:4" x14ac:dyDescent="0.25">
      <c r="D2896" s="111"/>
    </row>
    <row r="2897" spans="4:4" x14ac:dyDescent="0.25">
      <c r="D2897" s="111"/>
    </row>
    <row r="2898" spans="4:4" x14ac:dyDescent="0.25">
      <c r="D2898" s="111"/>
    </row>
    <row r="2899" spans="4:4" x14ac:dyDescent="0.25">
      <c r="D2899" s="111"/>
    </row>
    <row r="2900" spans="4:4" x14ac:dyDescent="0.25">
      <c r="D2900" s="111"/>
    </row>
    <row r="2901" spans="4:4" x14ac:dyDescent="0.25">
      <c r="D2901" s="111"/>
    </row>
    <row r="2902" spans="4:4" x14ac:dyDescent="0.25">
      <c r="D2902" s="111"/>
    </row>
    <row r="2903" spans="4:4" x14ac:dyDescent="0.25">
      <c r="D2903" s="111"/>
    </row>
    <row r="2904" spans="4:4" x14ac:dyDescent="0.25">
      <c r="D2904" s="111"/>
    </row>
    <row r="2905" spans="4:4" x14ac:dyDescent="0.25">
      <c r="D2905" s="111"/>
    </row>
    <row r="2906" spans="4:4" x14ac:dyDescent="0.25">
      <c r="D2906" s="111"/>
    </row>
    <row r="2907" spans="4:4" x14ac:dyDescent="0.25">
      <c r="D2907" s="111"/>
    </row>
    <row r="2908" spans="4:4" x14ac:dyDescent="0.25">
      <c r="D2908" s="111"/>
    </row>
    <row r="2909" spans="4:4" x14ac:dyDescent="0.25">
      <c r="D2909" s="111"/>
    </row>
    <row r="2910" spans="4:4" x14ac:dyDescent="0.25">
      <c r="D2910" s="111"/>
    </row>
    <row r="2911" spans="4:4" x14ac:dyDescent="0.25">
      <c r="D2911" s="111"/>
    </row>
    <row r="2912" spans="4:4" x14ac:dyDescent="0.25">
      <c r="D2912" s="111"/>
    </row>
    <row r="2913" spans="4:4" x14ac:dyDescent="0.25">
      <c r="D2913" s="111"/>
    </row>
    <row r="2914" spans="4:4" x14ac:dyDescent="0.25">
      <c r="D2914" s="111"/>
    </row>
    <row r="2915" spans="4:4" x14ac:dyDescent="0.25">
      <c r="D2915" s="111"/>
    </row>
    <row r="2916" spans="4:4" x14ac:dyDescent="0.25">
      <c r="D2916" s="111"/>
    </row>
    <row r="2917" spans="4:4" x14ac:dyDescent="0.25">
      <c r="D2917" s="111"/>
    </row>
    <row r="2918" spans="4:4" x14ac:dyDescent="0.25">
      <c r="D2918" s="111"/>
    </row>
    <row r="2919" spans="4:4" x14ac:dyDescent="0.25">
      <c r="D2919" s="111"/>
    </row>
    <row r="2920" spans="4:4" x14ac:dyDescent="0.25">
      <c r="D2920" s="111"/>
    </row>
    <row r="2921" spans="4:4" x14ac:dyDescent="0.25">
      <c r="D2921" s="111"/>
    </row>
    <row r="2922" spans="4:4" x14ac:dyDescent="0.25">
      <c r="D2922" s="111"/>
    </row>
    <row r="2923" spans="4:4" x14ac:dyDescent="0.25">
      <c r="D2923" s="111"/>
    </row>
    <row r="2924" spans="4:4" x14ac:dyDescent="0.25">
      <c r="D2924" s="111"/>
    </row>
    <row r="2925" spans="4:4" x14ac:dyDescent="0.25">
      <c r="D2925" s="111"/>
    </row>
    <row r="2926" spans="4:4" x14ac:dyDescent="0.25">
      <c r="D2926" s="111"/>
    </row>
    <row r="2927" spans="4:4" x14ac:dyDescent="0.25">
      <c r="D2927" s="111"/>
    </row>
    <row r="2928" spans="4:4" x14ac:dyDescent="0.25">
      <c r="D2928" s="111"/>
    </row>
    <row r="2929" spans="4:4" x14ac:dyDescent="0.25">
      <c r="D2929" s="111"/>
    </row>
    <row r="2930" spans="4:4" x14ac:dyDescent="0.25">
      <c r="D2930" s="111"/>
    </row>
    <row r="2931" spans="4:4" x14ac:dyDescent="0.25">
      <c r="D2931" s="111"/>
    </row>
    <row r="2932" spans="4:4" x14ac:dyDescent="0.25">
      <c r="D2932" s="111"/>
    </row>
    <row r="2933" spans="4:4" x14ac:dyDescent="0.25">
      <c r="D2933" s="111"/>
    </row>
    <row r="2934" spans="4:4" x14ac:dyDescent="0.25">
      <c r="D2934" s="111"/>
    </row>
    <row r="2935" spans="4:4" x14ac:dyDescent="0.25">
      <c r="D2935" s="111"/>
    </row>
    <row r="2936" spans="4:4" x14ac:dyDescent="0.25">
      <c r="D2936" s="111"/>
    </row>
    <row r="2937" spans="4:4" x14ac:dyDescent="0.25">
      <c r="D2937" s="111"/>
    </row>
    <row r="2938" spans="4:4" x14ac:dyDescent="0.25">
      <c r="D2938" s="111"/>
    </row>
    <row r="2939" spans="4:4" x14ac:dyDescent="0.25">
      <c r="D2939" s="111"/>
    </row>
    <row r="2940" spans="4:4" x14ac:dyDescent="0.25">
      <c r="D2940" s="111"/>
    </row>
    <row r="2941" spans="4:4" x14ac:dyDescent="0.25">
      <c r="D2941" s="111"/>
    </row>
    <row r="2942" spans="4:4" x14ac:dyDescent="0.25">
      <c r="D2942" s="111"/>
    </row>
    <row r="2943" spans="4:4" x14ac:dyDescent="0.25">
      <c r="D2943" s="111"/>
    </row>
    <row r="2944" spans="4:4" x14ac:dyDescent="0.25">
      <c r="D2944" s="111"/>
    </row>
    <row r="2945" spans="4:4" x14ac:dyDescent="0.25">
      <c r="D2945" s="111"/>
    </row>
    <row r="2946" spans="4:4" x14ac:dyDescent="0.25">
      <c r="D2946" s="111"/>
    </row>
    <row r="2947" spans="4:4" x14ac:dyDescent="0.25">
      <c r="D2947" s="111"/>
    </row>
    <row r="2948" spans="4:4" x14ac:dyDescent="0.25">
      <c r="D2948" s="111"/>
    </row>
    <row r="2949" spans="4:4" x14ac:dyDescent="0.25">
      <c r="D2949" s="111"/>
    </row>
    <row r="2950" spans="4:4" x14ac:dyDescent="0.25">
      <c r="D2950" s="111"/>
    </row>
    <row r="2951" spans="4:4" x14ac:dyDescent="0.25">
      <c r="D2951" s="111"/>
    </row>
    <row r="2952" spans="4:4" x14ac:dyDescent="0.25">
      <c r="D2952" s="111"/>
    </row>
    <row r="2953" spans="4:4" x14ac:dyDescent="0.25">
      <c r="D2953" s="111"/>
    </row>
    <row r="2954" spans="4:4" x14ac:dyDescent="0.25">
      <c r="D2954" s="111"/>
    </row>
    <row r="2955" spans="4:4" x14ac:dyDescent="0.25">
      <c r="D2955" s="111"/>
    </row>
    <row r="2956" spans="4:4" x14ac:dyDescent="0.25">
      <c r="D2956" s="111"/>
    </row>
    <row r="2957" spans="4:4" x14ac:dyDescent="0.25">
      <c r="D2957" s="111"/>
    </row>
    <row r="2958" spans="4:4" x14ac:dyDescent="0.25">
      <c r="D2958" s="111"/>
    </row>
    <row r="2959" spans="4:4" x14ac:dyDescent="0.25">
      <c r="D2959" s="111"/>
    </row>
    <row r="2960" spans="4:4" x14ac:dyDescent="0.25">
      <c r="D2960" s="111"/>
    </row>
    <row r="2961" spans="4:4" x14ac:dyDescent="0.25">
      <c r="D2961" s="111"/>
    </row>
    <row r="2962" spans="4:4" x14ac:dyDescent="0.25">
      <c r="D2962" s="111"/>
    </row>
    <row r="2963" spans="4:4" x14ac:dyDescent="0.25">
      <c r="D2963" s="111"/>
    </row>
    <row r="2964" spans="4:4" x14ac:dyDescent="0.25">
      <c r="D2964" s="111"/>
    </row>
    <row r="2965" spans="4:4" x14ac:dyDescent="0.25">
      <c r="D2965" s="111"/>
    </row>
    <row r="2966" spans="4:4" x14ac:dyDescent="0.25">
      <c r="D2966" s="111"/>
    </row>
    <row r="2967" spans="4:4" x14ac:dyDescent="0.25">
      <c r="D2967" s="111"/>
    </row>
    <row r="2968" spans="4:4" x14ac:dyDescent="0.25">
      <c r="D2968" s="111"/>
    </row>
    <row r="2969" spans="4:4" x14ac:dyDescent="0.25">
      <c r="D2969" s="111"/>
    </row>
    <row r="2970" spans="4:4" x14ac:dyDescent="0.25">
      <c r="D2970" s="111"/>
    </row>
    <row r="2971" spans="4:4" x14ac:dyDescent="0.25">
      <c r="D2971" s="111"/>
    </row>
    <row r="2972" spans="4:4" x14ac:dyDescent="0.25">
      <c r="D2972" s="111"/>
    </row>
    <row r="2973" spans="4:4" x14ac:dyDescent="0.25">
      <c r="D2973" s="111"/>
    </row>
    <row r="2974" spans="4:4" x14ac:dyDescent="0.25">
      <c r="D2974" s="111"/>
    </row>
    <row r="2975" spans="4:4" x14ac:dyDescent="0.25">
      <c r="D2975" s="111"/>
    </row>
    <row r="2976" spans="4:4" x14ac:dyDescent="0.25">
      <c r="D2976" s="111"/>
    </row>
    <row r="2977" spans="4:4" x14ac:dyDescent="0.25">
      <c r="D2977" s="111"/>
    </row>
    <row r="2978" spans="4:4" x14ac:dyDescent="0.25">
      <c r="D2978" s="111"/>
    </row>
    <row r="2979" spans="4:4" x14ac:dyDescent="0.25">
      <c r="D2979" s="111"/>
    </row>
    <row r="2980" spans="4:4" x14ac:dyDescent="0.25">
      <c r="D2980" s="111"/>
    </row>
    <row r="2981" spans="4:4" x14ac:dyDescent="0.25">
      <c r="D2981" s="111"/>
    </row>
    <row r="2982" spans="4:4" x14ac:dyDescent="0.25">
      <c r="D2982" s="111"/>
    </row>
    <row r="2983" spans="4:4" x14ac:dyDescent="0.25">
      <c r="D2983" s="111"/>
    </row>
    <row r="2984" spans="4:4" x14ac:dyDescent="0.25">
      <c r="D2984" s="111"/>
    </row>
    <row r="2985" spans="4:4" x14ac:dyDescent="0.25">
      <c r="D2985" s="111"/>
    </row>
    <row r="2986" spans="4:4" x14ac:dyDescent="0.25">
      <c r="D2986" s="111"/>
    </row>
    <row r="2987" spans="4:4" x14ac:dyDescent="0.25">
      <c r="D2987" s="111"/>
    </row>
    <row r="2988" spans="4:4" x14ac:dyDescent="0.25">
      <c r="D2988" s="111"/>
    </row>
    <row r="2989" spans="4:4" x14ac:dyDescent="0.25">
      <c r="D2989" s="111"/>
    </row>
    <row r="2990" spans="4:4" x14ac:dyDescent="0.25">
      <c r="D2990" s="111"/>
    </row>
    <row r="2991" spans="4:4" x14ac:dyDescent="0.25">
      <c r="D2991" s="111"/>
    </row>
    <row r="2992" spans="4:4" x14ac:dyDescent="0.25">
      <c r="D2992" s="111"/>
    </row>
    <row r="2993" spans="4:4" x14ac:dyDescent="0.25">
      <c r="D2993" s="111"/>
    </row>
    <row r="2994" spans="4:4" x14ac:dyDescent="0.25">
      <c r="D2994" s="111"/>
    </row>
    <row r="2995" spans="4:4" x14ac:dyDescent="0.25">
      <c r="D2995" s="111"/>
    </row>
    <row r="2996" spans="4:4" x14ac:dyDescent="0.25">
      <c r="D2996" s="111"/>
    </row>
    <row r="2997" spans="4:4" x14ac:dyDescent="0.25">
      <c r="D2997" s="111"/>
    </row>
    <row r="2998" spans="4:4" x14ac:dyDescent="0.25">
      <c r="D2998" s="111"/>
    </row>
    <row r="2999" spans="4:4" x14ac:dyDescent="0.25">
      <c r="D2999" s="111"/>
    </row>
    <row r="3000" spans="4:4" x14ac:dyDescent="0.25">
      <c r="D3000" s="111"/>
    </row>
    <row r="3001" spans="4:4" x14ac:dyDescent="0.25">
      <c r="D3001" s="111"/>
    </row>
    <row r="3002" spans="4:4" x14ac:dyDescent="0.25">
      <c r="D3002" s="111"/>
    </row>
    <row r="3003" spans="4:4" x14ac:dyDescent="0.25">
      <c r="D3003" s="111"/>
    </row>
    <row r="3004" spans="4:4" x14ac:dyDescent="0.25">
      <c r="D3004" s="111"/>
    </row>
    <row r="3005" spans="4:4" x14ac:dyDescent="0.25">
      <c r="D3005" s="111"/>
    </row>
    <row r="3006" spans="4:4" x14ac:dyDescent="0.25">
      <c r="D3006" s="111"/>
    </row>
    <row r="3007" spans="4:4" x14ac:dyDescent="0.25">
      <c r="D3007" s="111"/>
    </row>
    <row r="3008" spans="4:4" x14ac:dyDescent="0.25">
      <c r="D3008" s="111"/>
    </row>
    <row r="3009" spans="4:4" x14ac:dyDescent="0.25">
      <c r="D3009" s="111"/>
    </row>
    <row r="3010" spans="4:4" x14ac:dyDescent="0.25">
      <c r="D3010" s="111"/>
    </row>
    <row r="3011" spans="4:4" x14ac:dyDescent="0.25">
      <c r="D3011" s="111"/>
    </row>
    <row r="3012" spans="4:4" x14ac:dyDescent="0.25">
      <c r="D3012" s="111"/>
    </row>
    <row r="3013" spans="4:4" x14ac:dyDescent="0.25">
      <c r="D3013" s="111"/>
    </row>
    <row r="3014" spans="4:4" x14ac:dyDescent="0.25">
      <c r="D3014" s="111"/>
    </row>
    <row r="3015" spans="4:4" x14ac:dyDescent="0.25">
      <c r="D3015" s="111"/>
    </row>
    <row r="3016" spans="4:4" x14ac:dyDescent="0.25">
      <c r="D3016" s="111"/>
    </row>
    <row r="3017" spans="4:4" x14ac:dyDescent="0.25">
      <c r="D3017" s="111"/>
    </row>
    <row r="3018" spans="4:4" x14ac:dyDescent="0.25">
      <c r="D3018" s="111"/>
    </row>
    <row r="3019" spans="4:4" x14ac:dyDescent="0.25">
      <c r="D3019" s="111"/>
    </row>
    <row r="3020" spans="4:4" x14ac:dyDescent="0.25">
      <c r="D3020" s="111"/>
    </row>
    <row r="3021" spans="4:4" x14ac:dyDescent="0.25">
      <c r="D3021" s="111"/>
    </row>
    <row r="3022" spans="4:4" x14ac:dyDescent="0.25">
      <c r="D3022" s="111"/>
    </row>
    <row r="3023" spans="4:4" x14ac:dyDescent="0.25">
      <c r="D3023" s="111"/>
    </row>
    <row r="3024" spans="4:4" x14ac:dyDescent="0.25">
      <c r="D3024" s="111"/>
    </row>
    <row r="3025" spans="4:4" x14ac:dyDescent="0.25">
      <c r="D3025" s="111"/>
    </row>
    <row r="3026" spans="4:4" x14ac:dyDescent="0.25">
      <c r="D3026" s="111"/>
    </row>
    <row r="3027" spans="4:4" x14ac:dyDescent="0.25">
      <c r="D3027" s="111"/>
    </row>
    <row r="3028" spans="4:4" x14ac:dyDescent="0.25">
      <c r="D3028" s="111"/>
    </row>
    <row r="3029" spans="4:4" x14ac:dyDescent="0.25">
      <c r="D3029" s="111"/>
    </row>
    <row r="3030" spans="4:4" x14ac:dyDescent="0.25">
      <c r="D3030" s="111"/>
    </row>
    <row r="3031" spans="4:4" x14ac:dyDescent="0.25">
      <c r="D3031" s="111"/>
    </row>
    <row r="3032" spans="4:4" x14ac:dyDescent="0.25">
      <c r="D3032" s="111"/>
    </row>
    <row r="3033" spans="4:4" x14ac:dyDescent="0.25">
      <c r="D3033" s="111"/>
    </row>
    <row r="3034" spans="4:4" x14ac:dyDescent="0.25">
      <c r="D3034" s="111"/>
    </row>
    <row r="3035" spans="4:4" x14ac:dyDescent="0.25">
      <c r="D3035" s="111"/>
    </row>
    <row r="3036" spans="4:4" x14ac:dyDescent="0.25">
      <c r="D3036" s="111"/>
    </row>
    <row r="3037" spans="4:4" x14ac:dyDescent="0.25">
      <c r="D3037" s="111"/>
    </row>
    <row r="3038" spans="4:4" x14ac:dyDescent="0.25">
      <c r="D3038" s="111"/>
    </row>
    <row r="3039" spans="4:4" x14ac:dyDescent="0.25">
      <c r="D3039" s="111"/>
    </row>
    <row r="3040" spans="4:4" x14ac:dyDescent="0.25">
      <c r="D3040" s="111"/>
    </row>
    <row r="3041" spans="4:4" x14ac:dyDescent="0.25">
      <c r="D3041" s="111"/>
    </row>
    <row r="3042" spans="4:4" x14ac:dyDescent="0.25">
      <c r="D3042" s="111"/>
    </row>
    <row r="3043" spans="4:4" x14ac:dyDescent="0.25">
      <c r="D3043" s="111"/>
    </row>
    <row r="3044" spans="4:4" x14ac:dyDescent="0.25">
      <c r="D3044" s="111"/>
    </row>
    <row r="3045" spans="4:4" x14ac:dyDescent="0.25">
      <c r="D3045" s="111"/>
    </row>
    <row r="3046" spans="4:4" x14ac:dyDescent="0.25">
      <c r="D3046" s="111"/>
    </row>
    <row r="3047" spans="4:4" x14ac:dyDescent="0.25">
      <c r="D3047" s="111"/>
    </row>
    <row r="3048" spans="4:4" x14ac:dyDescent="0.25">
      <c r="D3048" s="111"/>
    </row>
    <row r="3049" spans="4:4" x14ac:dyDescent="0.25">
      <c r="D3049" s="111"/>
    </row>
    <row r="3050" spans="4:4" x14ac:dyDescent="0.25">
      <c r="D3050" s="111"/>
    </row>
    <row r="3051" spans="4:4" x14ac:dyDescent="0.25">
      <c r="D3051" s="111"/>
    </row>
    <row r="3052" spans="4:4" x14ac:dyDescent="0.25">
      <c r="D3052" s="111"/>
    </row>
    <row r="3053" spans="4:4" x14ac:dyDescent="0.25">
      <c r="D3053" s="111"/>
    </row>
    <row r="3054" spans="4:4" x14ac:dyDescent="0.25">
      <c r="D3054" s="111"/>
    </row>
    <row r="3055" spans="4:4" x14ac:dyDescent="0.25">
      <c r="D3055" s="111"/>
    </row>
    <row r="3056" spans="4:4" x14ac:dyDescent="0.25">
      <c r="D3056" s="111"/>
    </row>
    <row r="3057" spans="4:4" x14ac:dyDescent="0.25">
      <c r="D3057" s="111"/>
    </row>
    <row r="3058" spans="4:4" x14ac:dyDescent="0.25">
      <c r="D3058" s="111"/>
    </row>
    <row r="3059" spans="4:4" x14ac:dyDescent="0.25">
      <c r="D3059" s="111"/>
    </row>
    <row r="3060" spans="4:4" x14ac:dyDescent="0.25">
      <c r="D3060" s="111"/>
    </row>
    <row r="3061" spans="4:4" x14ac:dyDescent="0.25">
      <c r="D3061" s="111"/>
    </row>
    <row r="3062" spans="4:4" x14ac:dyDescent="0.25">
      <c r="D3062" s="111"/>
    </row>
    <row r="3063" spans="4:4" x14ac:dyDescent="0.25">
      <c r="D3063" s="111"/>
    </row>
    <row r="3064" spans="4:4" x14ac:dyDescent="0.25">
      <c r="D3064" s="111"/>
    </row>
    <row r="3065" spans="4:4" x14ac:dyDescent="0.25">
      <c r="D3065" s="111"/>
    </row>
    <row r="3066" spans="4:4" x14ac:dyDescent="0.25">
      <c r="D3066" s="111"/>
    </row>
    <row r="3067" spans="4:4" x14ac:dyDescent="0.25">
      <c r="D3067" s="111"/>
    </row>
    <row r="3068" spans="4:4" x14ac:dyDescent="0.25">
      <c r="D3068" s="111"/>
    </row>
    <row r="3069" spans="4:4" x14ac:dyDescent="0.25">
      <c r="D3069" s="111"/>
    </row>
    <row r="3070" spans="4:4" x14ac:dyDescent="0.25">
      <c r="D3070" s="111"/>
    </row>
    <row r="3071" spans="4:4" x14ac:dyDescent="0.25">
      <c r="D3071" s="111"/>
    </row>
    <row r="3072" spans="4:4" x14ac:dyDescent="0.25">
      <c r="D3072" s="111"/>
    </row>
    <row r="3073" spans="4:4" x14ac:dyDescent="0.25">
      <c r="D3073" s="111"/>
    </row>
    <row r="3074" spans="4:4" x14ac:dyDescent="0.25">
      <c r="D3074" s="111"/>
    </row>
    <row r="3075" spans="4:4" x14ac:dyDescent="0.25">
      <c r="D3075" s="111"/>
    </row>
    <row r="3076" spans="4:4" x14ac:dyDescent="0.25">
      <c r="D3076" s="111"/>
    </row>
    <row r="3077" spans="4:4" x14ac:dyDescent="0.25">
      <c r="D3077" s="111"/>
    </row>
    <row r="3078" spans="4:4" x14ac:dyDescent="0.25">
      <c r="D3078" s="111"/>
    </row>
    <row r="3079" spans="4:4" x14ac:dyDescent="0.25">
      <c r="D3079" s="111"/>
    </row>
    <row r="3080" spans="4:4" x14ac:dyDescent="0.25">
      <c r="D3080" s="111"/>
    </row>
    <row r="3081" spans="4:4" x14ac:dyDescent="0.25">
      <c r="D3081" s="111"/>
    </row>
    <row r="3082" spans="4:4" x14ac:dyDescent="0.25">
      <c r="D3082" s="111"/>
    </row>
    <row r="3083" spans="4:4" x14ac:dyDescent="0.25">
      <c r="D3083" s="111"/>
    </row>
    <row r="3084" spans="4:4" x14ac:dyDescent="0.25">
      <c r="D3084" s="111"/>
    </row>
    <row r="3085" spans="4:4" x14ac:dyDescent="0.25">
      <c r="D3085" s="111"/>
    </row>
    <row r="3086" spans="4:4" x14ac:dyDescent="0.25">
      <c r="D3086" s="111"/>
    </row>
    <row r="3087" spans="4:4" x14ac:dyDescent="0.25">
      <c r="D3087" s="111"/>
    </row>
    <row r="3088" spans="4:4" x14ac:dyDescent="0.25">
      <c r="D3088" s="111"/>
    </row>
    <row r="3089" spans="4:4" x14ac:dyDescent="0.25">
      <c r="D3089" s="111"/>
    </row>
    <row r="3090" spans="4:4" x14ac:dyDescent="0.25">
      <c r="D3090" s="111"/>
    </row>
    <row r="3091" spans="4:4" x14ac:dyDescent="0.25">
      <c r="D3091" s="111"/>
    </row>
    <row r="3092" spans="4:4" x14ac:dyDescent="0.25">
      <c r="D3092" s="111"/>
    </row>
    <row r="3093" spans="4:4" x14ac:dyDescent="0.25">
      <c r="D3093" s="111"/>
    </row>
    <row r="3094" spans="4:4" x14ac:dyDescent="0.25">
      <c r="D3094" s="111"/>
    </row>
    <row r="3095" spans="4:4" x14ac:dyDescent="0.25">
      <c r="D3095" s="111"/>
    </row>
    <row r="3096" spans="4:4" x14ac:dyDescent="0.25">
      <c r="D3096" s="111"/>
    </row>
    <row r="3097" spans="4:4" x14ac:dyDescent="0.25">
      <c r="D3097" s="111"/>
    </row>
    <row r="3098" spans="4:4" x14ac:dyDescent="0.25">
      <c r="D3098" s="111"/>
    </row>
    <row r="3099" spans="4:4" x14ac:dyDescent="0.25">
      <c r="D3099" s="111"/>
    </row>
    <row r="3100" spans="4:4" x14ac:dyDescent="0.25">
      <c r="D3100" s="111"/>
    </row>
    <row r="3101" spans="4:4" x14ac:dyDescent="0.25">
      <c r="D3101" s="111"/>
    </row>
    <row r="3102" spans="4:4" x14ac:dyDescent="0.25">
      <c r="D3102" s="111"/>
    </row>
    <row r="3103" spans="4:4" x14ac:dyDescent="0.25">
      <c r="D3103" s="111"/>
    </row>
    <row r="3104" spans="4:4" x14ac:dyDescent="0.25">
      <c r="D3104" s="111"/>
    </row>
    <row r="3105" spans="4:4" x14ac:dyDescent="0.25">
      <c r="D3105" s="111"/>
    </row>
    <row r="3106" spans="4:4" x14ac:dyDescent="0.25">
      <c r="D3106" s="111"/>
    </row>
    <row r="3107" spans="4:4" x14ac:dyDescent="0.25">
      <c r="D3107" s="111"/>
    </row>
    <row r="3108" spans="4:4" x14ac:dyDescent="0.25">
      <c r="D3108" s="111"/>
    </row>
    <row r="3109" spans="4:4" x14ac:dyDescent="0.25">
      <c r="D3109" s="111"/>
    </row>
    <row r="3110" spans="4:4" x14ac:dyDescent="0.25">
      <c r="D3110" s="111"/>
    </row>
    <row r="3111" spans="4:4" x14ac:dyDescent="0.25">
      <c r="D3111" s="111"/>
    </row>
    <row r="3112" spans="4:4" x14ac:dyDescent="0.25">
      <c r="D3112" s="111"/>
    </row>
    <row r="3113" spans="4:4" x14ac:dyDescent="0.25">
      <c r="D3113" s="111"/>
    </row>
    <row r="3114" spans="4:4" x14ac:dyDescent="0.25">
      <c r="D3114" s="111"/>
    </row>
    <row r="3115" spans="4:4" x14ac:dyDescent="0.25">
      <c r="D3115" s="111"/>
    </row>
    <row r="3116" spans="4:4" x14ac:dyDescent="0.25">
      <c r="D3116" s="111"/>
    </row>
    <row r="3117" spans="4:4" x14ac:dyDescent="0.25">
      <c r="D3117" s="111"/>
    </row>
    <row r="3118" spans="4:4" x14ac:dyDescent="0.25">
      <c r="D3118" s="111"/>
    </row>
    <row r="3119" spans="4:4" x14ac:dyDescent="0.25">
      <c r="D3119" s="111"/>
    </row>
    <row r="3120" spans="4:4" x14ac:dyDescent="0.25">
      <c r="D3120" s="111"/>
    </row>
    <row r="3121" spans="4:4" x14ac:dyDescent="0.25">
      <c r="D3121" s="111"/>
    </row>
    <row r="3122" spans="4:4" x14ac:dyDescent="0.25">
      <c r="D3122" s="111"/>
    </row>
    <row r="3123" spans="4:4" x14ac:dyDescent="0.25">
      <c r="D3123" s="111"/>
    </row>
    <row r="3124" spans="4:4" x14ac:dyDescent="0.25">
      <c r="D3124" s="111"/>
    </row>
    <row r="3125" spans="4:4" x14ac:dyDescent="0.25">
      <c r="D3125" s="111"/>
    </row>
    <row r="3126" spans="4:4" x14ac:dyDescent="0.25">
      <c r="D3126" s="111"/>
    </row>
    <row r="3127" spans="4:4" x14ac:dyDescent="0.25">
      <c r="D3127" s="111"/>
    </row>
    <row r="3128" spans="4:4" x14ac:dyDescent="0.25">
      <c r="D3128" s="111"/>
    </row>
    <row r="3129" spans="4:4" x14ac:dyDescent="0.25">
      <c r="D3129" s="111"/>
    </row>
    <row r="3130" spans="4:4" x14ac:dyDescent="0.25">
      <c r="D3130" s="111"/>
    </row>
    <row r="3131" spans="4:4" x14ac:dyDescent="0.25">
      <c r="D3131" s="111"/>
    </row>
    <row r="3132" spans="4:4" x14ac:dyDescent="0.25">
      <c r="D3132" s="111"/>
    </row>
    <row r="3133" spans="4:4" x14ac:dyDescent="0.25">
      <c r="D3133" s="111"/>
    </row>
    <row r="3134" spans="4:4" x14ac:dyDescent="0.25">
      <c r="D3134" s="111"/>
    </row>
    <row r="3135" spans="4:4" x14ac:dyDescent="0.25">
      <c r="D3135" s="111"/>
    </row>
    <row r="3136" spans="4:4" x14ac:dyDescent="0.25">
      <c r="D3136" s="111"/>
    </row>
    <row r="3137" spans="4:4" x14ac:dyDescent="0.25">
      <c r="D3137" s="111"/>
    </row>
    <row r="3138" spans="4:4" x14ac:dyDescent="0.25">
      <c r="D3138" s="111"/>
    </row>
    <row r="3139" spans="4:4" x14ac:dyDescent="0.25">
      <c r="D3139" s="111"/>
    </row>
    <row r="3140" spans="4:4" x14ac:dyDescent="0.25">
      <c r="D3140" s="111"/>
    </row>
    <row r="3141" spans="4:4" x14ac:dyDescent="0.25">
      <c r="D3141" s="111"/>
    </row>
    <row r="3142" spans="4:4" x14ac:dyDescent="0.25">
      <c r="D3142" s="111"/>
    </row>
    <row r="3143" spans="4:4" x14ac:dyDescent="0.25">
      <c r="D3143" s="111"/>
    </row>
    <row r="3144" spans="4:4" x14ac:dyDescent="0.25">
      <c r="D3144" s="111"/>
    </row>
    <row r="3145" spans="4:4" x14ac:dyDescent="0.25">
      <c r="D3145" s="111"/>
    </row>
    <row r="3146" spans="4:4" x14ac:dyDescent="0.25">
      <c r="D3146" s="111"/>
    </row>
    <row r="3147" spans="4:4" x14ac:dyDescent="0.25">
      <c r="D3147" s="111"/>
    </row>
    <row r="3148" spans="4:4" x14ac:dyDescent="0.25">
      <c r="D3148" s="111"/>
    </row>
    <row r="3149" spans="4:4" x14ac:dyDescent="0.25">
      <c r="D3149" s="111"/>
    </row>
    <row r="3150" spans="4:4" x14ac:dyDescent="0.25">
      <c r="D3150" s="111"/>
    </row>
    <row r="3151" spans="4:4" x14ac:dyDescent="0.25">
      <c r="D3151" s="111"/>
    </row>
    <row r="3152" spans="4:4" x14ac:dyDescent="0.25">
      <c r="D3152" s="111"/>
    </row>
    <row r="3153" spans="4:4" x14ac:dyDescent="0.25">
      <c r="D3153" s="111"/>
    </row>
    <row r="3154" spans="4:4" x14ac:dyDescent="0.25">
      <c r="D3154" s="111"/>
    </row>
    <row r="3155" spans="4:4" x14ac:dyDescent="0.25">
      <c r="D3155" s="111"/>
    </row>
    <row r="3156" spans="4:4" x14ac:dyDescent="0.25">
      <c r="D3156" s="111"/>
    </row>
    <row r="3157" spans="4:4" x14ac:dyDescent="0.25">
      <c r="D3157" s="111"/>
    </row>
    <row r="3158" spans="4:4" x14ac:dyDescent="0.25">
      <c r="D3158" s="111"/>
    </row>
    <row r="3159" spans="4:4" x14ac:dyDescent="0.25">
      <c r="D3159" s="111"/>
    </row>
    <row r="3160" spans="4:4" x14ac:dyDescent="0.25">
      <c r="D3160" s="111"/>
    </row>
    <row r="3161" spans="4:4" x14ac:dyDescent="0.25">
      <c r="D3161" s="111"/>
    </row>
    <row r="3162" spans="4:4" x14ac:dyDescent="0.25">
      <c r="D3162" s="111"/>
    </row>
    <row r="3163" spans="4:4" x14ac:dyDescent="0.25">
      <c r="D3163" s="111"/>
    </row>
    <row r="3164" spans="4:4" x14ac:dyDescent="0.25">
      <c r="D3164" s="111"/>
    </row>
    <row r="3165" spans="4:4" x14ac:dyDescent="0.25">
      <c r="D3165" s="111"/>
    </row>
    <row r="3166" spans="4:4" x14ac:dyDescent="0.25">
      <c r="D3166" s="111"/>
    </row>
    <row r="3167" spans="4:4" x14ac:dyDescent="0.25">
      <c r="D3167" s="111"/>
    </row>
    <row r="3168" spans="4:4" x14ac:dyDescent="0.25">
      <c r="D3168" s="111"/>
    </row>
    <row r="3169" spans="4:4" x14ac:dyDescent="0.25">
      <c r="D3169" s="111"/>
    </row>
    <row r="3170" spans="4:4" x14ac:dyDescent="0.25">
      <c r="D3170" s="111"/>
    </row>
    <row r="3171" spans="4:4" x14ac:dyDescent="0.25">
      <c r="D3171" s="111"/>
    </row>
    <row r="3172" spans="4:4" x14ac:dyDescent="0.25">
      <c r="D3172" s="111"/>
    </row>
    <row r="3173" spans="4:4" x14ac:dyDescent="0.25">
      <c r="D3173" s="111"/>
    </row>
    <row r="3174" spans="4:4" x14ac:dyDescent="0.25">
      <c r="D3174" s="111"/>
    </row>
    <row r="3175" spans="4:4" x14ac:dyDescent="0.25">
      <c r="D3175" s="111"/>
    </row>
    <row r="3176" spans="4:4" x14ac:dyDescent="0.25">
      <c r="D3176" s="111"/>
    </row>
    <row r="3177" spans="4:4" x14ac:dyDescent="0.25">
      <c r="D3177" s="111"/>
    </row>
    <row r="3178" spans="4:4" x14ac:dyDescent="0.25">
      <c r="D3178" s="111"/>
    </row>
    <row r="3179" spans="4:4" x14ac:dyDescent="0.25">
      <c r="D3179" s="111"/>
    </row>
    <row r="3180" spans="4:4" x14ac:dyDescent="0.25">
      <c r="D3180" s="111"/>
    </row>
    <row r="3181" spans="4:4" x14ac:dyDescent="0.25">
      <c r="D3181" s="111"/>
    </row>
    <row r="3182" spans="4:4" x14ac:dyDescent="0.25">
      <c r="D3182" s="111"/>
    </row>
    <row r="3183" spans="4:4" x14ac:dyDescent="0.25">
      <c r="D3183" s="111"/>
    </row>
    <row r="3184" spans="4:4" x14ac:dyDescent="0.25">
      <c r="D3184" s="111"/>
    </row>
    <row r="3185" spans="4:4" x14ac:dyDescent="0.25">
      <c r="D3185" s="111"/>
    </row>
    <row r="3186" spans="4:4" x14ac:dyDescent="0.25">
      <c r="D3186" s="111"/>
    </row>
    <row r="3187" spans="4:4" x14ac:dyDescent="0.25">
      <c r="D3187" s="111"/>
    </row>
    <row r="3188" spans="4:4" x14ac:dyDescent="0.25">
      <c r="D3188" s="111"/>
    </row>
    <row r="3189" spans="4:4" x14ac:dyDescent="0.25">
      <c r="D3189" s="111"/>
    </row>
    <row r="3190" spans="4:4" x14ac:dyDescent="0.25">
      <c r="D3190" s="111"/>
    </row>
    <row r="3191" spans="4:4" x14ac:dyDescent="0.25">
      <c r="D3191" s="111"/>
    </row>
    <row r="3192" spans="4:4" x14ac:dyDescent="0.25">
      <c r="D3192" s="111"/>
    </row>
    <row r="3193" spans="4:4" x14ac:dyDescent="0.25">
      <c r="D3193" s="111"/>
    </row>
    <row r="3194" spans="4:4" x14ac:dyDescent="0.25">
      <c r="D3194" s="111"/>
    </row>
    <row r="3195" spans="4:4" x14ac:dyDescent="0.25">
      <c r="D3195" s="111"/>
    </row>
    <row r="3196" spans="4:4" x14ac:dyDescent="0.25">
      <c r="D3196" s="111"/>
    </row>
    <row r="3197" spans="4:4" x14ac:dyDescent="0.25">
      <c r="D3197" s="111"/>
    </row>
    <row r="3198" spans="4:4" x14ac:dyDescent="0.25">
      <c r="D3198" s="111"/>
    </row>
    <row r="3199" spans="4:4" x14ac:dyDescent="0.25">
      <c r="D3199" s="111"/>
    </row>
    <row r="3200" spans="4:4" x14ac:dyDescent="0.25">
      <c r="D3200" s="111"/>
    </row>
    <row r="3201" spans="4:4" x14ac:dyDescent="0.25">
      <c r="D3201" s="111"/>
    </row>
    <row r="3202" spans="4:4" x14ac:dyDescent="0.25">
      <c r="D3202" s="111"/>
    </row>
    <row r="3203" spans="4:4" x14ac:dyDescent="0.25">
      <c r="D3203" s="111"/>
    </row>
    <row r="3204" spans="4:4" x14ac:dyDescent="0.25">
      <c r="D3204" s="111"/>
    </row>
    <row r="3205" spans="4:4" x14ac:dyDescent="0.25">
      <c r="D3205" s="111"/>
    </row>
    <row r="3206" spans="4:4" x14ac:dyDescent="0.25">
      <c r="D3206" s="111"/>
    </row>
    <row r="3207" spans="4:4" x14ac:dyDescent="0.25">
      <c r="D3207" s="111"/>
    </row>
    <row r="3208" spans="4:4" x14ac:dyDescent="0.25">
      <c r="D3208" s="111"/>
    </row>
    <row r="3209" spans="4:4" x14ac:dyDescent="0.25">
      <c r="D3209" s="111"/>
    </row>
    <row r="3210" spans="4:4" x14ac:dyDescent="0.25">
      <c r="D3210" s="111"/>
    </row>
    <row r="3211" spans="4:4" x14ac:dyDescent="0.25">
      <c r="D3211" s="111"/>
    </row>
    <row r="3212" spans="4:4" x14ac:dyDescent="0.25">
      <c r="D3212" s="111"/>
    </row>
    <row r="3213" spans="4:4" x14ac:dyDescent="0.25">
      <c r="D3213" s="111"/>
    </row>
    <row r="3214" spans="4:4" x14ac:dyDescent="0.25">
      <c r="D3214" s="111"/>
    </row>
    <row r="3215" spans="4:4" x14ac:dyDescent="0.25">
      <c r="D3215" s="111"/>
    </row>
    <row r="3216" spans="4:4" x14ac:dyDescent="0.25">
      <c r="D3216" s="111"/>
    </row>
    <row r="3217" spans="4:4" x14ac:dyDescent="0.25">
      <c r="D3217" s="111"/>
    </row>
    <row r="3218" spans="4:4" x14ac:dyDescent="0.25">
      <c r="D3218" s="111"/>
    </row>
    <row r="3219" spans="4:4" x14ac:dyDescent="0.25">
      <c r="D3219" s="111"/>
    </row>
    <row r="3220" spans="4:4" x14ac:dyDescent="0.25">
      <c r="D3220" s="111"/>
    </row>
    <row r="3221" spans="4:4" x14ac:dyDescent="0.25">
      <c r="D3221" s="111"/>
    </row>
    <row r="3222" spans="4:4" x14ac:dyDescent="0.25">
      <c r="D3222" s="111"/>
    </row>
    <row r="3223" spans="4:4" x14ac:dyDescent="0.25">
      <c r="D3223" s="111"/>
    </row>
    <row r="3224" spans="4:4" x14ac:dyDescent="0.25">
      <c r="D3224" s="111"/>
    </row>
    <row r="3225" spans="4:4" x14ac:dyDescent="0.25">
      <c r="D3225" s="111"/>
    </row>
    <row r="3226" spans="4:4" x14ac:dyDescent="0.25">
      <c r="D3226" s="111"/>
    </row>
    <row r="3227" spans="4:4" x14ac:dyDescent="0.25">
      <c r="D3227" s="111"/>
    </row>
    <row r="3228" spans="4:4" x14ac:dyDescent="0.25">
      <c r="D3228" s="111"/>
    </row>
    <row r="3229" spans="4:4" x14ac:dyDescent="0.25">
      <c r="D3229" s="111"/>
    </row>
    <row r="3230" spans="4:4" x14ac:dyDescent="0.25">
      <c r="D3230" s="111"/>
    </row>
    <row r="3231" spans="4:4" x14ac:dyDescent="0.25">
      <c r="D3231" s="111"/>
    </row>
    <row r="3232" spans="4:4" x14ac:dyDescent="0.25">
      <c r="D3232" s="111"/>
    </row>
    <row r="3233" spans="4:4" x14ac:dyDescent="0.25">
      <c r="D3233" s="111"/>
    </row>
    <row r="3234" spans="4:4" x14ac:dyDescent="0.25">
      <c r="D3234" s="111"/>
    </row>
    <row r="3235" spans="4:4" x14ac:dyDescent="0.25">
      <c r="D3235" s="111"/>
    </row>
    <row r="3236" spans="4:4" x14ac:dyDescent="0.25">
      <c r="D3236" s="111"/>
    </row>
    <row r="3237" spans="4:4" x14ac:dyDescent="0.25">
      <c r="D3237" s="111"/>
    </row>
    <row r="3238" spans="4:4" x14ac:dyDescent="0.25">
      <c r="D3238" s="111"/>
    </row>
    <row r="3239" spans="4:4" x14ac:dyDescent="0.25">
      <c r="D3239" s="111"/>
    </row>
    <row r="3240" spans="4:4" x14ac:dyDescent="0.25">
      <c r="D3240" s="111"/>
    </row>
    <row r="3241" spans="4:4" x14ac:dyDescent="0.25">
      <c r="D3241" s="111"/>
    </row>
    <row r="3242" spans="4:4" x14ac:dyDescent="0.25">
      <c r="D3242" s="111"/>
    </row>
    <row r="3243" spans="4:4" x14ac:dyDescent="0.25">
      <c r="D3243" s="111"/>
    </row>
    <row r="3244" spans="4:4" x14ac:dyDescent="0.25">
      <c r="D3244" s="111"/>
    </row>
    <row r="3245" spans="4:4" x14ac:dyDescent="0.25">
      <c r="D3245" s="111"/>
    </row>
    <row r="3246" spans="4:4" x14ac:dyDescent="0.25">
      <c r="D3246" s="111"/>
    </row>
    <row r="3247" spans="4:4" x14ac:dyDescent="0.25">
      <c r="D3247" s="111"/>
    </row>
    <row r="3248" spans="4:4" x14ac:dyDescent="0.25">
      <c r="D3248" s="111"/>
    </row>
    <row r="3249" spans="4:4" x14ac:dyDescent="0.25">
      <c r="D3249" s="111"/>
    </row>
    <row r="3250" spans="4:4" x14ac:dyDescent="0.25">
      <c r="D3250" s="111"/>
    </row>
    <row r="3251" spans="4:4" x14ac:dyDescent="0.25">
      <c r="D3251" s="111"/>
    </row>
    <row r="3252" spans="4:4" x14ac:dyDescent="0.25">
      <c r="D3252" s="111"/>
    </row>
    <row r="3253" spans="4:4" x14ac:dyDescent="0.25">
      <c r="D3253" s="111"/>
    </row>
    <row r="3254" spans="4:4" x14ac:dyDescent="0.25">
      <c r="D3254" s="111"/>
    </row>
    <row r="3255" spans="4:4" x14ac:dyDescent="0.25">
      <c r="D3255" s="111"/>
    </row>
    <row r="3256" spans="4:4" x14ac:dyDescent="0.25">
      <c r="D3256" s="111"/>
    </row>
    <row r="3257" spans="4:4" x14ac:dyDescent="0.25">
      <c r="D3257" s="111"/>
    </row>
    <row r="3258" spans="4:4" x14ac:dyDescent="0.25">
      <c r="D3258" s="111"/>
    </row>
    <row r="3259" spans="4:4" x14ac:dyDescent="0.25">
      <c r="D3259" s="111"/>
    </row>
    <row r="3260" spans="4:4" x14ac:dyDescent="0.25">
      <c r="D3260" s="111"/>
    </row>
    <row r="3261" spans="4:4" x14ac:dyDescent="0.25">
      <c r="D3261" s="111"/>
    </row>
    <row r="3262" spans="4:4" x14ac:dyDescent="0.25">
      <c r="D3262" s="111"/>
    </row>
    <row r="3263" spans="4:4" x14ac:dyDescent="0.25">
      <c r="D3263" s="111"/>
    </row>
    <row r="3264" spans="4:4" x14ac:dyDescent="0.25">
      <c r="D3264" s="111"/>
    </row>
    <row r="3265" spans="4:4" x14ac:dyDescent="0.25">
      <c r="D3265" s="111"/>
    </row>
    <row r="3266" spans="4:4" x14ac:dyDescent="0.25">
      <c r="D3266" s="111"/>
    </row>
    <row r="3267" spans="4:4" x14ac:dyDescent="0.25">
      <c r="D3267" s="111"/>
    </row>
    <row r="3268" spans="4:4" x14ac:dyDescent="0.25">
      <c r="D3268" s="111"/>
    </row>
    <row r="3269" spans="4:4" x14ac:dyDescent="0.25">
      <c r="D3269" s="111"/>
    </row>
    <row r="3270" spans="4:4" x14ac:dyDescent="0.25">
      <c r="D3270" s="111"/>
    </row>
    <row r="3271" spans="4:4" x14ac:dyDescent="0.25">
      <c r="D3271" s="111"/>
    </row>
    <row r="3272" spans="4:4" x14ac:dyDescent="0.25">
      <c r="D3272" s="111"/>
    </row>
    <row r="3273" spans="4:4" x14ac:dyDescent="0.25">
      <c r="D3273" s="111"/>
    </row>
    <row r="3274" spans="4:4" x14ac:dyDescent="0.25">
      <c r="D3274" s="111"/>
    </row>
    <row r="3275" spans="4:4" x14ac:dyDescent="0.25">
      <c r="D3275" s="111"/>
    </row>
    <row r="3276" spans="4:4" x14ac:dyDescent="0.25">
      <c r="D3276" s="111"/>
    </row>
    <row r="3277" spans="4:4" x14ac:dyDescent="0.25">
      <c r="D3277" s="111"/>
    </row>
    <row r="3278" spans="4:4" x14ac:dyDescent="0.25">
      <c r="D3278" s="111"/>
    </row>
    <row r="3279" spans="4:4" x14ac:dyDescent="0.25">
      <c r="D3279" s="111"/>
    </row>
    <row r="3280" spans="4:4" x14ac:dyDescent="0.25">
      <c r="D3280" s="111"/>
    </row>
    <row r="3281" spans="4:4" x14ac:dyDescent="0.25">
      <c r="D3281" s="111"/>
    </row>
    <row r="3282" spans="4:4" x14ac:dyDescent="0.25">
      <c r="D3282" s="111"/>
    </row>
    <row r="3283" spans="4:4" x14ac:dyDescent="0.25">
      <c r="D3283" s="111"/>
    </row>
    <row r="3284" spans="4:4" x14ac:dyDescent="0.25">
      <c r="D3284" s="111"/>
    </row>
    <row r="3285" spans="4:4" x14ac:dyDescent="0.25">
      <c r="D3285" s="111"/>
    </row>
    <row r="3286" spans="4:4" x14ac:dyDescent="0.25">
      <c r="D3286" s="111"/>
    </row>
    <row r="3287" spans="4:4" x14ac:dyDescent="0.25">
      <c r="D3287" s="111"/>
    </row>
    <row r="3288" spans="4:4" x14ac:dyDescent="0.25">
      <c r="D3288" s="111"/>
    </row>
    <row r="3289" spans="4:4" x14ac:dyDescent="0.25">
      <c r="D3289" s="111"/>
    </row>
    <row r="3290" spans="4:4" x14ac:dyDescent="0.25">
      <c r="D3290" s="111"/>
    </row>
    <row r="3291" spans="4:4" x14ac:dyDescent="0.25">
      <c r="D3291" s="111"/>
    </row>
    <row r="3292" spans="4:4" x14ac:dyDescent="0.25">
      <c r="D3292" s="111"/>
    </row>
    <row r="3293" spans="4:4" x14ac:dyDescent="0.25">
      <c r="D3293" s="111"/>
    </row>
    <row r="3294" spans="4:4" x14ac:dyDescent="0.25">
      <c r="D3294" s="111"/>
    </row>
    <row r="3295" spans="4:4" x14ac:dyDescent="0.25">
      <c r="D3295" s="111"/>
    </row>
    <row r="3296" spans="4:4" x14ac:dyDescent="0.25">
      <c r="D3296" s="111"/>
    </row>
    <row r="3297" spans="4:4" x14ac:dyDescent="0.25">
      <c r="D3297" s="111"/>
    </row>
    <row r="3298" spans="4:4" x14ac:dyDescent="0.25">
      <c r="D3298" s="111"/>
    </row>
    <row r="3299" spans="4:4" x14ac:dyDescent="0.25">
      <c r="D3299" s="111"/>
    </row>
    <row r="3300" spans="4:4" x14ac:dyDescent="0.25">
      <c r="D3300" s="111"/>
    </row>
    <row r="3301" spans="4:4" x14ac:dyDescent="0.25">
      <c r="D3301" s="111"/>
    </row>
    <row r="3302" spans="4:4" x14ac:dyDescent="0.25">
      <c r="D3302" s="111"/>
    </row>
    <row r="3303" spans="4:4" x14ac:dyDescent="0.25">
      <c r="D3303" s="111"/>
    </row>
    <row r="3304" spans="4:4" x14ac:dyDescent="0.25">
      <c r="D3304" s="111"/>
    </row>
    <row r="3305" spans="4:4" x14ac:dyDescent="0.25">
      <c r="D3305" s="111"/>
    </row>
    <row r="3306" spans="4:4" x14ac:dyDescent="0.25">
      <c r="D3306" s="111"/>
    </row>
    <row r="3307" spans="4:4" x14ac:dyDescent="0.25">
      <c r="D3307" s="111"/>
    </row>
    <row r="3308" spans="4:4" x14ac:dyDescent="0.25">
      <c r="D3308" s="111"/>
    </row>
    <row r="3309" spans="4:4" x14ac:dyDescent="0.25">
      <c r="D3309" s="111"/>
    </row>
    <row r="3310" spans="4:4" x14ac:dyDescent="0.25">
      <c r="D3310" s="111"/>
    </row>
    <row r="3311" spans="4:4" x14ac:dyDescent="0.25">
      <c r="D3311" s="111"/>
    </row>
    <row r="3312" spans="4:4" x14ac:dyDescent="0.25">
      <c r="D3312" s="111"/>
    </row>
    <row r="3313" spans="4:4" x14ac:dyDescent="0.25">
      <c r="D3313" s="111"/>
    </row>
    <row r="3314" spans="4:4" x14ac:dyDescent="0.25">
      <c r="D3314" s="111"/>
    </row>
    <row r="3315" spans="4:4" x14ac:dyDescent="0.25">
      <c r="D3315" s="111"/>
    </row>
    <row r="3316" spans="4:4" x14ac:dyDescent="0.25">
      <c r="D3316" s="111"/>
    </row>
    <row r="3317" spans="4:4" x14ac:dyDescent="0.25">
      <c r="D3317" s="111"/>
    </row>
    <row r="3318" spans="4:4" x14ac:dyDescent="0.25">
      <c r="D3318" s="111"/>
    </row>
    <row r="3319" spans="4:4" x14ac:dyDescent="0.25">
      <c r="D3319" s="111"/>
    </row>
    <row r="3320" spans="4:4" x14ac:dyDescent="0.25">
      <c r="D3320" s="111"/>
    </row>
    <row r="3321" spans="4:4" x14ac:dyDescent="0.25">
      <c r="D3321" s="111"/>
    </row>
    <row r="3322" spans="4:4" x14ac:dyDescent="0.25">
      <c r="D3322" s="111"/>
    </row>
    <row r="3323" spans="4:4" x14ac:dyDescent="0.25">
      <c r="D3323" s="111"/>
    </row>
    <row r="3324" spans="4:4" x14ac:dyDescent="0.25">
      <c r="D3324" s="111"/>
    </row>
    <row r="3325" spans="4:4" x14ac:dyDescent="0.25">
      <c r="D3325" s="111"/>
    </row>
    <row r="3326" spans="4:4" x14ac:dyDescent="0.25">
      <c r="D3326" s="111"/>
    </row>
    <row r="3327" spans="4:4" x14ac:dyDescent="0.25">
      <c r="D3327" s="111"/>
    </row>
    <row r="3328" spans="4:4" x14ac:dyDescent="0.25">
      <c r="D3328" s="111"/>
    </row>
    <row r="3329" spans="4:4" x14ac:dyDescent="0.25">
      <c r="D3329" s="111"/>
    </row>
    <row r="3330" spans="4:4" x14ac:dyDescent="0.25">
      <c r="D3330" s="111"/>
    </row>
    <row r="3331" spans="4:4" x14ac:dyDescent="0.25">
      <c r="D3331" s="111"/>
    </row>
    <row r="3332" spans="4:4" x14ac:dyDescent="0.25">
      <c r="D3332" s="111"/>
    </row>
    <row r="3333" spans="4:4" x14ac:dyDescent="0.25">
      <c r="D3333" s="111"/>
    </row>
    <row r="3334" spans="4:4" x14ac:dyDescent="0.25">
      <c r="D3334" s="111"/>
    </row>
    <row r="3335" spans="4:4" x14ac:dyDescent="0.25">
      <c r="D3335" s="111"/>
    </row>
    <row r="3336" spans="4:4" x14ac:dyDescent="0.25">
      <c r="D3336" s="111"/>
    </row>
    <row r="3337" spans="4:4" x14ac:dyDescent="0.25">
      <c r="D3337" s="111"/>
    </row>
    <row r="3338" spans="4:4" x14ac:dyDescent="0.25">
      <c r="D3338" s="111"/>
    </row>
    <row r="3339" spans="4:4" x14ac:dyDescent="0.25">
      <c r="D3339" s="111"/>
    </row>
    <row r="3340" spans="4:4" x14ac:dyDescent="0.25">
      <c r="D3340" s="111"/>
    </row>
    <row r="3341" spans="4:4" x14ac:dyDescent="0.25">
      <c r="D3341" s="111"/>
    </row>
    <row r="3342" spans="4:4" x14ac:dyDescent="0.25">
      <c r="D3342" s="111"/>
    </row>
    <row r="3343" spans="4:4" x14ac:dyDescent="0.25">
      <c r="D3343" s="111"/>
    </row>
    <row r="3344" spans="4:4" x14ac:dyDescent="0.25">
      <c r="D3344" s="111"/>
    </row>
    <row r="3345" spans="4:4" x14ac:dyDescent="0.25">
      <c r="D3345" s="111"/>
    </row>
    <row r="3346" spans="4:4" x14ac:dyDescent="0.25">
      <c r="D3346" s="111"/>
    </row>
    <row r="3347" spans="4:4" x14ac:dyDescent="0.25">
      <c r="D3347" s="111"/>
    </row>
    <row r="3348" spans="4:4" x14ac:dyDescent="0.25">
      <c r="D3348" s="111"/>
    </row>
    <row r="3349" spans="4:4" x14ac:dyDescent="0.25">
      <c r="D3349" s="111"/>
    </row>
    <row r="3350" spans="4:4" x14ac:dyDescent="0.25">
      <c r="D3350" s="111"/>
    </row>
    <row r="3351" spans="4:4" x14ac:dyDescent="0.25">
      <c r="D3351" s="111"/>
    </row>
    <row r="3352" spans="4:4" x14ac:dyDescent="0.25">
      <c r="D3352" s="111"/>
    </row>
    <row r="3353" spans="4:4" x14ac:dyDescent="0.25">
      <c r="D3353" s="111"/>
    </row>
    <row r="3354" spans="4:4" x14ac:dyDescent="0.25">
      <c r="D3354" s="111"/>
    </row>
    <row r="3355" spans="4:4" x14ac:dyDescent="0.25">
      <c r="D3355" s="111"/>
    </row>
    <row r="3356" spans="4:4" x14ac:dyDescent="0.25">
      <c r="D3356" s="111"/>
    </row>
    <row r="3357" spans="4:4" x14ac:dyDescent="0.25">
      <c r="D3357" s="111"/>
    </row>
    <row r="3358" spans="4:4" x14ac:dyDescent="0.25">
      <c r="D3358" s="111"/>
    </row>
    <row r="3359" spans="4:4" x14ac:dyDescent="0.25">
      <c r="D3359" s="111"/>
    </row>
    <row r="3360" spans="4:4" x14ac:dyDescent="0.25">
      <c r="D3360" s="111"/>
    </row>
    <row r="3361" spans="4:4" x14ac:dyDescent="0.25">
      <c r="D3361" s="111"/>
    </row>
    <row r="3362" spans="4:4" x14ac:dyDescent="0.25">
      <c r="D3362" s="111"/>
    </row>
    <row r="3363" spans="4:4" x14ac:dyDescent="0.25">
      <c r="D3363" s="111"/>
    </row>
    <row r="3364" spans="4:4" x14ac:dyDescent="0.25">
      <c r="D3364" s="111"/>
    </row>
    <row r="3365" spans="4:4" x14ac:dyDescent="0.25">
      <c r="D3365" s="111"/>
    </row>
    <row r="3366" spans="4:4" x14ac:dyDescent="0.25">
      <c r="D3366" s="111"/>
    </row>
    <row r="3367" spans="4:4" x14ac:dyDescent="0.25">
      <c r="D3367" s="111"/>
    </row>
    <row r="3368" spans="4:4" x14ac:dyDescent="0.25">
      <c r="D3368" s="111"/>
    </row>
    <row r="3369" spans="4:4" x14ac:dyDescent="0.25">
      <c r="D3369" s="111"/>
    </row>
    <row r="3370" spans="4:4" x14ac:dyDescent="0.25">
      <c r="D3370" s="111"/>
    </row>
    <row r="3371" spans="4:4" x14ac:dyDescent="0.25">
      <c r="D3371" s="111"/>
    </row>
    <row r="3372" spans="4:4" x14ac:dyDescent="0.25">
      <c r="D3372" s="111"/>
    </row>
    <row r="3373" spans="4:4" x14ac:dyDescent="0.25">
      <c r="D3373" s="111"/>
    </row>
    <row r="3374" spans="4:4" x14ac:dyDescent="0.25">
      <c r="D3374" s="111"/>
    </row>
    <row r="3375" spans="4:4" x14ac:dyDescent="0.25">
      <c r="D3375" s="111"/>
    </row>
    <row r="3376" spans="4:4" x14ac:dyDescent="0.25">
      <c r="D3376" s="111"/>
    </row>
    <row r="3377" spans="4:4" x14ac:dyDescent="0.25">
      <c r="D3377" s="111"/>
    </row>
    <row r="3378" spans="4:4" x14ac:dyDescent="0.25">
      <c r="D3378" s="111"/>
    </row>
    <row r="3379" spans="4:4" x14ac:dyDescent="0.25">
      <c r="D3379" s="111"/>
    </row>
    <row r="3380" spans="4:4" x14ac:dyDescent="0.25">
      <c r="D3380" s="111"/>
    </row>
    <row r="3381" spans="4:4" x14ac:dyDescent="0.25">
      <c r="D3381" s="111"/>
    </row>
    <row r="3382" spans="4:4" x14ac:dyDescent="0.25">
      <c r="D3382" s="111"/>
    </row>
    <row r="3383" spans="4:4" x14ac:dyDescent="0.25">
      <c r="D3383" s="111"/>
    </row>
    <row r="3384" spans="4:4" x14ac:dyDescent="0.25">
      <c r="D3384" s="111"/>
    </row>
    <row r="3385" spans="4:4" x14ac:dyDescent="0.25">
      <c r="D3385" s="111"/>
    </row>
    <row r="3386" spans="4:4" x14ac:dyDescent="0.25">
      <c r="D3386" s="111"/>
    </row>
    <row r="3387" spans="4:4" x14ac:dyDescent="0.25">
      <c r="D3387" s="111"/>
    </row>
    <row r="3388" spans="4:4" x14ac:dyDescent="0.25">
      <c r="D3388" s="111"/>
    </row>
    <row r="3389" spans="4:4" x14ac:dyDescent="0.25">
      <c r="D3389" s="111"/>
    </row>
    <row r="3390" spans="4:4" x14ac:dyDescent="0.25">
      <c r="D3390" s="111"/>
    </row>
    <row r="3391" spans="4:4" x14ac:dyDescent="0.25">
      <c r="D3391" s="111"/>
    </row>
    <row r="3392" spans="4:4" x14ac:dyDescent="0.25">
      <c r="D3392" s="111"/>
    </row>
    <row r="3393" spans="4:4" x14ac:dyDescent="0.25">
      <c r="D3393" s="111"/>
    </row>
    <row r="3394" spans="4:4" x14ac:dyDescent="0.25">
      <c r="D3394" s="111"/>
    </row>
    <row r="3395" spans="4:4" x14ac:dyDescent="0.25">
      <c r="D3395" s="111"/>
    </row>
    <row r="3396" spans="4:4" x14ac:dyDescent="0.25">
      <c r="D3396" s="111"/>
    </row>
    <row r="3397" spans="4:4" x14ac:dyDescent="0.25">
      <c r="D3397" s="111"/>
    </row>
    <row r="3398" spans="4:4" x14ac:dyDescent="0.25">
      <c r="D3398" s="111"/>
    </row>
    <row r="3399" spans="4:4" x14ac:dyDescent="0.25">
      <c r="D3399" s="111"/>
    </row>
    <row r="3400" spans="4:4" x14ac:dyDescent="0.25">
      <c r="D3400" s="111"/>
    </row>
    <row r="3401" spans="4:4" x14ac:dyDescent="0.25">
      <c r="D3401" s="111"/>
    </row>
    <row r="3402" spans="4:4" x14ac:dyDescent="0.25">
      <c r="D3402" s="111"/>
    </row>
    <row r="3403" spans="4:4" x14ac:dyDescent="0.25">
      <c r="D3403" s="111"/>
    </row>
    <row r="3404" spans="4:4" x14ac:dyDescent="0.25">
      <c r="D3404" s="111"/>
    </row>
    <row r="3405" spans="4:4" x14ac:dyDescent="0.25">
      <c r="D3405" s="111"/>
    </row>
    <row r="3406" spans="4:4" x14ac:dyDescent="0.25">
      <c r="D3406" s="111"/>
    </row>
    <row r="3407" spans="4:4" x14ac:dyDescent="0.25">
      <c r="D3407" s="111"/>
    </row>
    <row r="3408" spans="4:4" x14ac:dyDescent="0.25">
      <c r="D3408" s="111"/>
    </row>
    <row r="3409" spans="4:4" x14ac:dyDescent="0.25">
      <c r="D3409" s="111"/>
    </row>
    <row r="3410" spans="4:4" x14ac:dyDescent="0.25">
      <c r="D3410" s="111"/>
    </row>
    <row r="3411" spans="4:4" x14ac:dyDescent="0.25">
      <c r="D3411" s="111"/>
    </row>
    <row r="3412" spans="4:4" x14ac:dyDescent="0.25">
      <c r="D3412" s="111"/>
    </row>
    <row r="3413" spans="4:4" x14ac:dyDescent="0.25">
      <c r="D3413" s="111"/>
    </row>
    <row r="3414" spans="4:4" x14ac:dyDescent="0.25">
      <c r="D3414" s="111"/>
    </row>
    <row r="3415" spans="4:4" x14ac:dyDescent="0.25">
      <c r="D3415" s="111"/>
    </row>
    <row r="3416" spans="4:4" x14ac:dyDescent="0.25">
      <c r="D3416" s="111"/>
    </row>
    <row r="3417" spans="4:4" x14ac:dyDescent="0.25">
      <c r="D3417" s="111"/>
    </row>
    <row r="3418" spans="4:4" x14ac:dyDescent="0.25">
      <c r="D3418" s="111"/>
    </row>
    <row r="3419" spans="4:4" x14ac:dyDescent="0.25">
      <c r="D3419" s="111"/>
    </row>
    <row r="3420" spans="4:4" x14ac:dyDescent="0.25">
      <c r="D3420" s="111"/>
    </row>
    <row r="3421" spans="4:4" x14ac:dyDescent="0.25">
      <c r="D3421" s="111"/>
    </row>
    <row r="3422" spans="4:4" x14ac:dyDescent="0.25">
      <c r="D3422" s="111"/>
    </row>
    <row r="3423" spans="4:4" x14ac:dyDescent="0.25">
      <c r="D3423" s="111"/>
    </row>
    <row r="3424" spans="4:4" x14ac:dyDescent="0.25">
      <c r="D3424" s="111"/>
    </row>
    <row r="3425" spans="4:4" x14ac:dyDescent="0.25">
      <c r="D3425" s="111"/>
    </row>
    <row r="3426" spans="4:4" x14ac:dyDescent="0.25">
      <c r="D3426" s="111"/>
    </row>
    <row r="3427" spans="4:4" x14ac:dyDescent="0.25">
      <c r="D3427" s="111"/>
    </row>
    <row r="3428" spans="4:4" x14ac:dyDescent="0.25">
      <c r="D3428" s="111"/>
    </row>
    <row r="3429" spans="4:4" x14ac:dyDescent="0.25">
      <c r="D3429" s="111"/>
    </row>
    <row r="3430" spans="4:4" x14ac:dyDescent="0.25">
      <c r="D3430" s="111"/>
    </row>
    <row r="3431" spans="4:4" x14ac:dyDescent="0.25">
      <c r="D3431" s="111"/>
    </row>
    <row r="3432" spans="4:4" x14ac:dyDescent="0.25">
      <c r="D3432" s="111"/>
    </row>
    <row r="3433" spans="4:4" x14ac:dyDescent="0.25">
      <c r="D3433" s="111"/>
    </row>
    <row r="3434" spans="4:4" x14ac:dyDescent="0.25">
      <c r="D3434" s="111"/>
    </row>
    <row r="3435" spans="4:4" x14ac:dyDescent="0.25">
      <c r="D3435" s="111"/>
    </row>
    <row r="3436" spans="4:4" x14ac:dyDescent="0.25">
      <c r="D3436" s="111"/>
    </row>
    <row r="3437" spans="4:4" x14ac:dyDescent="0.25">
      <c r="D3437" s="111"/>
    </row>
    <row r="3438" spans="4:4" x14ac:dyDescent="0.25">
      <c r="D3438" s="111"/>
    </row>
    <row r="3439" spans="4:4" x14ac:dyDescent="0.25">
      <c r="D3439" s="111"/>
    </row>
    <row r="3440" spans="4:4" x14ac:dyDescent="0.25">
      <c r="D3440" s="111"/>
    </row>
    <row r="3441" spans="4:4" x14ac:dyDescent="0.25">
      <c r="D3441" s="111"/>
    </row>
    <row r="3442" spans="4:4" x14ac:dyDescent="0.25">
      <c r="D3442" s="111"/>
    </row>
    <row r="3443" spans="4:4" x14ac:dyDescent="0.25">
      <c r="D3443" s="111"/>
    </row>
    <row r="3444" spans="4:4" x14ac:dyDescent="0.25">
      <c r="D3444" s="111"/>
    </row>
    <row r="3445" spans="4:4" x14ac:dyDescent="0.25">
      <c r="D3445" s="111"/>
    </row>
    <row r="3446" spans="4:4" x14ac:dyDescent="0.25">
      <c r="D3446" s="111"/>
    </row>
    <row r="3447" spans="4:4" x14ac:dyDescent="0.25">
      <c r="D3447" s="111"/>
    </row>
    <row r="3448" spans="4:4" x14ac:dyDescent="0.25">
      <c r="D3448" s="111"/>
    </row>
    <row r="3449" spans="4:4" x14ac:dyDescent="0.25">
      <c r="D3449" s="111"/>
    </row>
    <row r="3450" spans="4:4" x14ac:dyDescent="0.25">
      <c r="D3450" s="111"/>
    </row>
    <row r="3451" spans="4:4" x14ac:dyDescent="0.25">
      <c r="D3451" s="111"/>
    </row>
    <row r="3452" spans="4:4" x14ac:dyDescent="0.25">
      <c r="D3452" s="111"/>
    </row>
    <row r="3453" spans="4:4" x14ac:dyDescent="0.25">
      <c r="D3453" s="111"/>
    </row>
    <row r="3454" spans="4:4" x14ac:dyDescent="0.25">
      <c r="D3454" s="111"/>
    </row>
    <row r="3455" spans="4:4" x14ac:dyDescent="0.25">
      <c r="D3455" s="111"/>
    </row>
    <row r="3456" spans="4:4" x14ac:dyDescent="0.25">
      <c r="D3456" s="111"/>
    </row>
    <row r="3457" spans="4:4" x14ac:dyDescent="0.25">
      <c r="D3457" s="111"/>
    </row>
    <row r="3458" spans="4:4" x14ac:dyDescent="0.25">
      <c r="D3458" s="111"/>
    </row>
    <row r="3459" spans="4:4" x14ac:dyDescent="0.25">
      <c r="D3459" s="111"/>
    </row>
    <row r="3460" spans="4:4" x14ac:dyDescent="0.25">
      <c r="D3460" s="111"/>
    </row>
    <row r="3461" spans="4:4" x14ac:dyDescent="0.25">
      <c r="D3461" s="111"/>
    </row>
    <row r="3462" spans="4:4" x14ac:dyDescent="0.25">
      <c r="D3462" s="111"/>
    </row>
    <row r="3463" spans="4:4" x14ac:dyDescent="0.25">
      <c r="D3463" s="111"/>
    </row>
    <row r="3464" spans="4:4" x14ac:dyDescent="0.25">
      <c r="D3464" s="111"/>
    </row>
    <row r="3465" spans="4:4" x14ac:dyDescent="0.25">
      <c r="D3465" s="111"/>
    </row>
    <row r="3466" spans="4:4" x14ac:dyDescent="0.25">
      <c r="D3466" s="111"/>
    </row>
    <row r="3467" spans="4:4" x14ac:dyDescent="0.25">
      <c r="D3467" s="111"/>
    </row>
    <row r="3468" spans="4:4" x14ac:dyDescent="0.25">
      <c r="D3468" s="111"/>
    </row>
    <row r="3469" spans="4:4" x14ac:dyDescent="0.25">
      <c r="D3469" s="111"/>
    </row>
    <row r="3470" spans="4:4" x14ac:dyDescent="0.25">
      <c r="D3470" s="111"/>
    </row>
    <row r="3471" spans="4:4" x14ac:dyDescent="0.25">
      <c r="D3471" s="111"/>
    </row>
    <row r="3472" spans="4:4" x14ac:dyDescent="0.25">
      <c r="D3472" s="111"/>
    </row>
    <row r="3473" spans="4:4" x14ac:dyDescent="0.25">
      <c r="D3473" s="111"/>
    </row>
    <row r="3474" spans="4:4" x14ac:dyDescent="0.25">
      <c r="D3474" s="111"/>
    </row>
    <row r="3475" spans="4:4" x14ac:dyDescent="0.25">
      <c r="D3475" s="111"/>
    </row>
    <row r="3476" spans="4:4" x14ac:dyDescent="0.25">
      <c r="D3476" s="111"/>
    </row>
    <row r="3477" spans="4:4" x14ac:dyDescent="0.25">
      <c r="D3477" s="111"/>
    </row>
    <row r="3478" spans="4:4" x14ac:dyDescent="0.25">
      <c r="D3478" s="111"/>
    </row>
    <row r="3479" spans="4:4" x14ac:dyDescent="0.25">
      <c r="D3479" s="111"/>
    </row>
    <row r="3480" spans="4:4" x14ac:dyDescent="0.25">
      <c r="D3480" s="111"/>
    </row>
    <row r="3481" spans="4:4" x14ac:dyDescent="0.25">
      <c r="D3481" s="111"/>
    </row>
    <row r="3482" spans="4:4" x14ac:dyDescent="0.25">
      <c r="D3482" s="111"/>
    </row>
    <row r="3483" spans="4:4" x14ac:dyDescent="0.25">
      <c r="D3483" s="111"/>
    </row>
    <row r="3484" spans="4:4" x14ac:dyDescent="0.25">
      <c r="D3484" s="111"/>
    </row>
    <row r="3485" spans="4:4" x14ac:dyDescent="0.25">
      <c r="D3485" s="111"/>
    </row>
    <row r="3486" spans="4:4" x14ac:dyDescent="0.25">
      <c r="D3486" s="111"/>
    </row>
    <row r="3487" spans="4:4" x14ac:dyDescent="0.25">
      <c r="D3487" s="111"/>
    </row>
    <row r="3488" spans="4:4" x14ac:dyDescent="0.25">
      <c r="D3488" s="111"/>
    </row>
    <row r="3489" spans="4:4" x14ac:dyDescent="0.25">
      <c r="D3489" s="111"/>
    </row>
    <row r="3490" spans="4:4" x14ac:dyDescent="0.25">
      <c r="D3490" s="111"/>
    </row>
    <row r="3491" spans="4:4" x14ac:dyDescent="0.25">
      <c r="D3491" s="111"/>
    </row>
    <row r="3492" spans="4:4" x14ac:dyDescent="0.25">
      <c r="D3492" s="111"/>
    </row>
    <row r="3493" spans="4:4" x14ac:dyDescent="0.25">
      <c r="D3493" s="111"/>
    </row>
    <row r="3494" spans="4:4" x14ac:dyDescent="0.25">
      <c r="D3494" s="111"/>
    </row>
    <row r="3495" spans="4:4" x14ac:dyDescent="0.25">
      <c r="D3495" s="111"/>
    </row>
    <row r="3496" spans="4:4" x14ac:dyDescent="0.25">
      <c r="D3496" s="111"/>
    </row>
    <row r="3497" spans="4:4" x14ac:dyDescent="0.25">
      <c r="D3497" s="111"/>
    </row>
    <row r="3498" spans="4:4" x14ac:dyDescent="0.25">
      <c r="D3498" s="111"/>
    </row>
    <row r="3499" spans="4:4" x14ac:dyDescent="0.25">
      <c r="D3499" s="111"/>
    </row>
    <row r="3500" spans="4:4" x14ac:dyDescent="0.25">
      <c r="D3500" s="111"/>
    </row>
    <row r="3501" spans="4:4" x14ac:dyDescent="0.25">
      <c r="D3501" s="111"/>
    </row>
    <row r="3502" spans="4:4" x14ac:dyDescent="0.25">
      <c r="D3502" s="111"/>
    </row>
    <row r="3503" spans="4:4" x14ac:dyDescent="0.25">
      <c r="D3503" s="111"/>
    </row>
    <row r="3504" spans="4:4" x14ac:dyDescent="0.25">
      <c r="D3504" s="111"/>
    </row>
    <row r="3505" spans="4:4" x14ac:dyDescent="0.25">
      <c r="D3505" s="111"/>
    </row>
    <row r="3506" spans="4:4" x14ac:dyDescent="0.25">
      <c r="D3506" s="111"/>
    </row>
    <row r="3507" spans="4:4" x14ac:dyDescent="0.25">
      <c r="D3507" s="111"/>
    </row>
    <row r="3508" spans="4:4" x14ac:dyDescent="0.25">
      <c r="D3508" s="111"/>
    </row>
    <row r="3509" spans="4:4" x14ac:dyDescent="0.25">
      <c r="D3509" s="111"/>
    </row>
    <row r="3510" spans="4:4" x14ac:dyDescent="0.25">
      <c r="D3510" s="111"/>
    </row>
    <row r="3511" spans="4:4" x14ac:dyDescent="0.25">
      <c r="D3511" s="111"/>
    </row>
    <row r="3512" spans="4:4" x14ac:dyDescent="0.25">
      <c r="D3512" s="111"/>
    </row>
    <row r="3513" spans="4:4" x14ac:dyDescent="0.25">
      <c r="D3513" s="111"/>
    </row>
    <row r="3514" spans="4:4" x14ac:dyDescent="0.25">
      <c r="D3514" s="111"/>
    </row>
    <row r="3515" spans="4:4" x14ac:dyDescent="0.25">
      <c r="D3515" s="111"/>
    </row>
    <row r="3516" spans="4:4" x14ac:dyDescent="0.25">
      <c r="D3516" s="111"/>
    </row>
    <row r="3517" spans="4:4" x14ac:dyDescent="0.25">
      <c r="D3517" s="111"/>
    </row>
    <row r="3518" spans="4:4" x14ac:dyDescent="0.25">
      <c r="D3518" s="111"/>
    </row>
    <row r="3519" spans="4:4" x14ac:dyDescent="0.25">
      <c r="D3519" s="111"/>
    </row>
    <row r="3520" spans="4:4" x14ac:dyDescent="0.25">
      <c r="D3520" s="111"/>
    </row>
    <row r="3521" spans="4:4" x14ac:dyDescent="0.25">
      <c r="D3521" s="111"/>
    </row>
    <row r="3522" spans="4:4" x14ac:dyDescent="0.25">
      <c r="D3522" s="111"/>
    </row>
    <row r="3523" spans="4:4" x14ac:dyDescent="0.25">
      <c r="D3523" s="111"/>
    </row>
    <row r="3524" spans="4:4" x14ac:dyDescent="0.25">
      <c r="D3524" s="111"/>
    </row>
    <row r="3525" spans="4:4" x14ac:dyDescent="0.25">
      <c r="D3525" s="111"/>
    </row>
    <row r="3526" spans="4:4" x14ac:dyDescent="0.25">
      <c r="D3526" s="111"/>
    </row>
    <row r="3527" spans="4:4" x14ac:dyDescent="0.25">
      <c r="D3527" s="111"/>
    </row>
    <row r="3528" spans="4:4" x14ac:dyDescent="0.25">
      <c r="D3528" s="111"/>
    </row>
    <row r="3529" spans="4:4" x14ac:dyDescent="0.25">
      <c r="D3529" s="111"/>
    </row>
    <row r="3530" spans="4:4" x14ac:dyDescent="0.25">
      <c r="D3530" s="111"/>
    </row>
    <row r="3531" spans="4:4" x14ac:dyDescent="0.25">
      <c r="D3531" s="111"/>
    </row>
    <row r="3532" spans="4:4" x14ac:dyDescent="0.25">
      <c r="D3532" s="111"/>
    </row>
    <row r="3533" spans="4:4" x14ac:dyDescent="0.25">
      <c r="D3533" s="111"/>
    </row>
    <row r="3534" spans="4:4" x14ac:dyDescent="0.25">
      <c r="D3534" s="111"/>
    </row>
    <row r="3535" spans="4:4" x14ac:dyDescent="0.25">
      <c r="D3535" s="111"/>
    </row>
    <row r="3536" spans="4:4" x14ac:dyDescent="0.25">
      <c r="D3536" s="111"/>
    </row>
    <row r="3537" spans="4:4" x14ac:dyDescent="0.25">
      <c r="D3537" s="111"/>
    </row>
    <row r="3538" spans="4:4" x14ac:dyDescent="0.25">
      <c r="D3538" s="111"/>
    </row>
    <row r="3539" spans="4:4" x14ac:dyDescent="0.25">
      <c r="D3539" s="111"/>
    </row>
    <row r="3540" spans="4:4" x14ac:dyDescent="0.25">
      <c r="D3540" s="111"/>
    </row>
    <row r="3541" spans="4:4" x14ac:dyDescent="0.25">
      <c r="D3541" s="111"/>
    </row>
    <row r="3542" spans="4:4" x14ac:dyDescent="0.25">
      <c r="D3542" s="111"/>
    </row>
    <row r="3543" spans="4:4" x14ac:dyDescent="0.25">
      <c r="D3543" s="111"/>
    </row>
    <row r="3544" spans="4:4" x14ac:dyDescent="0.25">
      <c r="D3544" s="111"/>
    </row>
    <row r="3545" spans="4:4" x14ac:dyDescent="0.25">
      <c r="D3545" s="111"/>
    </row>
    <row r="3546" spans="4:4" x14ac:dyDescent="0.25">
      <c r="D3546" s="111"/>
    </row>
    <row r="3547" spans="4:4" x14ac:dyDescent="0.25">
      <c r="D3547" s="111"/>
    </row>
    <row r="3548" spans="4:4" x14ac:dyDescent="0.25">
      <c r="D3548" s="111"/>
    </row>
    <row r="3549" spans="4:4" x14ac:dyDescent="0.25">
      <c r="D3549" s="111"/>
    </row>
    <row r="3550" spans="4:4" x14ac:dyDescent="0.25">
      <c r="D3550" s="111"/>
    </row>
    <row r="3551" spans="4:4" x14ac:dyDescent="0.25">
      <c r="D3551" s="111"/>
    </row>
    <row r="3552" spans="4:4" x14ac:dyDescent="0.25">
      <c r="D3552" s="111"/>
    </row>
    <row r="3553" spans="4:4" x14ac:dyDescent="0.25">
      <c r="D3553" s="111"/>
    </row>
    <row r="3554" spans="4:4" x14ac:dyDescent="0.25">
      <c r="D3554" s="111"/>
    </row>
    <row r="3555" spans="4:4" x14ac:dyDescent="0.25">
      <c r="D3555" s="111"/>
    </row>
    <row r="3556" spans="4:4" x14ac:dyDescent="0.25">
      <c r="D3556" s="111"/>
    </row>
    <row r="3557" spans="4:4" x14ac:dyDescent="0.25">
      <c r="D3557" s="111"/>
    </row>
    <row r="3558" spans="4:4" x14ac:dyDescent="0.25">
      <c r="D3558" s="111"/>
    </row>
    <row r="3559" spans="4:4" x14ac:dyDescent="0.25">
      <c r="D3559" s="111"/>
    </row>
    <row r="3560" spans="4:4" x14ac:dyDescent="0.25">
      <c r="D3560" s="111"/>
    </row>
    <row r="3561" spans="4:4" x14ac:dyDescent="0.25">
      <c r="D3561" s="111"/>
    </row>
    <row r="3562" spans="4:4" x14ac:dyDescent="0.25">
      <c r="D3562" s="111"/>
    </row>
    <row r="3563" spans="4:4" x14ac:dyDescent="0.25">
      <c r="D3563" s="111"/>
    </row>
    <row r="3564" spans="4:4" x14ac:dyDescent="0.25">
      <c r="D3564" s="111"/>
    </row>
    <row r="3565" spans="4:4" x14ac:dyDescent="0.25">
      <c r="D3565" s="111"/>
    </row>
    <row r="3566" spans="4:4" x14ac:dyDescent="0.25">
      <c r="D3566" s="111"/>
    </row>
    <row r="3567" spans="4:4" x14ac:dyDescent="0.25">
      <c r="D3567" s="111"/>
    </row>
    <row r="3568" spans="4:4" x14ac:dyDescent="0.25">
      <c r="D3568" s="111"/>
    </row>
    <row r="3569" spans="4:4" x14ac:dyDescent="0.25">
      <c r="D3569" s="111"/>
    </row>
    <row r="3570" spans="4:4" x14ac:dyDescent="0.25">
      <c r="D3570" s="111"/>
    </row>
    <row r="3571" spans="4:4" x14ac:dyDescent="0.25">
      <c r="D3571" s="111"/>
    </row>
    <row r="3572" spans="4:4" x14ac:dyDescent="0.25">
      <c r="D3572" s="111"/>
    </row>
    <row r="3573" spans="4:4" x14ac:dyDescent="0.25">
      <c r="D3573" s="111"/>
    </row>
    <row r="3574" spans="4:4" x14ac:dyDescent="0.25">
      <c r="D3574" s="111"/>
    </row>
    <row r="3575" spans="4:4" x14ac:dyDescent="0.25">
      <c r="D3575" s="111"/>
    </row>
    <row r="3576" spans="4:4" x14ac:dyDescent="0.25">
      <c r="D3576" s="111"/>
    </row>
    <row r="3577" spans="4:4" x14ac:dyDescent="0.25">
      <c r="D3577" s="111"/>
    </row>
    <row r="3578" spans="4:4" x14ac:dyDescent="0.25">
      <c r="D3578" s="111"/>
    </row>
    <row r="3579" spans="4:4" x14ac:dyDescent="0.25">
      <c r="D3579" s="111"/>
    </row>
    <row r="3580" spans="4:4" x14ac:dyDescent="0.25">
      <c r="D3580" s="111"/>
    </row>
    <row r="3581" spans="4:4" x14ac:dyDescent="0.25">
      <c r="D3581" s="111"/>
    </row>
    <row r="3582" spans="4:4" x14ac:dyDescent="0.25">
      <c r="D3582" s="111"/>
    </row>
    <row r="3583" spans="4:4" x14ac:dyDescent="0.25">
      <c r="D3583" s="111"/>
    </row>
    <row r="3584" spans="4:4" x14ac:dyDescent="0.25">
      <c r="D3584" s="111"/>
    </row>
    <row r="3585" spans="4:4" x14ac:dyDescent="0.25">
      <c r="D3585" s="111"/>
    </row>
    <row r="3586" spans="4:4" x14ac:dyDescent="0.25">
      <c r="D3586" s="111"/>
    </row>
    <row r="3587" spans="4:4" x14ac:dyDescent="0.25">
      <c r="D3587" s="111"/>
    </row>
    <row r="3588" spans="4:4" x14ac:dyDescent="0.25">
      <c r="D3588" s="111"/>
    </row>
    <row r="3589" spans="4:4" x14ac:dyDescent="0.25">
      <c r="D3589" s="111"/>
    </row>
    <row r="3590" spans="4:4" x14ac:dyDescent="0.25">
      <c r="D3590" s="111"/>
    </row>
    <row r="3591" spans="4:4" x14ac:dyDescent="0.25">
      <c r="D3591" s="111"/>
    </row>
    <row r="3592" spans="4:4" x14ac:dyDescent="0.25">
      <c r="D3592" s="111"/>
    </row>
    <row r="3593" spans="4:4" x14ac:dyDescent="0.25">
      <c r="D3593" s="111"/>
    </row>
    <row r="3594" spans="4:4" x14ac:dyDescent="0.25">
      <c r="D3594" s="111"/>
    </row>
    <row r="3595" spans="4:4" x14ac:dyDescent="0.25">
      <c r="D3595" s="111"/>
    </row>
    <row r="3596" spans="4:4" x14ac:dyDescent="0.25">
      <c r="D3596" s="111"/>
    </row>
    <row r="3597" spans="4:4" x14ac:dyDescent="0.25">
      <c r="D3597" s="111"/>
    </row>
    <row r="3598" spans="4:4" x14ac:dyDescent="0.25">
      <c r="D3598" s="111"/>
    </row>
    <row r="3599" spans="4:4" x14ac:dyDescent="0.25">
      <c r="D3599" s="111"/>
    </row>
    <row r="3600" spans="4:4" x14ac:dyDescent="0.25">
      <c r="D3600" s="111"/>
    </row>
    <row r="3601" spans="4:4" x14ac:dyDescent="0.25">
      <c r="D3601" s="111"/>
    </row>
    <row r="3602" spans="4:4" x14ac:dyDescent="0.25">
      <c r="D3602" s="111"/>
    </row>
    <row r="3603" spans="4:4" x14ac:dyDescent="0.25">
      <c r="D3603" s="111"/>
    </row>
    <row r="3604" spans="4:4" x14ac:dyDescent="0.25">
      <c r="D3604" s="111"/>
    </row>
    <row r="3605" spans="4:4" x14ac:dyDescent="0.25">
      <c r="D3605" s="111"/>
    </row>
    <row r="3606" spans="4:4" x14ac:dyDescent="0.25">
      <c r="D3606" s="111"/>
    </row>
    <row r="3607" spans="4:4" x14ac:dyDescent="0.25">
      <c r="D3607" s="111"/>
    </row>
    <row r="3608" spans="4:4" x14ac:dyDescent="0.25">
      <c r="D3608" s="111"/>
    </row>
    <row r="3609" spans="4:4" x14ac:dyDescent="0.25">
      <c r="D3609" s="111"/>
    </row>
    <row r="3610" spans="4:4" x14ac:dyDescent="0.25">
      <c r="D3610" s="111"/>
    </row>
    <row r="3611" spans="4:4" x14ac:dyDescent="0.25">
      <c r="D3611" s="111"/>
    </row>
    <row r="3612" spans="4:4" x14ac:dyDescent="0.25">
      <c r="D3612" s="111"/>
    </row>
    <row r="3613" spans="4:4" x14ac:dyDescent="0.25">
      <c r="D3613" s="111"/>
    </row>
    <row r="3614" spans="4:4" x14ac:dyDescent="0.25">
      <c r="D3614" s="111"/>
    </row>
    <row r="3615" spans="4:4" x14ac:dyDescent="0.25">
      <c r="D3615" s="111"/>
    </row>
    <row r="3616" spans="4:4" x14ac:dyDescent="0.25">
      <c r="D3616" s="111"/>
    </row>
    <row r="3617" spans="4:4" x14ac:dyDescent="0.25">
      <c r="D3617" s="111"/>
    </row>
    <row r="3618" spans="4:4" x14ac:dyDescent="0.25">
      <c r="D3618" s="111"/>
    </row>
    <row r="3619" spans="4:4" x14ac:dyDescent="0.25">
      <c r="D3619" s="111"/>
    </row>
    <row r="3620" spans="4:4" x14ac:dyDescent="0.25">
      <c r="D3620" s="111"/>
    </row>
    <row r="3621" spans="4:4" x14ac:dyDescent="0.25">
      <c r="D3621" s="111"/>
    </row>
    <row r="3622" spans="4:4" x14ac:dyDescent="0.25">
      <c r="D3622" s="111"/>
    </row>
    <row r="3623" spans="4:4" x14ac:dyDescent="0.25">
      <c r="D3623" s="111"/>
    </row>
    <row r="3624" spans="4:4" x14ac:dyDescent="0.25">
      <c r="D3624" s="111"/>
    </row>
    <row r="3625" spans="4:4" x14ac:dyDescent="0.25">
      <c r="D3625" s="111"/>
    </row>
    <row r="3626" spans="4:4" x14ac:dyDescent="0.25">
      <c r="D3626" s="111"/>
    </row>
    <row r="3627" spans="4:4" x14ac:dyDescent="0.25">
      <c r="D3627" s="111"/>
    </row>
    <row r="3628" spans="4:4" x14ac:dyDescent="0.25">
      <c r="D3628" s="111"/>
    </row>
    <row r="3629" spans="4:4" x14ac:dyDescent="0.25">
      <c r="D3629" s="111"/>
    </row>
    <row r="3630" spans="4:4" x14ac:dyDescent="0.25">
      <c r="D3630" s="111"/>
    </row>
    <row r="3631" spans="4:4" x14ac:dyDescent="0.25">
      <c r="D3631" s="111"/>
    </row>
    <row r="3632" spans="4:4" x14ac:dyDescent="0.25">
      <c r="D3632" s="111"/>
    </row>
    <row r="3633" spans="4:4" x14ac:dyDescent="0.25">
      <c r="D3633" s="111"/>
    </row>
    <row r="3634" spans="4:4" x14ac:dyDescent="0.25">
      <c r="D3634" s="111"/>
    </row>
    <row r="3635" spans="4:4" x14ac:dyDescent="0.25">
      <c r="D3635" s="111"/>
    </row>
    <row r="3636" spans="4:4" x14ac:dyDescent="0.25">
      <c r="D3636" s="111"/>
    </row>
    <row r="3637" spans="4:4" x14ac:dyDescent="0.25">
      <c r="D3637" s="111"/>
    </row>
    <row r="3638" spans="4:4" x14ac:dyDescent="0.25">
      <c r="D3638" s="111"/>
    </row>
    <row r="3639" spans="4:4" x14ac:dyDescent="0.25">
      <c r="D3639" s="111"/>
    </row>
    <row r="3640" spans="4:4" x14ac:dyDescent="0.25">
      <c r="D3640" s="111"/>
    </row>
    <row r="3641" spans="4:4" x14ac:dyDescent="0.25">
      <c r="D3641" s="111"/>
    </row>
    <row r="3642" spans="4:4" x14ac:dyDescent="0.25">
      <c r="D3642" s="111"/>
    </row>
    <row r="3643" spans="4:4" x14ac:dyDescent="0.25">
      <c r="D3643" s="111"/>
    </row>
    <row r="3644" spans="4:4" x14ac:dyDescent="0.25">
      <c r="D3644" s="111"/>
    </row>
    <row r="3645" spans="4:4" x14ac:dyDescent="0.25">
      <c r="D3645" s="111"/>
    </row>
    <row r="3646" spans="4:4" x14ac:dyDescent="0.25">
      <c r="D3646" s="111"/>
    </row>
    <row r="3647" spans="4:4" x14ac:dyDescent="0.25">
      <c r="D3647" s="111"/>
    </row>
    <row r="3648" spans="4:4" x14ac:dyDescent="0.25">
      <c r="D3648" s="111"/>
    </row>
    <row r="3649" spans="4:4" x14ac:dyDescent="0.25">
      <c r="D3649" s="111"/>
    </row>
    <row r="3650" spans="4:4" x14ac:dyDescent="0.25">
      <c r="D3650" s="111"/>
    </row>
    <row r="3651" spans="4:4" x14ac:dyDescent="0.25">
      <c r="D3651" s="111"/>
    </row>
    <row r="3652" spans="4:4" x14ac:dyDescent="0.25">
      <c r="D3652" s="111"/>
    </row>
    <row r="3653" spans="4:4" x14ac:dyDescent="0.25">
      <c r="D3653" s="111"/>
    </row>
    <row r="3654" spans="4:4" x14ac:dyDescent="0.25">
      <c r="D3654" s="111"/>
    </row>
    <row r="3655" spans="4:4" x14ac:dyDescent="0.25">
      <c r="D3655" s="111"/>
    </row>
    <row r="3656" spans="4:4" x14ac:dyDescent="0.25">
      <c r="D3656" s="111"/>
    </row>
    <row r="3657" spans="4:4" x14ac:dyDescent="0.25">
      <c r="D3657" s="111"/>
    </row>
    <row r="3658" spans="4:4" x14ac:dyDescent="0.25">
      <c r="D3658" s="111"/>
    </row>
    <row r="3659" spans="4:4" x14ac:dyDescent="0.25">
      <c r="D3659" s="111"/>
    </row>
    <row r="3660" spans="4:4" x14ac:dyDescent="0.25">
      <c r="D3660" s="111"/>
    </row>
    <row r="3661" spans="4:4" x14ac:dyDescent="0.25">
      <c r="D3661" s="111"/>
    </row>
    <row r="3662" spans="4:4" x14ac:dyDescent="0.25">
      <c r="D3662" s="111"/>
    </row>
    <row r="3663" spans="4:4" x14ac:dyDescent="0.25">
      <c r="D3663" s="111"/>
    </row>
    <row r="3664" spans="4:4" x14ac:dyDescent="0.25">
      <c r="D3664" s="111"/>
    </row>
    <row r="3665" spans="4:4" x14ac:dyDescent="0.25">
      <c r="D3665" s="111"/>
    </row>
    <row r="3666" spans="4:4" x14ac:dyDescent="0.25">
      <c r="D3666" s="111"/>
    </row>
    <row r="3667" spans="4:4" x14ac:dyDescent="0.25">
      <c r="D3667" s="111"/>
    </row>
    <row r="3668" spans="4:4" x14ac:dyDescent="0.25">
      <c r="D3668" s="111"/>
    </row>
    <row r="3669" spans="4:4" x14ac:dyDescent="0.25">
      <c r="D3669" s="111"/>
    </row>
    <row r="3670" spans="4:4" x14ac:dyDescent="0.25">
      <c r="D3670" s="111"/>
    </row>
    <row r="3671" spans="4:4" x14ac:dyDescent="0.25">
      <c r="D3671" s="111"/>
    </row>
    <row r="3672" spans="4:4" x14ac:dyDescent="0.25">
      <c r="D3672" s="111"/>
    </row>
    <row r="3673" spans="4:4" x14ac:dyDescent="0.25">
      <c r="D3673" s="111"/>
    </row>
    <row r="3674" spans="4:4" x14ac:dyDescent="0.25">
      <c r="D3674" s="111"/>
    </row>
    <row r="3675" spans="4:4" x14ac:dyDescent="0.25">
      <c r="D3675" s="111"/>
    </row>
    <row r="3676" spans="4:4" x14ac:dyDescent="0.25">
      <c r="D3676" s="111"/>
    </row>
    <row r="3677" spans="4:4" x14ac:dyDescent="0.25">
      <c r="D3677" s="111"/>
    </row>
    <row r="3678" spans="4:4" x14ac:dyDescent="0.25">
      <c r="D3678" s="111"/>
    </row>
    <row r="3679" spans="4:4" x14ac:dyDescent="0.25">
      <c r="D3679" s="111"/>
    </row>
    <row r="3680" spans="4:4" x14ac:dyDescent="0.25">
      <c r="D3680" s="111"/>
    </row>
    <row r="3681" spans="4:4" x14ac:dyDescent="0.25">
      <c r="D3681" s="111"/>
    </row>
    <row r="3682" spans="4:4" x14ac:dyDescent="0.25">
      <c r="D3682" s="111"/>
    </row>
    <row r="3683" spans="4:4" x14ac:dyDescent="0.25">
      <c r="D3683" s="111"/>
    </row>
    <row r="3684" spans="4:4" x14ac:dyDescent="0.25">
      <c r="D3684" s="111"/>
    </row>
    <row r="3685" spans="4:4" x14ac:dyDescent="0.25">
      <c r="D3685" s="111"/>
    </row>
    <row r="3686" spans="4:4" x14ac:dyDescent="0.25">
      <c r="D3686" s="111"/>
    </row>
    <row r="3687" spans="4:4" x14ac:dyDescent="0.25">
      <c r="D3687" s="111"/>
    </row>
    <row r="3688" spans="4:4" x14ac:dyDescent="0.25">
      <c r="D3688" s="111"/>
    </row>
    <row r="3689" spans="4:4" x14ac:dyDescent="0.25">
      <c r="D3689" s="111"/>
    </row>
    <row r="3690" spans="4:4" x14ac:dyDescent="0.25">
      <c r="D3690" s="111"/>
    </row>
    <row r="3691" spans="4:4" x14ac:dyDescent="0.25">
      <c r="D3691" s="111"/>
    </row>
    <row r="3692" spans="4:4" x14ac:dyDescent="0.25">
      <c r="D3692" s="111"/>
    </row>
    <row r="3693" spans="4:4" x14ac:dyDescent="0.25">
      <c r="D3693" s="111"/>
    </row>
    <row r="3694" spans="4:4" x14ac:dyDescent="0.25">
      <c r="D3694" s="111"/>
    </row>
    <row r="3695" spans="4:4" x14ac:dyDescent="0.25">
      <c r="D3695" s="111"/>
    </row>
    <row r="3696" spans="4:4" x14ac:dyDescent="0.25">
      <c r="D3696" s="111"/>
    </row>
    <row r="3697" spans="4:4" x14ac:dyDescent="0.25">
      <c r="D3697" s="111"/>
    </row>
    <row r="3698" spans="4:4" x14ac:dyDescent="0.25">
      <c r="D3698" s="111"/>
    </row>
    <row r="3699" spans="4:4" x14ac:dyDescent="0.25">
      <c r="D3699" s="111"/>
    </row>
    <row r="3700" spans="4:4" x14ac:dyDescent="0.25">
      <c r="D3700" s="111"/>
    </row>
    <row r="3701" spans="4:4" x14ac:dyDescent="0.25">
      <c r="D3701" s="111"/>
    </row>
    <row r="3702" spans="4:4" x14ac:dyDescent="0.25">
      <c r="D3702" s="111"/>
    </row>
    <row r="3703" spans="4:4" x14ac:dyDescent="0.25">
      <c r="D3703" s="111"/>
    </row>
    <row r="3704" spans="4:4" x14ac:dyDescent="0.25">
      <c r="D3704" s="111"/>
    </row>
    <row r="3705" spans="4:4" x14ac:dyDescent="0.25">
      <c r="D3705" s="111"/>
    </row>
    <row r="3706" spans="4:4" x14ac:dyDescent="0.25">
      <c r="D3706" s="111"/>
    </row>
    <row r="3707" spans="4:4" x14ac:dyDescent="0.25">
      <c r="D3707" s="111"/>
    </row>
    <row r="3708" spans="4:4" x14ac:dyDescent="0.25">
      <c r="D3708" s="111"/>
    </row>
    <row r="3709" spans="4:4" x14ac:dyDescent="0.25">
      <c r="D3709" s="111"/>
    </row>
    <row r="3710" spans="4:4" x14ac:dyDescent="0.25">
      <c r="D3710" s="111"/>
    </row>
    <row r="3711" spans="4:4" x14ac:dyDescent="0.25">
      <c r="D3711" s="111"/>
    </row>
    <row r="3712" spans="4:4" x14ac:dyDescent="0.25">
      <c r="D3712" s="111"/>
    </row>
    <row r="3713" spans="4:4" x14ac:dyDescent="0.25">
      <c r="D3713" s="111"/>
    </row>
    <row r="3714" spans="4:4" x14ac:dyDescent="0.25">
      <c r="D3714" s="111"/>
    </row>
    <row r="3715" spans="4:4" x14ac:dyDescent="0.25">
      <c r="D3715" s="111"/>
    </row>
    <row r="3716" spans="4:4" x14ac:dyDescent="0.25">
      <c r="D3716" s="111"/>
    </row>
    <row r="3717" spans="4:4" x14ac:dyDescent="0.25">
      <c r="D3717" s="111"/>
    </row>
    <row r="3718" spans="4:4" x14ac:dyDescent="0.25">
      <c r="D3718" s="111"/>
    </row>
    <row r="3719" spans="4:4" x14ac:dyDescent="0.25">
      <c r="D3719" s="111"/>
    </row>
    <row r="3720" spans="4:4" x14ac:dyDescent="0.25">
      <c r="D3720" s="111"/>
    </row>
    <row r="3721" spans="4:4" x14ac:dyDescent="0.25">
      <c r="D3721" s="111"/>
    </row>
    <row r="3722" spans="4:4" x14ac:dyDescent="0.25">
      <c r="D3722" s="111"/>
    </row>
    <row r="3723" spans="4:4" x14ac:dyDescent="0.25">
      <c r="D3723" s="111"/>
    </row>
    <row r="3724" spans="4:4" x14ac:dyDescent="0.25">
      <c r="D3724" s="111"/>
    </row>
    <row r="3725" spans="4:4" x14ac:dyDescent="0.25">
      <c r="D3725" s="111"/>
    </row>
    <row r="3726" spans="4:4" x14ac:dyDescent="0.25">
      <c r="D3726" s="111"/>
    </row>
    <row r="3727" spans="4:4" x14ac:dyDescent="0.25">
      <c r="D3727" s="111"/>
    </row>
    <row r="3728" spans="4:4" x14ac:dyDescent="0.25">
      <c r="D3728" s="111"/>
    </row>
    <row r="3729" spans="4:4" x14ac:dyDescent="0.25">
      <c r="D3729" s="111"/>
    </row>
    <row r="3730" spans="4:4" x14ac:dyDescent="0.25">
      <c r="D3730" s="111"/>
    </row>
    <row r="3731" spans="4:4" x14ac:dyDescent="0.25">
      <c r="D3731" s="111"/>
    </row>
    <row r="3732" spans="4:4" x14ac:dyDescent="0.25">
      <c r="D3732" s="111"/>
    </row>
    <row r="3733" spans="4:4" x14ac:dyDescent="0.25">
      <c r="D3733" s="111"/>
    </row>
    <row r="3734" spans="4:4" x14ac:dyDescent="0.25">
      <c r="D3734" s="111"/>
    </row>
    <row r="3735" spans="4:4" x14ac:dyDescent="0.25">
      <c r="D3735" s="111"/>
    </row>
    <row r="3736" spans="4:4" x14ac:dyDescent="0.25">
      <c r="D3736" s="111"/>
    </row>
    <row r="3737" spans="4:4" x14ac:dyDescent="0.25">
      <c r="D3737" s="111"/>
    </row>
    <row r="3738" spans="4:4" x14ac:dyDescent="0.25">
      <c r="D3738" s="111"/>
    </row>
    <row r="3739" spans="4:4" x14ac:dyDescent="0.25">
      <c r="D3739" s="111"/>
    </row>
    <row r="3740" spans="4:4" x14ac:dyDescent="0.25">
      <c r="D3740" s="111"/>
    </row>
    <row r="3741" spans="4:4" x14ac:dyDescent="0.25">
      <c r="D3741" s="111"/>
    </row>
    <row r="3742" spans="4:4" x14ac:dyDescent="0.25">
      <c r="D3742" s="111"/>
    </row>
    <row r="3743" spans="4:4" x14ac:dyDescent="0.25">
      <c r="D3743" s="111"/>
    </row>
    <row r="3744" spans="4:4" x14ac:dyDescent="0.25">
      <c r="D3744" s="111"/>
    </row>
    <row r="3745" spans="4:4" x14ac:dyDescent="0.25">
      <c r="D3745" s="111"/>
    </row>
    <row r="3746" spans="4:4" x14ac:dyDescent="0.25">
      <c r="D3746" s="111"/>
    </row>
    <row r="3747" spans="4:4" x14ac:dyDescent="0.25">
      <c r="D3747" s="111"/>
    </row>
    <row r="3748" spans="4:4" x14ac:dyDescent="0.25">
      <c r="D3748" s="111"/>
    </row>
    <row r="3749" spans="4:4" x14ac:dyDescent="0.25">
      <c r="D3749" s="111"/>
    </row>
    <row r="3750" spans="4:4" x14ac:dyDescent="0.25">
      <c r="D3750" s="111"/>
    </row>
    <row r="3751" spans="4:4" x14ac:dyDescent="0.25">
      <c r="D3751" s="111"/>
    </row>
    <row r="3752" spans="4:4" x14ac:dyDescent="0.25">
      <c r="D3752" s="111"/>
    </row>
    <row r="3753" spans="4:4" x14ac:dyDescent="0.25">
      <c r="D3753" s="111"/>
    </row>
    <row r="3754" spans="4:4" x14ac:dyDescent="0.25">
      <c r="D3754" s="111"/>
    </row>
    <row r="3755" spans="4:4" x14ac:dyDescent="0.25">
      <c r="D3755" s="111"/>
    </row>
    <row r="3756" spans="4:4" x14ac:dyDescent="0.25">
      <c r="D3756" s="111"/>
    </row>
    <row r="3757" spans="4:4" x14ac:dyDescent="0.25">
      <c r="D3757" s="111"/>
    </row>
    <row r="3758" spans="4:4" x14ac:dyDescent="0.25">
      <c r="D3758" s="111"/>
    </row>
    <row r="3759" spans="4:4" x14ac:dyDescent="0.25">
      <c r="D3759" s="111"/>
    </row>
    <row r="3760" spans="4:4" x14ac:dyDescent="0.25">
      <c r="D3760" s="111"/>
    </row>
    <row r="3761" spans="4:4" x14ac:dyDescent="0.25">
      <c r="D3761" s="111"/>
    </row>
    <row r="3762" spans="4:4" x14ac:dyDescent="0.25">
      <c r="D3762" s="111"/>
    </row>
    <row r="3763" spans="4:4" x14ac:dyDescent="0.25">
      <c r="D3763" s="111"/>
    </row>
    <row r="3764" spans="4:4" x14ac:dyDescent="0.25">
      <c r="D3764" s="111"/>
    </row>
    <row r="3765" spans="4:4" x14ac:dyDescent="0.25">
      <c r="D3765" s="111"/>
    </row>
    <row r="3766" spans="4:4" x14ac:dyDescent="0.25">
      <c r="D3766" s="111"/>
    </row>
    <row r="3767" spans="4:4" x14ac:dyDescent="0.25">
      <c r="D3767" s="111"/>
    </row>
    <row r="3768" spans="4:4" x14ac:dyDescent="0.25">
      <c r="D3768" s="111"/>
    </row>
    <row r="3769" spans="4:4" x14ac:dyDescent="0.25">
      <c r="D3769" s="111"/>
    </row>
    <row r="3770" spans="4:4" x14ac:dyDescent="0.25">
      <c r="D3770" s="111"/>
    </row>
    <row r="3771" spans="4:4" x14ac:dyDescent="0.25">
      <c r="D3771" s="111"/>
    </row>
    <row r="3772" spans="4:4" x14ac:dyDescent="0.25">
      <c r="D3772" s="111"/>
    </row>
    <row r="3773" spans="4:4" x14ac:dyDescent="0.25">
      <c r="D3773" s="111"/>
    </row>
    <row r="3774" spans="4:4" x14ac:dyDescent="0.25">
      <c r="D3774" s="111"/>
    </row>
    <row r="3775" spans="4:4" x14ac:dyDescent="0.25">
      <c r="D3775" s="111"/>
    </row>
    <row r="3776" spans="4:4" x14ac:dyDescent="0.25">
      <c r="D3776" s="111"/>
    </row>
    <row r="3777" spans="4:4" x14ac:dyDescent="0.25">
      <c r="D3777" s="111"/>
    </row>
    <row r="3778" spans="4:4" x14ac:dyDescent="0.25">
      <c r="D3778" s="111"/>
    </row>
    <row r="3779" spans="4:4" x14ac:dyDescent="0.25">
      <c r="D3779" s="111"/>
    </row>
    <row r="3780" spans="4:4" x14ac:dyDescent="0.25">
      <c r="D3780" s="111"/>
    </row>
    <row r="3781" spans="4:4" x14ac:dyDescent="0.25">
      <c r="D3781" s="111"/>
    </row>
    <row r="3782" spans="4:4" x14ac:dyDescent="0.25">
      <c r="D3782" s="111"/>
    </row>
    <row r="3783" spans="4:4" x14ac:dyDescent="0.25">
      <c r="D3783" s="111"/>
    </row>
    <row r="3784" spans="4:4" x14ac:dyDescent="0.25">
      <c r="D3784" s="111"/>
    </row>
    <row r="3785" spans="4:4" x14ac:dyDescent="0.25">
      <c r="D3785" s="111"/>
    </row>
    <row r="3786" spans="4:4" x14ac:dyDescent="0.25">
      <c r="D3786" s="111"/>
    </row>
    <row r="3787" spans="4:4" x14ac:dyDescent="0.25">
      <c r="D3787" s="111"/>
    </row>
    <row r="3788" spans="4:4" x14ac:dyDescent="0.25">
      <c r="D3788" s="111"/>
    </row>
    <row r="3789" spans="4:4" x14ac:dyDescent="0.25">
      <c r="D3789" s="111"/>
    </row>
    <row r="3790" spans="4:4" x14ac:dyDescent="0.25">
      <c r="D3790" s="111"/>
    </row>
    <row r="3791" spans="4:4" x14ac:dyDescent="0.25">
      <c r="D3791" s="111"/>
    </row>
    <row r="3792" spans="4:4" x14ac:dyDescent="0.25">
      <c r="D3792" s="111"/>
    </row>
    <row r="3793" spans="4:4" x14ac:dyDescent="0.25">
      <c r="D3793" s="111"/>
    </row>
    <row r="3794" spans="4:4" x14ac:dyDescent="0.25">
      <c r="D3794" s="111"/>
    </row>
    <row r="3795" spans="4:4" x14ac:dyDescent="0.25">
      <c r="D3795" s="111"/>
    </row>
    <row r="3796" spans="4:4" x14ac:dyDescent="0.25">
      <c r="D3796" s="111"/>
    </row>
    <row r="3797" spans="4:4" x14ac:dyDescent="0.25">
      <c r="D3797" s="111"/>
    </row>
    <row r="3798" spans="4:4" x14ac:dyDescent="0.25">
      <c r="D3798" s="111"/>
    </row>
    <row r="3799" spans="4:4" x14ac:dyDescent="0.25">
      <c r="D3799" s="111"/>
    </row>
    <row r="3800" spans="4:4" x14ac:dyDescent="0.25">
      <c r="D3800" s="111"/>
    </row>
    <row r="3801" spans="4:4" x14ac:dyDescent="0.25">
      <c r="D3801" s="111"/>
    </row>
    <row r="3802" spans="4:4" x14ac:dyDescent="0.25">
      <c r="D3802" s="111"/>
    </row>
    <row r="3803" spans="4:4" x14ac:dyDescent="0.25">
      <c r="D3803" s="111"/>
    </row>
    <row r="3804" spans="4:4" x14ac:dyDescent="0.25">
      <c r="D3804" s="111"/>
    </row>
    <row r="3805" spans="4:4" x14ac:dyDescent="0.25">
      <c r="D3805" s="111"/>
    </row>
    <row r="3806" spans="4:4" x14ac:dyDescent="0.25">
      <c r="D3806" s="111"/>
    </row>
    <row r="3807" spans="4:4" x14ac:dyDescent="0.25">
      <c r="D3807" s="111"/>
    </row>
    <row r="3808" spans="4:4" x14ac:dyDescent="0.25">
      <c r="D3808" s="111"/>
    </row>
    <row r="3809" spans="4:4" x14ac:dyDescent="0.25">
      <c r="D3809" s="111"/>
    </row>
    <row r="3810" spans="4:4" x14ac:dyDescent="0.25">
      <c r="D3810" s="111"/>
    </row>
    <row r="3811" spans="4:4" x14ac:dyDescent="0.25">
      <c r="D3811" s="111"/>
    </row>
    <row r="3812" spans="4:4" x14ac:dyDescent="0.25">
      <c r="D3812" s="111"/>
    </row>
    <row r="3813" spans="4:4" x14ac:dyDescent="0.25">
      <c r="D3813" s="111"/>
    </row>
    <row r="3814" spans="4:4" x14ac:dyDescent="0.25">
      <c r="D3814" s="111"/>
    </row>
    <row r="3815" spans="4:4" x14ac:dyDescent="0.25">
      <c r="D3815" s="111"/>
    </row>
    <row r="3816" spans="4:4" x14ac:dyDescent="0.25">
      <c r="D3816" s="111"/>
    </row>
    <row r="3817" spans="4:4" x14ac:dyDescent="0.25">
      <c r="D3817" s="111"/>
    </row>
    <row r="3818" spans="4:4" x14ac:dyDescent="0.25">
      <c r="D3818" s="111"/>
    </row>
    <row r="3819" spans="4:4" x14ac:dyDescent="0.25">
      <c r="D3819" s="111"/>
    </row>
    <row r="3820" spans="4:4" x14ac:dyDescent="0.25">
      <c r="D3820" s="111"/>
    </row>
    <row r="3821" spans="4:4" x14ac:dyDescent="0.25">
      <c r="D3821" s="111"/>
    </row>
    <row r="3822" spans="4:4" x14ac:dyDescent="0.25">
      <c r="D3822" s="111"/>
    </row>
    <row r="3823" spans="4:4" x14ac:dyDescent="0.25">
      <c r="D3823" s="111"/>
    </row>
    <row r="3824" spans="4:4" x14ac:dyDescent="0.25">
      <c r="D3824" s="111"/>
    </row>
    <row r="3825" spans="4:4" x14ac:dyDescent="0.25">
      <c r="D3825" s="111"/>
    </row>
    <row r="3826" spans="4:4" x14ac:dyDescent="0.25">
      <c r="D3826" s="111"/>
    </row>
    <row r="3827" spans="4:4" x14ac:dyDescent="0.25">
      <c r="D3827" s="111"/>
    </row>
    <row r="3828" spans="4:4" x14ac:dyDescent="0.25">
      <c r="D3828" s="111"/>
    </row>
    <row r="3829" spans="4:4" x14ac:dyDescent="0.25">
      <c r="D3829" s="111"/>
    </row>
    <row r="3830" spans="4:4" x14ac:dyDescent="0.25">
      <c r="D3830" s="111"/>
    </row>
    <row r="3831" spans="4:4" x14ac:dyDescent="0.25">
      <c r="D3831" s="111"/>
    </row>
    <row r="3832" spans="4:4" x14ac:dyDescent="0.25">
      <c r="D3832" s="111"/>
    </row>
    <row r="3833" spans="4:4" x14ac:dyDescent="0.25">
      <c r="D3833" s="111"/>
    </row>
    <row r="3834" spans="4:4" x14ac:dyDescent="0.25">
      <c r="D3834" s="111"/>
    </row>
    <row r="3835" spans="4:4" x14ac:dyDescent="0.25">
      <c r="D3835" s="111"/>
    </row>
    <row r="3836" spans="4:4" x14ac:dyDescent="0.25">
      <c r="D3836" s="111"/>
    </row>
    <row r="3837" spans="4:4" x14ac:dyDescent="0.25">
      <c r="D3837" s="111"/>
    </row>
    <row r="3838" spans="4:4" x14ac:dyDescent="0.25">
      <c r="D3838" s="111"/>
    </row>
    <row r="3839" spans="4:4" x14ac:dyDescent="0.25">
      <c r="D3839" s="111"/>
    </row>
    <row r="3840" spans="4:4" x14ac:dyDescent="0.25">
      <c r="D3840" s="111"/>
    </row>
    <row r="3841" spans="4:4" x14ac:dyDescent="0.25">
      <c r="D3841" s="111"/>
    </row>
    <row r="3842" spans="4:4" x14ac:dyDescent="0.25">
      <c r="D3842" s="111"/>
    </row>
    <row r="3843" spans="4:4" x14ac:dyDescent="0.25">
      <c r="D3843" s="111"/>
    </row>
    <row r="3844" spans="4:4" x14ac:dyDescent="0.25">
      <c r="D3844" s="111"/>
    </row>
    <row r="3845" spans="4:4" x14ac:dyDescent="0.25">
      <c r="D3845" s="111"/>
    </row>
    <row r="3846" spans="4:4" x14ac:dyDescent="0.25">
      <c r="D3846" s="111"/>
    </row>
    <row r="3847" spans="4:4" x14ac:dyDescent="0.25">
      <c r="D3847" s="111"/>
    </row>
    <row r="3848" spans="4:4" x14ac:dyDescent="0.25">
      <c r="D3848" s="111"/>
    </row>
    <row r="3849" spans="4:4" x14ac:dyDescent="0.25">
      <c r="D3849" s="111"/>
    </row>
    <row r="3850" spans="4:4" x14ac:dyDescent="0.25">
      <c r="D3850" s="111"/>
    </row>
    <row r="3851" spans="4:4" x14ac:dyDescent="0.25">
      <c r="D3851" s="111"/>
    </row>
    <row r="3852" spans="4:4" x14ac:dyDescent="0.25">
      <c r="D3852" s="111"/>
    </row>
    <row r="3853" spans="4:4" x14ac:dyDescent="0.25">
      <c r="D3853" s="111"/>
    </row>
    <row r="3854" spans="4:4" x14ac:dyDescent="0.25">
      <c r="D3854" s="111"/>
    </row>
    <row r="3855" spans="4:4" x14ac:dyDescent="0.25">
      <c r="D3855" s="111"/>
    </row>
    <row r="3856" spans="4:4" x14ac:dyDescent="0.25">
      <c r="D3856" s="111"/>
    </row>
    <row r="3857" spans="4:4" x14ac:dyDescent="0.25">
      <c r="D3857" s="111"/>
    </row>
    <row r="3858" spans="4:4" x14ac:dyDescent="0.25">
      <c r="D3858" s="111"/>
    </row>
    <row r="3859" spans="4:4" x14ac:dyDescent="0.25">
      <c r="D3859" s="111"/>
    </row>
    <row r="3860" spans="4:4" x14ac:dyDescent="0.25">
      <c r="D3860" s="111"/>
    </row>
    <row r="3861" spans="4:4" x14ac:dyDescent="0.25">
      <c r="D3861" s="111"/>
    </row>
    <row r="3862" spans="4:4" x14ac:dyDescent="0.25">
      <c r="D3862" s="111"/>
    </row>
    <row r="3863" spans="4:4" x14ac:dyDescent="0.25">
      <c r="D3863" s="111"/>
    </row>
    <row r="3864" spans="4:4" x14ac:dyDescent="0.25">
      <c r="D3864" s="111"/>
    </row>
    <row r="3865" spans="4:4" x14ac:dyDescent="0.25">
      <c r="D3865" s="111"/>
    </row>
    <row r="3866" spans="4:4" x14ac:dyDescent="0.25">
      <c r="D3866" s="111"/>
    </row>
    <row r="3867" spans="4:4" x14ac:dyDescent="0.25">
      <c r="D3867" s="111"/>
    </row>
    <row r="3868" spans="4:4" x14ac:dyDescent="0.25">
      <c r="D3868" s="111"/>
    </row>
    <row r="3869" spans="4:4" x14ac:dyDescent="0.25">
      <c r="D3869" s="111"/>
    </row>
    <row r="3870" spans="4:4" x14ac:dyDescent="0.25">
      <c r="D3870" s="111"/>
    </row>
    <row r="3871" spans="4:4" x14ac:dyDescent="0.25">
      <c r="D3871" s="111"/>
    </row>
    <row r="3872" spans="4:4" x14ac:dyDescent="0.25">
      <c r="D3872" s="111"/>
    </row>
    <row r="3873" spans="4:4" x14ac:dyDescent="0.25">
      <c r="D3873" s="111"/>
    </row>
    <row r="3874" spans="4:4" x14ac:dyDescent="0.25">
      <c r="D3874" s="111"/>
    </row>
    <row r="3875" spans="4:4" x14ac:dyDescent="0.25">
      <c r="D3875" s="111"/>
    </row>
    <row r="3876" spans="4:4" x14ac:dyDescent="0.25">
      <c r="D3876" s="111"/>
    </row>
    <row r="3877" spans="4:4" x14ac:dyDescent="0.25">
      <c r="D3877" s="111"/>
    </row>
    <row r="3878" spans="4:4" x14ac:dyDescent="0.25">
      <c r="D3878" s="111"/>
    </row>
    <row r="3879" spans="4:4" x14ac:dyDescent="0.25">
      <c r="D3879" s="111"/>
    </row>
    <row r="3880" spans="4:4" x14ac:dyDescent="0.25">
      <c r="D3880" s="111"/>
    </row>
    <row r="3881" spans="4:4" x14ac:dyDescent="0.25">
      <c r="D3881" s="111"/>
    </row>
    <row r="3882" spans="4:4" x14ac:dyDescent="0.25">
      <c r="D3882" s="111"/>
    </row>
    <row r="3883" spans="4:4" x14ac:dyDescent="0.25">
      <c r="D3883" s="111"/>
    </row>
    <row r="3884" spans="4:4" x14ac:dyDescent="0.25">
      <c r="D3884" s="111"/>
    </row>
    <row r="3885" spans="4:4" x14ac:dyDescent="0.25">
      <c r="D3885" s="111"/>
    </row>
    <row r="3886" spans="4:4" x14ac:dyDescent="0.25">
      <c r="D3886" s="111"/>
    </row>
    <row r="3887" spans="4:4" x14ac:dyDescent="0.25">
      <c r="D3887" s="111"/>
    </row>
    <row r="3888" spans="4:4" x14ac:dyDescent="0.25">
      <c r="D3888" s="111"/>
    </row>
    <row r="3889" spans="4:4" x14ac:dyDescent="0.25">
      <c r="D3889" s="111"/>
    </row>
    <row r="3890" spans="4:4" x14ac:dyDescent="0.25">
      <c r="D3890" s="111"/>
    </row>
    <row r="3891" spans="4:4" x14ac:dyDescent="0.25">
      <c r="D3891" s="111"/>
    </row>
    <row r="3892" spans="4:4" x14ac:dyDescent="0.25">
      <c r="D3892" s="111"/>
    </row>
    <row r="3893" spans="4:4" x14ac:dyDescent="0.25">
      <c r="D3893" s="111"/>
    </row>
    <row r="3894" spans="4:4" x14ac:dyDescent="0.25">
      <c r="D3894" s="111"/>
    </row>
    <row r="3895" spans="4:4" x14ac:dyDescent="0.25">
      <c r="D3895" s="111"/>
    </row>
    <row r="3896" spans="4:4" x14ac:dyDescent="0.25">
      <c r="D3896" s="111"/>
    </row>
    <row r="3897" spans="4:4" x14ac:dyDescent="0.25">
      <c r="D3897" s="111"/>
    </row>
    <row r="3898" spans="4:4" x14ac:dyDescent="0.25">
      <c r="D3898" s="111"/>
    </row>
    <row r="3899" spans="4:4" x14ac:dyDescent="0.25">
      <c r="D3899" s="111"/>
    </row>
    <row r="3900" spans="4:4" x14ac:dyDescent="0.25">
      <c r="D3900" s="111"/>
    </row>
    <row r="3901" spans="4:4" x14ac:dyDescent="0.25">
      <c r="D3901" s="111"/>
    </row>
    <row r="3902" spans="4:4" x14ac:dyDescent="0.25">
      <c r="D3902" s="111"/>
    </row>
    <row r="3903" spans="4:4" x14ac:dyDescent="0.25">
      <c r="D3903" s="111"/>
    </row>
    <row r="3904" spans="4:4" x14ac:dyDescent="0.25">
      <c r="D3904" s="111"/>
    </row>
    <row r="3905" spans="4:4" x14ac:dyDescent="0.25">
      <c r="D3905" s="111"/>
    </row>
    <row r="3906" spans="4:4" x14ac:dyDescent="0.25">
      <c r="D3906" s="111"/>
    </row>
    <row r="3907" spans="4:4" x14ac:dyDescent="0.25">
      <c r="D3907" s="111"/>
    </row>
    <row r="3908" spans="4:4" x14ac:dyDescent="0.25">
      <c r="D3908" s="111"/>
    </row>
    <row r="3909" spans="4:4" x14ac:dyDescent="0.25">
      <c r="D3909" s="111"/>
    </row>
    <row r="3910" spans="4:4" x14ac:dyDescent="0.25">
      <c r="D3910" s="111"/>
    </row>
    <row r="3911" spans="4:4" x14ac:dyDescent="0.25">
      <c r="D3911" s="111"/>
    </row>
    <row r="3912" spans="4:4" x14ac:dyDescent="0.25">
      <c r="D3912" s="111"/>
    </row>
    <row r="3913" spans="4:4" x14ac:dyDescent="0.25">
      <c r="D3913" s="111"/>
    </row>
    <row r="3914" spans="4:4" x14ac:dyDescent="0.25">
      <c r="D3914" s="111"/>
    </row>
    <row r="3915" spans="4:4" x14ac:dyDescent="0.25">
      <c r="D3915" s="111"/>
    </row>
    <row r="3916" spans="4:4" x14ac:dyDescent="0.25">
      <c r="D3916" s="111"/>
    </row>
    <row r="3917" spans="4:4" x14ac:dyDescent="0.25">
      <c r="D3917" s="111"/>
    </row>
    <row r="3918" spans="4:4" x14ac:dyDescent="0.25">
      <c r="D3918" s="111"/>
    </row>
    <row r="3919" spans="4:4" x14ac:dyDescent="0.25">
      <c r="D3919" s="111"/>
    </row>
    <row r="3920" spans="4:4" x14ac:dyDescent="0.25">
      <c r="D3920" s="111"/>
    </row>
    <row r="3921" spans="4:4" x14ac:dyDescent="0.25">
      <c r="D3921" s="111"/>
    </row>
    <row r="3922" spans="4:4" x14ac:dyDescent="0.25">
      <c r="D3922" s="111"/>
    </row>
    <row r="3923" spans="4:4" x14ac:dyDescent="0.25">
      <c r="D3923" s="111"/>
    </row>
    <row r="3924" spans="4:4" x14ac:dyDescent="0.25">
      <c r="D3924" s="111"/>
    </row>
    <row r="3925" spans="4:4" x14ac:dyDescent="0.25">
      <c r="D3925" s="111"/>
    </row>
    <row r="3926" spans="4:4" x14ac:dyDescent="0.25">
      <c r="D3926" s="111"/>
    </row>
    <row r="3927" spans="4:4" x14ac:dyDescent="0.25">
      <c r="D3927" s="111"/>
    </row>
    <row r="3928" spans="4:4" x14ac:dyDescent="0.25">
      <c r="D3928" s="111"/>
    </row>
    <row r="3929" spans="4:4" x14ac:dyDescent="0.25">
      <c r="D3929" s="111"/>
    </row>
    <row r="3930" spans="4:4" x14ac:dyDescent="0.25">
      <c r="D3930" s="111"/>
    </row>
    <row r="3931" spans="4:4" x14ac:dyDescent="0.25">
      <c r="D3931" s="111"/>
    </row>
    <row r="3932" spans="4:4" x14ac:dyDescent="0.25">
      <c r="D3932" s="111"/>
    </row>
    <row r="3933" spans="4:4" x14ac:dyDescent="0.25">
      <c r="D3933" s="111"/>
    </row>
    <row r="3934" spans="4:4" x14ac:dyDescent="0.25">
      <c r="D3934" s="111"/>
    </row>
    <row r="3935" spans="4:4" x14ac:dyDescent="0.25">
      <c r="D3935" s="111"/>
    </row>
    <row r="3936" spans="4:4" x14ac:dyDescent="0.25">
      <c r="D3936" s="111"/>
    </row>
    <row r="3937" spans="4:4" x14ac:dyDescent="0.25">
      <c r="D3937" s="111"/>
    </row>
    <row r="3938" spans="4:4" x14ac:dyDescent="0.25">
      <c r="D3938" s="111"/>
    </row>
    <row r="3939" spans="4:4" x14ac:dyDescent="0.25">
      <c r="D3939" s="111"/>
    </row>
    <row r="3940" spans="4:4" x14ac:dyDescent="0.25">
      <c r="D3940" s="111"/>
    </row>
    <row r="3941" spans="4:4" x14ac:dyDescent="0.25">
      <c r="D3941" s="111"/>
    </row>
    <row r="3942" spans="4:4" x14ac:dyDescent="0.25">
      <c r="D3942" s="111"/>
    </row>
    <row r="3943" spans="4:4" x14ac:dyDescent="0.25">
      <c r="D3943" s="111"/>
    </row>
    <row r="3944" spans="4:4" x14ac:dyDescent="0.25">
      <c r="D3944" s="111"/>
    </row>
    <row r="3945" spans="4:4" x14ac:dyDescent="0.25">
      <c r="D3945" s="111"/>
    </row>
    <row r="3946" spans="4:4" x14ac:dyDescent="0.25">
      <c r="D3946" s="111"/>
    </row>
    <row r="3947" spans="4:4" x14ac:dyDescent="0.25">
      <c r="D3947" s="111"/>
    </row>
    <row r="3948" spans="4:4" x14ac:dyDescent="0.25">
      <c r="D3948" s="111"/>
    </row>
    <row r="3949" spans="4:4" x14ac:dyDescent="0.25">
      <c r="D3949" s="111"/>
    </row>
    <row r="3950" spans="4:4" x14ac:dyDescent="0.25">
      <c r="D3950" s="111"/>
    </row>
    <row r="3951" spans="4:4" x14ac:dyDescent="0.25">
      <c r="D3951" s="111"/>
    </row>
    <row r="3952" spans="4:4" x14ac:dyDescent="0.25">
      <c r="D3952" s="111"/>
    </row>
    <row r="3953" spans="4:4" x14ac:dyDescent="0.25">
      <c r="D3953" s="111"/>
    </row>
    <row r="3954" spans="4:4" x14ac:dyDescent="0.25">
      <c r="D3954" s="111"/>
    </row>
    <row r="3955" spans="4:4" x14ac:dyDescent="0.25">
      <c r="D3955" s="111"/>
    </row>
    <row r="3956" spans="4:4" x14ac:dyDescent="0.25">
      <c r="D3956" s="111"/>
    </row>
    <row r="3957" spans="4:4" x14ac:dyDescent="0.25">
      <c r="D3957" s="111"/>
    </row>
    <row r="3958" spans="4:4" x14ac:dyDescent="0.25">
      <c r="D3958" s="111"/>
    </row>
    <row r="3959" spans="4:4" x14ac:dyDescent="0.25">
      <c r="D3959" s="111"/>
    </row>
    <row r="3960" spans="4:4" x14ac:dyDescent="0.25">
      <c r="D3960" s="111"/>
    </row>
    <row r="3961" spans="4:4" x14ac:dyDescent="0.25">
      <c r="D3961" s="111"/>
    </row>
    <row r="3962" spans="4:4" x14ac:dyDescent="0.25">
      <c r="D3962" s="111"/>
    </row>
    <row r="3963" spans="4:4" x14ac:dyDescent="0.25">
      <c r="D3963" s="111"/>
    </row>
    <row r="3964" spans="4:4" x14ac:dyDescent="0.25">
      <c r="D3964" s="111"/>
    </row>
    <row r="3965" spans="4:4" x14ac:dyDescent="0.25">
      <c r="D3965" s="111"/>
    </row>
    <row r="3966" spans="4:4" x14ac:dyDescent="0.25">
      <c r="D3966" s="111"/>
    </row>
    <row r="3967" spans="4:4" x14ac:dyDescent="0.25">
      <c r="D3967" s="111"/>
    </row>
    <row r="3968" spans="4:4" x14ac:dyDescent="0.25">
      <c r="D3968" s="111"/>
    </row>
    <row r="3969" spans="4:4" x14ac:dyDescent="0.25">
      <c r="D3969" s="111"/>
    </row>
    <row r="3970" spans="4:4" x14ac:dyDescent="0.25">
      <c r="D3970" s="111"/>
    </row>
    <row r="3971" spans="4:4" x14ac:dyDescent="0.25">
      <c r="D3971" s="111"/>
    </row>
    <row r="3972" spans="4:4" x14ac:dyDescent="0.25">
      <c r="D3972" s="111"/>
    </row>
    <row r="3973" spans="4:4" x14ac:dyDescent="0.25">
      <c r="D3973" s="111"/>
    </row>
    <row r="3974" spans="4:4" x14ac:dyDescent="0.25">
      <c r="D3974" s="111"/>
    </row>
    <row r="3975" spans="4:4" x14ac:dyDescent="0.25">
      <c r="D3975" s="111"/>
    </row>
    <row r="3976" spans="4:4" x14ac:dyDescent="0.25">
      <c r="D3976" s="111"/>
    </row>
    <row r="3977" spans="4:4" x14ac:dyDescent="0.25">
      <c r="D3977" s="111"/>
    </row>
    <row r="3978" spans="4:4" x14ac:dyDescent="0.25">
      <c r="D3978" s="111"/>
    </row>
    <row r="3979" spans="4:4" x14ac:dyDescent="0.25">
      <c r="D3979" s="111"/>
    </row>
    <row r="3980" spans="4:4" x14ac:dyDescent="0.25">
      <c r="D3980" s="111"/>
    </row>
    <row r="3981" spans="4:4" x14ac:dyDescent="0.25">
      <c r="D3981" s="111"/>
    </row>
    <row r="3982" spans="4:4" x14ac:dyDescent="0.25">
      <c r="D3982" s="111"/>
    </row>
    <row r="3983" spans="4:4" x14ac:dyDescent="0.25">
      <c r="D3983" s="111"/>
    </row>
    <row r="3984" spans="4:4" x14ac:dyDescent="0.25">
      <c r="D3984" s="111"/>
    </row>
    <row r="3985" spans="4:4" x14ac:dyDescent="0.25">
      <c r="D3985" s="111"/>
    </row>
    <row r="3986" spans="4:4" x14ac:dyDescent="0.25">
      <c r="D3986" s="111"/>
    </row>
    <row r="3987" spans="4:4" x14ac:dyDescent="0.25">
      <c r="D3987" s="111"/>
    </row>
    <row r="3988" spans="4:4" x14ac:dyDescent="0.25">
      <c r="D3988" s="111"/>
    </row>
    <row r="3989" spans="4:4" x14ac:dyDescent="0.25">
      <c r="D3989" s="111"/>
    </row>
    <row r="3990" spans="4:4" x14ac:dyDescent="0.25">
      <c r="D3990" s="111"/>
    </row>
    <row r="3991" spans="4:4" x14ac:dyDescent="0.25">
      <c r="D3991" s="111"/>
    </row>
    <row r="3992" spans="4:4" x14ac:dyDescent="0.25">
      <c r="D3992" s="111"/>
    </row>
    <row r="3993" spans="4:4" x14ac:dyDescent="0.25">
      <c r="D3993" s="111"/>
    </row>
    <row r="3994" spans="4:4" x14ac:dyDescent="0.25">
      <c r="D3994" s="111"/>
    </row>
    <row r="3995" spans="4:4" x14ac:dyDescent="0.25">
      <c r="D3995" s="111"/>
    </row>
    <row r="3996" spans="4:4" x14ac:dyDescent="0.25">
      <c r="D3996" s="111"/>
    </row>
    <row r="3997" spans="4:4" x14ac:dyDescent="0.25">
      <c r="D3997" s="111"/>
    </row>
    <row r="3998" spans="4:4" x14ac:dyDescent="0.25">
      <c r="D3998" s="111"/>
    </row>
    <row r="3999" spans="4:4" x14ac:dyDescent="0.25">
      <c r="D3999" s="111"/>
    </row>
    <row r="4000" spans="4:4" x14ac:dyDescent="0.25">
      <c r="D4000" s="111"/>
    </row>
    <row r="4001" spans="4:4" x14ac:dyDescent="0.25">
      <c r="D4001" s="111"/>
    </row>
    <row r="4002" spans="4:4" x14ac:dyDescent="0.25">
      <c r="D4002" s="111"/>
    </row>
    <row r="4003" spans="4:4" x14ac:dyDescent="0.25">
      <c r="D4003" s="111"/>
    </row>
    <row r="4004" spans="4:4" x14ac:dyDescent="0.25">
      <c r="D4004" s="111"/>
    </row>
    <row r="4005" spans="4:4" x14ac:dyDescent="0.25">
      <c r="D4005" s="111"/>
    </row>
    <row r="4006" spans="4:4" x14ac:dyDescent="0.25">
      <c r="D4006" s="111"/>
    </row>
    <row r="4007" spans="4:4" x14ac:dyDescent="0.25">
      <c r="D4007" s="111"/>
    </row>
    <row r="4008" spans="4:4" x14ac:dyDescent="0.25">
      <c r="D4008" s="111"/>
    </row>
    <row r="4009" spans="4:4" x14ac:dyDescent="0.25">
      <c r="D4009" s="111"/>
    </row>
    <row r="4010" spans="4:4" x14ac:dyDescent="0.25">
      <c r="D4010" s="111"/>
    </row>
    <row r="4011" spans="4:4" x14ac:dyDescent="0.25">
      <c r="D4011" s="111"/>
    </row>
    <row r="4012" spans="4:4" x14ac:dyDescent="0.25">
      <c r="D4012" s="111"/>
    </row>
    <row r="4013" spans="4:4" x14ac:dyDescent="0.25">
      <c r="D4013" s="111"/>
    </row>
    <row r="4014" spans="4:4" x14ac:dyDescent="0.25">
      <c r="D4014" s="111"/>
    </row>
    <row r="4015" spans="4:4" x14ac:dyDescent="0.25">
      <c r="D4015" s="111"/>
    </row>
    <row r="4016" spans="4:4" x14ac:dyDescent="0.25">
      <c r="D4016" s="111"/>
    </row>
    <row r="4017" spans="4:4" x14ac:dyDescent="0.25">
      <c r="D4017" s="111"/>
    </row>
    <row r="4018" spans="4:4" x14ac:dyDescent="0.25">
      <c r="D4018" s="111"/>
    </row>
    <row r="4019" spans="4:4" x14ac:dyDescent="0.25">
      <c r="D4019" s="111"/>
    </row>
    <row r="4020" spans="4:4" x14ac:dyDescent="0.25">
      <c r="D4020" s="111"/>
    </row>
    <row r="4021" spans="4:4" x14ac:dyDescent="0.25">
      <c r="D4021" s="111"/>
    </row>
    <row r="4022" spans="4:4" x14ac:dyDescent="0.25">
      <c r="D4022" s="111"/>
    </row>
    <row r="4023" spans="4:4" x14ac:dyDescent="0.25">
      <c r="D4023" s="111"/>
    </row>
    <row r="4024" spans="4:4" x14ac:dyDescent="0.25">
      <c r="D4024" s="111"/>
    </row>
    <row r="4025" spans="4:4" x14ac:dyDescent="0.25">
      <c r="D4025" s="111"/>
    </row>
    <row r="4026" spans="4:4" x14ac:dyDescent="0.25">
      <c r="D4026" s="111"/>
    </row>
    <row r="4027" spans="4:4" x14ac:dyDescent="0.25">
      <c r="D4027" s="111"/>
    </row>
    <row r="4028" spans="4:4" x14ac:dyDescent="0.25">
      <c r="D4028" s="111"/>
    </row>
    <row r="4029" spans="4:4" x14ac:dyDescent="0.25">
      <c r="D4029" s="111"/>
    </row>
    <row r="4030" spans="4:4" x14ac:dyDescent="0.25">
      <c r="D4030" s="111"/>
    </row>
    <row r="4031" spans="4:4" x14ac:dyDescent="0.25">
      <c r="D4031" s="111"/>
    </row>
    <row r="4032" spans="4:4" x14ac:dyDescent="0.25">
      <c r="D4032" s="111"/>
    </row>
    <row r="4033" spans="4:4" x14ac:dyDescent="0.25">
      <c r="D4033" s="111"/>
    </row>
    <row r="4034" spans="4:4" x14ac:dyDescent="0.25">
      <c r="D4034" s="111"/>
    </row>
    <row r="4035" spans="4:4" x14ac:dyDescent="0.25">
      <c r="D4035" s="111"/>
    </row>
    <row r="4036" spans="4:4" x14ac:dyDescent="0.25">
      <c r="D4036" s="111"/>
    </row>
    <row r="4037" spans="4:4" x14ac:dyDescent="0.25">
      <c r="D4037" s="111"/>
    </row>
    <row r="4038" spans="4:4" x14ac:dyDescent="0.25">
      <c r="D4038" s="111"/>
    </row>
    <row r="4039" spans="4:4" x14ac:dyDescent="0.25">
      <c r="D4039" s="111"/>
    </row>
    <row r="4040" spans="4:4" x14ac:dyDescent="0.25">
      <c r="D4040" s="111"/>
    </row>
    <row r="4041" spans="4:4" x14ac:dyDescent="0.25">
      <c r="D4041" s="111"/>
    </row>
    <row r="4042" spans="4:4" x14ac:dyDescent="0.25">
      <c r="D4042" s="111"/>
    </row>
    <row r="4043" spans="4:4" x14ac:dyDescent="0.25">
      <c r="D4043" s="111"/>
    </row>
    <row r="4044" spans="4:4" x14ac:dyDescent="0.25">
      <c r="D4044" s="111"/>
    </row>
    <row r="4045" spans="4:4" x14ac:dyDescent="0.25">
      <c r="D4045" s="111"/>
    </row>
    <row r="4046" spans="4:4" x14ac:dyDescent="0.25">
      <c r="D4046" s="111"/>
    </row>
    <row r="4047" spans="4:4" x14ac:dyDescent="0.25">
      <c r="D4047" s="111"/>
    </row>
    <row r="4048" spans="4:4" x14ac:dyDescent="0.25">
      <c r="D4048" s="111"/>
    </row>
    <row r="4049" spans="4:4" x14ac:dyDescent="0.25">
      <c r="D4049" s="111"/>
    </row>
    <row r="4050" spans="4:4" x14ac:dyDescent="0.25">
      <c r="D4050" s="111"/>
    </row>
    <row r="4051" spans="4:4" x14ac:dyDescent="0.25">
      <c r="D4051" s="111"/>
    </row>
    <row r="4052" spans="4:4" x14ac:dyDescent="0.25">
      <c r="D4052" s="111"/>
    </row>
    <row r="4053" spans="4:4" x14ac:dyDescent="0.25">
      <c r="D4053" s="111"/>
    </row>
    <row r="4054" spans="4:4" x14ac:dyDescent="0.25">
      <c r="D4054" s="111"/>
    </row>
    <row r="4055" spans="4:4" x14ac:dyDescent="0.25">
      <c r="D4055" s="111"/>
    </row>
    <row r="4056" spans="4:4" x14ac:dyDescent="0.25">
      <c r="D4056" s="111"/>
    </row>
    <row r="4057" spans="4:4" x14ac:dyDescent="0.25">
      <c r="D4057" s="111"/>
    </row>
    <row r="4058" spans="4:4" x14ac:dyDescent="0.25">
      <c r="D4058" s="111"/>
    </row>
    <row r="4059" spans="4:4" x14ac:dyDescent="0.25">
      <c r="D4059" s="111"/>
    </row>
    <row r="4060" spans="4:4" x14ac:dyDescent="0.25">
      <c r="D4060" s="111"/>
    </row>
    <row r="4061" spans="4:4" x14ac:dyDescent="0.25">
      <c r="D4061" s="111"/>
    </row>
    <row r="4062" spans="4:4" x14ac:dyDescent="0.25">
      <c r="D4062" s="111"/>
    </row>
    <row r="4063" spans="4:4" x14ac:dyDescent="0.25">
      <c r="D4063" s="111"/>
    </row>
    <row r="4064" spans="4:4" x14ac:dyDescent="0.25">
      <c r="D4064" s="111"/>
    </row>
    <row r="4065" spans="4:4" x14ac:dyDescent="0.25">
      <c r="D4065" s="111"/>
    </row>
    <row r="4066" spans="4:4" x14ac:dyDescent="0.25">
      <c r="D4066" s="111"/>
    </row>
    <row r="4067" spans="4:4" x14ac:dyDescent="0.25">
      <c r="D4067" s="111"/>
    </row>
    <row r="4068" spans="4:4" x14ac:dyDescent="0.25">
      <c r="D4068" s="111"/>
    </row>
    <row r="4069" spans="4:4" x14ac:dyDescent="0.25">
      <c r="D4069" s="111"/>
    </row>
    <row r="4070" spans="4:4" x14ac:dyDescent="0.25">
      <c r="D4070" s="111"/>
    </row>
    <row r="4071" spans="4:4" x14ac:dyDescent="0.25">
      <c r="D4071" s="111"/>
    </row>
    <row r="4072" spans="4:4" x14ac:dyDescent="0.25">
      <c r="D4072" s="111"/>
    </row>
    <row r="4073" spans="4:4" x14ac:dyDescent="0.25">
      <c r="D4073" s="111"/>
    </row>
    <row r="4074" spans="4:4" x14ac:dyDescent="0.25">
      <c r="D4074" s="111"/>
    </row>
    <row r="4075" spans="4:4" x14ac:dyDescent="0.25">
      <c r="D4075" s="111"/>
    </row>
    <row r="4076" spans="4:4" x14ac:dyDescent="0.25">
      <c r="D4076" s="111"/>
    </row>
    <row r="4077" spans="4:4" x14ac:dyDescent="0.25">
      <c r="D4077" s="111"/>
    </row>
    <row r="4078" spans="4:4" x14ac:dyDescent="0.25">
      <c r="D4078" s="111"/>
    </row>
    <row r="4079" spans="4:4" x14ac:dyDescent="0.25">
      <c r="D4079" s="111"/>
    </row>
    <row r="4080" spans="4:4" x14ac:dyDescent="0.25">
      <c r="D4080" s="111"/>
    </row>
    <row r="4081" spans="4:4" x14ac:dyDescent="0.25">
      <c r="D4081" s="111"/>
    </row>
    <row r="4082" spans="4:4" x14ac:dyDescent="0.25">
      <c r="D4082" s="111"/>
    </row>
    <row r="4083" spans="4:4" x14ac:dyDescent="0.25">
      <c r="D4083" s="111"/>
    </row>
    <row r="4084" spans="4:4" x14ac:dyDescent="0.25">
      <c r="D4084" s="111"/>
    </row>
    <row r="4085" spans="4:4" x14ac:dyDescent="0.25">
      <c r="D4085" s="111"/>
    </row>
    <row r="4086" spans="4:4" x14ac:dyDescent="0.25">
      <c r="D4086" s="111"/>
    </row>
    <row r="4087" spans="4:4" x14ac:dyDescent="0.25">
      <c r="D4087" s="111"/>
    </row>
    <row r="4088" spans="4:4" x14ac:dyDescent="0.25">
      <c r="D4088" s="111"/>
    </row>
    <row r="4089" spans="4:4" x14ac:dyDescent="0.25">
      <c r="D4089" s="111"/>
    </row>
    <row r="4090" spans="4:4" x14ac:dyDescent="0.25">
      <c r="D4090" s="111"/>
    </row>
    <row r="4091" spans="4:4" x14ac:dyDescent="0.25">
      <c r="D4091" s="111"/>
    </row>
    <row r="4092" spans="4:4" x14ac:dyDescent="0.25">
      <c r="D4092" s="111"/>
    </row>
    <row r="4093" spans="4:4" x14ac:dyDescent="0.25">
      <c r="D4093" s="111"/>
    </row>
    <row r="4094" spans="4:4" x14ac:dyDescent="0.25">
      <c r="D4094" s="111"/>
    </row>
    <row r="4095" spans="4:4" x14ac:dyDescent="0.25">
      <c r="D4095" s="111"/>
    </row>
    <row r="4096" spans="4:4" x14ac:dyDescent="0.25">
      <c r="D4096" s="111"/>
    </row>
    <row r="4097" spans="4:4" x14ac:dyDescent="0.25">
      <c r="D4097" s="111"/>
    </row>
    <row r="4098" spans="4:4" x14ac:dyDescent="0.25">
      <c r="D4098" s="111"/>
    </row>
    <row r="4099" spans="4:4" x14ac:dyDescent="0.25">
      <c r="D4099" s="111"/>
    </row>
    <row r="4100" spans="4:4" x14ac:dyDescent="0.25">
      <c r="D4100" s="111"/>
    </row>
    <row r="4101" spans="4:4" x14ac:dyDescent="0.25">
      <c r="D4101" s="111"/>
    </row>
    <row r="4102" spans="4:4" x14ac:dyDescent="0.25">
      <c r="D4102" s="111"/>
    </row>
    <row r="4103" spans="4:4" x14ac:dyDescent="0.25">
      <c r="D4103" s="111"/>
    </row>
    <row r="4104" spans="4:4" x14ac:dyDescent="0.25">
      <c r="D4104" s="111"/>
    </row>
    <row r="4105" spans="4:4" x14ac:dyDescent="0.25">
      <c r="D4105" s="111"/>
    </row>
    <row r="4106" spans="4:4" x14ac:dyDescent="0.25">
      <c r="D4106" s="111"/>
    </row>
    <row r="4107" spans="4:4" x14ac:dyDescent="0.25">
      <c r="D4107" s="111"/>
    </row>
    <row r="4108" spans="4:4" x14ac:dyDescent="0.25">
      <c r="D4108" s="111"/>
    </row>
    <row r="4109" spans="4:4" x14ac:dyDescent="0.25">
      <c r="D4109" s="111"/>
    </row>
    <row r="4110" spans="4:4" x14ac:dyDescent="0.25">
      <c r="D4110" s="111"/>
    </row>
    <row r="4111" spans="4:4" x14ac:dyDescent="0.25">
      <c r="D4111" s="111"/>
    </row>
    <row r="4112" spans="4:4" x14ac:dyDescent="0.25">
      <c r="D4112" s="111"/>
    </row>
    <row r="4113" spans="4:4" x14ac:dyDescent="0.25">
      <c r="D4113" s="111"/>
    </row>
    <row r="4114" spans="4:4" x14ac:dyDescent="0.25">
      <c r="D4114" s="111"/>
    </row>
    <row r="4115" spans="4:4" x14ac:dyDescent="0.25">
      <c r="D4115" s="111"/>
    </row>
    <row r="4116" spans="4:4" x14ac:dyDescent="0.25">
      <c r="D4116" s="111"/>
    </row>
    <row r="4117" spans="4:4" x14ac:dyDescent="0.25">
      <c r="D4117" s="111"/>
    </row>
    <row r="4118" spans="4:4" x14ac:dyDescent="0.25">
      <c r="D4118" s="111"/>
    </row>
    <row r="4119" spans="4:4" x14ac:dyDescent="0.25">
      <c r="D4119" s="111"/>
    </row>
    <row r="4120" spans="4:4" x14ac:dyDescent="0.25">
      <c r="D4120" s="111"/>
    </row>
    <row r="4121" spans="4:4" x14ac:dyDescent="0.25">
      <c r="D4121" s="111"/>
    </row>
    <row r="4122" spans="4:4" x14ac:dyDescent="0.25">
      <c r="D4122" s="111"/>
    </row>
    <row r="4123" spans="4:4" x14ac:dyDescent="0.25">
      <c r="D4123" s="111"/>
    </row>
    <row r="4124" spans="4:4" x14ac:dyDescent="0.25">
      <c r="D4124" s="111"/>
    </row>
    <row r="4125" spans="4:4" x14ac:dyDescent="0.25">
      <c r="D4125" s="111"/>
    </row>
    <row r="4126" spans="4:4" x14ac:dyDescent="0.25">
      <c r="D4126" s="111"/>
    </row>
    <row r="4127" spans="4:4" x14ac:dyDescent="0.25">
      <c r="D4127" s="111"/>
    </row>
    <row r="4128" spans="4:4" x14ac:dyDescent="0.25">
      <c r="D4128" s="111"/>
    </row>
    <row r="4129" spans="4:4" x14ac:dyDescent="0.25">
      <c r="D4129" s="111"/>
    </row>
    <row r="4130" spans="4:4" x14ac:dyDescent="0.25">
      <c r="D4130" s="111"/>
    </row>
    <row r="4131" spans="4:4" x14ac:dyDescent="0.25">
      <c r="D4131" s="111"/>
    </row>
    <row r="4132" spans="4:4" x14ac:dyDescent="0.25">
      <c r="D4132" s="111"/>
    </row>
    <row r="4133" spans="4:4" x14ac:dyDescent="0.25">
      <c r="D4133" s="111"/>
    </row>
    <row r="4134" spans="4:4" x14ac:dyDescent="0.25">
      <c r="D4134" s="111"/>
    </row>
    <row r="4135" spans="4:4" x14ac:dyDescent="0.25">
      <c r="D4135" s="111"/>
    </row>
    <row r="4136" spans="4:4" x14ac:dyDescent="0.25">
      <c r="D4136" s="111"/>
    </row>
    <row r="4137" spans="4:4" x14ac:dyDescent="0.25">
      <c r="D4137" s="111"/>
    </row>
    <row r="4138" spans="4:4" x14ac:dyDescent="0.25">
      <c r="D4138" s="111"/>
    </row>
    <row r="4139" spans="4:4" x14ac:dyDescent="0.25">
      <c r="D4139" s="111"/>
    </row>
    <row r="4140" spans="4:4" x14ac:dyDescent="0.25">
      <c r="D4140" s="111"/>
    </row>
    <row r="4141" spans="4:4" x14ac:dyDescent="0.25">
      <c r="D4141" s="111"/>
    </row>
    <row r="4142" spans="4:4" x14ac:dyDescent="0.25">
      <c r="D4142" s="111"/>
    </row>
    <row r="4143" spans="4:4" x14ac:dyDescent="0.25">
      <c r="D4143" s="111"/>
    </row>
    <row r="4144" spans="4:4" x14ac:dyDescent="0.25">
      <c r="D4144" s="111"/>
    </row>
    <row r="4145" spans="4:4" x14ac:dyDescent="0.25">
      <c r="D4145" s="111"/>
    </row>
    <row r="4146" spans="4:4" x14ac:dyDescent="0.25">
      <c r="D4146" s="111"/>
    </row>
    <row r="4147" spans="4:4" x14ac:dyDescent="0.25">
      <c r="D4147" s="111"/>
    </row>
    <row r="4148" spans="4:4" x14ac:dyDescent="0.25">
      <c r="D4148" s="111"/>
    </row>
    <row r="4149" spans="4:4" x14ac:dyDescent="0.25">
      <c r="D4149" s="111"/>
    </row>
    <row r="4150" spans="4:4" x14ac:dyDescent="0.25">
      <c r="D4150" s="111"/>
    </row>
    <row r="4151" spans="4:4" x14ac:dyDescent="0.25">
      <c r="D4151" s="111"/>
    </row>
    <row r="4152" spans="4:4" x14ac:dyDescent="0.25">
      <c r="D4152" s="111"/>
    </row>
    <row r="4153" spans="4:4" x14ac:dyDescent="0.25">
      <c r="D4153" s="111"/>
    </row>
    <row r="4154" spans="4:4" x14ac:dyDescent="0.25">
      <c r="D4154" s="111"/>
    </row>
    <row r="4155" spans="4:4" x14ac:dyDescent="0.25">
      <c r="D4155" s="111"/>
    </row>
    <row r="4156" spans="4:4" x14ac:dyDescent="0.25">
      <c r="D4156" s="111"/>
    </row>
    <row r="4157" spans="4:4" x14ac:dyDescent="0.25">
      <c r="D4157" s="111"/>
    </row>
    <row r="4158" spans="4:4" x14ac:dyDescent="0.25">
      <c r="D4158" s="111"/>
    </row>
    <row r="4159" spans="4:4" x14ac:dyDescent="0.25">
      <c r="D4159" s="111"/>
    </row>
    <row r="4160" spans="4:4" x14ac:dyDescent="0.25">
      <c r="D4160" s="111"/>
    </row>
    <row r="4161" spans="4:4" x14ac:dyDescent="0.25">
      <c r="D4161" s="111"/>
    </row>
    <row r="4162" spans="4:4" x14ac:dyDescent="0.25">
      <c r="D4162" s="111"/>
    </row>
    <row r="4163" spans="4:4" x14ac:dyDescent="0.25">
      <c r="D4163" s="111"/>
    </row>
    <row r="4164" spans="4:4" x14ac:dyDescent="0.25">
      <c r="D4164" s="111"/>
    </row>
    <row r="4165" spans="4:4" x14ac:dyDescent="0.25">
      <c r="D4165" s="111"/>
    </row>
    <row r="4166" spans="4:4" x14ac:dyDescent="0.25">
      <c r="D4166" s="111"/>
    </row>
    <row r="4167" spans="4:4" x14ac:dyDescent="0.25">
      <c r="D4167" s="111"/>
    </row>
    <row r="4168" spans="4:4" x14ac:dyDescent="0.25">
      <c r="D4168" s="111"/>
    </row>
    <row r="4169" spans="4:4" x14ac:dyDescent="0.25">
      <c r="D4169" s="111"/>
    </row>
    <row r="4170" spans="4:4" x14ac:dyDescent="0.25">
      <c r="D4170" s="111"/>
    </row>
    <row r="4171" spans="4:4" x14ac:dyDescent="0.25">
      <c r="D4171" s="111"/>
    </row>
    <row r="4172" spans="4:4" x14ac:dyDescent="0.25">
      <c r="D4172" s="111"/>
    </row>
    <row r="4173" spans="4:4" x14ac:dyDescent="0.25">
      <c r="D4173" s="111"/>
    </row>
    <row r="4174" spans="4:4" x14ac:dyDescent="0.25">
      <c r="D4174" s="111"/>
    </row>
    <row r="4175" spans="4:4" x14ac:dyDescent="0.25">
      <c r="D4175" s="111"/>
    </row>
    <row r="4176" spans="4:4" x14ac:dyDescent="0.25">
      <c r="D4176" s="111"/>
    </row>
    <row r="4177" spans="4:4" x14ac:dyDescent="0.25">
      <c r="D4177" s="111"/>
    </row>
    <row r="4178" spans="4:4" x14ac:dyDescent="0.25">
      <c r="D4178" s="111"/>
    </row>
    <row r="4179" spans="4:4" x14ac:dyDescent="0.25">
      <c r="D4179" s="111"/>
    </row>
    <row r="4180" spans="4:4" x14ac:dyDescent="0.25">
      <c r="D4180" s="111"/>
    </row>
    <row r="4181" spans="4:4" x14ac:dyDescent="0.25">
      <c r="D4181" s="111"/>
    </row>
    <row r="4182" spans="4:4" x14ac:dyDescent="0.25">
      <c r="D4182" s="111"/>
    </row>
    <row r="4183" spans="4:4" x14ac:dyDescent="0.25">
      <c r="D4183" s="111"/>
    </row>
    <row r="4184" spans="4:4" x14ac:dyDescent="0.25">
      <c r="D4184" s="111"/>
    </row>
    <row r="4185" spans="4:4" x14ac:dyDescent="0.25">
      <c r="D4185" s="111"/>
    </row>
    <row r="4186" spans="4:4" x14ac:dyDescent="0.25">
      <c r="D4186" s="111"/>
    </row>
    <row r="4187" spans="4:4" x14ac:dyDescent="0.25">
      <c r="D4187" s="111"/>
    </row>
    <row r="4188" spans="4:4" x14ac:dyDescent="0.25">
      <c r="D4188" s="111"/>
    </row>
    <row r="4189" spans="4:4" x14ac:dyDescent="0.25">
      <c r="D4189" s="111"/>
    </row>
    <row r="4190" spans="4:4" x14ac:dyDescent="0.25">
      <c r="D4190" s="111"/>
    </row>
    <row r="4191" spans="4:4" x14ac:dyDescent="0.25">
      <c r="D4191" s="111"/>
    </row>
    <row r="4192" spans="4:4" x14ac:dyDescent="0.25">
      <c r="D4192" s="111"/>
    </row>
    <row r="4193" spans="4:4" x14ac:dyDescent="0.25">
      <c r="D4193" s="111"/>
    </row>
    <row r="4194" spans="4:4" x14ac:dyDescent="0.25">
      <c r="D4194" s="111"/>
    </row>
    <row r="4195" spans="4:4" x14ac:dyDescent="0.25">
      <c r="D4195" s="111"/>
    </row>
    <row r="4196" spans="4:4" x14ac:dyDescent="0.25">
      <c r="D4196" s="111"/>
    </row>
    <row r="4197" spans="4:4" x14ac:dyDescent="0.25">
      <c r="D4197" s="111"/>
    </row>
    <row r="4198" spans="4:4" x14ac:dyDescent="0.25">
      <c r="D4198" s="111"/>
    </row>
    <row r="4199" spans="4:4" x14ac:dyDescent="0.25">
      <c r="D4199" s="111"/>
    </row>
    <row r="4200" spans="4:4" x14ac:dyDescent="0.25">
      <c r="D4200" s="111"/>
    </row>
    <row r="4201" spans="4:4" x14ac:dyDescent="0.25">
      <c r="D4201" s="111"/>
    </row>
    <row r="4202" spans="4:4" x14ac:dyDescent="0.25">
      <c r="D4202" s="111"/>
    </row>
    <row r="4203" spans="4:4" x14ac:dyDescent="0.25">
      <c r="D4203" s="111"/>
    </row>
    <row r="4204" spans="4:4" x14ac:dyDescent="0.25">
      <c r="D4204" s="111"/>
    </row>
    <row r="4205" spans="4:4" x14ac:dyDescent="0.25">
      <c r="D4205" s="111"/>
    </row>
    <row r="4206" spans="4:4" x14ac:dyDescent="0.25">
      <c r="D4206" s="111"/>
    </row>
    <row r="4207" spans="4:4" x14ac:dyDescent="0.25">
      <c r="D4207" s="111"/>
    </row>
    <row r="4208" spans="4:4" x14ac:dyDescent="0.25">
      <c r="D4208" s="111"/>
    </row>
    <row r="4209" spans="4:4" x14ac:dyDescent="0.25">
      <c r="D4209" s="111"/>
    </row>
    <row r="4210" spans="4:4" x14ac:dyDescent="0.25">
      <c r="D4210" s="111"/>
    </row>
    <row r="4211" spans="4:4" x14ac:dyDescent="0.25">
      <c r="D4211" s="111"/>
    </row>
    <row r="4212" spans="4:4" x14ac:dyDescent="0.25">
      <c r="D4212" s="111"/>
    </row>
    <row r="4213" spans="4:4" x14ac:dyDescent="0.25">
      <c r="D4213" s="111"/>
    </row>
    <row r="4214" spans="4:4" x14ac:dyDescent="0.25">
      <c r="D4214" s="111"/>
    </row>
    <row r="4215" spans="4:4" x14ac:dyDescent="0.25">
      <c r="D4215" s="111"/>
    </row>
    <row r="4216" spans="4:4" x14ac:dyDescent="0.25">
      <c r="D4216" s="111"/>
    </row>
    <row r="4217" spans="4:4" x14ac:dyDescent="0.25">
      <c r="D4217" s="111"/>
    </row>
    <row r="4218" spans="4:4" x14ac:dyDescent="0.25">
      <c r="D4218" s="111"/>
    </row>
    <row r="4219" spans="4:4" x14ac:dyDescent="0.25">
      <c r="D4219" s="111"/>
    </row>
    <row r="4220" spans="4:4" x14ac:dyDescent="0.25">
      <c r="D4220" s="111"/>
    </row>
    <row r="4221" spans="4:4" x14ac:dyDescent="0.25">
      <c r="D4221" s="111"/>
    </row>
    <row r="4222" spans="4:4" x14ac:dyDescent="0.25">
      <c r="D4222" s="111"/>
    </row>
    <row r="4223" spans="4:4" x14ac:dyDescent="0.25">
      <c r="D4223" s="111"/>
    </row>
    <row r="4224" spans="4:4" x14ac:dyDescent="0.25">
      <c r="D4224" s="111"/>
    </row>
    <row r="4225" spans="4:4" x14ac:dyDescent="0.25">
      <c r="D4225" s="111"/>
    </row>
    <row r="4226" spans="4:4" x14ac:dyDescent="0.25">
      <c r="D4226" s="111"/>
    </row>
    <row r="4227" spans="4:4" x14ac:dyDescent="0.25">
      <c r="D4227" s="111"/>
    </row>
    <row r="4228" spans="4:4" x14ac:dyDescent="0.25">
      <c r="D4228" s="111"/>
    </row>
    <row r="4229" spans="4:4" x14ac:dyDescent="0.25">
      <c r="D4229" s="111"/>
    </row>
    <row r="4230" spans="4:4" x14ac:dyDescent="0.25">
      <c r="D4230" s="111"/>
    </row>
    <row r="4231" spans="4:4" x14ac:dyDescent="0.25">
      <c r="D4231" s="111"/>
    </row>
    <row r="4232" spans="4:4" x14ac:dyDescent="0.25">
      <c r="D4232" s="111"/>
    </row>
    <row r="4233" spans="4:4" x14ac:dyDescent="0.25">
      <c r="D4233" s="111"/>
    </row>
    <row r="4234" spans="4:4" x14ac:dyDescent="0.25">
      <c r="D4234" s="111"/>
    </row>
    <row r="4235" spans="4:4" x14ac:dyDescent="0.25">
      <c r="D4235" s="111"/>
    </row>
    <row r="4236" spans="4:4" x14ac:dyDescent="0.25">
      <c r="D4236" s="111"/>
    </row>
    <row r="4237" spans="4:4" x14ac:dyDescent="0.25">
      <c r="D4237" s="111"/>
    </row>
    <row r="4238" spans="4:4" x14ac:dyDescent="0.25">
      <c r="D4238" s="111"/>
    </row>
    <row r="4239" spans="4:4" x14ac:dyDescent="0.25">
      <c r="D4239" s="111"/>
    </row>
    <row r="4240" spans="4:4" x14ac:dyDescent="0.25">
      <c r="D4240" s="111"/>
    </row>
    <row r="4241" spans="4:4" x14ac:dyDescent="0.25">
      <c r="D4241" s="111"/>
    </row>
    <row r="4242" spans="4:4" x14ac:dyDescent="0.25">
      <c r="D4242" s="111"/>
    </row>
    <row r="4243" spans="4:4" x14ac:dyDescent="0.25">
      <c r="D4243" s="111"/>
    </row>
    <row r="4244" spans="4:4" x14ac:dyDescent="0.25">
      <c r="D4244" s="111"/>
    </row>
    <row r="4245" spans="4:4" x14ac:dyDescent="0.25">
      <c r="D4245" s="111"/>
    </row>
    <row r="4246" spans="4:4" x14ac:dyDescent="0.25">
      <c r="D4246" s="111"/>
    </row>
    <row r="4247" spans="4:4" x14ac:dyDescent="0.25">
      <c r="D4247" s="111"/>
    </row>
    <row r="4248" spans="4:4" x14ac:dyDescent="0.25">
      <c r="D4248" s="111"/>
    </row>
    <row r="4249" spans="4:4" x14ac:dyDescent="0.25">
      <c r="D4249" s="111"/>
    </row>
    <row r="4250" spans="4:4" x14ac:dyDescent="0.25">
      <c r="D4250" s="111"/>
    </row>
    <row r="4251" spans="4:4" x14ac:dyDescent="0.25">
      <c r="D4251" s="111"/>
    </row>
    <row r="4252" spans="4:4" x14ac:dyDescent="0.25">
      <c r="D4252" s="111"/>
    </row>
    <row r="4253" spans="4:4" x14ac:dyDescent="0.25">
      <c r="D4253" s="111"/>
    </row>
    <row r="4254" spans="4:4" x14ac:dyDescent="0.25">
      <c r="D4254" s="111"/>
    </row>
    <row r="4255" spans="4:4" x14ac:dyDescent="0.25">
      <c r="D4255" s="111"/>
    </row>
    <row r="4256" spans="4:4" x14ac:dyDescent="0.25">
      <c r="D4256" s="111"/>
    </row>
    <row r="4257" spans="4:4" x14ac:dyDescent="0.25">
      <c r="D4257" s="111"/>
    </row>
    <row r="4258" spans="4:4" x14ac:dyDescent="0.25">
      <c r="D4258" s="111"/>
    </row>
    <row r="4259" spans="4:4" x14ac:dyDescent="0.25">
      <c r="D4259" s="111"/>
    </row>
    <row r="4260" spans="4:4" x14ac:dyDescent="0.25">
      <c r="D4260" s="111"/>
    </row>
    <row r="4261" spans="4:4" x14ac:dyDescent="0.25">
      <c r="D4261" s="111"/>
    </row>
    <row r="4262" spans="4:4" x14ac:dyDescent="0.25">
      <c r="D4262" s="111"/>
    </row>
    <row r="4263" spans="4:4" x14ac:dyDescent="0.25">
      <c r="D4263" s="111"/>
    </row>
    <row r="4264" spans="4:4" x14ac:dyDescent="0.25">
      <c r="D4264" s="111"/>
    </row>
    <row r="4265" spans="4:4" x14ac:dyDescent="0.25">
      <c r="D4265" s="111"/>
    </row>
    <row r="4266" spans="4:4" x14ac:dyDescent="0.25">
      <c r="D4266" s="111"/>
    </row>
    <row r="4267" spans="4:4" x14ac:dyDescent="0.25">
      <c r="D4267" s="111"/>
    </row>
    <row r="4268" spans="4:4" x14ac:dyDescent="0.25">
      <c r="D4268" s="111"/>
    </row>
    <row r="4269" spans="4:4" x14ac:dyDescent="0.25">
      <c r="D4269" s="111"/>
    </row>
    <row r="4270" spans="4:4" x14ac:dyDescent="0.25">
      <c r="D4270" s="111"/>
    </row>
    <row r="4271" spans="4:4" x14ac:dyDescent="0.25">
      <c r="D4271" s="111"/>
    </row>
    <row r="4272" spans="4:4" x14ac:dyDescent="0.25">
      <c r="D4272" s="111"/>
    </row>
    <row r="4273" spans="4:4" x14ac:dyDescent="0.25">
      <c r="D4273" s="111"/>
    </row>
    <row r="4274" spans="4:4" x14ac:dyDescent="0.25">
      <c r="D4274" s="111"/>
    </row>
    <row r="4275" spans="4:4" x14ac:dyDescent="0.25">
      <c r="D4275" s="111"/>
    </row>
    <row r="4276" spans="4:4" x14ac:dyDescent="0.25">
      <c r="D4276" s="111"/>
    </row>
    <row r="4277" spans="4:4" x14ac:dyDescent="0.25">
      <c r="D4277" s="111"/>
    </row>
    <row r="4278" spans="4:4" x14ac:dyDescent="0.25">
      <c r="D4278" s="111"/>
    </row>
    <row r="4279" spans="4:4" x14ac:dyDescent="0.25">
      <c r="D4279" s="111"/>
    </row>
    <row r="4280" spans="4:4" x14ac:dyDescent="0.25">
      <c r="D4280" s="111"/>
    </row>
    <row r="4281" spans="4:4" x14ac:dyDescent="0.25">
      <c r="D4281" s="111"/>
    </row>
    <row r="4282" spans="4:4" x14ac:dyDescent="0.25">
      <c r="D4282" s="111"/>
    </row>
    <row r="4283" spans="4:4" x14ac:dyDescent="0.25">
      <c r="D4283" s="111"/>
    </row>
    <row r="4284" spans="4:4" x14ac:dyDescent="0.25">
      <c r="D4284" s="111"/>
    </row>
    <row r="4285" spans="4:4" x14ac:dyDescent="0.25">
      <c r="D4285" s="111"/>
    </row>
    <row r="4286" spans="4:4" x14ac:dyDescent="0.25">
      <c r="D4286" s="111"/>
    </row>
    <row r="4287" spans="4:4" x14ac:dyDescent="0.25">
      <c r="D4287" s="111"/>
    </row>
    <row r="4288" spans="4:4" x14ac:dyDescent="0.25">
      <c r="D4288" s="111"/>
    </row>
    <row r="4289" spans="4:4" x14ac:dyDescent="0.25">
      <c r="D4289" s="111"/>
    </row>
    <row r="4290" spans="4:4" x14ac:dyDescent="0.25">
      <c r="D4290" s="111"/>
    </row>
    <row r="4291" spans="4:4" x14ac:dyDescent="0.25">
      <c r="D4291" s="111"/>
    </row>
    <row r="4292" spans="4:4" x14ac:dyDescent="0.25">
      <c r="D4292" s="111"/>
    </row>
    <row r="4293" spans="4:4" x14ac:dyDescent="0.25">
      <c r="D4293" s="111"/>
    </row>
    <row r="4294" spans="4:4" x14ac:dyDescent="0.25">
      <c r="D4294" s="111"/>
    </row>
    <row r="4295" spans="4:4" x14ac:dyDescent="0.25">
      <c r="D4295" s="111"/>
    </row>
    <row r="4296" spans="4:4" x14ac:dyDescent="0.25">
      <c r="D4296" s="111"/>
    </row>
    <row r="4297" spans="4:4" x14ac:dyDescent="0.25">
      <c r="D4297" s="111"/>
    </row>
    <row r="4298" spans="4:4" x14ac:dyDescent="0.25">
      <c r="D4298" s="111"/>
    </row>
    <row r="4299" spans="4:4" x14ac:dyDescent="0.25">
      <c r="D4299" s="111"/>
    </row>
    <row r="4300" spans="4:4" x14ac:dyDescent="0.25">
      <c r="D4300" s="111"/>
    </row>
    <row r="4301" spans="4:4" x14ac:dyDescent="0.25">
      <c r="D4301" s="111"/>
    </row>
    <row r="4302" spans="4:4" x14ac:dyDescent="0.25">
      <c r="D4302" s="111"/>
    </row>
    <row r="4303" spans="4:4" x14ac:dyDescent="0.25">
      <c r="D4303" s="111"/>
    </row>
    <row r="4304" spans="4:4" x14ac:dyDescent="0.25">
      <c r="D4304" s="111"/>
    </row>
    <row r="4305" spans="4:4" x14ac:dyDescent="0.25">
      <c r="D4305" s="111"/>
    </row>
    <row r="4306" spans="4:4" x14ac:dyDescent="0.25">
      <c r="D4306" s="111"/>
    </row>
    <row r="4307" spans="4:4" x14ac:dyDescent="0.25">
      <c r="D4307" s="111"/>
    </row>
    <row r="4308" spans="4:4" x14ac:dyDescent="0.25">
      <c r="D4308" s="111"/>
    </row>
    <row r="4309" spans="4:4" x14ac:dyDescent="0.25">
      <c r="D4309" s="111"/>
    </row>
    <row r="4310" spans="4:4" x14ac:dyDescent="0.25">
      <c r="D4310" s="111"/>
    </row>
    <row r="4311" spans="4:4" x14ac:dyDescent="0.25">
      <c r="D4311" s="111"/>
    </row>
    <row r="4312" spans="4:4" x14ac:dyDescent="0.25">
      <c r="D4312" s="111"/>
    </row>
    <row r="4313" spans="4:4" x14ac:dyDescent="0.25">
      <c r="D4313" s="111"/>
    </row>
    <row r="4314" spans="4:4" x14ac:dyDescent="0.25">
      <c r="D4314" s="111"/>
    </row>
    <row r="4315" spans="4:4" x14ac:dyDescent="0.25">
      <c r="D4315" s="111"/>
    </row>
    <row r="4316" spans="4:4" x14ac:dyDescent="0.25">
      <c r="D4316" s="111"/>
    </row>
    <row r="4317" spans="4:4" x14ac:dyDescent="0.25">
      <c r="D4317" s="111"/>
    </row>
    <row r="4318" spans="4:4" x14ac:dyDescent="0.25">
      <c r="D4318" s="111"/>
    </row>
    <row r="4319" spans="4:4" x14ac:dyDescent="0.25">
      <c r="D4319" s="111"/>
    </row>
    <row r="4320" spans="4:4" x14ac:dyDescent="0.25">
      <c r="D4320" s="111"/>
    </row>
    <row r="4321" spans="4:4" x14ac:dyDescent="0.25">
      <c r="D4321" s="111"/>
    </row>
    <row r="4322" spans="4:4" x14ac:dyDescent="0.25">
      <c r="D4322" s="111"/>
    </row>
    <row r="4323" spans="4:4" x14ac:dyDescent="0.25">
      <c r="D4323" s="111"/>
    </row>
    <row r="4324" spans="4:4" x14ac:dyDescent="0.25">
      <c r="D4324" s="111"/>
    </row>
    <row r="4325" spans="4:4" x14ac:dyDescent="0.25">
      <c r="D4325" s="111"/>
    </row>
    <row r="4326" spans="4:4" x14ac:dyDescent="0.25">
      <c r="D4326" s="111"/>
    </row>
    <row r="4327" spans="4:4" x14ac:dyDescent="0.25">
      <c r="D4327" s="111"/>
    </row>
    <row r="4328" spans="4:4" x14ac:dyDescent="0.25">
      <c r="D4328" s="111"/>
    </row>
    <row r="4329" spans="4:4" x14ac:dyDescent="0.25">
      <c r="D4329" s="111"/>
    </row>
    <row r="4330" spans="4:4" x14ac:dyDescent="0.25">
      <c r="D4330" s="111"/>
    </row>
    <row r="4331" spans="4:4" x14ac:dyDescent="0.25">
      <c r="D4331" s="111"/>
    </row>
    <row r="4332" spans="4:4" x14ac:dyDescent="0.25">
      <c r="D4332" s="111"/>
    </row>
    <row r="4333" spans="4:4" x14ac:dyDescent="0.25">
      <c r="D4333" s="111"/>
    </row>
    <row r="4334" spans="4:4" x14ac:dyDescent="0.25">
      <c r="D4334" s="111"/>
    </row>
    <row r="4335" spans="4:4" x14ac:dyDescent="0.25">
      <c r="D4335" s="111"/>
    </row>
    <row r="4336" spans="4:4" x14ac:dyDescent="0.25">
      <c r="D4336" s="111"/>
    </row>
    <row r="4337" spans="4:4" x14ac:dyDescent="0.25">
      <c r="D4337" s="111"/>
    </row>
    <row r="4338" spans="4:4" x14ac:dyDescent="0.25">
      <c r="D4338" s="111"/>
    </row>
    <row r="4339" spans="4:4" x14ac:dyDescent="0.25">
      <c r="D4339" s="111"/>
    </row>
    <row r="4340" spans="4:4" x14ac:dyDescent="0.25">
      <c r="D4340" s="111"/>
    </row>
    <row r="4341" spans="4:4" x14ac:dyDescent="0.25">
      <c r="D4341" s="111"/>
    </row>
    <row r="4342" spans="4:4" x14ac:dyDescent="0.25">
      <c r="D4342" s="111"/>
    </row>
    <row r="4343" spans="4:4" x14ac:dyDescent="0.25">
      <c r="D4343" s="111"/>
    </row>
    <row r="4344" spans="4:4" x14ac:dyDescent="0.25">
      <c r="D4344" s="111"/>
    </row>
    <row r="4345" spans="4:4" x14ac:dyDescent="0.25">
      <c r="D4345" s="111"/>
    </row>
    <row r="4346" spans="4:4" x14ac:dyDescent="0.25">
      <c r="D4346" s="111"/>
    </row>
    <row r="4347" spans="4:4" x14ac:dyDescent="0.25">
      <c r="D4347" s="111"/>
    </row>
    <row r="4348" spans="4:4" x14ac:dyDescent="0.25">
      <c r="D4348" s="111"/>
    </row>
    <row r="4349" spans="4:4" x14ac:dyDescent="0.25">
      <c r="D4349" s="111"/>
    </row>
    <row r="4350" spans="4:4" x14ac:dyDescent="0.25">
      <c r="D4350" s="111"/>
    </row>
    <row r="4351" spans="4:4" x14ac:dyDescent="0.25">
      <c r="D4351" s="111"/>
    </row>
    <row r="4352" spans="4:4" x14ac:dyDescent="0.25">
      <c r="D4352" s="111"/>
    </row>
    <row r="4353" spans="4:4" x14ac:dyDescent="0.25">
      <c r="D4353" s="111"/>
    </row>
    <row r="4354" spans="4:4" x14ac:dyDescent="0.25">
      <c r="D4354" s="111"/>
    </row>
    <row r="4355" spans="4:4" x14ac:dyDescent="0.25">
      <c r="D4355" s="111"/>
    </row>
    <row r="4356" spans="4:4" x14ac:dyDescent="0.25">
      <c r="D4356" s="111"/>
    </row>
    <row r="4357" spans="4:4" x14ac:dyDescent="0.25">
      <c r="D4357" s="111"/>
    </row>
    <row r="4358" spans="4:4" x14ac:dyDescent="0.25">
      <c r="D4358" s="111"/>
    </row>
    <row r="4359" spans="4:4" x14ac:dyDescent="0.25">
      <c r="D4359" s="111"/>
    </row>
    <row r="4360" spans="4:4" x14ac:dyDescent="0.25">
      <c r="D4360" s="111"/>
    </row>
    <row r="4361" spans="4:4" x14ac:dyDescent="0.25">
      <c r="D4361" s="111"/>
    </row>
    <row r="4362" spans="4:4" x14ac:dyDescent="0.25">
      <c r="D4362" s="111"/>
    </row>
    <row r="4363" spans="4:4" x14ac:dyDescent="0.25">
      <c r="D4363" s="111"/>
    </row>
    <row r="4364" spans="4:4" x14ac:dyDescent="0.25">
      <c r="D4364" s="111"/>
    </row>
    <row r="4365" spans="4:4" x14ac:dyDescent="0.25">
      <c r="D4365" s="111"/>
    </row>
    <row r="4366" spans="4:4" x14ac:dyDescent="0.25">
      <c r="D4366" s="111"/>
    </row>
    <row r="4367" spans="4:4" x14ac:dyDescent="0.25">
      <c r="D4367" s="111"/>
    </row>
    <row r="4368" spans="4:4" x14ac:dyDescent="0.25">
      <c r="D4368" s="111"/>
    </row>
    <row r="4369" spans="4:4" x14ac:dyDescent="0.25">
      <c r="D4369" s="111"/>
    </row>
    <row r="4370" spans="4:4" x14ac:dyDescent="0.25">
      <c r="D4370" s="111"/>
    </row>
    <row r="4371" spans="4:4" x14ac:dyDescent="0.25">
      <c r="D4371" s="111"/>
    </row>
    <row r="4372" spans="4:4" x14ac:dyDescent="0.25">
      <c r="D4372" s="111"/>
    </row>
    <row r="4373" spans="4:4" x14ac:dyDescent="0.25">
      <c r="D4373" s="111"/>
    </row>
    <row r="4374" spans="4:4" x14ac:dyDescent="0.25">
      <c r="D4374" s="111"/>
    </row>
    <row r="4375" spans="4:4" x14ac:dyDescent="0.25">
      <c r="D4375" s="111"/>
    </row>
    <row r="4376" spans="4:4" x14ac:dyDescent="0.25">
      <c r="D4376" s="111"/>
    </row>
    <row r="4377" spans="4:4" x14ac:dyDescent="0.25">
      <c r="D4377" s="111"/>
    </row>
    <row r="4378" spans="4:4" x14ac:dyDescent="0.25">
      <c r="D4378" s="111"/>
    </row>
    <row r="4379" spans="4:4" x14ac:dyDescent="0.25">
      <c r="D4379" s="111"/>
    </row>
    <row r="4380" spans="4:4" x14ac:dyDescent="0.25">
      <c r="D4380" s="111"/>
    </row>
    <row r="4381" spans="4:4" x14ac:dyDescent="0.25">
      <c r="D4381" s="111"/>
    </row>
    <row r="4382" spans="4:4" x14ac:dyDescent="0.25">
      <c r="D4382" s="111"/>
    </row>
    <row r="4383" spans="4:4" x14ac:dyDescent="0.25">
      <c r="D4383" s="111"/>
    </row>
    <row r="4384" spans="4:4" x14ac:dyDescent="0.25">
      <c r="D4384" s="111"/>
    </row>
    <row r="4385" spans="4:4" x14ac:dyDescent="0.25">
      <c r="D4385" s="111"/>
    </row>
    <row r="4386" spans="4:4" x14ac:dyDescent="0.25">
      <c r="D4386" s="111"/>
    </row>
    <row r="4387" spans="4:4" x14ac:dyDescent="0.25">
      <c r="D4387" s="111"/>
    </row>
    <row r="4388" spans="4:4" x14ac:dyDescent="0.25">
      <c r="D4388" s="111"/>
    </row>
    <row r="4389" spans="4:4" x14ac:dyDescent="0.25">
      <c r="D4389" s="111"/>
    </row>
    <row r="4390" spans="4:4" x14ac:dyDescent="0.25">
      <c r="D4390" s="111"/>
    </row>
    <row r="4391" spans="4:4" x14ac:dyDescent="0.25">
      <c r="D4391" s="111"/>
    </row>
    <row r="4392" spans="4:4" x14ac:dyDescent="0.25">
      <c r="D4392" s="111"/>
    </row>
    <row r="4393" spans="4:4" x14ac:dyDescent="0.25">
      <c r="D4393" s="111"/>
    </row>
    <row r="4394" spans="4:4" x14ac:dyDescent="0.25">
      <c r="D4394" s="111"/>
    </row>
    <row r="4395" spans="4:4" x14ac:dyDescent="0.25">
      <c r="D4395" s="111"/>
    </row>
    <row r="4396" spans="4:4" x14ac:dyDescent="0.25">
      <c r="D4396" s="111"/>
    </row>
    <row r="4397" spans="4:4" x14ac:dyDescent="0.25">
      <c r="D4397" s="111"/>
    </row>
    <row r="4398" spans="4:4" x14ac:dyDescent="0.25">
      <c r="D4398" s="111"/>
    </row>
    <row r="4399" spans="4:4" x14ac:dyDescent="0.25">
      <c r="D4399" s="111"/>
    </row>
    <row r="4400" spans="4:4" x14ac:dyDescent="0.25">
      <c r="D4400" s="111"/>
    </row>
    <row r="4401" spans="4:4" x14ac:dyDescent="0.25">
      <c r="D4401" s="111"/>
    </row>
    <row r="4402" spans="4:4" x14ac:dyDescent="0.25">
      <c r="D4402" s="111"/>
    </row>
    <row r="4403" spans="4:4" x14ac:dyDescent="0.25">
      <c r="D4403" s="111"/>
    </row>
    <row r="4404" spans="4:4" x14ac:dyDescent="0.25">
      <c r="D4404" s="111"/>
    </row>
    <row r="4405" spans="4:4" x14ac:dyDescent="0.25">
      <c r="D4405" s="111"/>
    </row>
    <row r="4406" spans="4:4" x14ac:dyDescent="0.25">
      <c r="D4406" s="111"/>
    </row>
    <row r="4407" spans="4:4" x14ac:dyDescent="0.25">
      <c r="D4407" s="111"/>
    </row>
    <row r="4408" spans="4:4" x14ac:dyDescent="0.25">
      <c r="D4408" s="111"/>
    </row>
    <row r="4409" spans="4:4" x14ac:dyDescent="0.25">
      <c r="D4409" s="111"/>
    </row>
    <row r="4410" spans="4:4" x14ac:dyDescent="0.25">
      <c r="D4410" s="111"/>
    </row>
    <row r="4411" spans="4:4" x14ac:dyDescent="0.25">
      <c r="D4411" s="111"/>
    </row>
    <row r="4412" spans="4:4" x14ac:dyDescent="0.25">
      <c r="D4412" s="111"/>
    </row>
    <row r="4413" spans="4:4" x14ac:dyDescent="0.25">
      <c r="D4413" s="111"/>
    </row>
    <row r="4414" spans="4:4" x14ac:dyDescent="0.25">
      <c r="D4414" s="111"/>
    </row>
    <row r="4415" spans="4:4" x14ac:dyDescent="0.25">
      <c r="D4415" s="111"/>
    </row>
    <row r="4416" spans="4:4" x14ac:dyDescent="0.25">
      <c r="D4416" s="111"/>
    </row>
    <row r="4417" spans="4:4" x14ac:dyDescent="0.25">
      <c r="D4417" s="111"/>
    </row>
    <row r="4418" spans="4:4" x14ac:dyDescent="0.25">
      <c r="D4418" s="111"/>
    </row>
    <row r="4419" spans="4:4" x14ac:dyDescent="0.25">
      <c r="D4419" s="111"/>
    </row>
    <row r="4420" spans="4:4" x14ac:dyDescent="0.25">
      <c r="D4420" s="111"/>
    </row>
    <row r="4421" spans="4:4" x14ac:dyDescent="0.25">
      <c r="D4421" s="111"/>
    </row>
    <row r="4422" spans="4:4" x14ac:dyDescent="0.25">
      <c r="D4422" s="111"/>
    </row>
    <row r="4423" spans="4:4" x14ac:dyDescent="0.25">
      <c r="D4423" s="111"/>
    </row>
    <row r="4424" spans="4:4" x14ac:dyDescent="0.25">
      <c r="D4424" s="111"/>
    </row>
    <row r="4425" spans="4:4" x14ac:dyDescent="0.25">
      <c r="D4425" s="111"/>
    </row>
    <row r="4426" spans="4:4" x14ac:dyDescent="0.25">
      <c r="D4426" s="111"/>
    </row>
    <row r="4427" spans="4:4" x14ac:dyDescent="0.25">
      <c r="D4427" s="111"/>
    </row>
    <row r="4428" spans="4:4" x14ac:dyDescent="0.25">
      <c r="D4428" s="111"/>
    </row>
    <row r="4429" spans="4:4" x14ac:dyDescent="0.25">
      <c r="D4429" s="111"/>
    </row>
    <row r="4430" spans="4:4" x14ac:dyDescent="0.25">
      <c r="D4430" s="111"/>
    </row>
    <row r="4431" spans="4:4" x14ac:dyDescent="0.25">
      <c r="D4431" s="111"/>
    </row>
    <row r="4432" spans="4:4" x14ac:dyDescent="0.25">
      <c r="D4432" s="111"/>
    </row>
    <row r="4433" spans="4:4" x14ac:dyDescent="0.25">
      <c r="D4433" s="111"/>
    </row>
    <row r="4434" spans="4:4" x14ac:dyDescent="0.25">
      <c r="D4434" s="111"/>
    </row>
    <row r="4435" spans="4:4" x14ac:dyDescent="0.25">
      <c r="D4435" s="111"/>
    </row>
    <row r="4436" spans="4:4" x14ac:dyDescent="0.25">
      <c r="D4436" s="111"/>
    </row>
    <row r="4437" spans="4:4" x14ac:dyDescent="0.25">
      <c r="D4437" s="111"/>
    </row>
    <row r="4438" spans="4:4" x14ac:dyDescent="0.25">
      <c r="D4438" s="111"/>
    </row>
    <row r="4439" spans="4:4" x14ac:dyDescent="0.25">
      <c r="D4439" s="111"/>
    </row>
    <row r="4440" spans="4:4" x14ac:dyDescent="0.25">
      <c r="D4440" s="111"/>
    </row>
    <row r="4441" spans="4:4" x14ac:dyDescent="0.25">
      <c r="D4441" s="111"/>
    </row>
    <row r="4442" spans="4:4" x14ac:dyDescent="0.25">
      <c r="D4442" s="111"/>
    </row>
    <row r="4443" spans="4:4" x14ac:dyDescent="0.25">
      <c r="D4443" s="111"/>
    </row>
    <row r="4444" spans="4:4" x14ac:dyDescent="0.25">
      <c r="D4444" s="111"/>
    </row>
    <row r="4445" spans="4:4" x14ac:dyDescent="0.25">
      <c r="D4445" s="111"/>
    </row>
    <row r="4446" spans="4:4" x14ac:dyDescent="0.25">
      <c r="D4446" s="111"/>
    </row>
    <row r="4447" spans="4:4" x14ac:dyDescent="0.25">
      <c r="D4447" s="111"/>
    </row>
    <row r="4448" spans="4:4" x14ac:dyDescent="0.25">
      <c r="D4448" s="111"/>
    </row>
    <row r="4449" spans="4:4" x14ac:dyDescent="0.25">
      <c r="D4449" s="111"/>
    </row>
    <row r="4450" spans="4:4" x14ac:dyDescent="0.25">
      <c r="D4450" s="111"/>
    </row>
    <row r="4451" spans="4:4" x14ac:dyDescent="0.25">
      <c r="D4451" s="111"/>
    </row>
    <row r="4452" spans="4:4" x14ac:dyDescent="0.25">
      <c r="D4452" s="111"/>
    </row>
    <row r="4453" spans="4:4" x14ac:dyDescent="0.25">
      <c r="D4453" s="111"/>
    </row>
    <row r="4454" spans="4:4" x14ac:dyDescent="0.25">
      <c r="D4454" s="111"/>
    </row>
    <row r="4455" spans="4:4" x14ac:dyDescent="0.25">
      <c r="D4455" s="111"/>
    </row>
    <row r="4456" spans="4:4" x14ac:dyDescent="0.25">
      <c r="D4456" s="111"/>
    </row>
    <row r="4457" spans="4:4" x14ac:dyDescent="0.25">
      <c r="D4457" s="111"/>
    </row>
    <row r="4458" spans="4:4" x14ac:dyDescent="0.25">
      <c r="D4458" s="111"/>
    </row>
    <row r="4459" spans="4:4" x14ac:dyDescent="0.25">
      <c r="D4459" s="111"/>
    </row>
    <row r="4460" spans="4:4" x14ac:dyDescent="0.25">
      <c r="D4460" s="111"/>
    </row>
    <row r="4461" spans="4:4" x14ac:dyDescent="0.25">
      <c r="D4461" s="111"/>
    </row>
    <row r="4462" spans="4:4" x14ac:dyDescent="0.25">
      <c r="D4462" s="111"/>
    </row>
    <row r="4463" spans="4:4" x14ac:dyDescent="0.25">
      <c r="D4463" s="111"/>
    </row>
    <row r="4464" spans="4:4" x14ac:dyDescent="0.25">
      <c r="D4464" s="111"/>
    </row>
    <row r="4465" spans="4:4" x14ac:dyDescent="0.25">
      <c r="D4465" s="111"/>
    </row>
    <row r="4466" spans="4:4" x14ac:dyDescent="0.25">
      <c r="D4466" s="111"/>
    </row>
    <row r="4467" spans="4:4" x14ac:dyDescent="0.25">
      <c r="D4467" s="111"/>
    </row>
    <row r="4468" spans="4:4" x14ac:dyDescent="0.25">
      <c r="D4468" s="111"/>
    </row>
    <row r="4469" spans="4:4" x14ac:dyDescent="0.25">
      <c r="D4469" s="111"/>
    </row>
    <row r="4470" spans="4:4" x14ac:dyDescent="0.25">
      <c r="D4470" s="111"/>
    </row>
    <row r="4471" spans="4:4" x14ac:dyDescent="0.25">
      <c r="D4471" s="111"/>
    </row>
    <row r="4472" spans="4:4" x14ac:dyDescent="0.25">
      <c r="D4472" s="111"/>
    </row>
    <row r="4473" spans="4:4" x14ac:dyDescent="0.25">
      <c r="D4473" s="111"/>
    </row>
    <row r="4474" spans="4:4" x14ac:dyDescent="0.25">
      <c r="D4474" s="111"/>
    </row>
    <row r="4475" spans="4:4" x14ac:dyDescent="0.25">
      <c r="D4475" s="111"/>
    </row>
    <row r="4476" spans="4:4" x14ac:dyDescent="0.25">
      <c r="D4476" s="111"/>
    </row>
    <row r="4477" spans="4:4" x14ac:dyDescent="0.25">
      <c r="D4477" s="111"/>
    </row>
    <row r="4478" spans="4:4" x14ac:dyDescent="0.25">
      <c r="D4478" s="111"/>
    </row>
    <row r="4479" spans="4:4" x14ac:dyDescent="0.25">
      <c r="D4479" s="111"/>
    </row>
    <row r="4480" spans="4:4" x14ac:dyDescent="0.25">
      <c r="D4480" s="111"/>
    </row>
    <row r="4481" spans="4:4" x14ac:dyDescent="0.25">
      <c r="D4481" s="111"/>
    </row>
    <row r="4482" spans="4:4" x14ac:dyDescent="0.25">
      <c r="D4482" s="111"/>
    </row>
    <row r="4483" spans="4:4" x14ac:dyDescent="0.25">
      <c r="D4483" s="111"/>
    </row>
    <row r="4484" spans="4:4" x14ac:dyDescent="0.25">
      <c r="D4484" s="111"/>
    </row>
    <row r="4485" spans="4:4" x14ac:dyDescent="0.25">
      <c r="D4485" s="111"/>
    </row>
    <row r="4486" spans="4:4" x14ac:dyDescent="0.25">
      <c r="D4486" s="111"/>
    </row>
    <row r="4487" spans="4:4" x14ac:dyDescent="0.25">
      <c r="D4487" s="111"/>
    </row>
    <row r="4488" spans="4:4" x14ac:dyDescent="0.25">
      <c r="D4488" s="111"/>
    </row>
    <row r="4489" spans="4:4" x14ac:dyDescent="0.25">
      <c r="D4489" s="111"/>
    </row>
    <row r="4490" spans="4:4" x14ac:dyDescent="0.25">
      <c r="D4490" s="111"/>
    </row>
    <row r="4491" spans="4:4" x14ac:dyDescent="0.25">
      <c r="D4491" s="111"/>
    </row>
    <row r="4492" spans="4:4" x14ac:dyDescent="0.25">
      <c r="D4492" s="111"/>
    </row>
    <row r="4493" spans="4:4" x14ac:dyDescent="0.25">
      <c r="D4493" s="111"/>
    </row>
    <row r="4494" spans="4:4" x14ac:dyDescent="0.25">
      <c r="D4494" s="111"/>
    </row>
    <row r="4495" spans="4:4" x14ac:dyDescent="0.25">
      <c r="D4495" s="111"/>
    </row>
    <row r="4496" spans="4:4" x14ac:dyDescent="0.25">
      <c r="D4496" s="111"/>
    </row>
    <row r="4497" spans="4:4" x14ac:dyDescent="0.25">
      <c r="D4497" s="111"/>
    </row>
    <row r="4498" spans="4:4" x14ac:dyDescent="0.25">
      <c r="D4498" s="111"/>
    </row>
    <row r="4499" spans="4:4" x14ac:dyDescent="0.25">
      <c r="D4499" s="111"/>
    </row>
    <row r="4500" spans="4:4" x14ac:dyDescent="0.25">
      <c r="D4500" s="111"/>
    </row>
    <row r="4501" spans="4:4" x14ac:dyDescent="0.25">
      <c r="D4501" s="111"/>
    </row>
    <row r="4502" spans="4:4" x14ac:dyDescent="0.25">
      <c r="D4502" s="111"/>
    </row>
    <row r="4503" spans="4:4" x14ac:dyDescent="0.25">
      <c r="D4503" s="111"/>
    </row>
    <row r="4504" spans="4:4" x14ac:dyDescent="0.25">
      <c r="D4504" s="111"/>
    </row>
    <row r="4505" spans="4:4" x14ac:dyDescent="0.25">
      <c r="D4505" s="111"/>
    </row>
    <row r="4506" spans="4:4" x14ac:dyDescent="0.25">
      <c r="D4506" s="111"/>
    </row>
    <row r="4507" spans="4:4" x14ac:dyDescent="0.25">
      <c r="D4507" s="111"/>
    </row>
    <row r="4508" spans="4:4" x14ac:dyDescent="0.25">
      <c r="D4508" s="111"/>
    </row>
    <row r="4509" spans="4:4" x14ac:dyDescent="0.25">
      <c r="D4509" s="111"/>
    </row>
    <row r="4510" spans="4:4" x14ac:dyDescent="0.25">
      <c r="D4510" s="111"/>
    </row>
    <row r="4511" spans="4:4" x14ac:dyDescent="0.25">
      <c r="D4511" s="111"/>
    </row>
    <row r="4512" spans="4:4" x14ac:dyDescent="0.25">
      <c r="D4512" s="111"/>
    </row>
    <row r="4513" spans="4:4" x14ac:dyDescent="0.25">
      <c r="D4513" s="111"/>
    </row>
    <row r="4514" spans="4:4" x14ac:dyDescent="0.25">
      <c r="D4514" s="111"/>
    </row>
    <row r="4515" spans="4:4" x14ac:dyDescent="0.25">
      <c r="D4515" s="111"/>
    </row>
    <row r="4516" spans="4:4" x14ac:dyDescent="0.25">
      <c r="D4516" s="111"/>
    </row>
    <row r="4517" spans="4:4" x14ac:dyDescent="0.25">
      <c r="D4517" s="111"/>
    </row>
    <row r="4518" spans="4:4" x14ac:dyDescent="0.25">
      <c r="D4518" s="111"/>
    </row>
    <row r="4519" spans="4:4" x14ac:dyDescent="0.25">
      <c r="D4519" s="111"/>
    </row>
    <row r="4520" spans="4:4" x14ac:dyDescent="0.25">
      <c r="D4520" s="111"/>
    </row>
    <row r="4521" spans="4:4" x14ac:dyDescent="0.25">
      <c r="D4521" s="111"/>
    </row>
    <row r="4522" spans="4:4" x14ac:dyDescent="0.25">
      <c r="D4522" s="111"/>
    </row>
    <row r="4523" spans="4:4" x14ac:dyDescent="0.25">
      <c r="D4523" s="111"/>
    </row>
    <row r="4524" spans="4:4" x14ac:dyDescent="0.25">
      <c r="D4524" s="111"/>
    </row>
    <row r="4525" spans="4:4" x14ac:dyDescent="0.25">
      <c r="D4525" s="111"/>
    </row>
    <row r="4526" spans="4:4" x14ac:dyDescent="0.25">
      <c r="D4526" s="111"/>
    </row>
    <row r="4527" spans="4:4" x14ac:dyDescent="0.25">
      <c r="D4527" s="111"/>
    </row>
    <row r="4528" spans="4:4" x14ac:dyDescent="0.25">
      <c r="D4528" s="111"/>
    </row>
    <row r="4529" spans="4:4" x14ac:dyDescent="0.25">
      <c r="D4529" s="111"/>
    </row>
    <row r="4530" spans="4:4" x14ac:dyDescent="0.25">
      <c r="D4530" s="111"/>
    </row>
    <row r="4531" spans="4:4" x14ac:dyDescent="0.25">
      <c r="D4531" s="111"/>
    </row>
    <row r="4532" spans="4:4" x14ac:dyDescent="0.25">
      <c r="D4532" s="111"/>
    </row>
    <row r="4533" spans="4:4" x14ac:dyDescent="0.25">
      <c r="D4533" s="111"/>
    </row>
    <row r="4534" spans="4:4" x14ac:dyDescent="0.25">
      <c r="D4534" s="111"/>
    </row>
    <row r="4535" spans="4:4" x14ac:dyDescent="0.25">
      <c r="D4535" s="111"/>
    </row>
    <row r="4536" spans="4:4" x14ac:dyDescent="0.25">
      <c r="D4536" s="111"/>
    </row>
    <row r="4537" spans="4:4" x14ac:dyDescent="0.25">
      <c r="D4537" s="111"/>
    </row>
    <row r="4538" spans="4:4" x14ac:dyDescent="0.25">
      <c r="D4538" s="111"/>
    </row>
    <row r="4539" spans="4:4" x14ac:dyDescent="0.25">
      <c r="D4539" s="111"/>
    </row>
    <row r="4540" spans="4:4" x14ac:dyDescent="0.25">
      <c r="D4540" s="111"/>
    </row>
    <row r="4541" spans="4:4" x14ac:dyDescent="0.25">
      <c r="D4541" s="111"/>
    </row>
    <row r="4542" spans="4:4" x14ac:dyDescent="0.25">
      <c r="D4542" s="111"/>
    </row>
    <row r="4543" spans="4:4" x14ac:dyDescent="0.25">
      <c r="D4543" s="111"/>
    </row>
    <row r="4544" spans="4:4" x14ac:dyDescent="0.25">
      <c r="D4544" s="111"/>
    </row>
    <row r="4545" spans="4:4" x14ac:dyDescent="0.25">
      <c r="D4545" s="111"/>
    </row>
    <row r="4546" spans="4:4" x14ac:dyDescent="0.25">
      <c r="D4546" s="111"/>
    </row>
    <row r="4547" spans="4:4" x14ac:dyDescent="0.25">
      <c r="D4547" s="111"/>
    </row>
    <row r="4548" spans="4:4" x14ac:dyDescent="0.25">
      <c r="D4548" s="111"/>
    </row>
    <row r="4549" spans="4:4" x14ac:dyDescent="0.25">
      <c r="D4549" s="111"/>
    </row>
    <row r="4550" spans="4:4" x14ac:dyDescent="0.25">
      <c r="D4550" s="111"/>
    </row>
    <row r="4551" spans="4:4" x14ac:dyDescent="0.25">
      <c r="D4551" s="111"/>
    </row>
    <row r="4552" spans="4:4" x14ac:dyDescent="0.25">
      <c r="D4552" s="111"/>
    </row>
    <row r="4553" spans="4:4" x14ac:dyDescent="0.25">
      <c r="D4553" s="111"/>
    </row>
    <row r="4554" spans="4:4" x14ac:dyDescent="0.25">
      <c r="D4554" s="111"/>
    </row>
    <row r="4555" spans="4:4" x14ac:dyDescent="0.25">
      <c r="D4555" s="111"/>
    </row>
    <row r="4556" spans="4:4" x14ac:dyDescent="0.25">
      <c r="D4556" s="111"/>
    </row>
    <row r="4557" spans="4:4" x14ac:dyDescent="0.25">
      <c r="D4557" s="111"/>
    </row>
    <row r="4558" spans="4:4" x14ac:dyDescent="0.25">
      <c r="D4558" s="111"/>
    </row>
    <row r="4559" spans="4:4" x14ac:dyDescent="0.25">
      <c r="D4559" s="111"/>
    </row>
    <row r="4560" spans="4:4" x14ac:dyDescent="0.25">
      <c r="D4560" s="111"/>
    </row>
    <row r="4561" spans="4:4" x14ac:dyDescent="0.25">
      <c r="D4561" s="111"/>
    </row>
    <row r="4562" spans="4:4" x14ac:dyDescent="0.25">
      <c r="D4562" s="111"/>
    </row>
    <row r="4563" spans="4:4" x14ac:dyDescent="0.25">
      <c r="D4563" s="111"/>
    </row>
    <row r="4564" spans="4:4" x14ac:dyDescent="0.25">
      <c r="D4564" s="111"/>
    </row>
    <row r="4565" spans="4:4" x14ac:dyDescent="0.25">
      <c r="D4565" s="111"/>
    </row>
    <row r="4566" spans="4:4" x14ac:dyDescent="0.25">
      <c r="D4566" s="111"/>
    </row>
    <row r="4567" spans="4:4" x14ac:dyDescent="0.25">
      <c r="D4567" s="111"/>
    </row>
    <row r="4568" spans="4:4" x14ac:dyDescent="0.25">
      <c r="D4568" s="111"/>
    </row>
    <row r="4569" spans="4:4" x14ac:dyDescent="0.25">
      <c r="D4569" s="111"/>
    </row>
    <row r="4570" spans="4:4" x14ac:dyDescent="0.25">
      <c r="D4570" s="111"/>
    </row>
    <row r="4571" spans="4:4" x14ac:dyDescent="0.25">
      <c r="D4571" s="111"/>
    </row>
    <row r="4572" spans="4:4" x14ac:dyDescent="0.25">
      <c r="D4572" s="111"/>
    </row>
    <row r="4573" spans="4:4" x14ac:dyDescent="0.25">
      <c r="D4573" s="111"/>
    </row>
    <row r="4574" spans="4:4" x14ac:dyDescent="0.25">
      <c r="D4574" s="111"/>
    </row>
    <row r="4575" spans="4:4" x14ac:dyDescent="0.25">
      <c r="D4575" s="111"/>
    </row>
    <row r="4576" spans="4:4" x14ac:dyDescent="0.25">
      <c r="D4576" s="111"/>
    </row>
    <row r="4577" spans="4:4" x14ac:dyDescent="0.25">
      <c r="D4577" s="111"/>
    </row>
    <row r="4578" spans="4:4" x14ac:dyDescent="0.25">
      <c r="D4578" s="111"/>
    </row>
    <row r="4579" spans="4:4" x14ac:dyDescent="0.25">
      <c r="D4579" s="111"/>
    </row>
    <row r="4580" spans="4:4" x14ac:dyDescent="0.25">
      <c r="D4580" s="111"/>
    </row>
    <row r="4581" spans="4:4" x14ac:dyDescent="0.25">
      <c r="D4581" s="111"/>
    </row>
    <row r="4582" spans="4:4" x14ac:dyDescent="0.25">
      <c r="D4582" s="111"/>
    </row>
    <row r="4583" spans="4:4" x14ac:dyDescent="0.25">
      <c r="D4583" s="111"/>
    </row>
    <row r="4584" spans="4:4" x14ac:dyDescent="0.25">
      <c r="D4584" s="111"/>
    </row>
    <row r="4585" spans="4:4" x14ac:dyDescent="0.25">
      <c r="D4585" s="111"/>
    </row>
    <row r="4586" spans="4:4" x14ac:dyDescent="0.25">
      <c r="D4586" s="111"/>
    </row>
    <row r="4587" spans="4:4" x14ac:dyDescent="0.25">
      <c r="D4587" s="111"/>
    </row>
    <row r="4588" spans="4:4" x14ac:dyDescent="0.25">
      <c r="D4588" s="111"/>
    </row>
    <row r="4589" spans="4:4" x14ac:dyDescent="0.25">
      <c r="D4589" s="111"/>
    </row>
    <row r="4590" spans="4:4" x14ac:dyDescent="0.25">
      <c r="D4590" s="111"/>
    </row>
    <row r="4591" spans="4:4" x14ac:dyDescent="0.25">
      <c r="D4591" s="111"/>
    </row>
    <row r="4592" spans="4:4" x14ac:dyDescent="0.25">
      <c r="D4592" s="111"/>
    </row>
    <row r="4593" spans="4:4" x14ac:dyDescent="0.25">
      <c r="D4593" s="111"/>
    </row>
    <row r="4594" spans="4:4" x14ac:dyDescent="0.25">
      <c r="D4594" s="111"/>
    </row>
    <row r="4595" spans="4:4" x14ac:dyDescent="0.25">
      <c r="D4595" s="111"/>
    </row>
    <row r="4596" spans="4:4" x14ac:dyDescent="0.25">
      <c r="D4596" s="111"/>
    </row>
    <row r="4597" spans="4:4" x14ac:dyDescent="0.25">
      <c r="D4597" s="111"/>
    </row>
    <row r="4598" spans="4:4" x14ac:dyDescent="0.25">
      <c r="D4598" s="111"/>
    </row>
    <row r="4599" spans="4:4" x14ac:dyDescent="0.25">
      <c r="D4599" s="111"/>
    </row>
    <row r="4600" spans="4:4" x14ac:dyDescent="0.25">
      <c r="D4600" s="111"/>
    </row>
    <row r="4601" spans="4:4" x14ac:dyDescent="0.25">
      <c r="D4601" s="111"/>
    </row>
    <row r="4602" spans="4:4" x14ac:dyDescent="0.25">
      <c r="D4602" s="111"/>
    </row>
    <row r="4603" spans="4:4" x14ac:dyDescent="0.25">
      <c r="D4603" s="111"/>
    </row>
    <row r="4604" spans="4:4" x14ac:dyDescent="0.25">
      <c r="D4604" s="111"/>
    </row>
    <row r="4605" spans="4:4" x14ac:dyDescent="0.25">
      <c r="D4605" s="111"/>
    </row>
    <row r="4606" spans="4:4" x14ac:dyDescent="0.25">
      <c r="D4606" s="111"/>
    </row>
    <row r="4607" spans="4:4" x14ac:dyDescent="0.25">
      <c r="D4607" s="111"/>
    </row>
    <row r="4608" spans="4:4" x14ac:dyDescent="0.25">
      <c r="D4608" s="111"/>
    </row>
    <row r="4609" spans="4:4" x14ac:dyDescent="0.25">
      <c r="D4609" s="111"/>
    </row>
    <row r="4610" spans="4:4" x14ac:dyDescent="0.25">
      <c r="D4610" s="111"/>
    </row>
    <row r="4611" spans="4:4" x14ac:dyDescent="0.25">
      <c r="D4611" s="111"/>
    </row>
    <row r="4612" spans="4:4" x14ac:dyDescent="0.25">
      <c r="D4612" s="111"/>
    </row>
    <row r="4613" spans="4:4" x14ac:dyDescent="0.25">
      <c r="D4613" s="111"/>
    </row>
    <row r="4614" spans="4:4" x14ac:dyDescent="0.25">
      <c r="D4614" s="111"/>
    </row>
    <row r="4615" spans="4:4" x14ac:dyDescent="0.25">
      <c r="D4615" s="111"/>
    </row>
    <row r="4616" spans="4:4" x14ac:dyDescent="0.25">
      <c r="D4616" s="111"/>
    </row>
    <row r="4617" spans="4:4" x14ac:dyDescent="0.25">
      <c r="D4617" s="111"/>
    </row>
    <row r="4618" spans="4:4" x14ac:dyDescent="0.25">
      <c r="D4618" s="111"/>
    </row>
    <row r="4619" spans="4:4" x14ac:dyDescent="0.25">
      <c r="D4619" s="111"/>
    </row>
    <row r="4620" spans="4:4" x14ac:dyDescent="0.25">
      <c r="D4620" s="111"/>
    </row>
    <row r="4621" spans="4:4" x14ac:dyDescent="0.25">
      <c r="D4621" s="111"/>
    </row>
    <row r="4622" spans="4:4" x14ac:dyDescent="0.25">
      <c r="D4622" s="111"/>
    </row>
    <row r="4623" spans="4:4" x14ac:dyDescent="0.25">
      <c r="D4623" s="111"/>
    </row>
    <row r="4624" spans="4:4" x14ac:dyDescent="0.25">
      <c r="D4624" s="111"/>
    </row>
    <row r="4625" spans="4:4" x14ac:dyDescent="0.25">
      <c r="D4625" s="111"/>
    </row>
    <row r="4626" spans="4:4" x14ac:dyDescent="0.25">
      <c r="D4626" s="111"/>
    </row>
    <row r="4627" spans="4:4" x14ac:dyDescent="0.25">
      <c r="D4627" s="111"/>
    </row>
    <row r="4628" spans="4:4" x14ac:dyDescent="0.25">
      <c r="D4628" s="111"/>
    </row>
    <row r="4629" spans="4:4" x14ac:dyDescent="0.25">
      <c r="D4629" s="111"/>
    </row>
    <row r="4630" spans="4:4" x14ac:dyDescent="0.25">
      <c r="D4630" s="111"/>
    </row>
    <row r="4631" spans="4:4" x14ac:dyDescent="0.25">
      <c r="D4631" s="111"/>
    </row>
    <row r="4632" spans="4:4" x14ac:dyDescent="0.25">
      <c r="D4632" s="111"/>
    </row>
    <row r="4633" spans="4:4" x14ac:dyDescent="0.25">
      <c r="D4633" s="111"/>
    </row>
    <row r="4634" spans="4:4" x14ac:dyDescent="0.25">
      <c r="D4634" s="111"/>
    </row>
    <row r="4635" spans="4:4" x14ac:dyDescent="0.25">
      <c r="D4635" s="111"/>
    </row>
    <row r="4636" spans="4:4" x14ac:dyDescent="0.25">
      <c r="D4636" s="111"/>
    </row>
    <row r="4637" spans="4:4" x14ac:dyDescent="0.25">
      <c r="D4637" s="111"/>
    </row>
    <row r="4638" spans="4:4" x14ac:dyDescent="0.25">
      <c r="D4638" s="111"/>
    </row>
    <row r="4639" spans="4:4" x14ac:dyDescent="0.25">
      <c r="D4639" s="111"/>
    </row>
    <row r="4640" spans="4:4" x14ac:dyDescent="0.25">
      <c r="D4640" s="111"/>
    </row>
    <row r="4641" spans="4:4" x14ac:dyDescent="0.25">
      <c r="D4641" s="111"/>
    </row>
    <row r="4642" spans="4:4" x14ac:dyDescent="0.25">
      <c r="D4642" s="111"/>
    </row>
    <row r="4643" spans="4:4" x14ac:dyDescent="0.25">
      <c r="D4643" s="111"/>
    </row>
    <row r="4644" spans="4:4" x14ac:dyDescent="0.25">
      <c r="D4644" s="111"/>
    </row>
    <row r="4645" spans="4:4" x14ac:dyDescent="0.25">
      <c r="D4645" s="111"/>
    </row>
    <row r="4646" spans="4:4" x14ac:dyDescent="0.25">
      <c r="D4646" s="111"/>
    </row>
    <row r="4647" spans="4:4" x14ac:dyDescent="0.25">
      <c r="D4647" s="111"/>
    </row>
    <row r="4648" spans="4:4" x14ac:dyDescent="0.25">
      <c r="D4648" s="111"/>
    </row>
    <row r="4649" spans="4:4" x14ac:dyDescent="0.25">
      <c r="D4649" s="111"/>
    </row>
    <row r="4650" spans="4:4" x14ac:dyDescent="0.25">
      <c r="D4650" s="111"/>
    </row>
    <row r="4651" spans="4:4" x14ac:dyDescent="0.25">
      <c r="D4651" s="111"/>
    </row>
    <row r="4652" spans="4:4" x14ac:dyDescent="0.25">
      <c r="D4652" s="111"/>
    </row>
    <row r="4653" spans="4:4" x14ac:dyDescent="0.25">
      <c r="D4653" s="111"/>
    </row>
    <row r="4654" spans="4:4" x14ac:dyDescent="0.25">
      <c r="D4654" s="111"/>
    </row>
    <row r="4655" spans="4:4" x14ac:dyDescent="0.25">
      <c r="D4655" s="111"/>
    </row>
    <row r="4656" spans="4:4" x14ac:dyDescent="0.25">
      <c r="D4656" s="111"/>
    </row>
    <row r="4657" spans="4:4" x14ac:dyDescent="0.25">
      <c r="D4657" s="111"/>
    </row>
    <row r="4658" spans="4:4" x14ac:dyDescent="0.25">
      <c r="D4658" s="111"/>
    </row>
    <row r="4659" spans="4:4" x14ac:dyDescent="0.25">
      <c r="D4659" s="111"/>
    </row>
    <row r="4660" spans="4:4" x14ac:dyDescent="0.25">
      <c r="D4660" s="111"/>
    </row>
    <row r="4661" spans="4:4" x14ac:dyDescent="0.25">
      <c r="D4661" s="111"/>
    </row>
    <row r="4662" spans="4:4" x14ac:dyDescent="0.25">
      <c r="D4662" s="111"/>
    </row>
    <row r="4663" spans="4:4" x14ac:dyDescent="0.25">
      <c r="D4663" s="111"/>
    </row>
    <row r="4664" spans="4:4" x14ac:dyDescent="0.25">
      <c r="D4664" s="111"/>
    </row>
    <row r="4665" spans="4:4" x14ac:dyDescent="0.25">
      <c r="D4665" s="111"/>
    </row>
    <row r="4666" spans="4:4" x14ac:dyDescent="0.25">
      <c r="D4666" s="111"/>
    </row>
    <row r="4667" spans="4:4" x14ac:dyDescent="0.25">
      <c r="D4667" s="111"/>
    </row>
    <row r="4668" spans="4:4" x14ac:dyDescent="0.25">
      <c r="D4668" s="111"/>
    </row>
    <row r="4669" spans="4:4" x14ac:dyDescent="0.25">
      <c r="D4669" s="111"/>
    </row>
    <row r="4670" spans="4:4" x14ac:dyDescent="0.25">
      <c r="D4670" s="111"/>
    </row>
    <row r="4671" spans="4:4" x14ac:dyDescent="0.25">
      <c r="D4671" s="111"/>
    </row>
    <row r="4672" spans="4:4" x14ac:dyDescent="0.25">
      <c r="D4672" s="111"/>
    </row>
    <row r="4673" spans="4:4" x14ac:dyDescent="0.25">
      <c r="D4673" s="111"/>
    </row>
    <row r="4674" spans="4:4" x14ac:dyDescent="0.25">
      <c r="D4674" s="111"/>
    </row>
    <row r="4675" spans="4:4" x14ac:dyDescent="0.25">
      <c r="D4675" s="111"/>
    </row>
    <row r="4676" spans="4:4" x14ac:dyDescent="0.25">
      <c r="D4676" s="111"/>
    </row>
    <row r="4677" spans="4:4" x14ac:dyDescent="0.25">
      <c r="D4677" s="111"/>
    </row>
    <row r="4678" spans="4:4" x14ac:dyDescent="0.25">
      <c r="D4678" s="111"/>
    </row>
    <row r="4679" spans="4:4" x14ac:dyDescent="0.25">
      <c r="D4679" s="111"/>
    </row>
    <row r="4680" spans="4:4" x14ac:dyDescent="0.25">
      <c r="D4680" s="111"/>
    </row>
    <row r="4681" spans="4:4" x14ac:dyDescent="0.25">
      <c r="D4681" s="111"/>
    </row>
    <row r="4682" spans="4:4" x14ac:dyDescent="0.25">
      <c r="D4682" s="111"/>
    </row>
    <row r="4683" spans="4:4" x14ac:dyDescent="0.25">
      <c r="D4683" s="111"/>
    </row>
    <row r="4684" spans="4:4" x14ac:dyDescent="0.25">
      <c r="D4684" s="111"/>
    </row>
    <row r="4685" spans="4:4" x14ac:dyDescent="0.25">
      <c r="D4685" s="111"/>
    </row>
    <row r="4686" spans="4:4" x14ac:dyDescent="0.25">
      <c r="D4686" s="111"/>
    </row>
    <row r="4687" spans="4:4" x14ac:dyDescent="0.25">
      <c r="D4687" s="111"/>
    </row>
    <row r="4688" spans="4:4" x14ac:dyDescent="0.25">
      <c r="D4688" s="111"/>
    </row>
    <row r="4689" spans="4:4" x14ac:dyDescent="0.25">
      <c r="D4689" s="111"/>
    </row>
    <row r="4690" spans="4:4" x14ac:dyDescent="0.25">
      <c r="D4690" s="111"/>
    </row>
    <row r="4691" spans="4:4" x14ac:dyDescent="0.25">
      <c r="D4691" s="111"/>
    </row>
    <row r="4692" spans="4:4" x14ac:dyDescent="0.25">
      <c r="D4692" s="111"/>
    </row>
    <row r="4693" spans="4:4" x14ac:dyDescent="0.25">
      <c r="D4693" s="111"/>
    </row>
    <row r="4694" spans="4:4" x14ac:dyDescent="0.25">
      <c r="D4694" s="111"/>
    </row>
    <row r="4695" spans="4:4" x14ac:dyDescent="0.25">
      <c r="D4695" s="111"/>
    </row>
    <row r="4696" spans="4:4" x14ac:dyDescent="0.25">
      <c r="D4696" s="111"/>
    </row>
    <row r="4697" spans="4:4" x14ac:dyDescent="0.25">
      <c r="D4697" s="111"/>
    </row>
    <row r="4698" spans="4:4" x14ac:dyDescent="0.25">
      <c r="D4698" s="111"/>
    </row>
    <row r="4699" spans="4:4" x14ac:dyDescent="0.25">
      <c r="D4699" s="111"/>
    </row>
    <row r="4700" spans="4:4" x14ac:dyDescent="0.25">
      <c r="D4700" s="111"/>
    </row>
    <row r="4701" spans="4:4" x14ac:dyDescent="0.25">
      <c r="D4701" s="111"/>
    </row>
    <row r="4702" spans="4:4" x14ac:dyDescent="0.25">
      <c r="D4702" s="111"/>
    </row>
    <row r="4703" spans="4:4" x14ac:dyDescent="0.25">
      <c r="D4703" s="111"/>
    </row>
    <row r="4704" spans="4:4" x14ac:dyDescent="0.25">
      <c r="D4704" s="111"/>
    </row>
    <row r="4705" spans="4:4" x14ac:dyDescent="0.25">
      <c r="D4705" s="111"/>
    </row>
    <row r="4706" spans="4:4" x14ac:dyDescent="0.25">
      <c r="D4706" s="111"/>
    </row>
    <row r="4707" spans="4:4" x14ac:dyDescent="0.25">
      <c r="D4707" s="111"/>
    </row>
    <row r="4708" spans="4:4" x14ac:dyDescent="0.25">
      <c r="D4708" s="111"/>
    </row>
    <row r="4709" spans="4:4" x14ac:dyDescent="0.25">
      <c r="D4709" s="111"/>
    </row>
    <row r="4710" spans="4:4" x14ac:dyDescent="0.25">
      <c r="D4710" s="111"/>
    </row>
    <row r="4711" spans="4:4" x14ac:dyDescent="0.25">
      <c r="D4711" s="111"/>
    </row>
    <row r="4712" spans="4:4" x14ac:dyDescent="0.25">
      <c r="D4712" s="111"/>
    </row>
    <row r="4713" spans="4:4" x14ac:dyDescent="0.25">
      <c r="D4713" s="111"/>
    </row>
    <row r="4714" spans="4:4" x14ac:dyDescent="0.25">
      <c r="D4714" s="111"/>
    </row>
    <row r="4715" spans="4:4" x14ac:dyDescent="0.25">
      <c r="D4715" s="111"/>
    </row>
    <row r="4716" spans="4:4" x14ac:dyDescent="0.25">
      <c r="D4716" s="111"/>
    </row>
    <row r="4717" spans="4:4" x14ac:dyDescent="0.25">
      <c r="D4717" s="111"/>
    </row>
    <row r="4718" spans="4:4" x14ac:dyDescent="0.25">
      <c r="D4718" s="111"/>
    </row>
    <row r="4719" spans="4:4" x14ac:dyDescent="0.25">
      <c r="D4719" s="111"/>
    </row>
    <row r="4720" spans="4:4" x14ac:dyDescent="0.25">
      <c r="D4720" s="111"/>
    </row>
    <row r="4721" spans="4:4" x14ac:dyDescent="0.25">
      <c r="D4721" s="111"/>
    </row>
    <row r="4722" spans="4:4" x14ac:dyDescent="0.25">
      <c r="D4722" s="111"/>
    </row>
    <row r="4723" spans="4:4" x14ac:dyDescent="0.25">
      <c r="D4723" s="111"/>
    </row>
    <row r="4724" spans="4:4" x14ac:dyDescent="0.25">
      <c r="D4724" s="111"/>
    </row>
    <row r="4725" spans="4:4" x14ac:dyDescent="0.25">
      <c r="D4725" s="111"/>
    </row>
    <row r="4726" spans="4:4" x14ac:dyDescent="0.25">
      <c r="D4726" s="111"/>
    </row>
    <row r="4727" spans="4:4" x14ac:dyDescent="0.25">
      <c r="D4727" s="111"/>
    </row>
    <row r="4728" spans="4:4" x14ac:dyDescent="0.25">
      <c r="D4728" s="111"/>
    </row>
    <row r="4729" spans="4:4" x14ac:dyDescent="0.25">
      <c r="D4729" s="111"/>
    </row>
    <row r="4730" spans="4:4" x14ac:dyDescent="0.25">
      <c r="D4730" s="111"/>
    </row>
    <row r="4731" spans="4:4" x14ac:dyDescent="0.25">
      <c r="D4731" s="111"/>
    </row>
    <row r="4732" spans="4:4" x14ac:dyDescent="0.25">
      <c r="D4732" s="111"/>
    </row>
    <row r="4733" spans="4:4" x14ac:dyDescent="0.25">
      <c r="D4733" s="111"/>
    </row>
    <row r="4734" spans="4:4" x14ac:dyDescent="0.25">
      <c r="D4734" s="111"/>
    </row>
    <row r="4735" spans="4:4" x14ac:dyDescent="0.25">
      <c r="D4735" s="111"/>
    </row>
    <row r="4736" spans="4:4" x14ac:dyDescent="0.25">
      <c r="D4736" s="111"/>
    </row>
    <row r="4737" spans="4:4" x14ac:dyDescent="0.25">
      <c r="D4737" s="111"/>
    </row>
    <row r="4738" spans="4:4" x14ac:dyDescent="0.25">
      <c r="D4738" s="111"/>
    </row>
    <row r="4739" spans="4:4" x14ac:dyDescent="0.25">
      <c r="D4739" s="111"/>
    </row>
    <row r="4740" spans="4:4" x14ac:dyDescent="0.25">
      <c r="D4740" s="111"/>
    </row>
    <row r="4741" spans="4:4" x14ac:dyDescent="0.25">
      <c r="D4741" s="111"/>
    </row>
    <row r="4742" spans="4:4" x14ac:dyDescent="0.25">
      <c r="D4742" s="111"/>
    </row>
    <row r="4743" spans="4:4" x14ac:dyDescent="0.25">
      <c r="D4743" s="111"/>
    </row>
    <row r="4744" spans="4:4" x14ac:dyDescent="0.25">
      <c r="D4744" s="111"/>
    </row>
    <row r="4745" spans="4:4" x14ac:dyDescent="0.25">
      <c r="D4745" s="111"/>
    </row>
    <row r="4746" spans="4:4" x14ac:dyDescent="0.25">
      <c r="D4746" s="111"/>
    </row>
    <row r="4747" spans="4:4" x14ac:dyDescent="0.25">
      <c r="D4747" s="111"/>
    </row>
    <row r="4748" spans="4:4" x14ac:dyDescent="0.25">
      <c r="D4748" s="111"/>
    </row>
    <row r="4749" spans="4:4" x14ac:dyDescent="0.25">
      <c r="D4749" s="111"/>
    </row>
    <row r="4750" spans="4:4" x14ac:dyDescent="0.25">
      <c r="D4750" s="111"/>
    </row>
    <row r="4751" spans="4:4" x14ac:dyDescent="0.25">
      <c r="D4751" s="111"/>
    </row>
    <row r="4752" spans="4:4" x14ac:dyDescent="0.25">
      <c r="D4752" s="111"/>
    </row>
    <row r="4753" spans="4:4" x14ac:dyDescent="0.25">
      <c r="D4753" s="111"/>
    </row>
    <row r="4754" spans="4:4" x14ac:dyDescent="0.25">
      <c r="D4754" s="111"/>
    </row>
    <row r="4755" spans="4:4" x14ac:dyDescent="0.25">
      <c r="D4755" s="111"/>
    </row>
    <row r="4756" spans="4:4" x14ac:dyDescent="0.25">
      <c r="D4756" s="111"/>
    </row>
    <row r="4757" spans="4:4" x14ac:dyDescent="0.25">
      <c r="D4757" s="111"/>
    </row>
    <row r="4758" spans="4:4" x14ac:dyDescent="0.25">
      <c r="D4758" s="111"/>
    </row>
    <row r="4759" spans="4:4" x14ac:dyDescent="0.25">
      <c r="D4759" s="111"/>
    </row>
    <row r="4760" spans="4:4" x14ac:dyDescent="0.25">
      <c r="D4760" s="111"/>
    </row>
    <row r="4761" spans="4:4" x14ac:dyDescent="0.25">
      <c r="D4761" s="111"/>
    </row>
    <row r="4762" spans="4:4" x14ac:dyDescent="0.25">
      <c r="D4762" s="111"/>
    </row>
    <row r="4763" spans="4:4" x14ac:dyDescent="0.25">
      <c r="D4763" s="111"/>
    </row>
    <row r="4764" spans="4:4" x14ac:dyDescent="0.25">
      <c r="D4764" s="111"/>
    </row>
    <row r="4765" spans="4:4" x14ac:dyDescent="0.25">
      <c r="D4765" s="111"/>
    </row>
    <row r="4766" spans="4:4" x14ac:dyDescent="0.25">
      <c r="D4766" s="111"/>
    </row>
    <row r="4767" spans="4:4" x14ac:dyDescent="0.25">
      <c r="D4767" s="111"/>
    </row>
    <row r="4768" spans="4:4" x14ac:dyDescent="0.25">
      <c r="D4768" s="111"/>
    </row>
    <row r="4769" spans="4:4" x14ac:dyDescent="0.25">
      <c r="D4769" s="111"/>
    </row>
    <row r="4770" spans="4:4" x14ac:dyDescent="0.25">
      <c r="D4770" s="111"/>
    </row>
    <row r="4771" spans="4:4" x14ac:dyDescent="0.25">
      <c r="D4771" s="111"/>
    </row>
    <row r="4772" spans="4:4" x14ac:dyDescent="0.25">
      <c r="D4772" s="111"/>
    </row>
    <row r="4773" spans="4:4" x14ac:dyDescent="0.25">
      <c r="D4773" s="111"/>
    </row>
    <row r="4774" spans="4:4" x14ac:dyDescent="0.25">
      <c r="D4774" s="111"/>
    </row>
    <row r="4775" spans="4:4" x14ac:dyDescent="0.25">
      <c r="D4775" s="111"/>
    </row>
    <row r="4776" spans="4:4" x14ac:dyDescent="0.25">
      <c r="D4776" s="111"/>
    </row>
    <row r="4777" spans="4:4" x14ac:dyDescent="0.25">
      <c r="D4777" s="111"/>
    </row>
    <row r="4778" spans="4:4" x14ac:dyDescent="0.25">
      <c r="D4778" s="111"/>
    </row>
    <row r="4779" spans="4:4" x14ac:dyDescent="0.25">
      <c r="D4779" s="111"/>
    </row>
    <row r="4780" spans="4:4" x14ac:dyDescent="0.25">
      <c r="D4780" s="111"/>
    </row>
    <row r="4781" spans="4:4" x14ac:dyDescent="0.25">
      <c r="D4781" s="111"/>
    </row>
    <row r="4782" spans="4:4" x14ac:dyDescent="0.25">
      <c r="D4782" s="111"/>
    </row>
    <row r="4783" spans="4:4" x14ac:dyDescent="0.25">
      <c r="D4783" s="111"/>
    </row>
    <row r="4784" spans="4:4" x14ac:dyDescent="0.25">
      <c r="D4784" s="111"/>
    </row>
    <row r="4785" spans="4:4" x14ac:dyDescent="0.25">
      <c r="D4785" s="111"/>
    </row>
    <row r="4786" spans="4:4" x14ac:dyDescent="0.25">
      <c r="D4786" s="111"/>
    </row>
    <row r="4787" spans="4:4" x14ac:dyDescent="0.25">
      <c r="D4787" s="111"/>
    </row>
    <row r="4788" spans="4:4" x14ac:dyDescent="0.25">
      <c r="D4788" s="111"/>
    </row>
    <row r="4789" spans="4:4" x14ac:dyDescent="0.25">
      <c r="D4789" s="111"/>
    </row>
    <row r="4790" spans="4:4" x14ac:dyDescent="0.25">
      <c r="D4790" s="111"/>
    </row>
    <row r="4791" spans="4:4" x14ac:dyDescent="0.25">
      <c r="D4791" s="111"/>
    </row>
    <row r="4792" spans="4:4" x14ac:dyDescent="0.25">
      <c r="D4792" s="111"/>
    </row>
    <row r="4793" spans="4:4" x14ac:dyDescent="0.25">
      <c r="D4793" s="111"/>
    </row>
    <row r="4794" spans="4:4" x14ac:dyDescent="0.25">
      <c r="D4794" s="111"/>
    </row>
    <row r="4795" spans="4:4" x14ac:dyDescent="0.25">
      <c r="D4795" s="111"/>
    </row>
    <row r="4796" spans="4:4" x14ac:dyDescent="0.25">
      <c r="D4796" s="111"/>
    </row>
    <row r="4797" spans="4:4" x14ac:dyDescent="0.25">
      <c r="D4797" s="111"/>
    </row>
    <row r="4798" spans="4:4" x14ac:dyDescent="0.25">
      <c r="D4798" s="111"/>
    </row>
    <row r="4799" spans="4:4" x14ac:dyDescent="0.25">
      <c r="D4799" s="111"/>
    </row>
    <row r="4800" spans="4:4" x14ac:dyDescent="0.25">
      <c r="D4800" s="111"/>
    </row>
    <row r="4801" spans="4:4" x14ac:dyDescent="0.25">
      <c r="D4801" s="111"/>
    </row>
    <row r="4802" spans="4:4" x14ac:dyDescent="0.25">
      <c r="D4802" s="111"/>
    </row>
    <row r="4803" spans="4:4" x14ac:dyDescent="0.25">
      <c r="D4803" s="111"/>
    </row>
    <row r="4804" spans="4:4" x14ac:dyDescent="0.25">
      <c r="D4804" s="111"/>
    </row>
    <row r="4805" spans="4:4" x14ac:dyDescent="0.25">
      <c r="D4805" s="111"/>
    </row>
    <row r="4806" spans="4:4" x14ac:dyDescent="0.25">
      <c r="D4806" s="111"/>
    </row>
    <row r="4807" spans="4:4" x14ac:dyDescent="0.25">
      <c r="D4807" s="111"/>
    </row>
    <row r="4808" spans="4:4" x14ac:dyDescent="0.25">
      <c r="D4808" s="111"/>
    </row>
    <row r="4809" spans="4:4" x14ac:dyDescent="0.25">
      <c r="D4809" s="111"/>
    </row>
    <row r="4810" spans="4:4" x14ac:dyDescent="0.25">
      <c r="D4810" s="111"/>
    </row>
    <row r="4811" spans="4:4" x14ac:dyDescent="0.25">
      <c r="D4811" s="111"/>
    </row>
    <row r="4812" spans="4:4" x14ac:dyDescent="0.25">
      <c r="D4812" s="111"/>
    </row>
    <row r="4813" spans="4:4" x14ac:dyDescent="0.25">
      <c r="D4813" s="111"/>
    </row>
    <row r="4814" spans="4:4" x14ac:dyDescent="0.25">
      <c r="D4814" s="111"/>
    </row>
    <row r="4815" spans="4:4" x14ac:dyDescent="0.25">
      <c r="D4815" s="111"/>
    </row>
    <row r="4816" spans="4:4" x14ac:dyDescent="0.25">
      <c r="D4816" s="111"/>
    </row>
    <row r="4817" spans="4:4" x14ac:dyDescent="0.25">
      <c r="D4817" s="111"/>
    </row>
    <row r="4818" spans="4:4" x14ac:dyDescent="0.25">
      <c r="D4818" s="111"/>
    </row>
    <row r="4819" spans="4:4" x14ac:dyDescent="0.25">
      <c r="D4819" s="111"/>
    </row>
    <row r="4820" spans="4:4" x14ac:dyDescent="0.25">
      <c r="D4820" s="111"/>
    </row>
    <row r="4821" spans="4:4" x14ac:dyDescent="0.25">
      <c r="D4821" s="111"/>
    </row>
    <row r="4822" spans="4:4" x14ac:dyDescent="0.25">
      <c r="D4822" s="111"/>
    </row>
    <row r="4823" spans="4:4" x14ac:dyDescent="0.25">
      <c r="D4823" s="111"/>
    </row>
    <row r="4824" spans="4:4" x14ac:dyDescent="0.25">
      <c r="D4824" s="111"/>
    </row>
    <row r="4825" spans="4:4" x14ac:dyDescent="0.25">
      <c r="D4825" s="111"/>
    </row>
    <row r="4826" spans="4:4" x14ac:dyDescent="0.25">
      <c r="D4826" s="111"/>
    </row>
    <row r="4827" spans="4:4" x14ac:dyDescent="0.25">
      <c r="D4827" s="111"/>
    </row>
    <row r="4828" spans="4:4" x14ac:dyDescent="0.25">
      <c r="D4828" s="111"/>
    </row>
    <row r="4829" spans="4:4" x14ac:dyDescent="0.25">
      <c r="D4829" s="111"/>
    </row>
    <row r="4830" spans="4:4" x14ac:dyDescent="0.25">
      <c r="D4830" s="111"/>
    </row>
    <row r="4831" spans="4:4" x14ac:dyDescent="0.25">
      <c r="D4831" s="111"/>
    </row>
    <row r="4832" spans="4:4" x14ac:dyDescent="0.25">
      <c r="D4832" s="111"/>
    </row>
    <row r="4833" spans="4:4" x14ac:dyDescent="0.25">
      <c r="D4833" s="111"/>
    </row>
    <row r="4834" spans="4:4" x14ac:dyDescent="0.25">
      <c r="D4834" s="111"/>
    </row>
    <row r="4835" spans="4:4" x14ac:dyDescent="0.25">
      <c r="D4835" s="111"/>
    </row>
    <row r="4836" spans="4:4" x14ac:dyDescent="0.25">
      <c r="D4836" s="111"/>
    </row>
    <row r="4837" spans="4:4" x14ac:dyDescent="0.25">
      <c r="D4837" s="111"/>
    </row>
    <row r="4838" spans="4:4" x14ac:dyDescent="0.25">
      <c r="D4838" s="111"/>
    </row>
    <row r="4839" spans="4:4" x14ac:dyDescent="0.25">
      <c r="D4839" s="111"/>
    </row>
    <row r="4840" spans="4:4" x14ac:dyDescent="0.25">
      <c r="D4840" s="111"/>
    </row>
    <row r="4841" spans="4:4" x14ac:dyDescent="0.25">
      <c r="D4841" s="111"/>
    </row>
    <row r="4842" spans="4:4" x14ac:dyDescent="0.25">
      <c r="D4842" s="111"/>
    </row>
    <row r="4843" spans="4:4" x14ac:dyDescent="0.25">
      <c r="D4843" s="111"/>
    </row>
    <row r="4844" spans="4:4" x14ac:dyDescent="0.25">
      <c r="D4844" s="111"/>
    </row>
    <row r="4845" spans="4:4" x14ac:dyDescent="0.25">
      <c r="D4845" s="111"/>
    </row>
    <row r="4846" spans="4:4" x14ac:dyDescent="0.25">
      <c r="D4846" s="111"/>
    </row>
    <row r="4847" spans="4:4" x14ac:dyDescent="0.25">
      <c r="D4847" s="111"/>
    </row>
    <row r="4848" spans="4:4" x14ac:dyDescent="0.25">
      <c r="D4848" s="111"/>
    </row>
    <row r="4849" spans="4:4" x14ac:dyDescent="0.25">
      <c r="D4849" s="111"/>
    </row>
    <row r="4850" spans="4:4" x14ac:dyDescent="0.25">
      <c r="D4850" s="111"/>
    </row>
    <row r="4851" spans="4:4" x14ac:dyDescent="0.25">
      <c r="D4851" s="111"/>
    </row>
    <row r="4852" spans="4:4" x14ac:dyDescent="0.25">
      <c r="D4852" s="111"/>
    </row>
    <row r="4853" spans="4:4" x14ac:dyDescent="0.25">
      <c r="D4853" s="111"/>
    </row>
    <row r="4854" spans="4:4" x14ac:dyDescent="0.25">
      <c r="D4854" s="111"/>
    </row>
    <row r="4855" spans="4:4" x14ac:dyDescent="0.25">
      <c r="D4855" s="111"/>
    </row>
    <row r="4856" spans="4:4" x14ac:dyDescent="0.25">
      <c r="D4856" s="111"/>
    </row>
    <row r="4857" spans="4:4" x14ac:dyDescent="0.25">
      <c r="D4857" s="111"/>
    </row>
    <row r="4858" spans="4:4" x14ac:dyDescent="0.25">
      <c r="D4858" s="111"/>
    </row>
    <row r="4859" spans="4:4" x14ac:dyDescent="0.25">
      <c r="D4859" s="111"/>
    </row>
    <row r="4860" spans="4:4" x14ac:dyDescent="0.25">
      <c r="D4860" s="111"/>
    </row>
    <row r="4861" spans="4:4" x14ac:dyDescent="0.25">
      <c r="D4861" s="111"/>
    </row>
    <row r="4862" spans="4:4" x14ac:dyDescent="0.25">
      <c r="D4862" s="111"/>
    </row>
    <row r="4863" spans="4:4" x14ac:dyDescent="0.25">
      <c r="D4863" s="111"/>
    </row>
    <row r="4864" spans="4:4" x14ac:dyDescent="0.25">
      <c r="D4864" s="111"/>
    </row>
    <row r="4865" spans="4:4" x14ac:dyDescent="0.25">
      <c r="D4865" s="111"/>
    </row>
    <row r="4866" spans="4:4" x14ac:dyDescent="0.25">
      <c r="D4866" s="111"/>
    </row>
    <row r="4867" spans="4:4" x14ac:dyDescent="0.25">
      <c r="D4867" s="111"/>
    </row>
    <row r="4868" spans="4:4" x14ac:dyDescent="0.25">
      <c r="D4868" s="111"/>
    </row>
    <row r="4869" spans="4:4" x14ac:dyDescent="0.25">
      <c r="D4869" s="111"/>
    </row>
    <row r="4870" spans="4:4" x14ac:dyDescent="0.25">
      <c r="D4870" s="111"/>
    </row>
    <row r="4871" spans="4:4" x14ac:dyDescent="0.25">
      <c r="D4871" s="111"/>
    </row>
    <row r="4872" spans="4:4" x14ac:dyDescent="0.25">
      <c r="D4872" s="111"/>
    </row>
    <row r="4873" spans="4:4" x14ac:dyDescent="0.25">
      <c r="D4873" s="111"/>
    </row>
    <row r="4874" spans="4:4" x14ac:dyDescent="0.25">
      <c r="D4874" s="111"/>
    </row>
    <row r="4875" spans="4:4" x14ac:dyDescent="0.25">
      <c r="D4875" s="111"/>
    </row>
    <row r="4876" spans="4:4" x14ac:dyDescent="0.25">
      <c r="D4876" s="111"/>
    </row>
    <row r="4877" spans="4:4" x14ac:dyDescent="0.25">
      <c r="D4877" s="111"/>
    </row>
    <row r="4878" spans="4:4" x14ac:dyDescent="0.25">
      <c r="D4878" s="111"/>
    </row>
    <row r="4879" spans="4:4" x14ac:dyDescent="0.25">
      <c r="D4879" s="111"/>
    </row>
    <row r="4880" spans="4:4" x14ac:dyDescent="0.25">
      <c r="D4880" s="111"/>
    </row>
    <row r="4881" spans="4:4" x14ac:dyDescent="0.25">
      <c r="D4881" s="111"/>
    </row>
    <row r="4882" spans="4:4" x14ac:dyDescent="0.25">
      <c r="D4882" s="111"/>
    </row>
    <row r="4883" spans="4:4" x14ac:dyDescent="0.25">
      <c r="D4883" s="111"/>
    </row>
    <row r="4884" spans="4:4" x14ac:dyDescent="0.25">
      <c r="D4884" s="111"/>
    </row>
    <row r="4885" spans="4:4" x14ac:dyDescent="0.25">
      <c r="D4885" s="111"/>
    </row>
    <row r="4886" spans="4:4" x14ac:dyDescent="0.25">
      <c r="D4886" s="111"/>
    </row>
    <row r="4887" spans="4:4" x14ac:dyDescent="0.25">
      <c r="D4887" s="111"/>
    </row>
    <row r="4888" spans="4:4" x14ac:dyDescent="0.25">
      <c r="D4888" s="111"/>
    </row>
    <row r="4889" spans="4:4" x14ac:dyDescent="0.25">
      <c r="D4889" s="111"/>
    </row>
    <row r="4890" spans="4:4" x14ac:dyDescent="0.25">
      <c r="D4890" s="111"/>
    </row>
    <row r="4891" spans="4:4" x14ac:dyDescent="0.25">
      <c r="D4891" s="111"/>
    </row>
    <row r="4892" spans="4:4" x14ac:dyDescent="0.25">
      <c r="D4892" s="111"/>
    </row>
    <row r="4893" spans="4:4" x14ac:dyDescent="0.25">
      <c r="D4893" s="111"/>
    </row>
    <row r="4894" spans="4:4" x14ac:dyDescent="0.25">
      <c r="D4894" s="111"/>
    </row>
    <row r="4895" spans="4:4" x14ac:dyDescent="0.25">
      <c r="D4895" s="111"/>
    </row>
    <row r="4896" spans="4:4" x14ac:dyDescent="0.25">
      <c r="D4896" s="111"/>
    </row>
    <row r="4897" spans="4:4" x14ac:dyDescent="0.25">
      <c r="D4897" s="111"/>
    </row>
    <row r="4898" spans="4:4" x14ac:dyDescent="0.25">
      <c r="D4898" s="111"/>
    </row>
    <row r="4899" spans="4:4" x14ac:dyDescent="0.25">
      <c r="D4899" s="111"/>
    </row>
    <row r="4900" spans="4:4" x14ac:dyDescent="0.25">
      <c r="D4900" s="111"/>
    </row>
    <row r="4901" spans="4:4" x14ac:dyDescent="0.25">
      <c r="D4901" s="111"/>
    </row>
    <row r="4902" spans="4:4" x14ac:dyDescent="0.25">
      <c r="D4902" s="111"/>
    </row>
    <row r="4903" spans="4:4" x14ac:dyDescent="0.25">
      <c r="D4903" s="111"/>
    </row>
    <row r="4904" spans="4:4" x14ac:dyDescent="0.25">
      <c r="D4904" s="111"/>
    </row>
    <row r="4905" spans="4:4" x14ac:dyDescent="0.25">
      <c r="D4905" s="111"/>
    </row>
    <row r="4906" spans="4:4" x14ac:dyDescent="0.25">
      <c r="D4906" s="111"/>
    </row>
    <row r="4907" spans="4:4" x14ac:dyDescent="0.25">
      <c r="D4907" s="111"/>
    </row>
    <row r="4908" spans="4:4" x14ac:dyDescent="0.25">
      <c r="D4908" s="111"/>
    </row>
    <row r="4909" spans="4:4" x14ac:dyDescent="0.25">
      <c r="D4909" s="111"/>
    </row>
    <row r="4910" spans="4:4" x14ac:dyDescent="0.25">
      <c r="D4910" s="111"/>
    </row>
    <row r="4911" spans="4:4" x14ac:dyDescent="0.25">
      <c r="D4911" s="111"/>
    </row>
    <row r="4912" spans="4:4" x14ac:dyDescent="0.25">
      <c r="D4912" s="111"/>
    </row>
    <row r="4913" spans="4:4" x14ac:dyDescent="0.25">
      <c r="D4913" s="111"/>
    </row>
    <row r="4914" spans="4:4" x14ac:dyDescent="0.25">
      <c r="D4914" s="111"/>
    </row>
    <row r="4915" spans="4:4" x14ac:dyDescent="0.25">
      <c r="D4915" s="111"/>
    </row>
    <row r="4916" spans="4:4" x14ac:dyDescent="0.25">
      <c r="D4916" s="111"/>
    </row>
    <row r="4917" spans="4:4" x14ac:dyDescent="0.25">
      <c r="D4917" s="111"/>
    </row>
    <row r="4918" spans="4:4" x14ac:dyDescent="0.25">
      <c r="D4918" s="111"/>
    </row>
    <row r="4919" spans="4:4" x14ac:dyDescent="0.25">
      <c r="D4919" s="111"/>
    </row>
    <row r="4920" spans="4:4" x14ac:dyDescent="0.25">
      <c r="D4920" s="111"/>
    </row>
    <row r="4921" spans="4:4" x14ac:dyDescent="0.25">
      <c r="D4921" s="111"/>
    </row>
    <row r="4922" spans="4:4" x14ac:dyDescent="0.25">
      <c r="D4922" s="111"/>
    </row>
    <row r="4923" spans="4:4" x14ac:dyDescent="0.25">
      <c r="D4923" s="111"/>
    </row>
    <row r="4924" spans="4:4" x14ac:dyDescent="0.25">
      <c r="D4924" s="111"/>
    </row>
    <row r="4925" spans="4:4" x14ac:dyDescent="0.25">
      <c r="D4925" s="111"/>
    </row>
    <row r="4926" spans="4:4" x14ac:dyDescent="0.25">
      <c r="D4926" s="111"/>
    </row>
    <row r="4927" spans="4:4" x14ac:dyDescent="0.25">
      <c r="D4927" s="111"/>
    </row>
    <row r="4928" spans="4:4" x14ac:dyDescent="0.25">
      <c r="D4928" s="111"/>
    </row>
    <row r="4929" spans="4:4" x14ac:dyDescent="0.25">
      <c r="D4929" s="111"/>
    </row>
    <row r="4930" spans="4:4" x14ac:dyDescent="0.25">
      <c r="D4930" s="111"/>
    </row>
    <row r="4931" spans="4:4" x14ac:dyDescent="0.25">
      <c r="D4931" s="111"/>
    </row>
    <row r="4932" spans="4:4" x14ac:dyDescent="0.25">
      <c r="D4932" s="111"/>
    </row>
    <row r="4933" spans="4:4" x14ac:dyDescent="0.25">
      <c r="D4933" s="111"/>
    </row>
    <row r="4934" spans="4:4" x14ac:dyDescent="0.25">
      <c r="D4934" s="111"/>
    </row>
    <row r="4935" spans="4:4" x14ac:dyDescent="0.25">
      <c r="D4935" s="111"/>
    </row>
    <row r="4936" spans="4:4" x14ac:dyDescent="0.25">
      <c r="D4936" s="111"/>
    </row>
    <row r="4937" spans="4:4" x14ac:dyDescent="0.25">
      <c r="D4937" s="111"/>
    </row>
    <row r="4938" spans="4:4" x14ac:dyDescent="0.25">
      <c r="D4938" s="111"/>
    </row>
    <row r="4939" spans="4:4" x14ac:dyDescent="0.25">
      <c r="D4939" s="111"/>
    </row>
    <row r="4940" spans="4:4" x14ac:dyDescent="0.25">
      <c r="D4940" s="111"/>
    </row>
    <row r="4941" spans="4:4" x14ac:dyDescent="0.25">
      <c r="D4941" s="111"/>
    </row>
    <row r="4942" spans="4:4" x14ac:dyDescent="0.25">
      <c r="D4942" s="111"/>
    </row>
    <row r="4943" spans="4:4" x14ac:dyDescent="0.25">
      <c r="D4943" s="111"/>
    </row>
    <row r="4944" spans="4:4" x14ac:dyDescent="0.25">
      <c r="D4944" s="111"/>
    </row>
    <row r="4945" spans="4:4" x14ac:dyDescent="0.25">
      <c r="D4945" s="111"/>
    </row>
    <row r="4946" spans="4:4" x14ac:dyDescent="0.25">
      <c r="D4946" s="111"/>
    </row>
    <row r="4947" spans="4:4" x14ac:dyDescent="0.25">
      <c r="D4947" s="111"/>
    </row>
    <row r="4948" spans="4:4" x14ac:dyDescent="0.25">
      <c r="D4948" s="111"/>
    </row>
    <row r="4949" spans="4:4" x14ac:dyDescent="0.25">
      <c r="D4949" s="111"/>
    </row>
    <row r="4950" spans="4:4" x14ac:dyDescent="0.25">
      <c r="D4950" s="111"/>
    </row>
    <row r="4951" spans="4:4" x14ac:dyDescent="0.25">
      <c r="D4951" s="111"/>
    </row>
    <row r="4952" spans="4:4" x14ac:dyDescent="0.25">
      <c r="D4952" s="111"/>
    </row>
    <row r="4953" spans="4:4" x14ac:dyDescent="0.25">
      <c r="D4953" s="111"/>
    </row>
    <row r="4954" spans="4:4" x14ac:dyDescent="0.25">
      <c r="D4954" s="111"/>
    </row>
    <row r="4955" spans="4:4" x14ac:dyDescent="0.25">
      <c r="D4955" s="111"/>
    </row>
    <row r="4956" spans="4:4" x14ac:dyDescent="0.25">
      <c r="D4956" s="111"/>
    </row>
    <row r="4957" spans="4:4" x14ac:dyDescent="0.25">
      <c r="D4957" s="111"/>
    </row>
    <row r="4958" spans="4:4" x14ac:dyDescent="0.25">
      <c r="D4958" s="111"/>
    </row>
    <row r="4959" spans="4:4" x14ac:dyDescent="0.25">
      <c r="D4959" s="111"/>
    </row>
    <row r="4960" spans="4:4" x14ac:dyDescent="0.25">
      <c r="D4960" s="111"/>
    </row>
    <row r="4961" spans="4:4" x14ac:dyDescent="0.25">
      <c r="D4961" s="111"/>
    </row>
    <row r="4962" spans="4:4" x14ac:dyDescent="0.25">
      <c r="D4962" s="111"/>
    </row>
    <row r="4963" spans="4:4" x14ac:dyDescent="0.25">
      <c r="D4963" s="111"/>
    </row>
    <row r="4964" spans="4:4" x14ac:dyDescent="0.25">
      <c r="D4964" s="111"/>
    </row>
    <row r="4965" spans="4:4" x14ac:dyDescent="0.25">
      <c r="D4965" s="111"/>
    </row>
    <row r="4966" spans="4:4" x14ac:dyDescent="0.25">
      <c r="D4966" s="111"/>
    </row>
    <row r="4967" spans="4:4" x14ac:dyDescent="0.25">
      <c r="D4967" s="111"/>
    </row>
    <row r="4968" spans="4:4" x14ac:dyDescent="0.25">
      <c r="D4968" s="111"/>
    </row>
    <row r="4969" spans="4:4" x14ac:dyDescent="0.25">
      <c r="D4969" s="111"/>
    </row>
    <row r="4970" spans="4:4" x14ac:dyDescent="0.25">
      <c r="D4970" s="111"/>
    </row>
    <row r="4971" spans="4:4" x14ac:dyDescent="0.25">
      <c r="D4971" s="111"/>
    </row>
    <row r="4972" spans="4:4" x14ac:dyDescent="0.25">
      <c r="D4972" s="111"/>
    </row>
    <row r="4973" spans="4:4" x14ac:dyDescent="0.25">
      <c r="D4973" s="111"/>
    </row>
    <row r="4974" spans="4:4" x14ac:dyDescent="0.25">
      <c r="D4974" s="111"/>
    </row>
    <row r="4975" spans="4:4" x14ac:dyDescent="0.25">
      <c r="D4975" s="111"/>
    </row>
    <row r="4976" spans="4:4" x14ac:dyDescent="0.25">
      <c r="D4976" s="111"/>
    </row>
    <row r="4977" spans="4:4" x14ac:dyDescent="0.25">
      <c r="D4977" s="111"/>
    </row>
    <row r="4978" spans="4:4" x14ac:dyDescent="0.25">
      <c r="D4978" s="111"/>
    </row>
    <row r="4979" spans="4:4" x14ac:dyDescent="0.25">
      <c r="D4979" s="111"/>
    </row>
    <row r="4980" spans="4:4" x14ac:dyDescent="0.25">
      <c r="D4980" s="111"/>
    </row>
    <row r="4981" spans="4:4" x14ac:dyDescent="0.25">
      <c r="D4981" s="111"/>
    </row>
    <row r="4982" spans="4:4" x14ac:dyDescent="0.25">
      <c r="D4982" s="111"/>
    </row>
    <row r="4983" spans="4:4" x14ac:dyDescent="0.25">
      <c r="D4983" s="111"/>
    </row>
    <row r="4984" spans="4:4" x14ac:dyDescent="0.25">
      <c r="D4984" s="111"/>
    </row>
    <row r="4985" spans="4:4" x14ac:dyDescent="0.25">
      <c r="D4985" s="111"/>
    </row>
    <row r="4986" spans="4:4" x14ac:dyDescent="0.25">
      <c r="D4986" s="111"/>
    </row>
    <row r="4987" spans="4:4" x14ac:dyDescent="0.25">
      <c r="D4987" s="111"/>
    </row>
    <row r="4988" spans="4:4" x14ac:dyDescent="0.25">
      <c r="D4988" s="111"/>
    </row>
    <row r="4989" spans="4:4" x14ac:dyDescent="0.25">
      <c r="D4989" s="111"/>
    </row>
    <row r="4990" spans="4:4" x14ac:dyDescent="0.25">
      <c r="D4990" s="111"/>
    </row>
    <row r="4991" spans="4:4" x14ac:dyDescent="0.25">
      <c r="D4991" s="111"/>
    </row>
    <row r="4992" spans="4:4" x14ac:dyDescent="0.25">
      <c r="D4992" s="111"/>
    </row>
    <row r="4993" spans="4:4" x14ac:dyDescent="0.25">
      <c r="D4993" s="111"/>
    </row>
    <row r="4994" spans="4:4" x14ac:dyDescent="0.25">
      <c r="D4994" s="111"/>
    </row>
    <row r="4995" spans="4:4" x14ac:dyDescent="0.25">
      <c r="D4995" s="111"/>
    </row>
    <row r="4996" spans="4:4" x14ac:dyDescent="0.25">
      <c r="D4996" s="111"/>
    </row>
    <row r="4997" spans="4:4" x14ac:dyDescent="0.25">
      <c r="D4997" s="111"/>
    </row>
    <row r="4998" spans="4:4" x14ac:dyDescent="0.25">
      <c r="D4998" s="111"/>
    </row>
    <row r="4999" spans="4:4" x14ac:dyDescent="0.25">
      <c r="D4999" s="111"/>
    </row>
    <row r="5000" spans="4:4" x14ac:dyDescent="0.25">
      <c r="D5000" s="111"/>
    </row>
  </sheetData>
  <sheetProtection password="ED0B" sheet="1"/>
  <mergeCells count="91">
    <mergeCell ref="C530:G530"/>
    <mergeCell ref="C505:G505"/>
    <mergeCell ref="C509:G509"/>
    <mergeCell ref="C514:G514"/>
    <mergeCell ref="C516:G516"/>
    <mergeCell ref="C520:G520"/>
    <mergeCell ref="C525:G525"/>
    <mergeCell ref="C503:G503"/>
    <mergeCell ref="C448:G448"/>
    <mergeCell ref="C451:G451"/>
    <mergeCell ref="C455:G455"/>
    <mergeCell ref="C471:G471"/>
    <mergeCell ref="C483:G483"/>
    <mergeCell ref="C486:G486"/>
    <mergeCell ref="C487:G487"/>
    <mergeCell ref="C488:G488"/>
    <mergeCell ref="C489:G489"/>
    <mergeCell ref="C493:G493"/>
    <mergeCell ref="C498:G498"/>
    <mergeCell ref="C439:G439"/>
    <mergeCell ref="C363:G363"/>
    <mergeCell ref="C367:G367"/>
    <mergeCell ref="C370:G370"/>
    <mergeCell ref="C372:G372"/>
    <mergeCell ref="C373:G373"/>
    <mergeCell ref="C413:G413"/>
    <mergeCell ref="C417:G417"/>
    <mergeCell ref="C421:G421"/>
    <mergeCell ref="C423:G423"/>
    <mergeCell ref="C424:G424"/>
    <mergeCell ref="C435:G435"/>
    <mergeCell ref="C360:G360"/>
    <mergeCell ref="C286:G286"/>
    <mergeCell ref="C288:G288"/>
    <mergeCell ref="C291:G291"/>
    <mergeCell ref="C293:G293"/>
    <mergeCell ref="C296:G296"/>
    <mergeCell ref="C309:G309"/>
    <mergeCell ref="C321:G321"/>
    <mergeCell ref="C333:G333"/>
    <mergeCell ref="C335:G335"/>
    <mergeCell ref="C346:G346"/>
    <mergeCell ref="C358:G358"/>
    <mergeCell ref="C283:G283"/>
    <mergeCell ref="C248:G248"/>
    <mergeCell ref="C254:G254"/>
    <mergeCell ref="C256:G256"/>
    <mergeCell ref="C258:G258"/>
    <mergeCell ref="C261:G261"/>
    <mergeCell ref="C264:G264"/>
    <mergeCell ref="C271:G271"/>
    <mergeCell ref="C273:G273"/>
    <mergeCell ref="C276:G276"/>
    <mergeCell ref="C278:G278"/>
    <mergeCell ref="C281:G281"/>
    <mergeCell ref="C240:G240"/>
    <mergeCell ref="C141:G141"/>
    <mergeCell ref="C145:G145"/>
    <mergeCell ref="C155:G155"/>
    <mergeCell ref="C169:G169"/>
    <mergeCell ref="C179:G179"/>
    <mergeCell ref="C183:G183"/>
    <mergeCell ref="C186:G186"/>
    <mergeCell ref="C200:G200"/>
    <mergeCell ref="C214:G214"/>
    <mergeCell ref="C223:G223"/>
    <mergeCell ref="C232:G232"/>
    <mergeCell ref="C118:G118"/>
    <mergeCell ref="C61:G61"/>
    <mergeCell ref="C68:G68"/>
    <mergeCell ref="C70:G70"/>
    <mergeCell ref="C71:G71"/>
    <mergeCell ref="C80:G80"/>
    <mergeCell ref="C82:G82"/>
    <mergeCell ref="C83:G83"/>
    <mergeCell ref="C92:G92"/>
    <mergeCell ref="C94:G94"/>
    <mergeCell ref="C105:G105"/>
    <mergeCell ref="C107:G107"/>
    <mergeCell ref="C60:G60"/>
    <mergeCell ref="A1:G1"/>
    <mergeCell ref="C2:G2"/>
    <mergeCell ref="C3:G3"/>
    <mergeCell ref="C4:G4"/>
    <mergeCell ref="C25:G25"/>
    <mergeCell ref="C28:G28"/>
    <mergeCell ref="C39:G39"/>
    <mergeCell ref="C41:G41"/>
    <mergeCell ref="C52:G52"/>
    <mergeCell ref="C54:G5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Header>&amp;R&amp;F</oddHead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32"/>
  <sheetViews>
    <sheetView view="pageLayout" zoomScaleNormal="100" zoomScaleSheetLayoutView="100" workbookViewId="0">
      <selection activeCell="F12" sqref="F12"/>
    </sheetView>
  </sheetViews>
  <sheetFormatPr defaultRowHeight="13.2" x14ac:dyDescent="0.25"/>
  <cols>
    <col min="1" max="1" width="12.6640625" style="210" customWidth="1"/>
    <col min="2" max="2" width="20.33203125" style="210" customWidth="1"/>
    <col min="3" max="5" width="12.6640625" style="210" customWidth="1"/>
    <col min="6" max="6" width="16.44140625" style="210" bestFit="1" customWidth="1"/>
    <col min="7" max="7" width="12.6640625" style="210" customWidth="1"/>
    <col min="8" max="16384" width="8.88671875" style="210"/>
  </cols>
  <sheetData>
    <row r="1" spans="1:57" ht="18" customHeight="1" x14ac:dyDescent="0.3">
      <c r="A1" s="667" t="s">
        <v>790</v>
      </c>
      <c r="B1" s="667"/>
      <c r="C1" s="667"/>
      <c r="D1" s="667"/>
      <c r="E1" s="667"/>
      <c r="F1" s="667"/>
      <c r="G1" s="667"/>
    </row>
    <row r="2" spans="1:57" ht="15" customHeight="1" thickBot="1" x14ac:dyDescent="0.3">
      <c r="A2" s="211"/>
      <c r="B2" s="211"/>
      <c r="C2" s="211"/>
      <c r="D2" s="211"/>
      <c r="E2" s="211"/>
      <c r="F2" s="211"/>
      <c r="G2" s="212" t="s">
        <v>791</v>
      </c>
      <c r="H2" s="213"/>
      <c r="I2" s="213"/>
      <c r="J2" s="213"/>
    </row>
    <row r="3" spans="1:57" x14ac:dyDescent="0.25">
      <c r="A3" s="214" t="s">
        <v>792</v>
      </c>
      <c r="B3" s="215"/>
      <c r="C3" s="216"/>
      <c r="D3" s="217" t="s">
        <v>793</v>
      </c>
      <c r="E3" s="217"/>
      <c r="F3" s="218" t="s">
        <v>794</v>
      </c>
      <c r="G3" s="218"/>
      <c r="H3" s="215"/>
      <c r="I3" s="215"/>
      <c r="J3" s="213"/>
    </row>
    <row r="4" spans="1:57" ht="18" customHeight="1" x14ac:dyDescent="0.25">
      <c r="A4" s="219" t="s">
        <v>795</v>
      </c>
      <c r="B4" s="220"/>
      <c r="C4" s="291"/>
      <c r="D4" s="222" t="s">
        <v>796</v>
      </c>
      <c r="E4" s="222"/>
      <c r="F4" s="222"/>
      <c r="G4" s="222"/>
      <c r="H4" s="222"/>
      <c r="I4" s="222"/>
      <c r="J4" s="213"/>
    </row>
    <row r="5" spans="1:57" x14ac:dyDescent="0.25">
      <c r="A5" s="223" t="s">
        <v>797</v>
      </c>
      <c r="B5" s="213"/>
      <c r="C5" s="224"/>
      <c r="D5" s="225" t="s">
        <v>798</v>
      </c>
      <c r="E5" s="225"/>
      <c r="F5" s="226" t="s">
        <v>799</v>
      </c>
      <c r="G5" s="225"/>
      <c r="H5" s="213"/>
      <c r="I5" s="213"/>
      <c r="J5" s="213"/>
    </row>
    <row r="6" spans="1:57" ht="30" customHeight="1" x14ac:dyDescent="0.25">
      <c r="A6" s="650" t="s">
        <v>1051</v>
      </c>
      <c r="B6" s="651"/>
      <c r="C6" s="652"/>
      <c r="D6" s="222" t="s">
        <v>801</v>
      </c>
      <c r="E6" s="227"/>
      <c r="F6" s="228"/>
      <c r="G6" s="213"/>
      <c r="H6" s="229"/>
      <c r="I6" s="213"/>
      <c r="J6" s="213"/>
    </row>
    <row r="7" spans="1:57" x14ac:dyDescent="0.25">
      <c r="A7" s="226" t="s">
        <v>802</v>
      </c>
      <c r="B7" s="225" t="s">
        <v>803</v>
      </c>
      <c r="C7" s="230"/>
      <c r="D7" s="231"/>
      <c r="E7" s="232" t="s">
        <v>804</v>
      </c>
      <c r="F7" s="233"/>
      <c r="G7" s="233">
        <v>0</v>
      </c>
      <c r="H7" s="234"/>
      <c r="I7" s="234"/>
      <c r="J7" s="213"/>
    </row>
    <row r="8" spans="1:57" x14ac:dyDescent="0.25">
      <c r="A8" s="226" t="s">
        <v>805</v>
      </c>
      <c r="B8" s="225" t="s">
        <v>11</v>
      </c>
      <c r="C8" s="230"/>
      <c r="D8" s="235"/>
      <c r="E8" s="226" t="s">
        <v>806</v>
      </c>
      <c r="F8" s="225"/>
      <c r="G8" s="236">
        <v>0</v>
      </c>
      <c r="H8" s="213"/>
      <c r="I8" s="237"/>
      <c r="J8" s="213"/>
    </row>
    <row r="9" spans="1:57" x14ac:dyDescent="0.25">
      <c r="A9" s="238" t="s">
        <v>807</v>
      </c>
      <c r="B9" s="239"/>
      <c r="C9" s="239"/>
      <c r="D9" s="240"/>
      <c r="E9" s="238" t="s">
        <v>808</v>
      </c>
      <c r="F9" s="239"/>
      <c r="G9" s="241" t="s">
        <v>1052</v>
      </c>
      <c r="H9" s="213"/>
      <c r="I9" s="242"/>
      <c r="J9" s="213"/>
    </row>
    <row r="10" spans="1:57" x14ac:dyDescent="0.25">
      <c r="A10" s="243" t="s">
        <v>810</v>
      </c>
      <c r="B10" s="213" t="s">
        <v>811</v>
      </c>
      <c r="C10" s="213"/>
      <c r="D10" s="224"/>
      <c r="E10" s="243" t="s">
        <v>812</v>
      </c>
      <c r="F10" s="213"/>
      <c r="G10" s="213"/>
      <c r="H10" s="213"/>
      <c r="I10" s="213"/>
      <c r="J10" s="213"/>
      <c r="BA10" s="244"/>
      <c r="BB10" s="244"/>
      <c r="BC10" s="244"/>
      <c r="BD10" s="244"/>
      <c r="BE10" s="244"/>
    </row>
    <row r="11" spans="1:57" x14ac:dyDescent="0.25">
      <c r="A11" s="243"/>
      <c r="B11" s="213"/>
      <c r="C11" s="213"/>
      <c r="D11" s="224"/>
      <c r="E11" s="653"/>
      <c r="F11" s="654"/>
      <c r="G11" s="654"/>
      <c r="H11" s="213"/>
      <c r="I11" s="213"/>
      <c r="J11" s="213"/>
    </row>
    <row r="12" spans="1:57" x14ac:dyDescent="0.25">
      <c r="A12" s="245"/>
      <c r="B12" s="246"/>
      <c r="C12" s="246"/>
      <c r="D12" s="247"/>
      <c r="E12" s="245"/>
      <c r="F12" s="213"/>
      <c r="G12" s="213"/>
      <c r="H12" s="213"/>
      <c r="I12" s="213"/>
      <c r="J12" s="213"/>
    </row>
    <row r="13" spans="1:57" ht="28.5" customHeight="1" thickBot="1" x14ac:dyDescent="0.3">
      <c r="A13" s="248" t="s">
        <v>813</v>
      </c>
      <c r="B13" s="249"/>
      <c r="C13" s="249"/>
      <c r="D13" s="249"/>
      <c r="E13" s="250"/>
      <c r="F13" s="250"/>
      <c r="G13" s="251"/>
    </row>
    <row r="14" spans="1:57" ht="17.25" customHeight="1" thickBot="1" x14ac:dyDescent="0.3">
      <c r="A14" s="252" t="s">
        <v>814</v>
      </c>
      <c r="B14" s="253"/>
      <c r="C14" s="254"/>
      <c r="D14" s="255" t="s">
        <v>815</v>
      </c>
      <c r="E14" s="256"/>
      <c r="F14" s="256"/>
      <c r="G14" s="254"/>
    </row>
    <row r="15" spans="1:57" ht="15.9" customHeight="1" x14ac:dyDescent="0.25">
      <c r="A15" s="257"/>
      <c r="B15" s="246" t="s">
        <v>816</v>
      </c>
      <c r="C15" s="258"/>
      <c r="D15" s="259"/>
      <c r="E15" s="260"/>
      <c r="F15" s="261"/>
      <c r="G15" s="258">
        <f>[2]F1_4_ZTI_R!I47</f>
        <v>0</v>
      </c>
    </row>
    <row r="16" spans="1:57" ht="15.9" customHeight="1" x14ac:dyDescent="0.25">
      <c r="A16" s="257" t="s">
        <v>817</v>
      </c>
      <c r="B16" s="246" t="s">
        <v>818</v>
      </c>
      <c r="C16" s="258"/>
      <c r="D16" s="262"/>
      <c r="E16" s="263"/>
      <c r="F16" s="240"/>
      <c r="G16" s="258">
        <f>[2]F1_4_ZTI_R!I48</f>
        <v>0</v>
      </c>
    </row>
    <row r="17" spans="1:7" ht="15.9" customHeight="1" x14ac:dyDescent="0.25">
      <c r="A17" s="257" t="s">
        <v>819</v>
      </c>
      <c r="B17" s="246" t="s">
        <v>820</v>
      </c>
      <c r="C17" s="258">
        <f>'Rekapitulace - ZTI - Voda'!E20</f>
        <v>0</v>
      </c>
      <c r="D17" s="262"/>
      <c r="E17" s="263"/>
      <c r="F17" s="240"/>
      <c r="G17" s="258">
        <f>[2]F1_4_ZTI_R!I49</f>
        <v>0</v>
      </c>
    </row>
    <row r="18" spans="1:7" ht="15.9" customHeight="1" x14ac:dyDescent="0.25">
      <c r="A18" s="264" t="s">
        <v>821</v>
      </c>
      <c r="B18" s="246" t="s">
        <v>822</v>
      </c>
      <c r="C18" s="258">
        <f>'Rekapitulace - ZTI - Voda'!F20</f>
        <v>0</v>
      </c>
      <c r="D18" s="262"/>
      <c r="E18" s="263"/>
      <c r="F18" s="240"/>
      <c r="G18" s="258">
        <f>[2]F1_4_ZTI_R!I50</f>
        <v>0</v>
      </c>
    </row>
    <row r="19" spans="1:7" ht="15.9" customHeight="1" x14ac:dyDescent="0.25">
      <c r="A19" s="265" t="s">
        <v>823</v>
      </c>
      <c r="B19" s="246"/>
      <c r="C19" s="258">
        <f>SUM(C15:C18)</f>
        <v>0</v>
      </c>
      <c r="D19" s="266"/>
      <c r="E19" s="263"/>
      <c r="F19" s="240"/>
      <c r="G19" s="258">
        <v>0</v>
      </c>
    </row>
    <row r="20" spans="1:7" ht="15.9" customHeight="1" x14ac:dyDescent="0.25">
      <c r="A20" s="265"/>
      <c r="B20" s="246"/>
      <c r="C20" s="258"/>
      <c r="D20" s="262"/>
      <c r="E20" s="263"/>
      <c r="F20" s="240"/>
      <c r="G20" s="258">
        <v>0</v>
      </c>
    </row>
    <row r="21" spans="1:7" ht="15.9" customHeight="1" x14ac:dyDescent="0.25">
      <c r="A21" s="265" t="s">
        <v>428</v>
      </c>
      <c r="B21" s="246"/>
      <c r="C21" s="258">
        <f>HZS</f>
        <v>0</v>
      </c>
      <c r="D21" s="262"/>
      <c r="E21" s="263"/>
      <c r="F21" s="240"/>
      <c r="G21" s="258">
        <v>0</v>
      </c>
    </row>
    <row r="22" spans="1:7" ht="15.9" customHeight="1" x14ac:dyDescent="0.25">
      <c r="A22" s="223" t="s">
        <v>824</v>
      </c>
      <c r="B22" s="213"/>
      <c r="C22" s="258">
        <f>C19+C21</f>
        <v>0</v>
      </c>
      <c r="D22" s="262" t="s">
        <v>825</v>
      </c>
      <c r="E22" s="263"/>
      <c r="F22" s="240"/>
      <c r="G22" s="258">
        <v>0</v>
      </c>
    </row>
    <row r="23" spans="1:7" ht="15.9" customHeight="1" thickBot="1" x14ac:dyDescent="0.3">
      <c r="A23" s="262" t="s">
        <v>826</v>
      </c>
      <c r="B23" s="239"/>
      <c r="C23" s="267"/>
      <c r="D23" s="268" t="s">
        <v>827</v>
      </c>
      <c r="E23" s="269"/>
      <c r="F23" s="270"/>
      <c r="G23" s="258">
        <v>0</v>
      </c>
    </row>
    <row r="24" spans="1:7" x14ac:dyDescent="0.25">
      <c r="A24" s="271" t="s">
        <v>828</v>
      </c>
      <c r="B24" s="272"/>
      <c r="C24" s="273" t="s">
        <v>829</v>
      </c>
      <c r="D24" s="272"/>
      <c r="E24" s="273" t="s">
        <v>830</v>
      </c>
      <c r="F24" s="272"/>
      <c r="G24" s="274"/>
    </row>
    <row r="25" spans="1:7" x14ac:dyDescent="0.25">
      <c r="A25" s="275"/>
      <c r="B25" s="225"/>
      <c r="C25" s="226" t="s">
        <v>831</v>
      </c>
      <c r="D25" s="225" t="s">
        <v>832</v>
      </c>
      <c r="E25" s="226" t="s">
        <v>831</v>
      </c>
      <c r="F25" s="225"/>
      <c r="G25" s="276"/>
    </row>
    <row r="26" spans="1:7" x14ac:dyDescent="0.25">
      <c r="A26" s="223" t="s">
        <v>833</v>
      </c>
      <c r="B26" s="277"/>
      <c r="C26" s="243" t="s">
        <v>833</v>
      </c>
      <c r="D26" s="213"/>
      <c r="E26" s="243" t="s">
        <v>833</v>
      </c>
      <c r="F26" s="213"/>
      <c r="G26" s="278"/>
    </row>
    <row r="27" spans="1:7" x14ac:dyDescent="0.25">
      <c r="A27" s="223"/>
      <c r="B27" s="277"/>
      <c r="C27" s="243" t="s">
        <v>834</v>
      </c>
      <c r="D27" s="213"/>
      <c r="E27" s="243" t="s">
        <v>835</v>
      </c>
      <c r="F27" s="213"/>
      <c r="G27" s="278"/>
    </row>
    <row r="28" spans="1:7" ht="140.1" customHeight="1" x14ac:dyDescent="0.25">
      <c r="A28" s="223"/>
      <c r="B28" s="277"/>
      <c r="C28" s="243"/>
      <c r="D28" s="213"/>
      <c r="E28" s="243"/>
      <c r="F28" s="213"/>
      <c r="G28" s="278"/>
    </row>
    <row r="29" spans="1:7" x14ac:dyDescent="0.25">
      <c r="A29" s="223"/>
      <c r="B29" s="277"/>
      <c r="C29" s="243"/>
      <c r="D29" s="213"/>
      <c r="E29" s="243"/>
      <c r="F29" s="213"/>
      <c r="G29" s="278"/>
    </row>
    <row r="30" spans="1:7" x14ac:dyDescent="0.25">
      <c r="A30" s="275" t="s">
        <v>836</v>
      </c>
      <c r="B30" s="225"/>
      <c r="C30" s="279"/>
      <c r="D30" s="225"/>
      <c r="E30" s="226"/>
      <c r="F30" s="280">
        <f>C22</f>
        <v>0</v>
      </c>
      <c r="G30" s="276" t="s">
        <v>837</v>
      </c>
    </row>
    <row r="31" spans="1:7" x14ac:dyDescent="0.25">
      <c r="A31" s="275" t="s">
        <v>1</v>
      </c>
      <c r="B31" s="225"/>
      <c r="C31" s="279">
        <v>21</v>
      </c>
      <c r="D31" s="225" t="s">
        <v>838</v>
      </c>
      <c r="E31" s="226"/>
      <c r="F31" s="281">
        <f>(F30*21%)</f>
        <v>0</v>
      </c>
      <c r="G31" s="282" t="s">
        <v>837</v>
      </c>
    </row>
    <row r="32" spans="1:7" s="288" customFormat="1" ht="19.5" customHeight="1" thickBot="1" x14ac:dyDescent="0.35">
      <c r="A32" s="283" t="s">
        <v>839</v>
      </c>
      <c r="B32" s="284"/>
      <c r="C32" s="284"/>
      <c r="D32" s="284"/>
      <c r="E32" s="285"/>
      <c r="F32" s="286">
        <f>ROUND(SUM(F30:F31),0)</f>
        <v>0</v>
      </c>
      <c r="G32" s="287" t="s">
        <v>837</v>
      </c>
    </row>
  </sheetData>
  <mergeCells count="3">
    <mergeCell ref="A1:G1"/>
    <mergeCell ref="A6:C6"/>
    <mergeCell ref="E11:G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Header>&amp;R&amp;F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6"/>
  <sheetViews>
    <sheetView view="pageLayout" zoomScaleNormal="100" zoomScaleSheetLayoutView="100" workbookViewId="0">
      <selection activeCell="A11" sqref="A11:I12"/>
    </sheetView>
  </sheetViews>
  <sheetFormatPr defaultRowHeight="13.2" x14ac:dyDescent="0.25"/>
  <cols>
    <col min="1" max="4" width="10.6640625" style="210" customWidth="1"/>
    <col min="5" max="5" width="11.6640625" style="210" customWidth="1"/>
    <col min="6" max="6" width="12.6640625" style="210" customWidth="1"/>
    <col min="7" max="9" width="11.6640625" style="210" customWidth="1"/>
    <col min="10" max="16384" width="8.88671875" style="210"/>
  </cols>
  <sheetData>
    <row r="1" spans="1:9" x14ac:dyDescent="0.25">
      <c r="A1" s="214" t="s">
        <v>792</v>
      </c>
      <c r="B1" s="215"/>
      <c r="C1" s="215"/>
      <c r="D1" s="216"/>
      <c r="E1" s="217" t="s">
        <v>793</v>
      </c>
      <c r="F1" s="217"/>
      <c r="G1" s="217"/>
      <c r="H1" s="218" t="s">
        <v>794</v>
      </c>
      <c r="I1" s="289"/>
    </row>
    <row r="2" spans="1:9" ht="15.9" customHeight="1" x14ac:dyDescent="0.25">
      <c r="A2" s="219" t="s">
        <v>795</v>
      </c>
      <c r="B2" s="220"/>
      <c r="C2" s="220"/>
      <c r="D2" s="291"/>
      <c r="E2" s="222" t="s">
        <v>796</v>
      </c>
      <c r="F2" s="222"/>
      <c r="G2" s="222"/>
      <c r="H2" s="222"/>
      <c r="I2" s="292"/>
    </row>
    <row r="3" spans="1:9" x14ac:dyDescent="0.25">
      <c r="A3" s="223" t="s">
        <v>797</v>
      </c>
      <c r="B3" s="213"/>
      <c r="C3" s="213"/>
      <c r="D3" s="224"/>
      <c r="E3" s="225" t="s">
        <v>798</v>
      </c>
      <c r="F3" s="225"/>
      <c r="G3" s="225"/>
      <c r="H3" s="226" t="s">
        <v>799</v>
      </c>
      <c r="I3" s="276"/>
    </row>
    <row r="4" spans="1:9" ht="37.5" customHeight="1" x14ac:dyDescent="0.25">
      <c r="A4" s="655" t="s">
        <v>1051</v>
      </c>
      <c r="B4" s="656"/>
      <c r="C4" s="656"/>
      <c r="D4" s="657"/>
      <c r="E4" s="222" t="s">
        <v>801</v>
      </c>
      <c r="F4" s="227"/>
      <c r="G4" s="227"/>
      <c r="H4" s="228"/>
      <c r="I4" s="278"/>
    </row>
    <row r="5" spans="1:9" x14ac:dyDescent="0.25">
      <c r="A5" s="226" t="s">
        <v>802</v>
      </c>
      <c r="B5" s="225"/>
      <c r="C5" s="225" t="s">
        <v>803</v>
      </c>
      <c r="D5" s="230"/>
      <c r="E5" s="231"/>
      <c r="F5" s="233" t="s">
        <v>804</v>
      </c>
      <c r="G5" s="233"/>
      <c r="H5" s="233"/>
      <c r="I5" s="293">
        <v>0</v>
      </c>
    </row>
    <row r="6" spans="1:9" x14ac:dyDescent="0.25">
      <c r="A6" s="226" t="s">
        <v>805</v>
      </c>
      <c r="B6" s="225"/>
      <c r="C6" s="225" t="s">
        <v>11</v>
      </c>
      <c r="D6" s="230"/>
      <c r="E6" s="235"/>
      <c r="F6" s="225" t="s">
        <v>806</v>
      </c>
      <c r="G6" s="225"/>
      <c r="H6" s="225"/>
      <c r="I6" s="294">
        <v>0</v>
      </c>
    </row>
    <row r="7" spans="1:9" x14ac:dyDescent="0.25">
      <c r="A7" s="238" t="s">
        <v>807</v>
      </c>
      <c r="B7" s="239"/>
      <c r="C7" s="239"/>
      <c r="D7" s="239"/>
      <c r="E7" s="240"/>
      <c r="F7" s="239" t="s">
        <v>808</v>
      </c>
      <c r="G7" s="239"/>
      <c r="H7" s="239"/>
      <c r="I7" s="295" t="s">
        <v>840</v>
      </c>
    </row>
    <row r="8" spans="1:9" x14ac:dyDescent="0.25">
      <c r="A8" s="243" t="s">
        <v>810</v>
      </c>
      <c r="B8" s="213"/>
      <c r="C8" s="213" t="s">
        <v>811</v>
      </c>
      <c r="D8" s="213"/>
      <c r="E8" s="224"/>
      <c r="F8" s="213" t="s">
        <v>812</v>
      </c>
      <c r="G8" s="213"/>
      <c r="H8" s="213"/>
      <c r="I8" s="278"/>
    </row>
    <row r="9" spans="1:9" x14ac:dyDescent="0.25">
      <c r="A9" s="243"/>
      <c r="B9" s="213"/>
      <c r="C9" s="213"/>
      <c r="D9" s="213"/>
      <c r="E9" s="224"/>
      <c r="F9" s="213"/>
      <c r="G9" s="213"/>
      <c r="H9" s="213"/>
      <c r="I9" s="213"/>
    </row>
    <row r="10" spans="1:9" x14ac:dyDescent="0.25">
      <c r="A10" s="296"/>
      <c r="B10" s="297"/>
      <c r="C10" s="298"/>
      <c r="D10" s="299"/>
      <c r="E10" s="300"/>
      <c r="F10" s="301"/>
      <c r="G10" s="302"/>
      <c r="H10" s="302"/>
      <c r="I10" s="302"/>
    </row>
    <row r="11" spans="1:9" ht="18" customHeight="1" x14ac:dyDescent="0.25">
      <c r="A11" s="658" t="s">
        <v>841</v>
      </c>
      <c r="B11" s="658"/>
      <c r="C11" s="658"/>
      <c r="D11" s="658"/>
      <c r="E11" s="658"/>
      <c r="F11" s="658"/>
      <c r="G11" s="658"/>
      <c r="H11" s="658"/>
      <c r="I11" s="658"/>
    </row>
    <row r="12" spans="1:9" ht="18" customHeight="1" x14ac:dyDescent="0.25">
      <c r="A12" s="658"/>
      <c r="B12" s="658"/>
      <c r="C12" s="658"/>
      <c r="D12" s="658"/>
      <c r="E12" s="658"/>
      <c r="F12" s="658"/>
      <c r="G12" s="658"/>
      <c r="H12" s="658"/>
      <c r="I12" s="658"/>
    </row>
    <row r="13" spans="1:9" s="213" customFormat="1" ht="13.8" thickBot="1" x14ac:dyDescent="0.3">
      <c r="A13" s="303"/>
      <c r="B13" s="304" t="s">
        <v>54</v>
      </c>
      <c r="C13" s="304"/>
      <c r="D13" s="305"/>
      <c r="E13" s="306" t="s">
        <v>30</v>
      </c>
      <c r="F13" s="307" t="s">
        <v>31</v>
      </c>
      <c r="G13" s="307" t="s">
        <v>76</v>
      </c>
      <c r="H13" s="307" t="s">
        <v>78</v>
      </c>
      <c r="I13" s="308" t="s">
        <v>428</v>
      </c>
    </row>
    <row r="14" spans="1:9" s="213" customFormat="1" x14ac:dyDescent="0.25">
      <c r="A14" s="309" t="s">
        <v>1053</v>
      </c>
      <c r="B14" s="310" t="s">
        <v>1054</v>
      </c>
      <c r="C14" s="317"/>
      <c r="D14" s="318"/>
      <c r="E14" s="319"/>
      <c r="F14" s="314">
        <f>'Položky - ZTI - Voda'!G109</f>
        <v>0</v>
      </c>
      <c r="G14" s="315"/>
      <c r="H14" s="315"/>
      <c r="I14" s="316"/>
    </row>
    <row r="15" spans="1:9" s="213" customFormat="1" x14ac:dyDescent="0.25">
      <c r="A15" s="309" t="s">
        <v>1053</v>
      </c>
      <c r="B15" s="310" t="s">
        <v>1055</v>
      </c>
      <c r="C15" s="317"/>
      <c r="D15" s="318"/>
      <c r="E15" s="319"/>
      <c r="F15" s="314">
        <f>'Položky - ZTI - Voda'!G150</f>
        <v>0</v>
      </c>
      <c r="G15" s="315"/>
      <c r="H15" s="315"/>
      <c r="I15" s="316"/>
    </row>
    <row r="16" spans="1:9" s="213" customFormat="1" x14ac:dyDescent="0.25">
      <c r="A16" s="309" t="s">
        <v>1056</v>
      </c>
      <c r="B16" s="310" t="s">
        <v>1057</v>
      </c>
      <c r="C16" s="317"/>
      <c r="D16" s="318"/>
      <c r="E16" s="319"/>
      <c r="F16" s="314">
        <f>'Položky - ZTI - Voda'!G187</f>
        <v>0</v>
      </c>
      <c r="G16" s="315"/>
      <c r="H16" s="315"/>
      <c r="I16" s="316"/>
    </row>
    <row r="17" spans="1:11" s="213" customFormat="1" x14ac:dyDescent="0.25">
      <c r="G17" s="314"/>
      <c r="H17" s="314"/>
      <c r="I17" s="320"/>
    </row>
    <row r="18" spans="1:11" s="213" customFormat="1" x14ac:dyDescent="0.25">
      <c r="G18" s="314"/>
      <c r="H18" s="314"/>
      <c r="I18" s="320"/>
    </row>
    <row r="19" spans="1:11" s="213" customFormat="1" ht="13.8" thickBot="1" x14ac:dyDescent="0.3">
      <c r="A19" s="309"/>
      <c r="B19" s="310"/>
      <c r="C19" s="317"/>
      <c r="D19" s="318"/>
      <c r="E19" s="319"/>
      <c r="F19" s="314"/>
      <c r="G19" s="314"/>
      <c r="H19" s="314"/>
      <c r="I19" s="320"/>
    </row>
    <row r="20" spans="1:11" s="327" customFormat="1" ht="13.8" thickBot="1" x14ac:dyDescent="0.3">
      <c r="A20" s="321"/>
      <c r="B20" s="322" t="s">
        <v>845</v>
      </c>
      <c r="C20" s="322"/>
      <c r="D20" s="323"/>
      <c r="E20" s="324">
        <f>SUM(E15:E15)</f>
        <v>0</v>
      </c>
      <c r="F20" s="325">
        <f>SUM(F14:F19)</f>
        <v>0</v>
      </c>
      <c r="G20" s="325">
        <f>SUM(G17:G17)</f>
        <v>0</v>
      </c>
      <c r="H20" s="325">
        <f>SUM(H17:H17)</f>
        <v>0</v>
      </c>
      <c r="I20" s="326">
        <f>SUM(I17:I17)</f>
        <v>0</v>
      </c>
      <c r="K20" s="328"/>
    </row>
    <row r="21" spans="1:11" ht="15" customHeight="1" x14ac:dyDescent="0.25"/>
    <row r="22" spans="1:11" ht="15" customHeight="1" x14ac:dyDescent="0.25"/>
    <row r="23" spans="1:11" ht="15" customHeight="1" x14ac:dyDescent="0.25"/>
    <row r="26" spans="1:11" ht="12.75" customHeight="1" x14ac:dyDescent="0.25"/>
  </sheetData>
  <mergeCells count="2">
    <mergeCell ref="A4:D4"/>
    <mergeCell ref="A11:I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Header>&amp;R&amp;F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283"/>
  <sheetViews>
    <sheetView view="pageLayout" topLeftCell="A133" zoomScaleNormal="100" zoomScaleSheetLayoutView="100" workbookViewId="0">
      <selection activeCell="C4" sqref="C4"/>
    </sheetView>
  </sheetViews>
  <sheetFormatPr defaultColWidth="9.109375" defaultRowHeight="12" x14ac:dyDescent="0.25"/>
  <cols>
    <col min="1" max="1" width="3.6640625" style="504" customWidth="1"/>
    <col min="2" max="2" width="13.6640625" style="505" customWidth="1"/>
    <col min="3" max="3" width="54.6640625" style="506" customWidth="1"/>
    <col min="4" max="4" width="6.33203125" style="507" customWidth="1"/>
    <col min="5" max="5" width="8.33203125" style="508" customWidth="1"/>
    <col min="6" max="6" width="10.33203125" style="509" customWidth="1"/>
    <col min="7" max="7" width="10.44140625" style="510" bestFit="1" customWidth="1"/>
    <col min="8" max="8" width="8" style="508" hidden="1" customWidth="1"/>
    <col min="9" max="9" width="7.44140625" style="508" hidden="1" customWidth="1"/>
    <col min="10" max="10" width="17" style="508" hidden="1" customWidth="1"/>
    <col min="11" max="11" width="9.5546875" style="508" hidden="1" customWidth="1"/>
    <col min="12" max="12" width="9.88671875" style="331" bestFit="1" customWidth="1"/>
    <col min="13" max="13" width="4.44140625" style="332" bestFit="1" customWidth="1"/>
    <col min="14" max="14" width="7.6640625" style="332" bestFit="1" customWidth="1"/>
    <col min="15" max="21" width="9.109375" style="331" customWidth="1"/>
    <col min="22" max="22" width="10" style="331" customWidth="1"/>
    <col min="23" max="25" width="9.109375" style="331" customWidth="1"/>
    <col min="26" max="26" width="7.5546875" style="331" customWidth="1"/>
    <col min="27" max="27" width="9.109375" style="331" customWidth="1"/>
    <col min="28" max="28" width="9.88671875" style="331" customWidth="1"/>
    <col min="29" max="33" width="9.109375" style="508" customWidth="1"/>
    <col min="34" max="16384" width="9.109375" style="508"/>
  </cols>
  <sheetData>
    <row r="1" spans="1:16" s="331" customFormat="1" ht="12.75" customHeight="1" x14ac:dyDescent="0.2">
      <c r="A1" s="659" t="s">
        <v>846</v>
      </c>
      <c r="B1" s="659"/>
      <c r="C1" s="659"/>
      <c r="D1" s="659"/>
      <c r="E1" s="659"/>
      <c r="F1" s="659"/>
      <c r="G1" s="659"/>
      <c r="H1" s="329"/>
      <c r="I1" s="329"/>
      <c r="J1" s="329"/>
      <c r="K1" s="330"/>
      <c r="M1" s="332"/>
      <c r="N1" s="333"/>
    </row>
    <row r="2" spans="1:16" s="331" customFormat="1" ht="12.6" thickBot="1" x14ac:dyDescent="0.3">
      <c r="A2" s="660"/>
      <c r="B2" s="660"/>
      <c r="C2" s="660"/>
      <c r="D2" s="660"/>
      <c r="E2" s="660"/>
      <c r="F2" s="660"/>
      <c r="G2" s="660"/>
      <c r="H2" s="334"/>
      <c r="I2" s="334"/>
      <c r="J2" s="334"/>
      <c r="K2" s="310"/>
      <c r="L2" s="335"/>
      <c r="M2" s="336"/>
      <c r="N2" s="336"/>
      <c r="O2" s="310"/>
      <c r="P2" s="310"/>
    </row>
    <row r="3" spans="1:16" s="331" customFormat="1" ht="24" thickTop="1" x14ac:dyDescent="0.25">
      <c r="A3" s="661" t="s">
        <v>797</v>
      </c>
      <c r="B3" s="662"/>
      <c r="C3" s="337" t="s">
        <v>1051</v>
      </c>
      <c r="D3" s="338"/>
      <c r="E3" s="339"/>
      <c r="F3" s="340"/>
      <c r="G3" s="341" t="s">
        <v>791</v>
      </c>
      <c r="H3" s="334"/>
      <c r="I3" s="334"/>
      <c r="J3" s="334"/>
      <c r="K3" s="310"/>
      <c r="L3" s="342"/>
      <c r="M3" s="336"/>
      <c r="N3" s="334"/>
      <c r="O3" s="310"/>
      <c r="P3" s="310"/>
    </row>
    <row r="4" spans="1:16" s="331" customFormat="1" ht="13.8" thickBot="1" x14ac:dyDescent="0.3">
      <c r="A4" s="663" t="s">
        <v>792</v>
      </c>
      <c r="B4" s="664"/>
      <c r="C4" s="343" t="s">
        <v>795</v>
      </c>
      <c r="D4" s="344"/>
      <c r="E4" s="665"/>
      <c r="F4" s="665"/>
      <c r="G4" s="666"/>
      <c r="H4" s="334"/>
      <c r="I4" s="334"/>
      <c r="J4" s="334"/>
      <c r="K4" s="310"/>
      <c r="L4" s="310"/>
      <c r="M4" s="336"/>
      <c r="N4" s="336"/>
      <c r="O4" s="310"/>
      <c r="P4" s="310"/>
    </row>
    <row r="5" spans="1:16" s="331" customFormat="1" ht="14.25" customHeight="1" thickTop="1" thickBot="1" x14ac:dyDescent="0.3">
      <c r="A5" s="345"/>
      <c r="B5" s="346"/>
      <c r="C5" s="334"/>
      <c r="D5" s="334"/>
      <c r="E5" s="334"/>
      <c r="F5" s="347"/>
      <c r="G5" s="348"/>
      <c r="H5" s="334"/>
      <c r="I5" s="336"/>
      <c r="J5" s="336"/>
      <c r="K5" s="349"/>
      <c r="L5" s="350"/>
      <c r="M5" s="336"/>
      <c r="N5" s="351"/>
      <c r="O5" s="310"/>
      <c r="P5" s="310"/>
    </row>
    <row r="6" spans="1:16" s="331" customFormat="1" ht="12" customHeight="1" x14ac:dyDescent="0.25">
      <c r="A6" s="352" t="s">
        <v>847</v>
      </c>
      <c r="B6" s="353" t="s">
        <v>848</v>
      </c>
      <c r="C6" s="354" t="s">
        <v>849</v>
      </c>
      <c r="D6" s="354" t="s">
        <v>850</v>
      </c>
      <c r="E6" s="355" t="s">
        <v>74</v>
      </c>
      <c r="F6" s="354" t="s">
        <v>851</v>
      </c>
      <c r="G6" s="356" t="s">
        <v>29</v>
      </c>
      <c r="H6" s="357"/>
      <c r="I6" s="358"/>
      <c r="J6" s="359"/>
      <c r="K6" s="360"/>
      <c r="L6" s="361"/>
      <c r="M6" s="362"/>
      <c r="N6" s="363"/>
      <c r="O6" s="310"/>
      <c r="P6" s="310"/>
    </row>
    <row r="7" spans="1:16" s="331" customFormat="1" ht="12" customHeight="1" thickBot="1" x14ac:dyDescent="0.3">
      <c r="A7" s="364"/>
      <c r="B7" s="365"/>
      <c r="C7" s="366"/>
      <c r="D7" s="367"/>
      <c r="E7" s="368"/>
      <c r="F7" s="369"/>
      <c r="G7" s="370"/>
      <c r="H7" s="371"/>
      <c r="I7" s="371"/>
      <c r="J7" s="372"/>
      <c r="K7" s="373"/>
      <c r="L7" s="361"/>
      <c r="M7" s="374"/>
      <c r="N7" s="363"/>
      <c r="O7" s="310"/>
      <c r="P7" s="310"/>
    </row>
    <row r="8" spans="1:16" s="331" customFormat="1" ht="12" customHeight="1" x14ac:dyDescent="0.25">
      <c r="A8" s="375"/>
      <c r="B8" s="511"/>
      <c r="C8" s="377" t="s">
        <v>1058</v>
      </c>
      <c r="D8" s="462"/>
      <c r="E8" s="512"/>
      <c r="F8" s="394"/>
      <c r="G8" s="512"/>
      <c r="H8" s="381"/>
      <c r="I8" s="381"/>
      <c r="J8" s="382"/>
      <c r="K8" s="383"/>
      <c r="L8" s="361"/>
      <c r="M8" s="374"/>
      <c r="N8" s="363"/>
    </row>
    <row r="9" spans="1:16" s="331" customFormat="1" ht="12" customHeight="1" x14ac:dyDescent="0.25">
      <c r="A9" s="384">
        <v>1</v>
      </c>
      <c r="B9" s="453" t="s">
        <v>1059</v>
      </c>
      <c r="C9" s="454" t="s">
        <v>1060</v>
      </c>
      <c r="D9" s="462" t="s">
        <v>253</v>
      </c>
      <c r="E9" s="393">
        <f>40+260+38</f>
        <v>338</v>
      </c>
      <c r="F9" s="394">
        <v>0</v>
      </c>
      <c r="G9" s="457">
        <f>E9*F9</f>
        <v>0</v>
      </c>
      <c r="H9" s="381"/>
      <c r="I9" s="381"/>
      <c r="J9" s="382"/>
      <c r="K9" s="383"/>
      <c r="L9" s="361"/>
      <c r="M9" s="374"/>
      <c r="N9" s="363"/>
    </row>
    <row r="10" spans="1:16" s="331" customFormat="1" ht="12" customHeight="1" x14ac:dyDescent="0.25">
      <c r="A10" s="375"/>
      <c r="B10" s="453"/>
      <c r="C10" s="418" t="s">
        <v>1061</v>
      </c>
      <c r="D10" s="455"/>
      <c r="E10" s="393"/>
      <c r="F10" s="392"/>
      <c r="G10" s="512"/>
      <c r="H10" s="381"/>
      <c r="I10" s="381"/>
      <c r="J10" s="382"/>
      <c r="K10" s="383"/>
      <c r="L10" s="361"/>
      <c r="M10" s="374"/>
      <c r="N10" s="363"/>
    </row>
    <row r="11" spans="1:16" s="331" customFormat="1" ht="12" customHeight="1" x14ac:dyDescent="0.25">
      <c r="A11" s="384">
        <v>2</v>
      </c>
      <c r="B11" s="453" t="s">
        <v>1062</v>
      </c>
      <c r="C11" s="454" t="s">
        <v>1063</v>
      </c>
      <c r="D11" s="455" t="s">
        <v>253</v>
      </c>
      <c r="E11" s="393">
        <f>50+20+40</f>
        <v>110</v>
      </c>
      <c r="F11" s="392">
        <v>0</v>
      </c>
      <c r="G11" s="457">
        <f>E11*F11</f>
        <v>0</v>
      </c>
      <c r="H11" s="381"/>
      <c r="I11" s="381"/>
      <c r="J11" s="382"/>
      <c r="K11" s="383"/>
      <c r="L11" s="361"/>
      <c r="M11" s="374"/>
      <c r="N11" s="363"/>
    </row>
    <row r="12" spans="1:16" s="331" customFormat="1" ht="12" customHeight="1" x14ac:dyDescent="0.25">
      <c r="A12" s="375"/>
      <c r="B12" s="453"/>
      <c r="C12" s="418" t="s">
        <v>1061</v>
      </c>
      <c r="D12" s="455"/>
      <c r="E12" s="393"/>
      <c r="F12" s="392"/>
      <c r="G12" s="512"/>
      <c r="H12" s="381"/>
      <c r="I12" s="381"/>
      <c r="J12" s="382"/>
      <c r="K12" s="383"/>
      <c r="L12" s="361"/>
      <c r="M12" s="374"/>
      <c r="N12" s="363"/>
    </row>
    <row r="13" spans="1:16" s="331" customFormat="1" ht="12" customHeight="1" x14ac:dyDescent="0.25">
      <c r="A13" s="384">
        <v>3</v>
      </c>
      <c r="B13" s="453" t="s">
        <v>1064</v>
      </c>
      <c r="C13" s="454" t="s">
        <v>1065</v>
      </c>
      <c r="D13" s="455" t="s">
        <v>253</v>
      </c>
      <c r="E13" s="393">
        <f>55+28+30+10</f>
        <v>123</v>
      </c>
      <c r="F13" s="394">
        <v>0</v>
      </c>
      <c r="G13" s="457">
        <f>E13*F13</f>
        <v>0</v>
      </c>
      <c r="H13" s="381"/>
      <c r="I13" s="381"/>
      <c r="J13" s="382"/>
      <c r="K13" s="383"/>
      <c r="L13" s="361"/>
      <c r="M13" s="374"/>
      <c r="N13" s="363"/>
    </row>
    <row r="14" spans="1:16" s="331" customFormat="1" ht="12" customHeight="1" x14ac:dyDescent="0.25">
      <c r="A14" s="375"/>
      <c r="B14" s="453"/>
      <c r="C14" s="418" t="s">
        <v>1061</v>
      </c>
      <c r="D14" s="455"/>
      <c r="E14" s="393"/>
      <c r="F14" s="392"/>
      <c r="G14" s="512"/>
      <c r="H14" s="381"/>
      <c r="I14" s="381"/>
      <c r="J14" s="382"/>
      <c r="K14" s="383"/>
      <c r="L14" s="361"/>
      <c r="M14" s="374"/>
      <c r="N14" s="363"/>
    </row>
    <row r="15" spans="1:16" s="331" customFormat="1" ht="12" customHeight="1" x14ac:dyDescent="0.25">
      <c r="A15" s="384">
        <v>4</v>
      </c>
      <c r="B15" s="453" t="s">
        <v>1066</v>
      </c>
      <c r="C15" s="454" t="s">
        <v>1067</v>
      </c>
      <c r="D15" s="455" t="s">
        <v>253</v>
      </c>
      <c r="E15" s="393">
        <v>85</v>
      </c>
      <c r="F15" s="392">
        <v>0</v>
      </c>
      <c r="G15" s="457">
        <f>E15*F15</f>
        <v>0</v>
      </c>
      <c r="H15" s="381"/>
      <c r="I15" s="381"/>
      <c r="J15" s="382"/>
      <c r="K15" s="383"/>
      <c r="L15" s="361"/>
      <c r="M15" s="374"/>
      <c r="N15" s="363"/>
    </row>
    <row r="16" spans="1:16" s="331" customFormat="1" ht="12" customHeight="1" x14ac:dyDescent="0.25">
      <c r="A16" s="375"/>
      <c r="B16" s="453"/>
      <c r="C16" s="418" t="s">
        <v>1068</v>
      </c>
      <c r="D16" s="455"/>
      <c r="E16" s="393"/>
      <c r="F16" s="392"/>
      <c r="G16" s="512"/>
      <c r="H16" s="381"/>
      <c r="I16" s="381"/>
      <c r="J16" s="382"/>
      <c r="K16" s="383"/>
      <c r="L16" s="361"/>
      <c r="M16" s="374"/>
      <c r="N16" s="363"/>
    </row>
    <row r="17" spans="1:17" s="331" customFormat="1" ht="12" customHeight="1" x14ac:dyDescent="0.25">
      <c r="A17" s="384">
        <v>5</v>
      </c>
      <c r="B17" s="453" t="s">
        <v>1069</v>
      </c>
      <c r="C17" s="454" t="s">
        <v>1070</v>
      </c>
      <c r="D17" s="455" t="s">
        <v>253</v>
      </c>
      <c r="E17" s="393">
        <v>105</v>
      </c>
      <c r="F17" s="394">
        <v>0</v>
      </c>
      <c r="G17" s="457">
        <f>E17*F17</f>
        <v>0</v>
      </c>
      <c r="H17" s="381"/>
      <c r="I17" s="381"/>
      <c r="J17" s="382"/>
      <c r="K17" s="383"/>
      <c r="L17" s="361"/>
      <c r="M17" s="374"/>
      <c r="N17" s="363"/>
      <c r="O17" s="310"/>
      <c r="P17" s="310"/>
      <c r="Q17" s="310"/>
    </row>
    <row r="18" spans="1:17" s="331" customFormat="1" ht="12" customHeight="1" x14ac:dyDescent="0.25">
      <c r="A18" s="375"/>
      <c r="B18" s="453"/>
      <c r="C18" s="418" t="s">
        <v>1061</v>
      </c>
      <c r="D18" s="455"/>
      <c r="E18" s="393"/>
      <c r="F18" s="392"/>
      <c r="G18" s="512"/>
      <c r="H18" s="381"/>
      <c r="I18" s="381"/>
      <c r="J18" s="382"/>
      <c r="K18" s="383"/>
      <c r="L18" s="361"/>
      <c r="M18" s="374"/>
      <c r="N18" s="363"/>
      <c r="O18" s="310"/>
      <c r="P18" s="310"/>
      <c r="Q18" s="310"/>
    </row>
    <row r="19" spans="1:17" s="331" customFormat="1" ht="12" customHeight="1" x14ac:dyDescent="0.25">
      <c r="A19" s="384">
        <v>6</v>
      </c>
      <c r="B19" s="453" t="s">
        <v>1071</v>
      </c>
      <c r="C19" s="454" t="s">
        <v>1072</v>
      </c>
      <c r="D19" s="455" t="s">
        <v>253</v>
      </c>
      <c r="E19" s="393">
        <f>11+230</f>
        <v>241</v>
      </c>
      <c r="F19" s="392">
        <v>0</v>
      </c>
      <c r="G19" s="457">
        <f>E19*F19</f>
        <v>0</v>
      </c>
      <c r="H19" s="381"/>
      <c r="I19" s="381"/>
      <c r="J19" s="382"/>
      <c r="K19" s="383"/>
      <c r="L19" s="361"/>
      <c r="M19" s="374"/>
      <c r="N19" s="363"/>
      <c r="O19" s="310"/>
      <c r="P19" s="310"/>
      <c r="Q19" s="310"/>
    </row>
    <row r="20" spans="1:17" s="331" customFormat="1" ht="12" customHeight="1" x14ac:dyDescent="0.25">
      <c r="A20" s="375"/>
      <c r="B20" s="453"/>
      <c r="C20" s="418" t="s">
        <v>1061</v>
      </c>
      <c r="D20" s="455"/>
      <c r="E20" s="393"/>
      <c r="F20" s="392"/>
      <c r="G20" s="457"/>
      <c r="H20" s="381"/>
      <c r="I20" s="381"/>
      <c r="J20" s="382"/>
      <c r="K20" s="383"/>
      <c r="L20" s="361"/>
      <c r="M20" s="374"/>
      <c r="N20" s="363"/>
      <c r="O20" s="310"/>
      <c r="P20" s="310"/>
      <c r="Q20" s="310"/>
    </row>
    <row r="21" spans="1:17" s="331" customFormat="1" ht="12" customHeight="1" x14ac:dyDescent="0.25">
      <c r="A21" s="384">
        <v>7</v>
      </c>
      <c r="B21" s="453" t="s">
        <v>1073</v>
      </c>
      <c r="C21" s="454" t="s">
        <v>1074</v>
      </c>
      <c r="D21" s="455" t="s">
        <v>253</v>
      </c>
      <c r="E21" s="393">
        <v>9</v>
      </c>
      <c r="F21" s="394">
        <v>0</v>
      </c>
      <c r="G21" s="457">
        <f>E21*F21</f>
        <v>0</v>
      </c>
      <c r="H21" s="381"/>
      <c r="I21" s="381"/>
      <c r="J21" s="382"/>
      <c r="K21" s="383"/>
      <c r="L21" s="361"/>
      <c r="M21" s="374"/>
      <c r="N21" s="363"/>
      <c r="O21" s="310"/>
      <c r="P21" s="310"/>
      <c r="Q21" s="310"/>
    </row>
    <row r="22" spans="1:17" s="331" customFormat="1" ht="12" customHeight="1" x14ac:dyDescent="0.25">
      <c r="A22" s="375"/>
      <c r="B22" s="453"/>
      <c r="C22" s="418" t="s">
        <v>1061</v>
      </c>
      <c r="D22" s="455"/>
      <c r="E22" s="393"/>
      <c r="F22" s="392"/>
      <c r="G22" s="457"/>
      <c r="H22" s="381"/>
      <c r="I22" s="381"/>
      <c r="J22" s="382"/>
      <c r="K22" s="383"/>
      <c r="L22" s="361"/>
      <c r="M22" s="374"/>
      <c r="N22" s="363"/>
      <c r="O22" s="310"/>
      <c r="P22" s="310"/>
      <c r="Q22" s="310"/>
    </row>
    <row r="23" spans="1:17" s="331" customFormat="1" ht="20.399999999999999" x14ac:dyDescent="0.2">
      <c r="A23" s="384">
        <v>8</v>
      </c>
      <c r="B23" s="453" t="s">
        <v>858</v>
      </c>
      <c r="C23" s="454" t="s">
        <v>1075</v>
      </c>
      <c r="D23" s="455" t="s">
        <v>253</v>
      </c>
      <c r="E23" s="393">
        <f>38+36</f>
        <v>74</v>
      </c>
      <c r="F23" s="392">
        <v>0</v>
      </c>
      <c r="G23" s="457">
        <f>E23*F23</f>
        <v>0</v>
      </c>
      <c r="H23" s="466"/>
      <c r="I23" s="467"/>
      <c r="J23" s="468"/>
      <c r="K23" s="469"/>
      <c r="L23" s="310"/>
      <c r="M23" s="432"/>
      <c r="N23" s="336"/>
      <c r="O23" s="310"/>
      <c r="P23" s="310"/>
      <c r="Q23" s="310"/>
    </row>
    <row r="24" spans="1:17" s="331" customFormat="1" ht="13.2" x14ac:dyDescent="0.2">
      <c r="A24" s="375"/>
      <c r="B24" s="453"/>
      <c r="C24" s="418" t="s">
        <v>1076</v>
      </c>
      <c r="D24" s="512"/>
      <c r="E24" s="393"/>
      <c r="F24" s="392"/>
      <c r="G24" s="512"/>
      <c r="H24" s="466"/>
      <c r="I24" s="467"/>
      <c r="J24" s="468"/>
      <c r="K24" s="469"/>
      <c r="L24" s="310"/>
      <c r="M24" s="432"/>
      <c r="N24" s="336"/>
      <c r="O24" s="310"/>
      <c r="P24" s="310"/>
      <c r="Q24" s="310"/>
    </row>
    <row r="25" spans="1:17" s="331" customFormat="1" ht="20.399999999999999" x14ac:dyDescent="0.2">
      <c r="A25" s="384">
        <v>9</v>
      </c>
      <c r="B25" s="453" t="s">
        <v>858</v>
      </c>
      <c r="C25" s="454" t="s">
        <v>1077</v>
      </c>
      <c r="D25" s="455" t="s">
        <v>253</v>
      </c>
      <c r="E25" s="393">
        <f>12+13</f>
        <v>25</v>
      </c>
      <c r="F25" s="394">
        <v>0</v>
      </c>
      <c r="G25" s="457">
        <f>E25*F25</f>
        <v>0</v>
      </c>
      <c r="H25" s="466"/>
      <c r="I25" s="467"/>
      <c r="J25" s="468"/>
      <c r="K25" s="469"/>
      <c r="L25" s="310"/>
      <c r="M25" s="432"/>
      <c r="N25" s="336"/>
      <c r="O25" s="310"/>
      <c r="P25" s="310"/>
      <c r="Q25" s="310"/>
    </row>
    <row r="26" spans="1:17" s="331" customFormat="1" ht="13.2" x14ac:dyDescent="0.2">
      <c r="A26" s="375"/>
      <c r="B26" s="453"/>
      <c r="C26" s="418" t="s">
        <v>1076</v>
      </c>
      <c r="D26" s="512"/>
      <c r="E26" s="393"/>
      <c r="F26" s="392"/>
      <c r="G26" s="512"/>
      <c r="H26" s="466"/>
      <c r="I26" s="467"/>
      <c r="J26" s="468"/>
      <c r="K26" s="469"/>
      <c r="L26" s="310"/>
      <c r="M26" s="432"/>
      <c r="N26" s="336"/>
      <c r="O26" s="310"/>
      <c r="P26" s="310"/>
      <c r="Q26" s="310"/>
    </row>
    <row r="27" spans="1:17" s="331" customFormat="1" ht="20.399999999999999" x14ac:dyDescent="0.2">
      <c r="A27" s="384">
        <v>10</v>
      </c>
      <c r="B27" s="453" t="s">
        <v>858</v>
      </c>
      <c r="C27" s="454" t="s">
        <v>1078</v>
      </c>
      <c r="D27" s="459" t="s">
        <v>253</v>
      </c>
      <c r="E27" s="393">
        <f>19+12</f>
        <v>31</v>
      </c>
      <c r="F27" s="392">
        <v>0</v>
      </c>
      <c r="G27" s="456">
        <f>E27*F27</f>
        <v>0</v>
      </c>
      <c r="H27" s="466"/>
      <c r="I27" s="467"/>
      <c r="J27" s="468"/>
      <c r="K27" s="469"/>
      <c r="L27" s="310"/>
      <c r="M27" s="432"/>
      <c r="N27" s="336"/>
      <c r="O27" s="310"/>
      <c r="P27" s="310"/>
      <c r="Q27" s="310"/>
    </row>
    <row r="28" spans="1:17" s="331" customFormat="1" ht="13.2" x14ac:dyDescent="0.2">
      <c r="A28" s="375"/>
      <c r="B28" s="453"/>
      <c r="C28" s="418" t="s">
        <v>1079</v>
      </c>
      <c r="D28" s="459"/>
      <c r="E28" s="393"/>
      <c r="F28" s="392"/>
      <c r="G28" s="456"/>
      <c r="H28" s="466"/>
      <c r="I28" s="467"/>
      <c r="J28" s="468"/>
      <c r="K28" s="469"/>
      <c r="L28" s="310"/>
      <c r="M28" s="432"/>
      <c r="N28" s="336"/>
      <c r="O28" s="310"/>
      <c r="P28" s="310"/>
      <c r="Q28" s="310"/>
    </row>
    <row r="29" spans="1:17" s="331" customFormat="1" ht="20.399999999999999" x14ac:dyDescent="0.2">
      <c r="A29" s="384">
        <v>11</v>
      </c>
      <c r="B29" s="513" t="s">
        <v>1080</v>
      </c>
      <c r="C29" s="514" t="s">
        <v>1081</v>
      </c>
      <c r="D29" s="515" t="s">
        <v>253</v>
      </c>
      <c r="E29" s="516">
        <f>E23</f>
        <v>74</v>
      </c>
      <c r="F29" s="394">
        <v>0</v>
      </c>
      <c r="G29" s="517">
        <f>E29*F29</f>
        <v>0</v>
      </c>
      <c r="H29" s="428"/>
      <c r="I29" s="438"/>
      <c r="J29" s="518"/>
      <c r="K29" s="519"/>
      <c r="L29" s="310"/>
      <c r="M29" s="432"/>
      <c r="N29" s="336"/>
      <c r="O29" s="310"/>
      <c r="P29" s="310"/>
      <c r="Q29" s="310"/>
    </row>
    <row r="30" spans="1:17" s="331" customFormat="1" ht="13.2" x14ac:dyDescent="0.2">
      <c r="A30" s="375"/>
      <c r="B30" s="513"/>
      <c r="C30" s="520"/>
      <c r="D30" s="513"/>
      <c r="E30" s="521"/>
      <c r="F30" s="392"/>
      <c r="G30" s="522"/>
      <c r="H30" s="428"/>
      <c r="I30" s="438"/>
      <c r="J30" s="518"/>
      <c r="K30" s="519"/>
      <c r="L30" s="310"/>
      <c r="M30" s="432"/>
      <c r="N30" s="336"/>
      <c r="O30" s="310"/>
      <c r="P30" s="310"/>
      <c r="Q30" s="310"/>
    </row>
    <row r="31" spans="1:17" s="331" customFormat="1" ht="20.399999999999999" x14ac:dyDescent="0.2">
      <c r="A31" s="384">
        <v>12</v>
      </c>
      <c r="B31" s="513" t="s">
        <v>1082</v>
      </c>
      <c r="C31" s="514" t="s">
        <v>1083</v>
      </c>
      <c r="D31" s="515" t="s">
        <v>253</v>
      </c>
      <c r="E31" s="516">
        <f>E25</f>
        <v>25</v>
      </c>
      <c r="F31" s="392">
        <v>0</v>
      </c>
      <c r="G31" s="517">
        <f>E31*F31</f>
        <v>0</v>
      </c>
      <c r="H31" s="428"/>
      <c r="I31" s="438"/>
      <c r="J31" s="518"/>
      <c r="K31" s="519"/>
      <c r="L31" s="310"/>
      <c r="M31" s="432"/>
      <c r="N31" s="336"/>
      <c r="O31" s="310"/>
      <c r="P31" s="310"/>
      <c r="Q31" s="310"/>
    </row>
    <row r="32" spans="1:17" s="331" customFormat="1" ht="13.2" x14ac:dyDescent="0.2">
      <c r="A32" s="375"/>
      <c r="B32" s="513"/>
      <c r="C32" s="520"/>
      <c r="D32" s="513"/>
      <c r="E32" s="521"/>
      <c r="F32" s="392"/>
      <c r="G32" s="522"/>
      <c r="H32" s="428"/>
      <c r="I32" s="438"/>
      <c r="J32" s="518"/>
      <c r="K32" s="519"/>
      <c r="L32" s="310"/>
      <c r="M32" s="432"/>
      <c r="N32" s="336"/>
      <c r="O32" s="310"/>
      <c r="P32" s="310"/>
      <c r="Q32" s="310"/>
    </row>
    <row r="33" spans="1:17" s="331" customFormat="1" ht="21" x14ac:dyDescent="0.25">
      <c r="A33" s="384">
        <v>13</v>
      </c>
      <c r="B33" s="513" t="s">
        <v>1084</v>
      </c>
      <c r="C33" s="514" t="s">
        <v>1085</v>
      </c>
      <c r="D33" s="515" t="s">
        <v>253</v>
      </c>
      <c r="E33" s="516">
        <f>E27</f>
        <v>31</v>
      </c>
      <c r="F33" s="394">
        <v>0</v>
      </c>
      <c r="G33" s="517">
        <f>E33*F33</f>
        <v>0</v>
      </c>
      <c r="H33" s="381"/>
      <c r="I33" s="381"/>
      <c r="J33" s="382"/>
      <c r="K33" s="383"/>
      <c r="L33" s="361"/>
      <c r="M33" s="374"/>
      <c r="N33" s="363"/>
      <c r="O33" s="310"/>
      <c r="P33" s="310"/>
      <c r="Q33" s="310"/>
    </row>
    <row r="34" spans="1:17" s="331" customFormat="1" ht="12" customHeight="1" x14ac:dyDescent="0.25">
      <c r="A34" s="375"/>
      <c r="B34" s="513"/>
      <c r="C34" s="520"/>
      <c r="D34" s="513"/>
      <c r="E34" s="521"/>
      <c r="F34" s="392"/>
      <c r="G34" s="522"/>
      <c r="H34" s="381"/>
      <c r="I34" s="381"/>
      <c r="J34" s="382"/>
      <c r="K34" s="383"/>
      <c r="L34" s="361"/>
      <c r="M34" s="374"/>
      <c r="N34" s="363"/>
    </row>
    <row r="35" spans="1:17" s="331" customFormat="1" ht="12" customHeight="1" x14ac:dyDescent="0.25">
      <c r="A35" s="384">
        <v>14</v>
      </c>
      <c r="B35" s="453" t="s">
        <v>858</v>
      </c>
      <c r="C35" s="454" t="s">
        <v>1086</v>
      </c>
      <c r="D35" s="455" t="s">
        <v>253</v>
      </c>
      <c r="E35" s="393">
        <f>38+40</f>
        <v>78</v>
      </c>
      <c r="F35" s="392">
        <v>0</v>
      </c>
      <c r="G35" s="456">
        <f>E35*F35</f>
        <v>0</v>
      </c>
      <c r="H35" s="381"/>
      <c r="I35" s="381"/>
      <c r="J35" s="382"/>
      <c r="K35" s="383"/>
      <c r="L35" s="361"/>
      <c r="M35" s="374"/>
      <c r="N35" s="363"/>
    </row>
    <row r="36" spans="1:17" s="331" customFormat="1" ht="12" customHeight="1" x14ac:dyDescent="0.25">
      <c r="A36" s="375"/>
      <c r="B36" s="451"/>
      <c r="C36" s="523"/>
      <c r="D36" s="455"/>
      <c r="E36" s="393"/>
      <c r="F36" s="392"/>
      <c r="G36" s="457"/>
      <c r="H36" s="381"/>
      <c r="I36" s="381"/>
      <c r="J36" s="382"/>
      <c r="K36" s="383"/>
      <c r="L36" s="361"/>
      <c r="M36" s="374"/>
      <c r="N36" s="363"/>
    </row>
    <row r="37" spans="1:17" s="331" customFormat="1" ht="12" customHeight="1" x14ac:dyDescent="0.25">
      <c r="A37" s="384">
        <v>15</v>
      </c>
      <c r="B37" s="453" t="s">
        <v>858</v>
      </c>
      <c r="C37" s="454" t="s">
        <v>1087</v>
      </c>
      <c r="D37" s="455" t="s">
        <v>253</v>
      </c>
      <c r="E37" s="393">
        <f>50+17+12</f>
        <v>79</v>
      </c>
      <c r="F37" s="394">
        <v>0</v>
      </c>
      <c r="G37" s="456">
        <f>E37*F37</f>
        <v>0</v>
      </c>
      <c r="H37" s="381"/>
      <c r="I37" s="381"/>
      <c r="J37" s="382"/>
      <c r="K37" s="383"/>
      <c r="L37" s="361"/>
      <c r="M37" s="374"/>
      <c r="N37" s="363"/>
    </row>
    <row r="38" spans="1:17" s="331" customFormat="1" ht="12" customHeight="1" x14ac:dyDescent="0.25">
      <c r="A38" s="375"/>
      <c r="B38" s="453"/>
      <c r="C38" s="454"/>
      <c r="D38" s="455"/>
      <c r="E38" s="393"/>
      <c r="F38" s="392"/>
      <c r="G38" s="456"/>
      <c r="H38" s="381"/>
      <c r="I38" s="381"/>
      <c r="J38" s="382"/>
      <c r="K38" s="383"/>
      <c r="L38" s="361"/>
      <c r="M38" s="374"/>
      <c r="N38" s="363"/>
    </row>
    <row r="39" spans="1:17" s="331" customFormat="1" ht="12" customHeight="1" x14ac:dyDescent="0.25">
      <c r="A39" s="384">
        <v>16</v>
      </c>
      <c r="B39" s="453" t="s">
        <v>858</v>
      </c>
      <c r="C39" s="454" t="s">
        <v>1088</v>
      </c>
      <c r="D39" s="455" t="s">
        <v>253</v>
      </c>
      <c r="E39" s="393">
        <f>10+55</f>
        <v>65</v>
      </c>
      <c r="F39" s="392">
        <v>0</v>
      </c>
      <c r="G39" s="456">
        <f>E39*F39</f>
        <v>0</v>
      </c>
      <c r="H39" s="381"/>
      <c r="I39" s="381"/>
      <c r="J39" s="382"/>
      <c r="K39" s="383"/>
      <c r="L39" s="361"/>
      <c r="M39" s="374"/>
      <c r="N39" s="363"/>
    </row>
    <row r="40" spans="1:17" s="331" customFormat="1" ht="12" customHeight="1" x14ac:dyDescent="0.25">
      <c r="A40" s="375"/>
      <c r="B40" s="453"/>
      <c r="C40" s="454"/>
      <c r="D40" s="455"/>
      <c r="E40" s="393"/>
      <c r="F40" s="392"/>
      <c r="G40" s="456"/>
      <c r="H40" s="381"/>
      <c r="I40" s="381"/>
      <c r="J40" s="382"/>
      <c r="K40" s="383"/>
      <c r="L40" s="361"/>
      <c r="M40" s="374"/>
      <c r="N40" s="363"/>
    </row>
    <row r="41" spans="1:17" s="331" customFormat="1" ht="12" customHeight="1" x14ac:dyDescent="0.25">
      <c r="A41" s="384">
        <v>17</v>
      </c>
      <c r="B41" s="453" t="s">
        <v>858</v>
      </c>
      <c r="C41" s="454" t="s">
        <v>1089</v>
      </c>
      <c r="D41" s="455" t="s">
        <v>253</v>
      </c>
      <c r="E41" s="393">
        <f>19+53</f>
        <v>72</v>
      </c>
      <c r="F41" s="394">
        <v>0</v>
      </c>
      <c r="G41" s="456">
        <f>E41*F41</f>
        <v>0</v>
      </c>
      <c r="H41" s="381"/>
      <c r="I41" s="381"/>
      <c r="J41" s="382"/>
      <c r="K41" s="383"/>
      <c r="L41" s="361"/>
      <c r="M41" s="374"/>
      <c r="N41" s="363"/>
    </row>
    <row r="42" spans="1:17" s="331" customFormat="1" ht="12" customHeight="1" x14ac:dyDescent="0.25">
      <c r="A42" s="375"/>
      <c r="B42" s="453"/>
      <c r="C42" s="454"/>
      <c r="D42" s="455"/>
      <c r="E42" s="393"/>
      <c r="F42" s="392"/>
      <c r="G42" s="456"/>
      <c r="H42" s="381"/>
      <c r="I42" s="381"/>
      <c r="J42" s="382"/>
      <c r="K42" s="383"/>
      <c r="L42" s="361"/>
      <c r="M42" s="374"/>
      <c r="N42" s="363"/>
    </row>
    <row r="43" spans="1:17" s="331" customFormat="1" ht="12" customHeight="1" x14ac:dyDescent="0.25">
      <c r="A43" s="384">
        <v>18</v>
      </c>
      <c r="B43" s="453" t="s">
        <v>858</v>
      </c>
      <c r="C43" s="454" t="s">
        <v>1090</v>
      </c>
      <c r="D43" s="455" t="s">
        <v>253</v>
      </c>
      <c r="E43" s="393">
        <v>37</v>
      </c>
      <c r="F43" s="392">
        <v>0</v>
      </c>
      <c r="G43" s="456">
        <f>E43*F43</f>
        <v>0</v>
      </c>
      <c r="H43" s="381"/>
      <c r="I43" s="381"/>
      <c r="J43" s="382"/>
      <c r="K43" s="383"/>
      <c r="L43" s="361"/>
      <c r="M43" s="374"/>
      <c r="N43" s="363"/>
    </row>
    <row r="44" spans="1:17" s="331" customFormat="1" ht="12" customHeight="1" x14ac:dyDescent="0.25">
      <c r="A44" s="375"/>
      <c r="B44" s="453"/>
      <c r="C44" s="454"/>
      <c r="D44" s="455"/>
      <c r="E44" s="393"/>
      <c r="F44" s="392"/>
      <c r="G44" s="456"/>
      <c r="H44" s="381"/>
      <c r="I44" s="381"/>
      <c r="J44" s="382"/>
      <c r="K44" s="383"/>
      <c r="L44" s="361"/>
      <c r="M44" s="374"/>
      <c r="N44" s="363"/>
    </row>
    <row r="45" spans="1:17" s="331" customFormat="1" ht="12" customHeight="1" x14ac:dyDescent="0.25">
      <c r="A45" s="384">
        <v>19</v>
      </c>
      <c r="B45" s="453" t="s">
        <v>858</v>
      </c>
      <c r="C45" s="454" t="s">
        <v>1091</v>
      </c>
      <c r="D45" s="455" t="s">
        <v>253</v>
      </c>
      <c r="E45" s="393">
        <v>133</v>
      </c>
      <c r="F45" s="394">
        <v>0</v>
      </c>
      <c r="G45" s="456">
        <f>E45*F45</f>
        <v>0</v>
      </c>
      <c r="H45" s="381"/>
      <c r="I45" s="381"/>
      <c r="J45" s="382"/>
      <c r="K45" s="383"/>
      <c r="L45" s="361"/>
      <c r="M45" s="374"/>
      <c r="N45" s="363"/>
    </row>
    <row r="46" spans="1:17" s="331" customFormat="1" ht="12" customHeight="1" x14ac:dyDescent="0.25">
      <c r="A46" s="375"/>
      <c r="B46" s="453"/>
      <c r="C46" s="454"/>
      <c r="D46" s="455"/>
      <c r="E46" s="393"/>
      <c r="F46" s="392"/>
      <c r="G46" s="456"/>
      <c r="H46" s="381"/>
      <c r="I46" s="381"/>
      <c r="J46" s="382"/>
      <c r="K46" s="383"/>
      <c r="L46" s="361"/>
      <c r="M46" s="374"/>
      <c r="N46" s="363"/>
    </row>
    <row r="47" spans="1:17" s="331" customFormat="1" ht="12" customHeight="1" x14ac:dyDescent="0.25">
      <c r="A47" s="384">
        <v>20</v>
      </c>
      <c r="B47" s="453" t="s">
        <v>858</v>
      </c>
      <c r="C47" s="454" t="s">
        <v>1092</v>
      </c>
      <c r="D47" s="455" t="s">
        <v>253</v>
      </c>
      <c r="E47" s="393">
        <v>9</v>
      </c>
      <c r="F47" s="392">
        <v>0</v>
      </c>
      <c r="G47" s="456">
        <f>E47*F47</f>
        <v>0</v>
      </c>
      <c r="H47" s="381"/>
      <c r="I47" s="381"/>
      <c r="J47" s="382"/>
      <c r="K47" s="383"/>
      <c r="L47" s="361"/>
      <c r="M47" s="374"/>
      <c r="N47" s="363"/>
    </row>
    <row r="48" spans="1:17" s="331" customFormat="1" ht="12" customHeight="1" x14ac:dyDescent="0.25">
      <c r="A48" s="375"/>
      <c r="B48" s="453"/>
      <c r="C48" s="454"/>
      <c r="D48" s="455"/>
      <c r="E48" s="393"/>
      <c r="F48" s="392"/>
      <c r="G48" s="456"/>
      <c r="H48" s="381"/>
      <c r="I48" s="381"/>
      <c r="J48" s="382"/>
      <c r="K48" s="383"/>
      <c r="L48" s="361"/>
      <c r="M48" s="374"/>
      <c r="N48" s="363"/>
    </row>
    <row r="49" spans="1:14" s="331" customFormat="1" ht="21" x14ac:dyDescent="0.25">
      <c r="A49" s="384">
        <v>21</v>
      </c>
      <c r="B49" s="453" t="s">
        <v>858</v>
      </c>
      <c r="C49" s="454" t="s">
        <v>1093</v>
      </c>
      <c r="D49" s="455" t="s">
        <v>253</v>
      </c>
      <c r="E49" s="393">
        <f>38+221+32</f>
        <v>291</v>
      </c>
      <c r="F49" s="394">
        <v>0</v>
      </c>
      <c r="G49" s="456">
        <f>E49*F49</f>
        <v>0</v>
      </c>
      <c r="H49" s="381"/>
      <c r="I49" s="381"/>
      <c r="J49" s="382"/>
      <c r="K49" s="383"/>
      <c r="L49" s="361"/>
      <c r="M49" s="374"/>
      <c r="N49" s="363"/>
    </row>
    <row r="50" spans="1:14" s="331" customFormat="1" ht="12" customHeight="1" x14ac:dyDescent="0.25">
      <c r="A50" s="375"/>
      <c r="B50" s="451"/>
      <c r="C50" s="454"/>
      <c r="D50" s="455"/>
      <c r="E50" s="393"/>
      <c r="F50" s="392"/>
      <c r="G50" s="457"/>
      <c r="H50" s="381"/>
      <c r="I50" s="381"/>
      <c r="J50" s="382"/>
      <c r="K50" s="383"/>
      <c r="L50" s="361"/>
      <c r="M50" s="374"/>
      <c r="N50" s="363"/>
    </row>
    <row r="51" spans="1:14" s="331" customFormat="1" ht="21" x14ac:dyDescent="0.25">
      <c r="A51" s="384">
        <v>22</v>
      </c>
      <c r="B51" s="453" t="s">
        <v>858</v>
      </c>
      <c r="C51" s="454" t="s">
        <v>1094</v>
      </c>
      <c r="D51" s="455" t="s">
        <v>253</v>
      </c>
      <c r="E51" s="393">
        <f>40+3+36</f>
        <v>79</v>
      </c>
      <c r="F51" s="392">
        <v>0</v>
      </c>
      <c r="G51" s="456">
        <f>E51*F51</f>
        <v>0</v>
      </c>
      <c r="H51" s="381"/>
      <c r="I51" s="381"/>
      <c r="J51" s="382"/>
      <c r="K51" s="383"/>
      <c r="L51" s="361"/>
      <c r="M51" s="374"/>
      <c r="N51" s="363"/>
    </row>
    <row r="52" spans="1:14" s="331" customFormat="1" ht="12" customHeight="1" x14ac:dyDescent="0.25">
      <c r="A52" s="375"/>
      <c r="B52" s="458"/>
      <c r="C52" s="454"/>
      <c r="D52" s="455"/>
      <c r="E52" s="393"/>
      <c r="F52" s="392"/>
      <c r="G52" s="457"/>
      <c r="H52" s="381"/>
      <c r="I52" s="381"/>
      <c r="J52" s="382"/>
      <c r="K52" s="383"/>
      <c r="L52" s="361"/>
      <c r="M52" s="374"/>
      <c r="N52" s="363"/>
    </row>
    <row r="53" spans="1:14" s="331" customFormat="1" ht="21" x14ac:dyDescent="0.25">
      <c r="A53" s="384">
        <v>23</v>
      </c>
      <c r="B53" s="453" t="s">
        <v>858</v>
      </c>
      <c r="C53" s="454" t="s">
        <v>1095</v>
      </c>
      <c r="D53" s="455" t="s">
        <v>253</v>
      </c>
      <c r="E53" s="393">
        <f>30+28+13+10</f>
        <v>81</v>
      </c>
      <c r="F53" s="394">
        <v>0</v>
      </c>
      <c r="G53" s="456">
        <f>E53*F53</f>
        <v>0</v>
      </c>
      <c r="H53" s="381"/>
      <c r="I53" s="381"/>
      <c r="J53" s="382"/>
      <c r="K53" s="383"/>
      <c r="L53" s="361"/>
      <c r="M53" s="374"/>
      <c r="N53" s="363"/>
    </row>
    <row r="54" spans="1:14" s="331" customFormat="1" ht="12" customHeight="1" x14ac:dyDescent="0.25">
      <c r="A54" s="375"/>
      <c r="B54" s="453"/>
      <c r="C54" s="454"/>
      <c r="D54" s="455"/>
      <c r="E54" s="393"/>
      <c r="F54" s="392"/>
      <c r="G54" s="457"/>
      <c r="H54" s="381"/>
      <c r="I54" s="381"/>
      <c r="J54" s="382"/>
      <c r="K54" s="383"/>
      <c r="L54" s="361"/>
      <c r="M54" s="374"/>
      <c r="N54" s="363"/>
    </row>
    <row r="55" spans="1:14" s="331" customFormat="1" ht="21" x14ac:dyDescent="0.25">
      <c r="A55" s="384">
        <v>24</v>
      </c>
      <c r="B55" s="453" t="s">
        <v>858</v>
      </c>
      <c r="C55" s="454" t="s">
        <v>1096</v>
      </c>
      <c r="D55" s="455" t="s">
        <v>253</v>
      </c>
      <c r="E55" s="393">
        <f>12+33</f>
        <v>45</v>
      </c>
      <c r="F55" s="392">
        <v>0</v>
      </c>
      <c r="G55" s="456">
        <f>E55*F55</f>
        <v>0</v>
      </c>
      <c r="H55" s="381"/>
      <c r="I55" s="381"/>
      <c r="J55" s="382"/>
      <c r="K55" s="383"/>
      <c r="L55" s="361"/>
      <c r="M55" s="374"/>
      <c r="N55" s="363"/>
    </row>
    <row r="56" spans="1:14" s="331" customFormat="1" ht="15.6" x14ac:dyDescent="0.25">
      <c r="A56" s="375"/>
      <c r="B56" s="453"/>
      <c r="C56" s="454"/>
      <c r="D56" s="455"/>
      <c r="E56" s="393"/>
      <c r="F56" s="392"/>
      <c r="G56" s="456"/>
      <c r="H56" s="381"/>
      <c r="I56" s="381"/>
      <c r="J56" s="382"/>
      <c r="K56" s="383"/>
      <c r="L56" s="361"/>
      <c r="M56" s="374"/>
      <c r="N56" s="363"/>
    </row>
    <row r="57" spans="1:14" s="331" customFormat="1" ht="21" x14ac:dyDescent="0.25">
      <c r="A57" s="384">
        <v>25</v>
      </c>
      <c r="B57" s="453" t="s">
        <v>858</v>
      </c>
      <c r="C57" s="454" t="s">
        <v>1097</v>
      </c>
      <c r="D57" s="459" t="s">
        <v>253</v>
      </c>
      <c r="E57" s="393">
        <v>69</v>
      </c>
      <c r="F57" s="394">
        <v>0</v>
      </c>
      <c r="G57" s="456">
        <f>E57*F57</f>
        <v>0</v>
      </c>
      <c r="H57" s="381"/>
      <c r="I57" s="381"/>
      <c r="J57" s="382"/>
      <c r="K57" s="383"/>
      <c r="L57" s="361"/>
      <c r="M57" s="374"/>
      <c r="N57" s="363"/>
    </row>
    <row r="58" spans="1:14" s="331" customFormat="1" ht="15.6" x14ac:dyDescent="0.25">
      <c r="A58" s="375"/>
      <c r="B58" s="453"/>
      <c r="C58" s="454"/>
      <c r="D58" s="459"/>
      <c r="E58" s="393"/>
      <c r="F58" s="392"/>
      <c r="G58" s="456"/>
      <c r="H58" s="381"/>
      <c r="I58" s="381"/>
      <c r="J58" s="382"/>
      <c r="K58" s="383"/>
      <c r="L58" s="361"/>
      <c r="M58" s="374"/>
      <c r="N58" s="363"/>
    </row>
    <row r="59" spans="1:14" s="331" customFormat="1" ht="21" x14ac:dyDescent="0.25">
      <c r="A59" s="384">
        <v>26</v>
      </c>
      <c r="B59" s="453" t="s">
        <v>858</v>
      </c>
      <c r="C59" s="454" t="s">
        <v>1098</v>
      </c>
      <c r="D59" s="459" t="s">
        <v>253</v>
      </c>
      <c r="E59" s="393">
        <f>11+97</f>
        <v>108</v>
      </c>
      <c r="F59" s="392">
        <v>0</v>
      </c>
      <c r="G59" s="456">
        <f>E59*F59</f>
        <v>0</v>
      </c>
      <c r="H59" s="381"/>
      <c r="I59" s="381"/>
      <c r="J59" s="382"/>
      <c r="K59" s="383"/>
      <c r="L59" s="361"/>
      <c r="M59" s="374"/>
      <c r="N59" s="363"/>
    </row>
    <row r="60" spans="1:14" s="331" customFormat="1" ht="15.6" x14ac:dyDescent="0.25">
      <c r="A60" s="375"/>
      <c r="B60" s="453"/>
      <c r="C60" s="454"/>
      <c r="D60" s="455"/>
      <c r="E60" s="393"/>
      <c r="F60" s="392"/>
      <c r="G60" s="456"/>
      <c r="H60" s="381"/>
      <c r="I60" s="381"/>
      <c r="J60" s="382"/>
      <c r="K60" s="383"/>
      <c r="L60" s="361"/>
      <c r="M60" s="374"/>
      <c r="N60" s="363"/>
    </row>
    <row r="61" spans="1:14" s="331" customFormat="1" ht="12" customHeight="1" x14ac:dyDescent="0.25">
      <c r="A61" s="384">
        <v>27</v>
      </c>
      <c r="B61" s="453" t="s">
        <v>858</v>
      </c>
      <c r="C61" s="454" t="s">
        <v>1099</v>
      </c>
      <c r="D61" s="455" t="s">
        <v>253</v>
      </c>
      <c r="E61" s="393">
        <f>E59+E57+E55+E53+E51+E49+E45+E43+E41+E39+E37+E35</f>
        <v>1137</v>
      </c>
      <c r="F61" s="394">
        <v>0</v>
      </c>
      <c r="G61" s="456">
        <f>E61*F61</f>
        <v>0</v>
      </c>
      <c r="H61" s="381"/>
      <c r="I61" s="381"/>
      <c r="J61" s="382"/>
      <c r="K61" s="383"/>
      <c r="L61" s="361"/>
      <c r="M61" s="374"/>
      <c r="N61" s="363"/>
    </row>
    <row r="62" spans="1:14" s="331" customFormat="1" ht="12" customHeight="1" x14ac:dyDescent="0.25">
      <c r="A62" s="375"/>
      <c r="B62" s="453"/>
      <c r="C62" s="454"/>
      <c r="D62" s="455"/>
      <c r="E62" s="393"/>
      <c r="F62" s="392"/>
      <c r="G62" s="457"/>
      <c r="H62" s="381"/>
      <c r="I62" s="381"/>
      <c r="J62" s="382"/>
      <c r="K62" s="383"/>
      <c r="L62" s="361"/>
      <c r="M62" s="374"/>
      <c r="N62" s="363"/>
    </row>
    <row r="63" spans="1:14" s="331" customFormat="1" ht="12" customHeight="1" x14ac:dyDescent="0.25">
      <c r="A63" s="384">
        <v>28</v>
      </c>
      <c r="B63" s="460" t="s">
        <v>1100</v>
      </c>
      <c r="C63" s="461" t="s">
        <v>1101</v>
      </c>
      <c r="D63" s="455" t="s">
        <v>269</v>
      </c>
      <c r="E63" s="393">
        <f>E73+E75+E77+E81+E83+E85+E87</f>
        <v>169</v>
      </c>
      <c r="F63" s="392">
        <v>0</v>
      </c>
      <c r="G63" s="456">
        <f>E63*F63</f>
        <v>0</v>
      </c>
      <c r="H63" s="381"/>
      <c r="I63" s="381"/>
      <c r="J63" s="382"/>
      <c r="K63" s="383"/>
      <c r="L63" s="361"/>
      <c r="M63" s="374"/>
      <c r="N63" s="363"/>
    </row>
    <row r="64" spans="1:14" s="331" customFormat="1" ht="12" customHeight="1" x14ac:dyDescent="0.25">
      <c r="A64" s="375"/>
      <c r="B64" s="460"/>
      <c r="C64" s="461"/>
      <c r="D64" s="455"/>
      <c r="E64" s="393"/>
      <c r="F64" s="392"/>
      <c r="G64" s="456"/>
      <c r="H64" s="381"/>
      <c r="I64" s="381"/>
      <c r="J64" s="382"/>
      <c r="K64" s="383"/>
      <c r="L64" s="361"/>
      <c r="M64" s="374"/>
      <c r="N64" s="363"/>
    </row>
    <row r="65" spans="1:14" s="331" customFormat="1" ht="12" customHeight="1" x14ac:dyDescent="0.25">
      <c r="A65" s="384">
        <v>29</v>
      </c>
      <c r="B65" s="460" t="s">
        <v>1102</v>
      </c>
      <c r="C65" s="461" t="s">
        <v>1103</v>
      </c>
      <c r="D65" s="455" t="s">
        <v>269</v>
      </c>
      <c r="E65" s="393">
        <f>E79+E89</f>
        <v>21</v>
      </c>
      <c r="F65" s="394">
        <v>0</v>
      </c>
      <c r="G65" s="456">
        <f>E65*F65</f>
        <v>0</v>
      </c>
      <c r="H65" s="381"/>
      <c r="I65" s="381"/>
      <c r="J65" s="382"/>
      <c r="K65" s="383"/>
      <c r="L65" s="361"/>
      <c r="M65" s="374"/>
      <c r="N65" s="363"/>
    </row>
    <row r="66" spans="1:14" s="331" customFormat="1" ht="12" customHeight="1" x14ac:dyDescent="0.25">
      <c r="A66" s="375"/>
      <c r="B66" s="453"/>
      <c r="C66" s="454"/>
      <c r="D66" s="462"/>
      <c r="E66" s="393"/>
      <c r="F66" s="392"/>
      <c r="G66" s="457"/>
      <c r="H66" s="381"/>
      <c r="I66" s="381"/>
      <c r="J66" s="382"/>
      <c r="K66" s="383"/>
      <c r="L66" s="361"/>
      <c r="M66" s="374"/>
      <c r="N66" s="363"/>
    </row>
    <row r="67" spans="1:14" s="331" customFormat="1" ht="12" customHeight="1" x14ac:dyDescent="0.25">
      <c r="A67" s="384">
        <v>30</v>
      </c>
      <c r="B67" s="463" t="s">
        <v>1104</v>
      </c>
      <c r="C67" s="464" t="s">
        <v>1105</v>
      </c>
      <c r="D67" s="462" t="s">
        <v>253</v>
      </c>
      <c r="E67" s="393">
        <v>147</v>
      </c>
      <c r="F67" s="392">
        <v>0</v>
      </c>
      <c r="G67" s="456">
        <f>E67*F67</f>
        <v>0</v>
      </c>
      <c r="H67" s="381"/>
      <c r="I67" s="381"/>
      <c r="J67" s="382"/>
      <c r="K67" s="383"/>
      <c r="L67" s="361"/>
      <c r="M67" s="374"/>
      <c r="N67" s="363"/>
    </row>
    <row r="68" spans="1:14" s="331" customFormat="1" ht="12" customHeight="1" x14ac:dyDescent="0.25">
      <c r="A68" s="375"/>
      <c r="B68" s="463"/>
      <c r="C68" s="464"/>
      <c r="D68" s="462"/>
      <c r="E68" s="393"/>
      <c r="F68" s="392"/>
      <c r="G68" s="456"/>
      <c r="H68" s="381"/>
      <c r="I68" s="381"/>
      <c r="J68" s="382"/>
      <c r="K68" s="383"/>
      <c r="L68" s="361"/>
      <c r="M68" s="374"/>
      <c r="N68" s="363"/>
    </row>
    <row r="69" spans="1:14" s="331" customFormat="1" ht="12" customHeight="1" x14ac:dyDescent="0.25">
      <c r="A69" s="384">
        <v>31</v>
      </c>
      <c r="B69" s="463" t="s">
        <v>858</v>
      </c>
      <c r="C69" s="464" t="s">
        <v>1106</v>
      </c>
      <c r="D69" s="462" t="s">
        <v>253</v>
      </c>
      <c r="E69" s="393">
        <v>67.099999999999994</v>
      </c>
      <c r="F69" s="394">
        <v>0</v>
      </c>
      <c r="G69" s="456">
        <f>E69*F69</f>
        <v>0</v>
      </c>
      <c r="H69" s="381"/>
      <c r="I69" s="381"/>
      <c r="J69" s="382"/>
      <c r="K69" s="383"/>
      <c r="L69" s="361"/>
      <c r="M69" s="374"/>
      <c r="N69" s="363"/>
    </row>
    <row r="70" spans="1:14" s="331" customFormat="1" ht="12" customHeight="1" x14ac:dyDescent="0.25">
      <c r="A70" s="375"/>
      <c r="B70" s="463"/>
      <c r="C70" s="464"/>
      <c r="D70" s="462"/>
      <c r="E70" s="393"/>
      <c r="F70" s="392"/>
      <c r="G70" s="456"/>
      <c r="H70" s="381"/>
      <c r="I70" s="381"/>
      <c r="J70" s="382"/>
      <c r="K70" s="383"/>
      <c r="L70" s="361"/>
      <c r="M70" s="374"/>
      <c r="N70" s="363"/>
    </row>
    <row r="71" spans="1:14" s="331" customFormat="1" ht="12" customHeight="1" x14ac:dyDescent="0.25">
      <c r="A71" s="384">
        <v>32</v>
      </c>
      <c r="B71" s="463" t="s">
        <v>1107</v>
      </c>
      <c r="C71" s="464" t="s">
        <v>1108</v>
      </c>
      <c r="D71" s="462" t="s">
        <v>269</v>
      </c>
      <c r="E71" s="393">
        <v>6</v>
      </c>
      <c r="F71" s="392">
        <v>0</v>
      </c>
      <c r="G71" s="456">
        <f>E71*F71</f>
        <v>0</v>
      </c>
      <c r="H71" s="381"/>
      <c r="I71" s="381"/>
      <c r="J71" s="382"/>
      <c r="K71" s="383"/>
      <c r="L71" s="361"/>
      <c r="M71" s="374"/>
      <c r="N71" s="363"/>
    </row>
    <row r="72" spans="1:14" s="331" customFormat="1" ht="12" customHeight="1" x14ac:dyDescent="0.25">
      <c r="A72" s="375"/>
      <c r="B72" s="453"/>
      <c r="C72" s="454"/>
      <c r="D72" s="462"/>
      <c r="E72" s="393"/>
      <c r="F72" s="392"/>
      <c r="G72" s="457"/>
      <c r="H72" s="381"/>
      <c r="I72" s="381"/>
      <c r="J72" s="382"/>
      <c r="K72" s="383"/>
      <c r="L72" s="361"/>
      <c r="M72" s="374"/>
      <c r="N72" s="363"/>
    </row>
    <row r="73" spans="1:14" s="331" customFormat="1" ht="12" customHeight="1" x14ac:dyDescent="0.25">
      <c r="A73" s="384">
        <v>33</v>
      </c>
      <c r="B73" s="463" t="s">
        <v>1109</v>
      </c>
      <c r="C73" s="464" t="s">
        <v>1110</v>
      </c>
      <c r="D73" s="462" t="s">
        <v>269</v>
      </c>
      <c r="E73" s="393">
        <f>41+8</f>
        <v>49</v>
      </c>
      <c r="F73" s="394">
        <v>0</v>
      </c>
      <c r="G73" s="456">
        <f>E73*F73</f>
        <v>0</v>
      </c>
      <c r="H73" s="381"/>
      <c r="I73" s="381"/>
      <c r="J73" s="382"/>
      <c r="K73" s="383"/>
      <c r="L73" s="361"/>
      <c r="M73" s="374"/>
      <c r="N73" s="363"/>
    </row>
    <row r="74" spans="1:14" s="331" customFormat="1" ht="12" customHeight="1" x14ac:dyDescent="0.25">
      <c r="A74" s="375"/>
      <c r="B74" s="453"/>
      <c r="C74" s="454"/>
      <c r="D74" s="462"/>
      <c r="E74" s="393"/>
      <c r="F74" s="392"/>
      <c r="G74" s="457"/>
      <c r="H74" s="381"/>
      <c r="I74" s="381"/>
      <c r="J74" s="382"/>
      <c r="K74" s="383"/>
      <c r="L74" s="361"/>
      <c r="M74" s="374"/>
      <c r="N74" s="363"/>
    </row>
    <row r="75" spans="1:14" s="331" customFormat="1" ht="12" customHeight="1" x14ac:dyDescent="0.25">
      <c r="A75" s="384">
        <v>34</v>
      </c>
      <c r="B75" s="463" t="s">
        <v>1111</v>
      </c>
      <c r="C75" s="464" t="s">
        <v>1112</v>
      </c>
      <c r="D75" s="462" t="s">
        <v>269</v>
      </c>
      <c r="E75" s="393">
        <f>54</f>
        <v>54</v>
      </c>
      <c r="F75" s="392">
        <v>0</v>
      </c>
      <c r="G75" s="456">
        <f>E75*F75</f>
        <v>0</v>
      </c>
      <c r="H75" s="381"/>
      <c r="I75" s="381"/>
      <c r="J75" s="382"/>
      <c r="K75" s="383"/>
      <c r="L75" s="361"/>
      <c r="M75" s="374"/>
      <c r="N75" s="363"/>
    </row>
    <row r="76" spans="1:14" s="331" customFormat="1" ht="12" customHeight="1" x14ac:dyDescent="0.25">
      <c r="A76" s="375"/>
      <c r="B76" s="453"/>
      <c r="C76" s="454"/>
      <c r="D76" s="462"/>
      <c r="E76" s="393"/>
      <c r="F76" s="392"/>
      <c r="G76" s="457"/>
      <c r="H76" s="381"/>
      <c r="I76" s="381"/>
      <c r="J76" s="382"/>
      <c r="K76" s="383"/>
      <c r="L76" s="361"/>
      <c r="M76" s="374"/>
      <c r="N76" s="363"/>
    </row>
    <row r="77" spans="1:14" s="331" customFormat="1" ht="12" customHeight="1" x14ac:dyDescent="0.25">
      <c r="A77" s="384">
        <v>35</v>
      </c>
      <c r="B77" s="463" t="s">
        <v>1113</v>
      </c>
      <c r="C77" s="464" t="s">
        <v>1114</v>
      </c>
      <c r="D77" s="462" t="s">
        <v>269</v>
      </c>
      <c r="E77" s="393">
        <v>45</v>
      </c>
      <c r="F77" s="394">
        <v>0</v>
      </c>
      <c r="G77" s="456">
        <f>E77*F77</f>
        <v>0</v>
      </c>
      <c r="H77" s="381"/>
      <c r="I77" s="381"/>
      <c r="J77" s="382"/>
      <c r="K77" s="383"/>
      <c r="L77" s="361"/>
      <c r="M77" s="374"/>
      <c r="N77" s="363"/>
    </row>
    <row r="78" spans="1:14" s="331" customFormat="1" ht="12" customHeight="1" x14ac:dyDescent="0.25">
      <c r="A78" s="375"/>
      <c r="B78" s="431"/>
      <c r="C78" s="454"/>
      <c r="D78" s="462"/>
      <c r="E78" s="393"/>
      <c r="F78" s="392"/>
      <c r="G78" s="457"/>
      <c r="H78" s="381"/>
      <c r="I78" s="381"/>
      <c r="J78" s="382"/>
      <c r="K78" s="383"/>
      <c r="L78" s="361"/>
      <c r="M78" s="374"/>
      <c r="N78" s="363"/>
    </row>
    <row r="79" spans="1:14" s="331" customFormat="1" ht="12" customHeight="1" x14ac:dyDescent="0.25">
      <c r="A79" s="384">
        <v>36</v>
      </c>
      <c r="B79" s="463" t="s">
        <v>1115</v>
      </c>
      <c r="C79" s="464" t="s">
        <v>1116</v>
      </c>
      <c r="D79" s="459" t="s">
        <v>269</v>
      </c>
      <c r="E79" s="393">
        <v>16</v>
      </c>
      <c r="F79" s="392">
        <v>0</v>
      </c>
      <c r="G79" s="456">
        <f>E79*F79</f>
        <v>0</v>
      </c>
      <c r="H79" s="381"/>
      <c r="I79" s="381"/>
      <c r="J79" s="382"/>
      <c r="K79" s="383"/>
      <c r="L79" s="361"/>
      <c r="M79" s="374"/>
      <c r="N79" s="363"/>
    </row>
    <row r="80" spans="1:14" s="331" customFormat="1" ht="12" customHeight="1" x14ac:dyDescent="0.25">
      <c r="A80" s="375"/>
      <c r="B80" s="463"/>
      <c r="C80" s="464"/>
      <c r="D80" s="465"/>
      <c r="E80" s="393"/>
      <c r="F80" s="392"/>
      <c r="G80" s="456"/>
      <c r="H80" s="381"/>
      <c r="I80" s="381"/>
      <c r="J80" s="382"/>
      <c r="K80" s="383"/>
      <c r="L80" s="361"/>
      <c r="M80" s="374"/>
      <c r="N80" s="363"/>
    </row>
    <row r="81" spans="1:14" s="331" customFormat="1" ht="12" customHeight="1" x14ac:dyDescent="0.25">
      <c r="A81" s="384">
        <v>37</v>
      </c>
      <c r="B81" s="463" t="s">
        <v>858</v>
      </c>
      <c r="C81" s="464" t="s">
        <v>1117</v>
      </c>
      <c r="D81" s="459" t="s">
        <v>269</v>
      </c>
      <c r="E81" s="393">
        <v>2</v>
      </c>
      <c r="F81" s="394">
        <v>0</v>
      </c>
      <c r="G81" s="456">
        <f>E81*F81</f>
        <v>0</v>
      </c>
      <c r="H81" s="381"/>
      <c r="I81" s="381"/>
      <c r="J81" s="382"/>
      <c r="K81" s="383"/>
      <c r="L81" s="361"/>
      <c r="M81" s="374"/>
      <c r="N81" s="363"/>
    </row>
    <row r="82" spans="1:14" s="331" customFormat="1" ht="12" customHeight="1" x14ac:dyDescent="0.25">
      <c r="A82" s="375"/>
      <c r="B82" s="463"/>
      <c r="C82" s="464"/>
      <c r="D82" s="462"/>
      <c r="E82" s="393"/>
      <c r="F82" s="392"/>
      <c r="G82" s="456"/>
      <c r="H82" s="381"/>
      <c r="I82" s="381"/>
      <c r="J82" s="382"/>
      <c r="K82" s="383"/>
      <c r="L82" s="361"/>
      <c r="M82" s="374"/>
      <c r="N82" s="363"/>
    </row>
    <row r="83" spans="1:14" s="331" customFormat="1" ht="12" customHeight="1" x14ac:dyDescent="0.25">
      <c r="A83" s="384">
        <v>38</v>
      </c>
      <c r="B83" s="463" t="s">
        <v>858</v>
      </c>
      <c r="C83" s="464" t="s">
        <v>1118</v>
      </c>
      <c r="D83" s="462" t="s">
        <v>269</v>
      </c>
      <c r="E83" s="393">
        <v>12</v>
      </c>
      <c r="F83" s="392">
        <v>0</v>
      </c>
      <c r="G83" s="456">
        <f>E83*F83</f>
        <v>0</v>
      </c>
      <c r="H83" s="381"/>
      <c r="I83" s="381"/>
      <c r="J83" s="382"/>
      <c r="K83" s="383"/>
      <c r="L83" s="361"/>
      <c r="M83" s="374"/>
      <c r="N83" s="363"/>
    </row>
    <row r="84" spans="1:14" s="331" customFormat="1" ht="12" customHeight="1" x14ac:dyDescent="0.25">
      <c r="A84" s="375"/>
      <c r="B84" s="463"/>
      <c r="C84" s="464"/>
      <c r="D84" s="462"/>
      <c r="E84" s="393"/>
      <c r="F84" s="392"/>
      <c r="G84" s="456"/>
      <c r="H84" s="381"/>
      <c r="I84" s="381"/>
      <c r="J84" s="382"/>
      <c r="K84" s="383"/>
      <c r="L84" s="361"/>
      <c r="M84" s="374"/>
      <c r="N84" s="363"/>
    </row>
    <row r="85" spans="1:14" s="331" customFormat="1" ht="12" customHeight="1" x14ac:dyDescent="0.25">
      <c r="A85" s="384">
        <v>39</v>
      </c>
      <c r="B85" s="463" t="s">
        <v>858</v>
      </c>
      <c r="C85" s="464" t="s">
        <v>1119</v>
      </c>
      <c r="D85" s="462" t="s">
        <v>269</v>
      </c>
      <c r="E85" s="393">
        <v>4</v>
      </c>
      <c r="F85" s="394">
        <v>0</v>
      </c>
      <c r="G85" s="456">
        <f>E85*F85</f>
        <v>0</v>
      </c>
      <c r="H85" s="381"/>
      <c r="I85" s="381"/>
      <c r="J85" s="382"/>
      <c r="K85" s="383"/>
      <c r="L85" s="361"/>
      <c r="M85" s="374"/>
      <c r="N85" s="363"/>
    </row>
    <row r="86" spans="1:14" s="331" customFormat="1" ht="12" customHeight="1" x14ac:dyDescent="0.25">
      <c r="A86" s="375"/>
      <c r="B86" s="463"/>
      <c r="C86" s="464"/>
      <c r="D86" s="462"/>
      <c r="E86" s="393"/>
      <c r="F86" s="392"/>
      <c r="G86" s="456"/>
      <c r="H86" s="381"/>
      <c r="I86" s="381"/>
      <c r="J86" s="382"/>
      <c r="K86" s="383"/>
      <c r="L86" s="361"/>
      <c r="M86" s="374"/>
      <c r="N86" s="363"/>
    </row>
    <row r="87" spans="1:14" s="331" customFormat="1" ht="12" customHeight="1" x14ac:dyDescent="0.25">
      <c r="A87" s="384">
        <v>40</v>
      </c>
      <c r="B87" s="463" t="s">
        <v>858</v>
      </c>
      <c r="C87" s="464" t="s">
        <v>1120</v>
      </c>
      <c r="D87" s="462" t="s">
        <v>269</v>
      </c>
      <c r="E87" s="393">
        <v>3</v>
      </c>
      <c r="F87" s="392">
        <v>0</v>
      </c>
      <c r="G87" s="456">
        <f>E87*F87</f>
        <v>0</v>
      </c>
      <c r="H87" s="381"/>
      <c r="I87" s="381"/>
      <c r="J87" s="382"/>
      <c r="K87" s="383"/>
      <c r="L87" s="361"/>
      <c r="M87" s="374"/>
      <c r="N87" s="363"/>
    </row>
    <row r="88" spans="1:14" s="331" customFormat="1" ht="12" customHeight="1" x14ac:dyDescent="0.25">
      <c r="A88" s="375"/>
      <c r="B88" s="463"/>
      <c r="C88" s="464"/>
      <c r="D88" s="462"/>
      <c r="E88" s="393"/>
      <c r="F88" s="392"/>
      <c r="G88" s="456"/>
      <c r="H88" s="381"/>
      <c r="I88" s="381"/>
      <c r="J88" s="382"/>
      <c r="K88" s="383"/>
      <c r="L88" s="361"/>
      <c r="M88" s="374"/>
      <c r="N88" s="363"/>
    </row>
    <row r="89" spans="1:14" s="331" customFormat="1" ht="12" customHeight="1" x14ac:dyDescent="0.25">
      <c r="A89" s="384">
        <v>41</v>
      </c>
      <c r="B89" s="463" t="s">
        <v>858</v>
      </c>
      <c r="C89" s="464" t="s">
        <v>1121</v>
      </c>
      <c r="D89" s="462" t="s">
        <v>269</v>
      </c>
      <c r="E89" s="393">
        <v>5</v>
      </c>
      <c r="F89" s="394">
        <v>0</v>
      </c>
      <c r="G89" s="456">
        <f>E89*F89</f>
        <v>0</v>
      </c>
      <c r="H89" s="381"/>
      <c r="I89" s="381"/>
      <c r="J89" s="382"/>
      <c r="K89" s="383"/>
      <c r="L89" s="361"/>
      <c r="M89" s="374"/>
      <c r="N89" s="363"/>
    </row>
    <row r="90" spans="1:14" s="331" customFormat="1" ht="12" customHeight="1" x14ac:dyDescent="0.25">
      <c r="A90" s="375"/>
      <c r="B90" s="463"/>
      <c r="C90" s="464"/>
      <c r="D90" s="462"/>
      <c r="E90" s="393"/>
      <c r="F90" s="392"/>
      <c r="G90" s="456"/>
      <c r="H90" s="381"/>
      <c r="I90" s="381"/>
      <c r="J90" s="382"/>
      <c r="K90" s="383"/>
      <c r="L90" s="361"/>
      <c r="M90" s="374"/>
      <c r="N90" s="363"/>
    </row>
    <row r="91" spans="1:14" s="331" customFormat="1" ht="11.4" x14ac:dyDescent="0.2">
      <c r="A91" s="384">
        <v>42</v>
      </c>
      <c r="B91" s="463" t="s">
        <v>858</v>
      </c>
      <c r="C91" s="464" t="s">
        <v>1122</v>
      </c>
      <c r="D91" s="462" t="s">
        <v>269</v>
      </c>
      <c r="E91" s="393">
        <v>2</v>
      </c>
      <c r="F91" s="392">
        <v>0</v>
      </c>
      <c r="G91" s="456">
        <f>E91*F91</f>
        <v>0</v>
      </c>
      <c r="H91" s="466"/>
      <c r="I91" s="467"/>
      <c r="J91" s="468"/>
      <c r="K91" s="469"/>
      <c r="L91" s="310"/>
      <c r="M91" s="432"/>
      <c r="N91" s="470"/>
    </row>
    <row r="92" spans="1:14" s="331" customFormat="1" ht="13.2" x14ac:dyDescent="0.2">
      <c r="A92" s="375"/>
      <c r="B92" s="463"/>
      <c r="C92" s="464"/>
      <c r="D92" s="462"/>
      <c r="E92" s="393"/>
      <c r="F92" s="392"/>
      <c r="G92" s="456"/>
      <c r="H92" s="466"/>
      <c r="I92" s="467"/>
      <c r="J92" s="468"/>
      <c r="K92" s="469"/>
      <c r="L92" s="310"/>
      <c r="M92" s="432"/>
      <c r="N92" s="470"/>
    </row>
    <row r="93" spans="1:14" s="331" customFormat="1" ht="12" customHeight="1" x14ac:dyDescent="0.25">
      <c r="A93" s="384">
        <v>43</v>
      </c>
      <c r="B93" s="463">
        <v>722190403</v>
      </c>
      <c r="C93" s="464" t="s">
        <v>1123</v>
      </c>
      <c r="D93" s="462" t="s">
        <v>269</v>
      </c>
      <c r="E93" s="393">
        <f>2*(E153+E159+E175)+E169</f>
        <v>11</v>
      </c>
      <c r="F93" s="394">
        <v>0</v>
      </c>
      <c r="G93" s="456">
        <f>E93*F93</f>
        <v>0</v>
      </c>
      <c r="H93" s="210"/>
      <c r="I93" s="210"/>
      <c r="J93" s="210"/>
      <c r="K93" s="210"/>
      <c r="L93" s="361"/>
      <c r="M93" s="374"/>
      <c r="N93" s="210"/>
    </row>
    <row r="94" spans="1:14" s="331" customFormat="1" ht="12" customHeight="1" x14ac:dyDescent="0.25">
      <c r="A94" s="375"/>
      <c r="B94" s="463"/>
      <c r="C94" s="464"/>
      <c r="D94" s="462"/>
      <c r="E94" s="393"/>
      <c r="F94" s="392"/>
      <c r="G94" s="456"/>
      <c r="H94" s="381"/>
      <c r="I94" s="381"/>
      <c r="J94" s="382"/>
      <c r="K94" s="383"/>
      <c r="L94" s="361"/>
      <c r="M94" s="374"/>
      <c r="N94" s="363"/>
    </row>
    <row r="95" spans="1:14" s="331" customFormat="1" ht="11.4" x14ac:dyDescent="0.2">
      <c r="A95" s="384">
        <v>44</v>
      </c>
      <c r="B95" s="417" t="s">
        <v>858</v>
      </c>
      <c r="C95" s="386" t="s">
        <v>1124</v>
      </c>
      <c r="D95" s="417" t="s">
        <v>423</v>
      </c>
      <c r="E95" s="394">
        <v>1</v>
      </c>
      <c r="F95" s="392">
        <v>0</v>
      </c>
      <c r="G95" s="456">
        <f>E95*F95</f>
        <v>0</v>
      </c>
      <c r="H95" s="466"/>
      <c r="I95" s="467"/>
      <c r="J95" s="468"/>
      <c r="K95" s="469"/>
      <c r="L95" s="310"/>
      <c r="M95" s="432"/>
      <c r="N95" s="470"/>
    </row>
    <row r="96" spans="1:14" s="331" customFormat="1" ht="13.2" x14ac:dyDescent="0.2">
      <c r="A96" s="375"/>
      <c r="B96" s="417"/>
      <c r="C96" s="386"/>
      <c r="D96" s="417"/>
      <c r="E96" s="394"/>
      <c r="F96" s="392"/>
      <c r="G96" s="456"/>
      <c r="H96" s="466"/>
      <c r="I96" s="467"/>
      <c r="J96" s="468"/>
      <c r="K96" s="469"/>
      <c r="L96" s="310"/>
      <c r="M96" s="432"/>
      <c r="N96" s="470"/>
    </row>
    <row r="97" spans="1:14" s="331" customFormat="1" ht="11.4" x14ac:dyDescent="0.2">
      <c r="A97" s="384">
        <v>45</v>
      </c>
      <c r="B97" s="417" t="s">
        <v>858</v>
      </c>
      <c r="C97" s="386" t="s">
        <v>1125</v>
      </c>
      <c r="D97" s="417" t="s">
        <v>423</v>
      </c>
      <c r="E97" s="394">
        <v>1</v>
      </c>
      <c r="F97" s="394">
        <v>0</v>
      </c>
      <c r="G97" s="456">
        <f>E97*F97</f>
        <v>0</v>
      </c>
      <c r="H97" s="466"/>
      <c r="I97" s="467"/>
      <c r="J97" s="468"/>
      <c r="K97" s="469"/>
      <c r="L97" s="310"/>
      <c r="M97" s="432"/>
      <c r="N97" s="470"/>
    </row>
    <row r="98" spans="1:14" s="331" customFormat="1" ht="13.2" x14ac:dyDescent="0.2">
      <c r="A98" s="375"/>
      <c r="B98" s="417"/>
      <c r="C98" s="386"/>
      <c r="D98" s="417"/>
      <c r="E98" s="394"/>
      <c r="F98" s="392"/>
      <c r="G98" s="456"/>
      <c r="H98" s="466"/>
      <c r="I98" s="467"/>
      <c r="J98" s="468"/>
      <c r="K98" s="469"/>
      <c r="L98" s="310"/>
      <c r="M98" s="432"/>
      <c r="N98" s="470"/>
    </row>
    <row r="99" spans="1:14" s="331" customFormat="1" ht="12" customHeight="1" x14ac:dyDescent="0.25">
      <c r="A99" s="384">
        <v>46</v>
      </c>
      <c r="B99" s="463" t="s">
        <v>858</v>
      </c>
      <c r="C99" s="464" t="s">
        <v>1126</v>
      </c>
      <c r="D99" s="462" t="s">
        <v>269</v>
      </c>
      <c r="E99" s="393">
        <f>15</f>
        <v>15</v>
      </c>
      <c r="F99" s="392">
        <v>0</v>
      </c>
      <c r="G99" s="456">
        <f>E99*F99</f>
        <v>0</v>
      </c>
      <c r="H99" s="381"/>
      <c r="I99" s="381"/>
      <c r="J99" s="382"/>
      <c r="K99" s="383"/>
      <c r="L99" s="361"/>
      <c r="M99" s="374"/>
      <c r="N99" s="363"/>
    </row>
    <row r="100" spans="1:14" s="331" customFormat="1" ht="12" customHeight="1" x14ac:dyDescent="0.25">
      <c r="A100" s="375"/>
      <c r="B100" s="463"/>
      <c r="C100" s="464"/>
      <c r="D100" s="462"/>
      <c r="E100" s="393"/>
      <c r="F100" s="392"/>
      <c r="G100" s="456"/>
      <c r="H100" s="381"/>
      <c r="I100" s="381"/>
      <c r="J100" s="382"/>
      <c r="K100" s="383"/>
      <c r="L100" s="361"/>
      <c r="M100" s="374"/>
      <c r="N100" s="363"/>
    </row>
    <row r="101" spans="1:14" s="331" customFormat="1" ht="11.4" x14ac:dyDescent="0.2">
      <c r="A101" s="384">
        <v>47</v>
      </c>
      <c r="B101" s="471" t="s">
        <v>1127</v>
      </c>
      <c r="C101" s="454" t="s">
        <v>1128</v>
      </c>
      <c r="D101" s="459" t="s">
        <v>253</v>
      </c>
      <c r="E101" s="393">
        <f>E9+E11+E13+E15+E17+E23+E25+E27</f>
        <v>891</v>
      </c>
      <c r="F101" s="394">
        <v>0</v>
      </c>
      <c r="G101" s="456">
        <f>E101*F101</f>
        <v>0</v>
      </c>
      <c r="H101" s="466"/>
      <c r="I101" s="467"/>
      <c r="J101" s="468"/>
      <c r="K101" s="469"/>
      <c r="L101" s="310"/>
      <c r="M101" s="432"/>
      <c r="N101" s="470"/>
    </row>
    <row r="102" spans="1:14" s="331" customFormat="1" ht="13.2" x14ac:dyDescent="0.2">
      <c r="A102" s="375"/>
      <c r="B102" s="471"/>
      <c r="C102" s="472"/>
      <c r="D102" s="471"/>
      <c r="E102" s="473"/>
      <c r="F102" s="392"/>
      <c r="G102" s="474"/>
      <c r="H102" s="466"/>
      <c r="I102" s="467"/>
      <c r="J102" s="468"/>
      <c r="K102" s="469"/>
      <c r="L102" s="310"/>
      <c r="M102" s="432"/>
      <c r="N102" s="470"/>
    </row>
    <row r="103" spans="1:14" s="331" customFormat="1" ht="11.4" x14ac:dyDescent="0.2">
      <c r="A103" s="384">
        <v>48</v>
      </c>
      <c r="B103" s="471" t="s">
        <v>1129</v>
      </c>
      <c r="C103" s="454" t="s">
        <v>1130</v>
      </c>
      <c r="D103" s="459" t="s">
        <v>253</v>
      </c>
      <c r="E103" s="393">
        <f>E21</f>
        <v>9</v>
      </c>
      <c r="F103" s="392">
        <v>0</v>
      </c>
      <c r="G103" s="456">
        <f>E103*F103</f>
        <v>0</v>
      </c>
      <c r="H103" s="466"/>
      <c r="I103" s="467"/>
      <c r="J103" s="468"/>
      <c r="K103" s="469"/>
      <c r="L103" s="310"/>
      <c r="M103" s="432"/>
      <c r="N103" s="470"/>
    </row>
    <row r="104" spans="1:14" s="331" customFormat="1" ht="13.2" x14ac:dyDescent="0.2">
      <c r="A104" s="375"/>
      <c r="B104" s="471"/>
      <c r="C104" s="472"/>
      <c r="D104" s="471"/>
      <c r="E104" s="473"/>
      <c r="F104" s="392"/>
      <c r="G104" s="474"/>
      <c r="H104" s="466"/>
      <c r="I104" s="467"/>
      <c r="J104" s="468"/>
      <c r="K104" s="469"/>
      <c r="L104" s="310"/>
      <c r="M104" s="432"/>
      <c r="N104" s="470"/>
    </row>
    <row r="105" spans="1:14" s="331" customFormat="1" ht="11.4" x14ac:dyDescent="0.2">
      <c r="A105" s="384">
        <v>49</v>
      </c>
      <c r="B105" s="471" t="s">
        <v>1131</v>
      </c>
      <c r="C105" s="454" t="s">
        <v>1132</v>
      </c>
      <c r="D105" s="459" t="s">
        <v>253</v>
      </c>
      <c r="E105" s="393">
        <f>E9+E11+E13+E15+E17+E19+E21+E23+E25+E27</f>
        <v>1141</v>
      </c>
      <c r="F105" s="394">
        <v>0</v>
      </c>
      <c r="G105" s="456">
        <f>E105*F105</f>
        <v>0</v>
      </c>
      <c r="H105" s="466"/>
      <c r="I105" s="467"/>
      <c r="J105" s="468"/>
      <c r="K105" s="469"/>
      <c r="L105" s="310"/>
      <c r="M105" s="432"/>
      <c r="N105" s="470"/>
    </row>
    <row r="106" spans="1:14" s="331" customFormat="1" ht="12" customHeight="1" x14ac:dyDescent="0.25">
      <c r="A106" s="375"/>
      <c r="B106" s="463"/>
      <c r="C106" s="464"/>
      <c r="D106" s="462"/>
      <c r="E106" s="393"/>
      <c r="F106" s="394"/>
      <c r="G106" s="456"/>
      <c r="H106" s="381"/>
      <c r="I106" s="381"/>
      <c r="J106" s="382"/>
      <c r="K106" s="383"/>
      <c r="L106" s="361"/>
      <c r="M106" s="374"/>
      <c r="N106" s="363"/>
    </row>
    <row r="107" spans="1:14" s="331" customFormat="1" ht="12" customHeight="1" x14ac:dyDescent="0.25">
      <c r="A107" s="384">
        <v>50</v>
      </c>
      <c r="B107" s="385"/>
      <c r="C107" s="386" t="s">
        <v>866</v>
      </c>
      <c r="D107" s="387"/>
      <c r="E107" s="394"/>
      <c r="F107" s="394"/>
      <c r="G107" s="400">
        <f>SUM(G9:G99)</f>
        <v>0</v>
      </c>
      <c r="H107" s="381"/>
      <c r="I107" s="381"/>
      <c r="J107" s="382"/>
      <c r="K107" s="383"/>
      <c r="L107" s="361"/>
      <c r="M107" s="374"/>
      <c r="N107" s="363"/>
    </row>
    <row r="108" spans="1:14" s="331" customFormat="1" ht="12" customHeight="1" x14ac:dyDescent="0.25">
      <c r="A108" s="471">
        <v>51</v>
      </c>
      <c r="B108" s="475" t="s">
        <v>1133</v>
      </c>
      <c r="C108" s="386" t="s">
        <v>1134</v>
      </c>
      <c r="D108" s="387" t="s">
        <v>39</v>
      </c>
      <c r="E108" s="394">
        <v>1.2</v>
      </c>
      <c r="F108" s="394">
        <v>0</v>
      </c>
      <c r="G108" s="400">
        <f>E108*0.01*G107</f>
        <v>0</v>
      </c>
      <c r="H108" s="381"/>
      <c r="I108" s="381"/>
      <c r="J108" s="382"/>
      <c r="K108" s="383"/>
      <c r="L108" s="361"/>
      <c r="M108" s="374"/>
      <c r="N108" s="363"/>
    </row>
    <row r="109" spans="1:14" s="331" customFormat="1" ht="12" customHeight="1" x14ac:dyDescent="0.25">
      <c r="A109" s="384"/>
      <c r="B109" s="403" t="s">
        <v>870</v>
      </c>
      <c r="C109" s="404" t="s">
        <v>1135</v>
      </c>
      <c r="D109" s="405"/>
      <c r="E109" s="477"/>
      <c r="F109" s="407"/>
      <c r="G109" s="408">
        <f>G107+G108</f>
        <v>0</v>
      </c>
      <c r="H109" s="381"/>
      <c r="I109" s="381"/>
      <c r="J109" s="382"/>
      <c r="K109" s="383"/>
      <c r="L109" s="361"/>
      <c r="M109" s="374"/>
      <c r="N109" s="363"/>
    </row>
    <row r="110" spans="1:14" s="331" customFormat="1" ht="12" customHeight="1" x14ac:dyDescent="0.25">
      <c r="A110" s="524"/>
      <c r="B110" s="525"/>
      <c r="C110" s="526"/>
      <c r="D110" s="527"/>
      <c r="E110" s="528"/>
      <c r="F110" s="529"/>
      <c r="G110" s="370"/>
      <c r="H110" s="381"/>
      <c r="I110" s="381"/>
      <c r="J110" s="382"/>
      <c r="K110" s="383"/>
      <c r="L110" s="361"/>
      <c r="M110" s="374"/>
      <c r="N110" s="363"/>
    </row>
    <row r="111" spans="1:14" s="331" customFormat="1" ht="11.4" x14ac:dyDescent="0.2">
      <c r="A111" s="384"/>
      <c r="B111" s="511"/>
      <c r="C111" s="377" t="s">
        <v>1136</v>
      </c>
      <c r="D111" s="512"/>
      <c r="E111" s="512"/>
      <c r="F111" s="394"/>
      <c r="G111" s="512"/>
      <c r="H111" s="466"/>
      <c r="I111" s="467"/>
      <c r="J111" s="468"/>
      <c r="K111" s="469"/>
      <c r="L111" s="310"/>
      <c r="M111" s="432"/>
      <c r="N111" s="470"/>
    </row>
    <row r="112" spans="1:14" s="331" customFormat="1" ht="11.4" x14ac:dyDescent="0.2">
      <c r="A112" s="471">
        <v>52</v>
      </c>
      <c r="B112" s="453" t="s">
        <v>1059</v>
      </c>
      <c r="C112" s="454" t="s">
        <v>1060</v>
      </c>
      <c r="D112" s="459" t="s">
        <v>253</v>
      </c>
      <c r="E112" s="393">
        <v>4</v>
      </c>
      <c r="F112" s="394">
        <v>0</v>
      </c>
      <c r="G112" s="457">
        <f>E112*F112</f>
        <v>0</v>
      </c>
      <c r="H112" s="466"/>
      <c r="I112" s="467"/>
      <c r="J112" s="468"/>
      <c r="K112" s="469"/>
      <c r="L112" s="310"/>
      <c r="M112" s="432"/>
      <c r="N112" s="470"/>
    </row>
    <row r="113" spans="1:14" s="331" customFormat="1" ht="11.4" x14ac:dyDescent="0.2">
      <c r="A113" s="384"/>
      <c r="B113" s="453"/>
      <c r="C113" s="418"/>
      <c r="D113" s="459"/>
      <c r="E113" s="393"/>
      <c r="F113" s="394"/>
      <c r="G113" s="512"/>
      <c r="H113" s="466"/>
      <c r="I113" s="467"/>
      <c r="J113" s="468"/>
      <c r="K113" s="469"/>
      <c r="L113" s="310"/>
      <c r="M113" s="432"/>
      <c r="N113" s="470"/>
    </row>
    <row r="114" spans="1:14" s="331" customFormat="1" ht="11.4" x14ac:dyDescent="0.2">
      <c r="A114" s="471">
        <v>53</v>
      </c>
      <c r="B114" s="453" t="s">
        <v>1062</v>
      </c>
      <c r="C114" s="454" t="s">
        <v>1063</v>
      </c>
      <c r="D114" s="459" t="s">
        <v>253</v>
      </c>
      <c r="E114" s="393">
        <v>6</v>
      </c>
      <c r="F114" s="394">
        <v>0</v>
      </c>
      <c r="G114" s="457">
        <f>E114*F114</f>
        <v>0</v>
      </c>
      <c r="H114" s="466"/>
      <c r="I114" s="467"/>
      <c r="J114" s="468"/>
      <c r="K114" s="469"/>
      <c r="L114" s="310"/>
      <c r="M114" s="432"/>
      <c r="N114" s="470"/>
    </row>
    <row r="115" spans="1:14" s="331" customFormat="1" ht="11.4" x14ac:dyDescent="0.2">
      <c r="A115" s="384"/>
      <c r="B115" s="453"/>
      <c r="C115" s="418"/>
      <c r="D115" s="459"/>
      <c r="E115" s="393"/>
      <c r="F115" s="394"/>
      <c r="G115" s="512"/>
      <c r="H115" s="466"/>
      <c r="I115" s="467"/>
      <c r="J115" s="468"/>
      <c r="K115" s="469"/>
      <c r="L115" s="310"/>
      <c r="M115" s="432"/>
      <c r="N115" s="470"/>
    </row>
    <row r="116" spans="1:14" s="331" customFormat="1" ht="11.4" x14ac:dyDescent="0.2">
      <c r="A116" s="471">
        <v>54</v>
      </c>
      <c r="B116" s="453" t="s">
        <v>1064</v>
      </c>
      <c r="C116" s="454" t="s">
        <v>1065</v>
      </c>
      <c r="D116" s="459" t="s">
        <v>253</v>
      </c>
      <c r="E116" s="393">
        <v>12</v>
      </c>
      <c r="F116" s="394">
        <v>0</v>
      </c>
      <c r="G116" s="457">
        <f>E116*F116</f>
        <v>0</v>
      </c>
      <c r="H116" s="466"/>
      <c r="I116" s="467"/>
      <c r="J116" s="468"/>
      <c r="K116" s="469"/>
      <c r="L116" s="310"/>
      <c r="M116" s="432"/>
      <c r="N116" s="470"/>
    </row>
    <row r="117" spans="1:14" s="331" customFormat="1" ht="11.4" x14ac:dyDescent="0.2">
      <c r="A117" s="384"/>
      <c r="B117" s="453"/>
      <c r="C117" s="418"/>
      <c r="D117" s="459"/>
      <c r="E117" s="393"/>
      <c r="F117" s="394"/>
      <c r="G117" s="512"/>
      <c r="H117" s="466"/>
      <c r="I117" s="467"/>
      <c r="J117" s="468"/>
      <c r="K117" s="469"/>
      <c r="L117" s="310"/>
      <c r="M117" s="432"/>
      <c r="N117" s="470"/>
    </row>
    <row r="118" spans="1:14" s="331" customFormat="1" ht="11.4" x14ac:dyDescent="0.2">
      <c r="A118" s="471">
        <v>55</v>
      </c>
      <c r="B118" s="453" t="s">
        <v>1071</v>
      </c>
      <c r="C118" s="454" t="s">
        <v>1072</v>
      </c>
      <c r="D118" s="459" t="s">
        <v>253</v>
      </c>
      <c r="E118" s="393">
        <v>24</v>
      </c>
      <c r="F118" s="394">
        <v>0</v>
      </c>
      <c r="G118" s="457">
        <f>E118*F118</f>
        <v>0</v>
      </c>
      <c r="H118" s="466"/>
      <c r="I118" s="467"/>
      <c r="J118" s="468"/>
      <c r="K118" s="469"/>
      <c r="L118" s="310"/>
      <c r="M118" s="432"/>
      <c r="N118" s="470"/>
    </row>
    <row r="119" spans="1:14" s="331" customFormat="1" ht="11.4" x14ac:dyDescent="0.2">
      <c r="A119" s="384"/>
      <c r="B119" s="453"/>
      <c r="C119" s="454"/>
      <c r="D119" s="459"/>
      <c r="E119" s="393"/>
      <c r="F119" s="394"/>
      <c r="G119" s="457"/>
      <c r="H119" s="466"/>
      <c r="I119" s="467"/>
      <c r="J119" s="468"/>
      <c r="K119" s="469"/>
      <c r="L119" s="310"/>
      <c r="M119" s="432"/>
      <c r="N119" s="470"/>
    </row>
    <row r="120" spans="1:14" s="331" customFormat="1" ht="11.4" x14ac:dyDescent="0.2">
      <c r="A120" s="471">
        <v>56</v>
      </c>
      <c r="B120" s="453" t="s">
        <v>1073</v>
      </c>
      <c r="C120" s="454" t="s">
        <v>1137</v>
      </c>
      <c r="D120" s="459" t="s">
        <v>253</v>
      </c>
      <c r="E120" s="393">
        <v>17</v>
      </c>
      <c r="F120" s="394">
        <v>0</v>
      </c>
      <c r="G120" s="457">
        <f>E120*F120</f>
        <v>0</v>
      </c>
      <c r="H120" s="466"/>
      <c r="I120" s="467"/>
      <c r="J120" s="468"/>
      <c r="K120" s="469"/>
      <c r="L120" s="310"/>
      <c r="M120" s="432"/>
      <c r="N120" s="470"/>
    </row>
    <row r="121" spans="1:14" s="331" customFormat="1" ht="11.4" x14ac:dyDescent="0.2">
      <c r="A121" s="384"/>
      <c r="B121" s="453"/>
      <c r="C121" s="418"/>
      <c r="D121" s="459"/>
      <c r="E121" s="393"/>
      <c r="F121" s="394"/>
      <c r="G121" s="457"/>
      <c r="H121" s="466"/>
      <c r="I121" s="467"/>
      <c r="J121" s="468"/>
      <c r="K121" s="469"/>
      <c r="L121" s="310"/>
      <c r="M121" s="432"/>
      <c r="N121" s="470"/>
    </row>
    <row r="122" spans="1:14" s="331" customFormat="1" ht="11.4" x14ac:dyDescent="0.2">
      <c r="A122" s="471">
        <v>57</v>
      </c>
      <c r="B122" s="453" t="s">
        <v>858</v>
      </c>
      <c r="C122" s="454" t="s">
        <v>1138</v>
      </c>
      <c r="D122" s="459" t="s">
        <v>253</v>
      </c>
      <c r="E122" s="393">
        <v>4</v>
      </c>
      <c r="F122" s="394">
        <v>0</v>
      </c>
      <c r="G122" s="456">
        <f>E122*F122</f>
        <v>0</v>
      </c>
      <c r="H122" s="466"/>
      <c r="I122" s="467"/>
      <c r="J122" s="468"/>
      <c r="K122" s="469"/>
      <c r="L122" s="310"/>
      <c r="M122" s="432"/>
      <c r="N122" s="470"/>
    </row>
    <row r="123" spans="1:14" s="331" customFormat="1" ht="11.4" x14ac:dyDescent="0.2">
      <c r="A123" s="384"/>
      <c r="B123" s="453"/>
      <c r="C123" s="454"/>
      <c r="D123" s="459"/>
      <c r="E123" s="393"/>
      <c r="F123" s="394"/>
      <c r="G123" s="456"/>
      <c r="H123" s="466"/>
      <c r="I123" s="467"/>
      <c r="J123" s="468"/>
      <c r="K123" s="469"/>
      <c r="L123" s="310"/>
      <c r="M123" s="432"/>
      <c r="N123" s="470"/>
    </row>
    <row r="124" spans="1:14" s="331" customFormat="1" ht="11.4" x14ac:dyDescent="0.2">
      <c r="A124" s="471">
        <v>58</v>
      </c>
      <c r="B124" s="453" t="s">
        <v>858</v>
      </c>
      <c r="C124" s="454" t="s">
        <v>1092</v>
      </c>
      <c r="D124" s="459" t="s">
        <v>253</v>
      </c>
      <c r="E124" s="393">
        <v>11</v>
      </c>
      <c r="F124" s="394">
        <v>0</v>
      </c>
      <c r="G124" s="456">
        <f>E124*F124</f>
        <v>0</v>
      </c>
      <c r="H124" s="466"/>
      <c r="I124" s="467"/>
      <c r="J124" s="468"/>
      <c r="K124" s="469"/>
      <c r="L124" s="310"/>
      <c r="M124" s="432"/>
      <c r="N124" s="470"/>
    </row>
    <row r="125" spans="1:14" s="331" customFormat="1" ht="11.4" x14ac:dyDescent="0.2">
      <c r="A125" s="384"/>
      <c r="B125" s="453"/>
      <c r="C125" s="454"/>
      <c r="D125" s="459"/>
      <c r="E125" s="393"/>
      <c r="F125" s="394"/>
      <c r="G125" s="457"/>
      <c r="H125" s="466"/>
      <c r="I125" s="467"/>
      <c r="J125" s="468"/>
      <c r="K125" s="469"/>
      <c r="L125" s="310"/>
      <c r="M125" s="432"/>
      <c r="N125" s="470"/>
    </row>
    <row r="126" spans="1:14" s="331" customFormat="1" ht="21" x14ac:dyDescent="0.25">
      <c r="A126" s="471">
        <v>59</v>
      </c>
      <c r="B126" s="453" t="s">
        <v>858</v>
      </c>
      <c r="C126" s="454" t="s">
        <v>1093</v>
      </c>
      <c r="D126" s="462" t="s">
        <v>253</v>
      </c>
      <c r="E126" s="393">
        <f>4</f>
        <v>4</v>
      </c>
      <c r="F126" s="394">
        <v>0</v>
      </c>
      <c r="G126" s="456">
        <f>E126*F126</f>
        <v>0</v>
      </c>
      <c r="H126" s="381"/>
      <c r="I126" s="381"/>
      <c r="J126" s="382"/>
      <c r="K126" s="383"/>
      <c r="L126" s="361"/>
      <c r="M126" s="374"/>
      <c r="N126" s="363"/>
    </row>
    <row r="127" spans="1:14" s="331" customFormat="1" ht="12" customHeight="1" x14ac:dyDescent="0.25">
      <c r="A127" s="384"/>
      <c r="B127" s="451"/>
      <c r="C127" s="454"/>
      <c r="D127" s="462"/>
      <c r="E127" s="393"/>
      <c r="F127" s="394"/>
      <c r="G127" s="457"/>
      <c r="H127" s="381"/>
      <c r="I127" s="381"/>
      <c r="J127" s="382"/>
      <c r="K127" s="383"/>
      <c r="L127" s="361"/>
      <c r="M127" s="374"/>
      <c r="N127" s="363"/>
    </row>
    <row r="128" spans="1:14" s="331" customFormat="1" ht="21" x14ac:dyDescent="0.25">
      <c r="A128" s="471">
        <v>60</v>
      </c>
      <c r="B128" s="453" t="s">
        <v>858</v>
      </c>
      <c r="C128" s="454" t="s">
        <v>1094</v>
      </c>
      <c r="D128" s="462" t="s">
        <v>253</v>
      </c>
      <c r="E128" s="393">
        <f>4</f>
        <v>4</v>
      </c>
      <c r="F128" s="394">
        <v>0</v>
      </c>
      <c r="G128" s="456">
        <f>E128*F128</f>
        <v>0</v>
      </c>
      <c r="H128" s="381"/>
      <c r="I128" s="381"/>
      <c r="J128" s="382"/>
      <c r="K128" s="383"/>
      <c r="L128" s="361"/>
      <c r="M128" s="374"/>
      <c r="N128" s="363"/>
    </row>
    <row r="129" spans="1:14" s="331" customFormat="1" ht="12" customHeight="1" x14ac:dyDescent="0.25">
      <c r="A129" s="384"/>
      <c r="B129" s="458"/>
      <c r="C129" s="454"/>
      <c r="D129" s="462"/>
      <c r="E129" s="393"/>
      <c r="F129" s="394"/>
      <c r="G129" s="457"/>
      <c r="H129" s="381"/>
      <c r="I129" s="381"/>
      <c r="J129" s="382"/>
      <c r="K129" s="383"/>
      <c r="L129" s="361"/>
      <c r="M129" s="374"/>
      <c r="N129" s="363"/>
    </row>
    <row r="130" spans="1:14" s="331" customFormat="1" ht="20.399999999999999" x14ac:dyDescent="0.2">
      <c r="A130" s="471">
        <v>61</v>
      </c>
      <c r="B130" s="453" t="s">
        <v>858</v>
      </c>
      <c r="C130" s="454" t="s">
        <v>1095</v>
      </c>
      <c r="D130" s="459" t="s">
        <v>253</v>
      </c>
      <c r="E130" s="393">
        <v>8</v>
      </c>
      <c r="F130" s="394">
        <v>0</v>
      </c>
      <c r="G130" s="456">
        <f>E130*F130</f>
        <v>0</v>
      </c>
      <c r="H130" s="466"/>
      <c r="I130" s="467"/>
      <c r="J130" s="468"/>
      <c r="K130" s="469"/>
      <c r="L130" s="310"/>
      <c r="M130" s="432"/>
      <c r="N130" s="470"/>
    </row>
    <row r="131" spans="1:14" s="331" customFormat="1" ht="11.4" x14ac:dyDescent="0.2">
      <c r="A131" s="384"/>
      <c r="B131" s="453"/>
      <c r="C131" s="454"/>
      <c r="D131" s="459"/>
      <c r="E131" s="393"/>
      <c r="F131" s="394"/>
      <c r="G131" s="457"/>
      <c r="H131" s="466"/>
      <c r="I131" s="467"/>
      <c r="J131" s="468"/>
      <c r="K131" s="469"/>
      <c r="L131" s="310"/>
      <c r="M131" s="432"/>
      <c r="N131" s="470"/>
    </row>
    <row r="132" spans="1:14" s="331" customFormat="1" ht="20.399999999999999" x14ac:dyDescent="0.2">
      <c r="A132" s="471">
        <v>62</v>
      </c>
      <c r="B132" s="453" t="s">
        <v>858</v>
      </c>
      <c r="C132" s="454" t="s">
        <v>1098</v>
      </c>
      <c r="D132" s="459" t="s">
        <v>253</v>
      </c>
      <c r="E132" s="393">
        <v>14</v>
      </c>
      <c r="F132" s="394">
        <v>0</v>
      </c>
      <c r="G132" s="456">
        <f>E132*F132</f>
        <v>0</v>
      </c>
      <c r="H132" s="466"/>
      <c r="I132" s="467"/>
      <c r="J132" s="468"/>
      <c r="K132" s="469"/>
      <c r="L132" s="310"/>
      <c r="M132" s="432"/>
      <c r="N132" s="470"/>
    </row>
    <row r="133" spans="1:14" s="331" customFormat="1" ht="11.4" x14ac:dyDescent="0.2">
      <c r="A133" s="384"/>
      <c r="B133" s="453"/>
      <c r="C133" s="454"/>
      <c r="D133" s="459"/>
      <c r="E133" s="393"/>
      <c r="F133" s="394"/>
      <c r="G133" s="456"/>
      <c r="H133" s="466"/>
      <c r="I133" s="467"/>
      <c r="J133" s="468"/>
      <c r="K133" s="469"/>
      <c r="L133" s="310"/>
      <c r="M133" s="432"/>
      <c r="N133" s="470"/>
    </row>
    <row r="134" spans="1:14" s="331" customFormat="1" ht="11.4" x14ac:dyDescent="0.2">
      <c r="A134" s="471">
        <v>63</v>
      </c>
      <c r="B134" s="453" t="s">
        <v>858</v>
      </c>
      <c r="C134" s="454" t="s">
        <v>1099</v>
      </c>
      <c r="D134" s="459" t="s">
        <v>253</v>
      </c>
      <c r="E134" s="393">
        <f>E132+E130+E128+E126+E124+E122</f>
        <v>45</v>
      </c>
      <c r="F134" s="394">
        <v>0</v>
      </c>
      <c r="G134" s="456">
        <f>E134*F134</f>
        <v>0</v>
      </c>
      <c r="H134" s="466"/>
      <c r="I134" s="467"/>
      <c r="J134" s="468"/>
      <c r="K134" s="469"/>
      <c r="L134" s="310"/>
      <c r="M134" s="432"/>
      <c r="N134" s="470"/>
    </row>
    <row r="135" spans="1:14" s="331" customFormat="1" ht="11.4" x14ac:dyDescent="0.2">
      <c r="A135" s="384"/>
      <c r="B135" s="453"/>
      <c r="C135" s="454"/>
      <c r="D135" s="459"/>
      <c r="E135" s="393"/>
      <c r="F135" s="394"/>
      <c r="G135" s="457"/>
      <c r="H135" s="466"/>
      <c r="I135" s="467"/>
      <c r="J135" s="468"/>
      <c r="K135" s="469"/>
      <c r="L135" s="310"/>
      <c r="M135" s="432"/>
      <c r="N135" s="470"/>
    </row>
    <row r="136" spans="1:14" s="331" customFormat="1" ht="11.4" x14ac:dyDescent="0.2">
      <c r="A136" s="471">
        <v>64</v>
      </c>
      <c r="B136" s="431" t="s">
        <v>858</v>
      </c>
      <c r="C136" s="454" t="s">
        <v>1139</v>
      </c>
      <c r="D136" s="459" t="s">
        <v>269</v>
      </c>
      <c r="E136" s="393">
        <v>2</v>
      </c>
      <c r="F136" s="394">
        <v>0</v>
      </c>
      <c r="G136" s="456">
        <f>E136*F136</f>
        <v>0</v>
      </c>
      <c r="H136" s="466"/>
      <c r="I136" s="467"/>
      <c r="J136" s="468"/>
      <c r="K136" s="469"/>
      <c r="L136" s="310"/>
      <c r="M136" s="432"/>
      <c r="N136" s="470"/>
    </row>
    <row r="137" spans="1:14" s="331" customFormat="1" ht="11.4" x14ac:dyDescent="0.2">
      <c r="A137" s="384"/>
      <c r="B137" s="431"/>
      <c r="C137" s="454"/>
      <c r="D137" s="459"/>
      <c r="E137" s="393"/>
      <c r="F137" s="394"/>
      <c r="G137" s="456"/>
      <c r="H137" s="466"/>
      <c r="I137" s="467"/>
      <c r="J137" s="468"/>
      <c r="K137" s="469"/>
      <c r="L137" s="310"/>
      <c r="M137" s="432"/>
      <c r="N137" s="470"/>
    </row>
    <row r="138" spans="1:14" s="331" customFormat="1" ht="11.4" x14ac:dyDescent="0.2">
      <c r="A138" s="471">
        <v>65</v>
      </c>
      <c r="B138" s="431" t="s">
        <v>1140</v>
      </c>
      <c r="C138" s="454" t="s">
        <v>1141</v>
      </c>
      <c r="D138" s="459" t="s">
        <v>269</v>
      </c>
      <c r="E138" s="393">
        <v>3</v>
      </c>
      <c r="F138" s="394">
        <v>0</v>
      </c>
      <c r="G138" s="456">
        <f>E138*F138</f>
        <v>0</v>
      </c>
      <c r="H138" s="466"/>
      <c r="I138" s="467"/>
      <c r="J138" s="468"/>
      <c r="K138" s="469"/>
      <c r="L138" s="310"/>
      <c r="M138" s="432"/>
      <c r="N138" s="470"/>
    </row>
    <row r="139" spans="1:14" s="331" customFormat="1" ht="11.4" x14ac:dyDescent="0.2">
      <c r="A139" s="384"/>
      <c r="B139" s="431"/>
      <c r="C139" s="454"/>
      <c r="D139" s="459"/>
      <c r="E139" s="393"/>
      <c r="F139" s="394"/>
      <c r="G139" s="456"/>
      <c r="H139" s="466"/>
      <c r="I139" s="467"/>
      <c r="J139" s="468"/>
      <c r="K139" s="469"/>
      <c r="L139" s="310"/>
      <c r="M139" s="432"/>
      <c r="N139" s="470"/>
    </row>
    <row r="140" spans="1:14" s="331" customFormat="1" ht="11.4" x14ac:dyDescent="0.2">
      <c r="A140" s="471">
        <v>66</v>
      </c>
      <c r="B140" s="463" t="s">
        <v>858</v>
      </c>
      <c r="C140" s="464" t="s">
        <v>1126</v>
      </c>
      <c r="D140" s="462" t="s">
        <v>269</v>
      </c>
      <c r="E140" s="393">
        <v>12</v>
      </c>
      <c r="F140" s="394">
        <v>0</v>
      </c>
      <c r="G140" s="456">
        <f>E140*F140</f>
        <v>0</v>
      </c>
      <c r="H140" s="466"/>
      <c r="I140" s="467"/>
      <c r="J140" s="468"/>
      <c r="K140" s="469"/>
      <c r="L140" s="310"/>
      <c r="M140" s="432"/>
      <c r="N140" s="470"/>
    </row>
    <row r="141" spans="1:14" s="331" customFormat="1" ht="11.4" x14ac:dyDescent="0.2">
      <c r="A141" s="384"/>
      <c r="B141" s="463"/>
      <c r="C141" s="464"/>
      <c r="D141" s="462"/>
      <c r="E141" s="393"/>
      <c r="F141" s="394"/>
      <c r="G141" s="456"/>
      <c r="H141" s="466"/>
      <c r="I141" s="467"/>
      <c r="J141" s="468"/>
      <c r="K141" s="469"/>
      <c r="L141" s="310"/>
      <c r="M141" s="432"/>
      <c r="N141" s="470"/>
    </row>
    <row r="142" spans="1:14" s="331" customFormat="1" ht="11.4" x14ac:dyDescent="0.2">
      <c r="A142" s="471">
        <v>67</v>
      </c>
      <c r="B142" s="471" t="s">
        <v>1127</v>
      </c>
      <c r="C142" s="454" t="s">
        <v>1128</v>
      </c>
      <c r="D142" s="459" t="s">
        <v>253</v>
      </c>
      <c r="E142" s="393">
        <f>E112+E114+E116+E118</f>
        <v>46</v>
      </c>
      <c r="F142" s="394">
        <v>0</v>
      </c>
      <c r="G142" s="456">
        <f>E142*F142</f>
        <v>0</v>
      </c>
      <c r="H142" s="466"/>
      <c r="I142" s="467"/>
      <c r="J142" s="468"/>
      <c r="K142" s="469"/>
      <c r="L142" s="310"/>
      <c r="M142" s="432"/>
      <c r="N142" s="470"/>
    </row>
    <row r="143" spans="1:14" s="331" customFormat="1" ht="11.4" x14ac:dyDescent="0.2">
      <c r="A143" s="384"/>
      <c r="B143" s="471"/>
      <c r="C143" s="472"/>
      <c r="D143" s="471"/>
      <c r="E143" s="473"/>
      <c r="F143" s="394"/>
      <c r="G143" s="474"/>
      <c r="H143" s="466"/>
      <c r="I143" s="467"/>
      <c r="J143" s="468"/>
      <c r="K143" s="469"/>
      <c r="L143" s="310"/>
      <c r="M143" s="432"/>
      <c r="N143" s="470"/>
    </row>
    <row r="144" spans="1:14" s="331" customFormat="1" ht="11.4" x14ac:dyDescent="0.2">
      <c r="A144" s="471">
        <v>68</v>
      </c>
      <c r="B144" s="471" t="s">
        <v>1129</v>
      </c>
      <c r="C144" s="454" t="s">
        <v>1130</v>
      </c>
      <c r="D144" s="459" t="s">
        <v>253</v>
      </c>
      <c r="E144" s="393">
        <f>E120</f>
        <v>17</v>
      </c>
      <c r="F144" s="394">
        <v>0</v>
      </c>
      <c r="G144" s="456">
        <f>E144*F144</f>
        <v>0</v>
      </c>
      <c r="H144" s="466"/>
      <c r="I144" s="467"/>
      <c r="J144" s="468"/>
      <c r="K144" s="469"/>
      <c r="L144" s="310"/>
      <c r="M144" s="432"/>
      <c r="N144" s="470"/>
    </row>
    <row r="145" spans="1:14" s="331" customFormat="1" ht="11.4" x14ac:dyDescent="0.2">
      <c r="A145" s="384"/>
      <c r="B145" s="471"/>
      <c r="C145" s="472"/>
      <c r="D145" s="471"/>
      <c r="E145" s="473"/>
      <c r="F145" s="394"/>
      <c r="G145" s="474"/>
      <c r="H145" s="466"/>
      <c r="I145" s="467"/>
      <c r="J145" s="468"/>
      <c r="K145" s="469"/>
      <c r="L145" s="310"/>
      <c r="M145" s="432"/>
      <c r="N145" s="470"/>
    </row>
    <row r="146" spans="1:14" s="331" customFormat="1" ht="11.4" x14ac:dyDescent="0.2">
      <c r="A146" s="471">
        <v>69</v>
      </c>
      <c r="B146" s="471" t="s">
        <v>1131</v>
      </c>
      <c r="C146" s="454" t="s">
        <v>1132</v>
      </c>
      <c r="D146" s="459" t="s">
        <v>253</v>
      </c>
      <c r="E146" s="393">
        <f>E112+E114+E116+E118+E120</f>
        <v>63</v>
      </c>
      <c r="F146" s="394">
        <v>0</v>
      </c>
      <c r="G146" s="456">
        <f>E146*F146</f>
        <v>0</v>
      </c>
      <c r="H146" s="466"/>
      <c r="I146" s="467"/>
      <c r="J146" s="468"/>
      <c r="K146" s="469"/>
      <c r="L146" s="310"/>
      <c r="M146" s="432"/>
      <c r="N146" s="470"/>
    </row>
    <row r="147" spans="1:14" s="331" customFormat="1" ht="11.4" x14ac:dyDescent="0.2">
      <c r="A147" s="384"/>
      <c r="B147" s="471"/>
      <c r="C147" s="472"/>
      <c r="D147" s="471"/>
      <c r="E147" s="473"/>
      <c r="F147" s="393"/>
      <c r="G147" s="474"/>
      <c r="H147" s="466"/>
      <c r="I147" s="467"/>
      <c r="J147" s="468"/>
      <c r="K147" s="469"/>
      <c r="L147" s="310"/>
      <c r="M147" s="432"/>
      <c r="N147" s="470"/>
    </row>
    <row r="148" spans="1:14" s="331" customFormat="1" ht="11.4" x14ac:dyDescent="0.2">
      <c r="A148" s="471">
        <v>70</v>
      </c>
      <c r="B148" s="385"/>
      <c r="C148" s="386" t="s">
        <v>866</v>
      </c>
      <c r="D148" s="459"/>
      <c r="E148" s="394"/>
      <c r="F148" s="394"/>
      <c r="G148" s="400">
        <f>SUM(G116:K147)</f>
        <v>0</v>
      </c>
      <c r="H148" s="466"/>
      <c r="I148" s="467"/>
      <c r="J148" s="468"/>
      <c r="K148" s="469"/>
      <c r="L148" s="310"/>
      <c r="M148" s="432"/>
      <c r="N148" s="470"/>
    </row>
    <row r="149" spans="1:14" s="331" customFormat="1" ht="11.4" x14ac:dyDescent="0.2">
      <c r="A149" s="384">
        <v>71</v>
      </c>
      <c r="B149" s="475" t="s">
        <v>1142</v>
      </c>
      <c r="C149" s="386" t="s">
        <v>1143</v>
      </c>
      <c r="D149" s="459" t="s">
        <v>39</v>
      </c>
      <c r="E149" s="394">
        <v>1.2</v>
      </c>
      <c r="F149" s="394"/>
      <c r="G149" s="400">
        <f>E149*0.01*G148</f>
        <v>0</v>
      </c>
      <c r="H149" s="466"/>
      <c r="I149" s="467"/>
      <c r="J149" s="468"/>
      <c r="K149" s="469"/>
      <c r="L149" s="310"/>
      <c r="M149" s="432"/>
      <c r="N149" s="470"/>
    </row>
    <row r="150" spans="1:14" s="331" customFormat="1" ht="13.2" x14ac:dyDescent="0.25">
      <c r="A150" s="384"/>
      <c r="B150" s="403" t="s">
        <v>870</v>
      </c>
      <c r="C150" s="404" t="s">
        <v>1144</v>
      </c>
      <c r="D150" s="405"/>
      <c r="E150" s="477"/>
      <c r="F150" s="407"/>
      <c r="G150" s="408">
        <f>G148+G149</f>
        <v>0</v>
      </c>
      <c r="H150" s="466"/>
      <c r="I150" s="467"/>
      <c r="J150" s="468"/>
      <c r="K150" s="469"/>
      <c r="L150" s="310"/>
      <c r="M150" s="432"/>
      <c r="N150" s="470"/>
    </row>
    <row r="151" spans="1:14" s="331" customFormat="1" ht="11.4" x14ac:dyDescent="0.2">
      <c r="A151" s="530"/>
      <c r="B151" s="531"/>
      <c r="C151" s="532"/>
      <c r="D151" s="515"/>
      <c r="E151" s="392"/>
      <c r="F151" s="392"/>
      <c r="G151" s="533"/>
      <c r="H151" s="466"/>
      <c r="I151" s="467"/>
      <c r="J151" s="468"/>
      <c r="K151" s="469"/>
      <c r="L151" s="310"/>
      <c r="M151" s="432"/>
      <c r="N151" s="470"/>
    </row>
    <row r="152" spans="1:14" s="331" customFormat="1" ht="11.4" x14ac:dyDescent="0.2">
      <c r="A152" s="530"/>
      <c r="B152" s="534"/>
      <c r="C152" s="535" t="s">
        <v>1145</v>
      </c>
      <c r="D152" s="536"/>
      <c r="E152" s="512"/>
      <c r="F152" s="392"/>
      <c r="G152" s="536"/>
      <c r="H152" s="466"/>
      <c r="I152" s="467"/>
      <c r="J152" s="468"/>
      <c r="K152" s="469"/>
      <c r="L152" s="310"/>
      <c r="M152" s="432"/>
      <c r="N152" s="470"/>
    </row>
    <row r="153" spans="1:14" s="331" customFormat="1" ht="11.4" x14ac:dyDescent="0.2">
      <c r="A153" s="530">
        <v>72</v>
      </c>
      <c r="B153" s="385" t="s">
        <v>858</v>
      </c>
      <c r="C153" s="532" t="s">
        <v>1146</v>
      </c>
      <c r="D153" s="537" t="s">
        <v>269</v>
      </c>
      <c r="E153" s="394">
        <v>1</v>
      </c>
      <c r="F153" s="392">
        <v>0</v>
      </c>
      <c r="G153" s="516">
        <f>E153*F153</f>
        <v>0</v>
      </c>
      <c r="H153" s="466"/>
      <c r="I153" s="467"/>
      <c r="J153" s="468"/>
      <c r="K153" s="469"/>
      <c r="L153" s="310"/>
      <c r="M153" s="432"/>
      <c r="N153" s="470"/>
    </row>
    <row r="154" spans="1:14" s="331" customFormat="1" ht="11.4" x14ac:dyDescent="0.2">
      <c r="A154" s="530"/>
      <c r="B154" s="385"/>
      <c r="C154" s="532"/>
      <c r="D154" s="537"/>
      <c r="E154" s="394"/>
      <c r="F154" s="392"/>
      <c r="G154" s="516"/>
      <c r="H154" s="466"/>
      <c r="I154" s="467"/>
      <c r="J154" s="468"/>
      <c r="K154" s="469"/>
      <c r="L154" s="310"/>
      <c r="M154" s="432"/>
      <c r="N154" s="470"/>
    </row>
    <row r="155" spans="1:14" s="331" customFormat="1" ht="11.4" x14ac:dyDescent="0.2">
      <c r="A155" s="530">
        <v>73</v>
      </c>
      <c r="B155" s="385" t="s">
        <v>858</v>
      </c>
      <c r="C155" s="532" t="s">
        <v>1147</v>
      </c>
      <c r="D155" s="537" t="s">
        <v>269</v>
      </c>
      <c r="E155" s="394">
        <f>E153</f>
        <v>1</v>
      </c>
      <c r="F155" s="392">
        <v>0</v>
      </c>
      <c r="G155" s="516">
        <f>E155*F155</f>
        <v>0</v>
      </c>
      <c r="H155" s="466"/>
      <c r="I155" s="467"/>
      <c r="J155" s="468"/>
      <c r="K155" s="469"/>
      <c r="L155" s="310"/>
      <c r="M155" s="432"/>
      <c r="N155" s="470"/>
    </row>
    <row r="156" spans="1:14" s="331" customFormat="1" ht="11.4" x14ac:dyDescent="0.2">
      <c r="A156" s="530"/>
      <c r="B156" s="385"/>
      <c r="C156" s="532"/>
      <c r="D156" s="537"/>
      <c r="E156" s="394"/>
      <c r="F156" s="389"/>
      <c r="G156" s="516"/>
      <c r="H156" s="466"/>
      <c r="I156" s="467"/>
      <c r="J156" s="468"/>
      <c r="K156" s="469"/>
      <c r="L156" s="310"/>
      <c r="M156" s="432"/>
      <c r="N156" s="470"/>
    </row>
    <row r="157" spans="1:14" s="331" customFormat="1" ht="11.4" x14ac:dyDescent="0.2">
      <c r="A157" s="530">
        <v>74</v>
      </c>
      <c r="B157" s="385" t="s">
        <v>858</v>
      </c>
      <c r="C157" s="532" t="s">
        <v>1148</v>
      </c>
      <c r="D157" s="537" t="s">
        <v>269</v>
      </c>
      <c r="E157" s="394">
        <f>E153</f>
        <v>1</v>
      </c>
      <c r="F157" s="392">
        <v>0</v>
      </c>
      <c r="G157" s="516">
        <f>E157*F157</f>
        <v>0</v>
      </c>
      <c r="H157" s="466"/>
      <c r="I157" s="467"/>
      <c r="J157" s="468"/>
      <c r="K157" s="469"/>
      <c r="L157" s="310"/>
      <c r="M157" s="432"/>
      <c r="N157" s="470"/>
    </row>
    <row r="158" spans="1:14" s="331" customFormat="1" ht="11.4" x14ac:dyDescent="0.2">
      <c r="A158" s="530"/>
      <c r="B158" s="385"/>
      <c r="C158" s="532"/>
      <c r="D158" s="537"/>
      <c r="E158" s="394"/>
      <c r="F158" s="392"/>
      <c r="G158" s="516"/>
      <c r="H158" s="466"/>
      <c r="I158" s="467"/>
      <c r="J158" s="468"/>
      <c r="K158" s="469"/>
      <c r="L158" s="310"/>
      <c r="M158" s="432"/>
      <c r="N158" s="470"/>
    </row>
    <row r="159" spans="1:14" s="331" customFormat="1" ht="11.4" x14ac:dyDescent="0.2">
      <c r="A159" s="530">
        <v>75</v>
      </c>
      <c r="B159" s="385" t="s">
        <v>858</v>
      </c>
      <c r="C159" s="532" t="s">
        <v>1149</v>
      </c>
      <c r="D159" s="537" t="s">
        <v>269</v>
      </c>
      <c r="E159" s="394">
        <v>2</v>
      </c>
      <c r="F159" s="392">
        <v>0</v>
      </c>
      <c r="G159" s="516">
        <f>E159*F159</f>
        <v>0</v>
      </c>
      <c r="H159" s="466"/>
      <c r="I159" s="467"/>
      <c r="J159" s="468"/>
      <c r="K159" s="469"/>
      <c r="L159" s="310"/>
      <c r="M159" s="432"/>
      <c r="N159" s="470"/>
    </row>
    <row r="160" spans="1:14" s="331" customFormat="1" ht="11.4" x14ac:dyDescent="0.2">
      <c r="A160" s="530"/>
      <c r="B160" s="385"/>
      <c r="C160" s="532"/>
      <c r="D160" s="537"/>
      <c r="E160" s="394"/>
      <c r="F160" s="389"/>
      <c r="G160" s="516"/>
      <c r="H160" s="466"/>
      <c r="I160" s="467"/>
      <c r="J160" s="468"/>
      <c r="K160" s="469"/>
      <c r="L160" s="310"/>
      <c r="M160" s="432"/>
      <c r="N160" s="470"/>
    </row>
    <row r="161" spans="1:14" s="331" customFormat="1" ht="11.4" x14ac:dyDescent="0.2">
      <c r="A161" s="530">
        <v>76</v>
      </c>
      <c r="B161" s="385" t="s">
        <v>858</v>
      </c>
      <c r="C161" s="532" t="s">
        <v>1150</v>
      </c>
      <c r="D161" s="537" t="s">
        <v>269</v>
      </c>
      <c r="E161" s="394">
        <f>E159</f>
        <v>2</v>
      </c>
      <c r="F161" s="392">
        <v>0</v>
      </c>
      <c r="G161" s="516">
        <f>E161*F161</f>
        <v>0</v>
      </c>
      <c r="H161" s="466"/>
      <c r="I161" s="467"/>
      <c r="J161" s="468"/>
      <c r="K161" s="469"/>
      <c r="L161" s="310"/>
      <c r="M161" s="432"/>
      <c r="N161" s="470"/>
    </row>
    <row r="162" spans="1:14" s="331" customFormat="1" ht="11.4" x14ac:dyDescent="0.2">
      <c r="A162" s="530"/>
      <c r="B162" s="385"/>
      <c r="C162" s="532"/>
      <c r="D162" s="537"/>
      <c r="E162" s="394"/>
      <c r="F162" s="392"/>
      <c r="G162" s="516"/>
      <c r="H162" s="466"/>
      <c r="I162" s="467"/>
      <c r="J162" s="468"/>
      <c r="K162" s="469"/>
      <c r="L162" s="310"/>
      <c r="M162" s="432"/>
      <c r="N162" s="470"/>
    </row>
    <row r="163" spans="1:14" s="331" customFormat="1" ht="11.4" x14ac:dyDescent="0.2">
      <c r="A163" s="530">
        <v>77</v>
      </c>
      <c r="B163" s="385" t="s">
        <v>858</v>
      </c>
      <c r="C163" s="532" t="s">
        <v>1151</v>
      </c>
      <c r="D163" s="537" t="s">
        <v>269</v>
      </c>
      <c r="E163" s="394">
        <f>E159</f>
        <v>2</v>
      </c>
      <c r="F163" s="392">
        <v>0</v>
      </c>
      <c r="G163" s="516">
        <f>E163*F163</f>
        <v>0</v>
      </c>
      <c r="H163" s="466"/>
      <c r="I163" s="467"/>
      <c r="J163" s="468"/>
      <c r="K163" s="469"/>
      <c r="L163" s="310"/>
      <c r="M163" s="432"/>
      <c r="N163" s="470"/>
    </row>
    <row r="164" spans="1:14" s="331" customFormat="1" ht="11.4" x14ac:dyDescent="0.2">
      <c r="A164" s="530"/>
      <c r="B164" s="385"/>
      <c r="C164" s="532"/>
      <c r="D164" s="537"/>
      <c r="E164" s="394"/>
      <c r="F164" s="389"/>
      <c r="G164" s="516"/>
      <c r="H164" s="466"/>
      <c r="I164" s="467"/>
      <c r="J164" s="468"/>
      <c r="K164" s="469"/>
      <c r="L164" s="310"/>
      <c r="M164" s="432"/>
      <c r="N164" s="470"/>
    </row>
    <row r="165" spans="1:14" s="331" customFormat="1" ht="11.4" x14ac:dyDescent="0.2">
      <c r="A165" s="530">
        <v>78</v>
      </c>
      <c r="B165" s="385">
        <v>725869101</v>
      </c>
      <c r="C165" s="532" t="s">
        <v>1152</v>
      </c>
      <c r="D165" s="538" t="s">
        <v>269</v>
      </c>
      <c r="E165" s="394">
        <f>E163+E157</f>
        <v>3</v>
      </c>
      <c r="F165" s="392">
        <v>0</v>
      </c>
      <c r="G165" s="516">
        <f>E165*F165</f>
        <v>0</v>
      </c>
      <c r="H165" s="466"/>
      <c r="I165" s="467"/>
      <c r="J165" s="468"/>
      <c r="K165" s="469"/>
      <c r="L165" s="310"/>
      <c r="M165" s="432"/>
      <c r="N165" s="470"/>
    </row>
    <row r="166" spans="1:14" s="331" customFormat="1" ht="11.4" x14ac:dyDescent="0.2">
      <c r="A166" s="530"/>
      <c r="B166" s="385"/>
      <c r="C166" s="532"/>
      <c r="D166" s="537"/>
      <c r="E166" s="394"/>
      <c r="F166" s="392"/>
      <c r="G166" s="516"/>
      <c r="H166" s="466"/>
      <c r="I166" s="467"/>
      <c r="J166" s="468"/>
      <c r="K166" s="469"/>
      <c r="L166" s="310"/>
      <c r="M166" s="432"/>
      <c r="N166" s="470"/>
    </row>
    <row r="167" spans="1:14" s="331" customFormat="1" ht="11.4" x14ac:dyDescent="0.2">
      <c r="A167" s="530">
        <v>79</v>
      </c>
      <c r="B167" s="385" t="s">
        <v>858</v>
      </c>
      <c r="C167" s="532" t="s">
        <v>1153</v>
      </c>
      <c r="D167" s="537" t="s">
        <v>269</v>
      </c>
      <c r="E167" s="394">
        <f>2*(E159+E153+E173)</f>
        <v>10</v>
      </c>
      <c r="F167" s="392">
        <v>0</v>
      </c>
      <c r="G167" s="516">
        <f>E167*F167</f>
        <v>0</v>
      </c>
      <c r="H167" s="466"/>
      <c r="I167" s="467"/>
      <c r="J167" s="468"/>
      <c r="K167" s="469"/>
      <c r="L167" s="310"/>
      <c r="M167" s="432"/>
      <c r="N167" s="470"/>
    </row>
    <row r="168" spans="1:14" s="331" customFormat="1" ht="11.4" x14ac:dyDescent="0.2">
      <c r="A168" s="530"/>
      <c r="B168" s="385"/>
      <c r="C168" s="532"/>
      <c r="D168" s="537"/>
      <c r="E168" s="394"/>
      <c r="F168" s="389"/>
      <c r="G168" s="516"/>
      <c r="H168" s="466"/>
      <c r="I168" s="467"/>
      <c r="J168" s="468"/>
      <c r="K168" s="469"/>
      <c r="L168" s="310"/>
      <c r="M168" s="432"/>
      <c r="N168" s="470"/>
    </row>
    <row r="169" spans="1:14" s="331" customFormat="1" ht="11.4" x14ac:dyDescent="0.2">
      <c r="A169" s="530">
        <v>80</v>
      </c>
      <c r="B169" s="385" t="s">
        <v>858</v>
      </c>
      <c r="C169" s="532" t="s">
        <v>1154</v>
      </c>
      <c r="D169" s="537" t="s">
        <v>860</v>
      </c>
      <c r="E169" s="394">
        <v>1</v>
      </c>
      <c r="F169" s="392">
        <v>0</v>
      </c>
      <c r="G169" s="516">
        <f>E169*F169</f>
        <v>0</v>
      </c>
      <c r="H169" s="466"/>
      <c r="I169" s="467"/>
      <c r="J169" s="468"/>
      <c r="K169" s="469"/>
      <c r="L169" s="310"/>
      <c r="M169" s="432"/>
      <c r="N169" s="470"/>
    </row>
    <row r="170" spans="1:14" s="331" customFormat="1" ht="11.4" x14ac:dyDescent="0.2">
      <c r="A170" s="530"/>
      <c r="B170" s="385"/>
      <c r="C170" s="532"/>
      <c r="D170" s="537"/>
      <c r="E170" s="394"/>
      <c r="F170" s="392"/>
      <c r="G170" s="516"/>
      <c r="H170" s="466"/>
      <c r="I170" s="467"/>
      <c r="J170" s="468"/>
      <c r="K170" s="469"/>
      <c r="L170" s="310"/>
      <c r="M170" s="432"/>
      <c r="N170" s="470"/>
    </row>
    <row r="171" spans="1:14" s="331" customFormat="1" ht="11.4" x14ac:dyDescent="0.2">
      <c r="A171" s="530">
        <v>81</v>
      </c>
      <c r="B171" s="385" t="s">
        <v>858</v>
      </c>
      <c r="C171" s="532" t="s">
        <v>1155</v>
      </c>
      <c r="D171" s="537" t="s">
        <v>860</v>
      </c>
      <c r="E171" s="394">
        <f>E169</f>
        <v>1</v>
      </c>
      <c r="F171" s="392">
        <v>0</v>
      </c>
      <c r="G171" s="516">
        <f>E171*F171</f>
        <v>0</v>
      </c>
      <c r="H171" s="466"/>
      <c r="I171" s="467"/>
      <c r="J171" s="468"/>
      <c r="K171" s="469"/>
      <c r="L171" s="310"/>
      <c r="M171" s="432"/>
      <c r="N171" s="470"/>
    </row>
    <row r="172" spans="1:14" s="331" customFormat="1" ht="11.4" x14ac:dyDescent="0.2">
      <c r="A172" s="530"/>
      <c r="B172" s="385"/>
      <c r="C172" s="532"/>
      <c r="D172" s="537"/>
      <c r="E172" s="394"/>
      <c r="F172" s="389"/>
      <c r="G172" s="516"/>
      <c r="H172" s="466"/>
      <c r="I172" s="467"/>
      <c r="J172" s="468"/>
      <c r="K172" s="469"/>
      <c r="L172" s="310"/>
      <c r="M172" s="432"/>
      <c r="N172" s="470"/>
    </row>
    <row r="173" spans="1:14" s="331" customFormat="1" ht="20.399999999999999" x14ac:dyDescent="0.2">
      <c r="A173" s="530">
        <v>82</v>
      </c>
      <c r="B173" s="385" t="s">
        <v>858</v>
      </c>
      <c r="C173" s="539" t="s">
        <v>1156</v>
      </c>
      <c r="D173" s="540" t="s">
        <v>860</v>
      </c>
      <c r="E173" s="394">
        <v>2</v>
      </c>
      <c r="F173" s="392">
        <v>0</v>
      </c>
      <c r="G173" s="540">
        <f>E173*F173</f>
        <v>0</v>
      </c>
      <c r="H173" s="466"/>
      <c r="I173" s="467"/>
      <c r="J173" s="468"/>
      <c r="K173" s="469"/>
      <c r="L173" s="310"/>
      <c r="M173" s="432"/>
      <c r="N173" s="470"/>
    </row>
    <row r="174" spans="1:14" s="331" customFormat="1" ht="13.2" x14ac:dyDescent="0.25">
      <c r="A174" s="530"/>
      <c r="B174" s="385"/>
      <c r="C174" s="532"/>
      <c r="D174" s="537"/>
      <c r="E174" s="394"/>
      <c r="F174" s="392"/>
      <c r="G174" s="541"/>
      <c r="H174" s="466"/>
      <c r="I174" s="467"/>
      <c r="J174" s="468"/>
      <c r="K174" s="469"/>
      <c r="L174" s="310"/>
      <c r="M174" s="432"/>
      <c r="N174" s="470"/>
    </row>
    <row r="175" spans="1:14" s="331" customFormat="1" ht="11.4" x14ac:dyDescent="0.2">
      <c r="A175" s="530">
        <v>83</v>
      </c>
      <c r="B175" s="385" t="s">
        <v>858</v>
      </c>
      <c r="C175" s="532" t="s">
        <v>1157</v>
      </c>
      <c r="D175" s="537" t="s">
        <v>860</v>
      </c>
      <c r="E175" s="394">
        <f>E173</f>
        <v>2</v>
      </c>
      <c r="F175" s="392">
        <v>0</v>
      </c>
      <c r="G175" s="516">
        <f>E175*F175</f>
        <v>0</v>
      </c>
      <c r="H175" s="466"/>
      <c r="I175" s="467"/>
      <c r="J175" s="468"/>
      <c r="K175" s="469"/>
      <c r="L175" s="310"/>
      <c r="M175" s="432"/>
      <c r="N175" s="470"/>
    </row>
    <row r="176" spans="1:14" s="331" customFormat="1" ht="11.4" x14ac:dyDescent="0.2">
      <c r="A176" s="530"/>
      <c r="B176" s="385"/>
      <c r="C176" s="532"/>
      <c r="D176" s="537"/>
      <c r="E176" s="394"/>
      <c r="F176" s="389"/>
      <c r="G176" s="516"/>
      <c r="H176" s="466"/>
      <c r="I176" s="467"/>
      <c r="J176" s="468"/>
      <c r="K176" s="469"/>
      <c r="L176" s="310"/>
      <c r="M176" s="432"/>
      <c r="N176" s="470"/>
    </row>
    <row r="177" spans="1:14" s="331" customFormat="1" ht="11.4" x14ac:dyDescent="0.2">
      <c r="A177" s="530">
        <v>84</v>
      </c>
      <c r="B177" s="385" t="s">
        <v>858</v>
      </c>
      <c r="C177" s="532" t="s">
        <v>1147</v>
      </c>
      <c r="D177" s="537" t="s">
        <v>269</v>
      </c>
      <c r="E177" s="394">
        <f>E171</f>
        <v>1</v>
      </c>
      <c r="F177" s="392">
        <v>0</v>
      </c>
      <c r="G177" s="516">
        <f>E177*F177</f>
        <v>0</v>
      </c>
      <c r="H177" s="466"/>
      <c r="I177" s="467"/>
      <c r="J177" s="468"/>
      <c r="K177" s="469"/>
      <c r="L177" s="310"/>
      <c r="M177" s="432"/>
      <c r="N177" s="470"/>
    </row>
    <row r="178" spans="1:14" s="331" customFormat="1" ht="11.4" x14ac:dyDescent="0.2">
      <c r="A178" s="530"/>
      <c r="B178" s="385"/>
      <c r="C178" s="532"/>
      <c r="D178" s="537"/>
      <c r="E178" s="394"/>
      <c r="F178" s="392"/>
      <c r="G178" s="516"/>
      <c r="H178" s="466"/>
      <c r="I178" s="467"/>
      <c r="J178" s="468"/>
      <c r="K178" s="469"/>
      <c r="L178" s="310"/>
      <c r="M178" s="432"/>
      <c r="N178" s="470"/>
    </row>
    <row r="179" spans="1:14" s="331" customFormat="1" ht="11.4" x14ac:dyDescent="0.2">
      <c r="A179" s="530">
        <v>85</v>
      </c>
      <c r="B179" s="385" t="s">
        <v>858</v>
      </c>
      <c r="C179" s="532" t="s">
        <v>1158</v>
      </c>
      <c r="D179" s="537" t="s">
        <v>269</v>
      </c>
      <c r="E179" s="394">
        <v>3</v>
      </c>
      <c r="F179" s="392">
        <v>0</v>
      </c>
      <c r="G179" s="516">
        <f>E179*F179</f>
        <v>0</v>
      </c>
      <c r="H179" s="466"/>
      <c r="I179" s="467"/>
      <c r="J179" s="468"/>
      <c r="K179" s="469"/>
      <c r="L179" s="310"/>
      <c r="M179" s="432"/>
      <c r="N179" s="470"/>
    </row>
    <row r="180" spans="1:14" s="331" customFormat="1" ht="11.4" x14ac:dyDescent="0.2">
      <c r="A180" s="530"/>
      <c r="B180" s="385"/>
      <c r="C180" s="532"/>
      <c r="D180" s="537"/>
      <c r="E180" s="394"/>
      <c r="F180" s="389"/>
      <c r="G180" s="516"/>
      <c r="H180" s="466"/>
      <c r="I180" s="467"/>
      <c r="J180" s="468"/>
      <c r="K180" s="469"/>
      <c r="L180" s="310"/>
      <c r="M180" s="432"/>
      <c r="N180" s="470"/>
    </row>
    <row r="181" spans="1:14" s="331" customFormat="1" ht="11.4" x14ac:dyDescent="0.2">
      <c r="A181" s="530">
        <v>86</v>
      </c>
      <c r="B181" s="385" t="s">
        <v>858</v>
      </c>
      <c r="C181" s="386" t="s">
        <v>1159</v>
      </c>
      <c r="D181" s="417" t="s">
        <v>269</v>
      </c>
      <c r="E181" s="394">
        <v>8</v>
      </c>
      <c r="F181" s="392">
        <v>0</v>
      </c>
      <c r="G181" s="457">
        <f>E181*F181</f>
        <v>0</v>
      </c>
      <c r="H181" s="466"/>
      <c r="I181" s="467"/>
      <c r="J181" s="468"/>
      <c r="K181" s="469"/>
      <c r="L181" s="310"/>
      <c r="M181" s="432"/>
      <c r="N181" s="470"/>
    </row>
    <row r="182" spans="1:14" s="331" customFormat="1" ht="11.4" x14ac:dyDescent="0.2">
      <c r="A182" s="530"/>
      <c r="B182" s="385"/>
      <c r="C182" s="532"/>
      <c r="D182" s="537"/>
      <c r="E182" s="394"/>
      <c r="F182" s="392"/>
      <c r="G182" s="516"/>
      <c r="H182" s="466"/>
      <c r="I182" s="467"/>
      <c r="J182" s="468"/>
      <c r="K182" s="469"/>
      <c r="L182" s="310"/>
      <c r="M182" s="432"/>
      <c r="N182" s="470"/>
    </row>
    <row r="183" spans="1:14" s="331" customFormat="1" ht="11.4" x14ac:dyDescent="0.2">
      <c r="A183" s="530">
        <v>87</v>
      </c>
      <c r="B183" s="542" t="s">
        <v>858</v>
      </c>
      <c r="C183" s="532" t="s">
        <v>1160</v>
      </c>
      <c r="D183" s="515" t="s">
        <v>269</v>
      </c>
      <c r="E183" s="394">
        <v>18</v>
      </c>
      <c r="F183" s="392">
        <v>0</v>
      </c>
      <c r="G183" s="533">
        <f>F183*E183</f>
        <v>0</v>
      </c>
      <c r="H183" s="466"/>
      <c r="I183" s="467"/>
      <c r="J183" s="468"/>
      <c r="K183" s="469"/>
      <c r="L183" s="310"/>
      <c r="M183" s="432"/>
      <c r="N183" s="470"/>
    </row>
    <row r="184" spans="1:14" s="331" customFormat="1" ht="11.4" x14ac:dyDescent="0.2">
      <c r="A184" s="530"/>
      <c r="B184" s="542"/>
      <c r="C184" s="532"/>
      <c r="D184" s="515"/>
      <c r="E184" s="394"/>
      <c r="F184" s="392"/>
      <c r="G184" s="533"/>
      <c r="H184" s="466"/>
      <c r="I184" s="467"/>
      <c r="J184" s="468"/>
      <c r="K184" s="469"/>
      <c r="L184" s="310"/>
      <c r="M184" s="432"/>
      <c r="N184" s="470"/>
    </row>
    <row r="185" spans="1:14" s="331" customFormat="1" ht="11.4" x14ac:dyDescent="0.2">
      <c r="A185" s="530">
        <v>88</v>
      </c>
      <c r="B185" s="385"/>
      <c r="C185" s="532" t="s">
        <v>866</v>
      </c>
      <c r="D185" s="515"/>
      <c r="E185" s="392"/>
      <c r="F185" s="392"/>
      <c r="G185" s="533">
        <f>SUM(G153:G184)</f>
        <v>0</v>
      </c>
      <c r="H185" s="466"/>
      <c r="I185" s="467"/>
      <c r="J185" s="468"/>
      <c r="K185" s="469"/>
      <c r="L185" s="310"/>
      <c r="M185" s="432"/>
      <c r="N185" s="470"/>
    </row>
    <row r="186" spans="1:14" s="331" customFormat="1" ht="11.4" x14ac:dyDescent="0.2">
      <c r="A186" s="543">
        <v>89</v>
      </c>
      <c r="B186" s="544" t="s">
        <v>1133</v>
      </c>
      <c r="C186" s="545" t="s">
        <v>1134</v>
      </c>
      <c r="D186" s="546" t="s">
        <v>39</v>
      </c>
      <c r="E186" s="407">
        <v>1.3</v>
      </c>
      <c r="F186" s="547" t="s">
        <v>869</v>
      </c>
      <c r="G186" s="548">
        <f>E186*0.01*G185</f>
        <v>0</v>
      </c>
      <c r="H186" s="549"/>
      <c r="I186" s="550"/>
      <c r="J186" s="551"/>
      <c r="K186" s="552"/>
      <c r="L186" s="310"/>
      <c r="M186" s="432"/>
      <c r="N186" s="470"/>
    </row>
    <row r="187" spans="1:14" s="331" customFormat="1" ht="13.2" x14ac:dyDescent="0.25">
      <c r="A187" s="430"/>
      <c r="B187" s="501"/>
      <c r="C187" s="502"/>
      <c r="D187" s="445"/>
      <c r="E187" s="446"/>
      <c r="F187" s="436"/>
      <c r="G187" s="503"/>
      <c r="H187" s="428"/>
      <c r="I187" s="438"/>
      <c r="J187" s="439"/>
      <c r="K187" s="440"/>
      <c r="L187" s="310"/>
      <c r="M187" s="432"/>
      <c r="N187" s="553"/>
    </row>
    <row r="188" spans="1:14" s="331" customFormat="1" ht="13.2" x14ac:dyDescent="0.25">
      <c r="A188" s="430"/>
      <c r="B188" s="501"/>
      <c r="C188" s="502"/>
      <c r="D188" s="445"/>
      <c r="E188" s="446"/>
      <c r="F188" s="436"/>
      <c r="G188" s="503"/>
      <c r="H188" s="428"/>
      <c r="I188" s="438"/>
      <c r="J188" s="439"/>
      <c r="K188" s="440"/>
      <c r="L188" s="310"/>
      <c r="M188" s="432"/>
      <c r="N188" s="553"/>
    </row>
    <row r="189" spans="1:14" s="331" customFormat="1" ht="11.4" x14ac:dyDescent="0.2">
      <c r="A189" s="430"/>
      <c r="B189" s="420"/>
      <c r="C189" s="426"/>
      <c r="D189" s="420"/>
      <c r="E189" s="429"/>
      <c r="F189" s="429"/>
      <c r="G189" s="433"/>
      <c r="H189" s="428"/>
      <c r="I189" s="438"/>
      <c r="J189" s="439"/>
      <c r="K189" s="440"/>
      <c r="L189" s="310"/>
      <c r="M189" s="432"/>
      <c r="N189" s="553"/>
    </row>
    <row r="190" spans="1:14" s="331" customFormat="1" ht="11.4" x14ac:dyDescent="0.2">
      <c r="A190" s="430"/>
      <c r="B190" s="420"/>
      <c r="C190" s="426" t="s">
        <v>922</v>
      </c>
      <c r="D190" s="420"/>
      <c r="E190" s="429"/>
      <c r="F190" s="429"/>
      <c r="G190" s="433"/>
      <c r="H190" s="428"/>
      <c r="I190" s="438"/>
      <c r="J190" s="439"/>
      <c r="K190" s="440"/>
      <c r="L190" s="310"/>
      <c r="M190" s="432"/>
      <c r="N190" s="553"/>
    </row>
    <row r="191" spans="1:14" s="331" customFormat="1" ht="11.4" x14ac:dyDescent="0.2">
      <c r="A191" s="430"/>
      <c r="B191" s="420"/>
      <c r="C191" s="426" t="s">
        <v>923</v>
      </c>
      <c r="D191" s="420"/>
      <c r="E191" s="429"/>
      <c r="F191" s="429"/>
      <c r="G191" s="433"/>
      <c r="H191" s="428"/>
      <c r="I191" s="438"/>
      <c r="J191" s="439"/>
      <c r="K191" s="440"/>
      <c r="L191" s="310"/>
      <c r="M191" s="432"/>
      <c r="N191" s="553"/>
    </row>
    <row r="192" spans="1:14" s="331" customFormat="1" ht="11.4" x14ac:dyDescent="0.2">
      <c r="A192" s="430"/>
      <c r="B192" s="420"/>
      <c r="C192" s="426"/>
      <c r="D192" s="420"/>
      <c r="E192" s="429"/>
      <c r="F192" s="429"/>
      <c r="G192" s="433"/>
      <c r="H192" s="428"/>
      <c r="I192" s="438"/>
      <c r="J192" s="439"/>
      <c r="K192" s="440"/>
      <c r="L192" s="310"/>
      <c r="M192" s="432"/>
      <c r="N192" s="553"/>
    </row>
    <row r="193" spans="1:14" s="331" customFormat="1" ht="11.4" x14ac:dyDescent="0.2">
      <c r="A193" s="430"/>
      <c r="B193" s="420"/>
      <c r="C193" s="426"/>
      <c r="D193" s="420"/>
      <c r="E193" s="429"/>
      <c r="F193" s="429"/>
      <c r="G193" s="433"/>
      <c r="H193" s="428"/>
      <c r="I193" s="438"/>
      <c r="J193" s="439"/>
      <c r="K193" s="440"/>
      <c r="L193" s="310"/>
      <c r="M193" s="432"/>
      <c r="N193" s="553"/>
    </row>
    <row r="194" spans="1:14" s="331" customFormat="1" ht="11.4" x14ac:dyDescent="0.2">
      <c r="A194" s="430"/>
      <c r="B194" s="420"/>
      <c r="C194" s="426"/>
      <c r="D194" s="420"/>
      <c r="E194" s="429"/>
      <c r="F194" s="429"/>
      <c r="G194" s="433"/>
      <c r="H194" s="428"/>
      <c r="I194" s="438"/>
      <c r="J194" s="439"/>
      <c r="K194" s="440"/>
      <c r="L194" s="310"/>
      <c r="M194" s="432"/>
      <c r="N194" s="553"/>
    </row>
    <row r="195" spans="1:14" s="331" customFormat="1" ht="11.4" x14ac:dyDescent="0.2">
      <c r="A195" s="430"/>
      <c r="B195" s="420"/>
      <c r="C195" s="426"/>
      <c r="D195" s="420"/>
      <c r="E195" s="429"/>
      <c r="F195" s="429"/>
      <c r="G195" s="433"/>
      <c r="H195" s="428"/>
      <c r="I195" s="438"/>
      <c r="J195" s="439"/>
      <c r="K195" s="440"/>
      <c r="L195" s="310"/>
      <c r="M195" s="432"/>
      <c r="N195" s="553"/>
    </row>
    <row r="196" spans="1:14" s="331" customFormat="1" ht="11.4" x14ac:dyDescent="0.2">
      <c r="A196" s="430"/>
      <c r="B196" s="420"/>
      <c r="C196" s="426"/>
      <c r="D196" s="420"/>
      <c r="E196" s="429"/>
      <c r="F196" s="429"/>
      <c r="G196" s="433"/>
      <c r="H196" s="428"/>
      <c r="I196" s="438"/>
      <c r="J196" s="439"/>
      <c r="K196" s="440"/>
      <c r="L196" s="310"/>
      <c r="M196" s="432"/>
      <c r="N196" s="553"/>
    </row>
    <row r="197" spans="1:14" s="331" customFormat="1" ht="11.4" x14ac:dyDescent="0.2">
      <c r="A197" s="430"/>
      <c r="B197" s="420"/>
      <c r="C197" s="426"/>
      <c r="D197" s="420"/>
      <c r="E197" s="429"/>
      <c r="F197" s="429"/>
      <c r="G197" s="433"/>
      <c r="H197" s="428"/>
      <c r="I197" s="438"/>
      <c r="J197" s="439"/>
      <c r="K197" s="440"/>
      <c r="L197" s="310"/>
      <c r="M197" s="432"/>
      <c r="N197" s="553"/>
    </row>
    <row r="198" spans="1:14" s="331" customFormat="1" ht="11.4" x14ac:dyDescent="0.2">
      <c r="A198" s="430"/>
      <c r="B198" s="420"/>
      <c r="C198" s="426"/>
      <c r="D198" s="420"/>
      <c r="E198" s="429"/>
      <c r="F198" s="429"/>
      <c r="G198" s="433"/>
      <c r="H198" s="428"/>
      <c r="I198" s="438"/>
      <c r="J198" s="439"/>
      <c r="K198" s="440"/>
      <c r="L198" s="310"/>
      <c r="M198" s="432"/>
      <c r="N198" s="553"/>
    </row>
    <row r="199" spans="1:14" s="331" customFormat="1" ht="11.4" x14ac:dyDescent="0.2">
      <c r="A199" s="430"/>
      <c r="B199" s="420"/>
      <c r="C199" s="426"/>
      <c r="D199" s="420"/>
      <c r="E199" s="429"/>
      <c r="F199" s="429"/>
      <c r="G199" s="433"/>
      <c r="H199" s="428"/>
      <c r="I199" s="438"/>
      <c r="J199" s="439"/>
      <c r="K199" s="440"/>
      <c r="L199" s="310"/>
      <c r="M199" s="432"/>
      <c r="N199" s="553"/>
    </row>
    <row r="200" spans="1:14" s="331" customFormat="1" ht="11.4" x14ac:dyDescent="0.2">
      <c r="A200" s="384"/>
      <c r="B200" s="417"/>
      <c r="C200" s="386"/>
      <c r="D200" s="417"/>
      <c r="E200" s="394"/>
      <c r="F200" s="394"/>
      <c r="G200" s="457"/>
      <c r="H200" s="554"/>
      <c r="I200" s="555"/>
      <c r="J200" s="556"/>
      <c r="K200" s="557"/>
      <c r="L200" s="310"/>
      <c r="M200" s="432"/>
      <c r="N200" s="470"/>
    </row>
    <row r="201" spans="1:14" s="331" customFormat="1" ht="11.4" x14ac:dyDescent="0.2">
      <c r="A201" s="384"/>
      <c r="B201" s="417"/>
      <c r="C201" s="386"/>
      <c r="D201" s="417"/>
      <c r="E201" s="394"/>
      <c r="F201" s="394"/>
      <c r="G201" s="457"/>
      <c r="H201" s="466"/>
      <c r="I201" s="467"/>
      <c r="J201" s="468"/>
      <c r="K201" s="469"/>
      <c r="L201" s="310"/>
      <c r="M201" s="432"/>
      <c r="N201" s="470"/>
    </row>
    <row r="202" spans="1:14" s="331" customFormat="1" ht="11.4" x14ac:dyDescent="0.2">
      <c r="A202" s="384"/>
      <c r="B202" s="417"/>
      <c r="C202" s="386"/>
      <c r="D202" s="417"/>
      <c r="E202" s="394"/>
      <c r="F202" s="394"/>
      <c r="G202" s="457"/>
      <c r="H202" s="466"/>
      <c r="I202" s="467"/>
      <c r="J202" s="468"/>
      <c r="K202" s="469"/>
      <c r="L202" s="310"/>
      <c r="M202" s="432"/>
      <c r="N202" s="470"/>
    </row>
    <row r="203" spans="1:14" s="331" customFormat="1" ht="11.4" x14ac:dyDescent="0.2">
      <c r="A203" s="384"/>
      <c r="B203" s="417"/>
      <c r="C203" s="386"/>
      <c r="D203" s="417"/>
      <c r="E203" s="394"/>
      <c r="F203" s="394"/>
      <c r="G203" s="457"/>
      <c r="H203" s="466"/>
      <c r="I203" s="467"/>
      <c r="J203" s="468"/>
      <c r="K203" s="469"/>
      <c r="L203" s="310"/>
      <c r="M203" s="432"/>
      <c r="N203" s="470"/>
    </row>
    <row r="204" spans="1:14" s="331" customFormat="1" ht="11.4" x14ac:dyDescent="0.2">
      <c r="A204" s="384"/>
      <c r="B204" s="417"/>
      <c r="C204" s="386"/>
      <c r="D204" s="417"/>
      <c r="E204" s="394"/>
      <c r="F204" s="394"/>
      <c r="G204" s="457"/>
      <c r="H204" s="466"/>
      <c r="I204" s="467"/>
      <c r="J204" s="468"/>
      <c r="K204" s="469"/>
      <c r="L204" s="310"/>
      <c r="M204" s="432"/>
      <c r="N204" s="470"/>
    </row>
    <row r="205" spans="1:14" s="331" customFormat="1" ht="11.4" x14ac:dyDescent="0.2">
      <c r="A205" s="384"/>
      <c r="B205" s="417"/>
      <c r="C205" s="386"/>
      <c r="D205" s="417"/>
      <c r="E205" s="394"/>
      <c r="F205" s="394"/>
      <c r="G205" s="457"/>
      <c r="H205" s="466"/>
      <c r="I205" s="467"/>
      <c r="J205" s="468"/>
      <c r="K205" s="469"/>
      <c r="L205" s="310"/>
      <c r="M205" s="432"/>
      <c r="N205" s="470"/>
    </row>
    <row r="206" spans="1:14" s="331" customFormat="1" ht="11.4" x14ac:dyDescent="0.2">
      <c r="A206" s="384"/>
      <c r="B206" s="417"/>
      <c r="C206" s="386"/>
      <c r="D206" s="417"/>
      <c r="E206" s="394"/>
      <c r="F206" s="394"/>
      <c r="G206" s="457"/>
      <c r="H206" s="466"/>
      <c r="I206" s="467"/>
      <c r="J206" s="468"/>
      <c r="K206" s="469"/>
      <c r="L206" s="310"/>
      <c r="M206" s="432"/>
      <c r="N206" s="470"/>
    </row>
    <row r="207" spans="1:14" s="331" customFormat="1" ht="11.4" x14ac:dyDescent="0.2">
      <c r="A207" s="384"/>
      <c r="B207" s="417"/>
      <c r="C207" s="386"/>
      <c r="D207" s="417"/>
      <c r="E207" s="394"/>
      <c r="F207" s="394"/>
      <c r="G207" s="457"/>
      <c r="H207" s="466"/>
      <c r="I207" s="467"/>
      <c r="J207" s="468"/>
      <c r="K207" s="469"/>
      <c r="L207" s="310"/>
      <c r="M207" s="432"/>
      <c r="N207" s="470"/>
    </row>
    <row r="208" spans="1:14" s="331" customFormat="1" ht="11.4" x14ac:dyDescent="0.2">
      <c r="A208" s="384"/>
      <c r="B208" s="417"/>
      <c r="C208" s="386"/>
      <c r="D208" s="417"/>
      <c r="E208" s="394"/>
      <c r="F208" s="394"/>
      <c r="G208" s="457"/>
      <c r="H208" s="466"/>
      <c r="I208" s="467"/>
      <c r="J208" s="468"/>
      <c r="K208" s="469"/>
      <c r="L208" s="310"/>
      <c r="M208" s="432"/>
      <c r="N208" s="470"/>
    </row>
    <row r="209" spans="1:14" s="331" customFormat="1" ht="11.4" x14ac:dyDescent="0.2">
      <c r="A209" s="384"/>
      <c r="B209" s="417"/>
      <c r="C209" s="386"/>
      <c r="D209" s="417"/>
      <c r="E209" s="394"/>
      <c r="F209" s="394"/>
      <c r="G209" s="457"/>
      <c r="H209" s="466"/>
      <c r="I209" s="467"/>
      <c r="J209" s="468"/>
      <c r="K209" s="469"/>
      <c r="L209" s="310"/>
      <c r="M209" s="432"/>
      <c r="N209" s="470"/>
    </row>
    <row r="210" spans="1:14" s="331" customFormat="1" ht="11.4" x14ac:dyDescent="0.2">
      <c r="A210" s="384"/>
      <c r="B210" s="417"/>
      <c r="C210" s="386"/>
      <c r="D210" s="417"/>
      <c r="E210" s="394"/>
      <c r="F210" s="394"/>
      <c r="G210" s="457"/>
      <c r="H210" s="466"/>
      <c r="I210" s="467"/>
      <c r="J210" s="468"/>
      <c r="K210" s="469"/>
      <c r="L210" s="310"/>
      <c r="M210" s="432"/>
      <c r="N210" s="470"/>
    </row>
    <row r="211" spans="1:14" s="331" customFormat="1" ht="11.4" x14ac:dyDescent="0.2">
      <c r="A211" s="384"/>
      <c r="B211" s="417"/>
      <c r="C211" s="386"/>
      <c r="D211" s="417"/>
      <c r="E211" s="394"/>
      <c r="F211" s="394"/>
      <c r="G211" s="457"/>
      <c r="H211" s="466"/>
      <c r="I211" s="467"/>
      <c r="J211" s="468"/>
      <c r="K211" s="469"/>
      <c r="L211" s="310"/>
      <c r="M211" s="432"/>
      <c r="N211" s="470"/>
    </row>
    <row r="212" spans="1:14" s="331" customFormat="1" ht="11.4" x14ac:dyDescent="0.2">
      <c r="A212" s="384"/>
      <c r="B212" s="417"/>
      <c r="C212" s="386"/>
      <c r="D212" s="417"/>
      <c r="E212" s="394"/>
      <c r="F212" s="394"/>
      <c r="G212" s="457"/>
      <c r="H212" s="466"/>
      <c r="I212" s="467"/>
      <c r="J212" s="468"/>
      <c r="K212" s="469"/>
      <c r="L212" s="310"/>
      <c r="M212" s="432"/>
      <c r="N212" s="470"/>
    </row>
    <row r="213" spans="1:14" s="331" customFormat="1" ht="11.4" x14ac:dyDescent="0.2">
      <c r="A213" s="384"/>
      <c r="B213" s="417"/>
      <c r="C213" s="386"/>
      <c r="D213" s="417"/>
      <c r="E213" s="394"/>
      <c r="F213" s="394"/>
      <c r="G213" s="457"/>
      <c r="H213" s="466"/>
      <c r="I213" s="467"/>
      <c r="J213" s="468"/>
      <c r="K213" s="469"/>
      <c r="L213" s="310"/>
      <c r="M213" s="432"/>
      <c r="N213" s="470"/>
    </row>
    <row r="214" spans="1:14" s="331" customFormat="1" ht="11.4" x14ac:dyDescent="0.2">
      <c r="A214" s="384"/>
      <c r="B214" s="417"/>
      <c r="C214" s="386"/>
      <c r="D214" s="417"/>
      <c r="E214" s="394"/>
      <c r="F214" s="394"/>
      <c r="G214" s="457"/>
      <c r="H214" s="466"/>
      <c r="I214" s="467"/>
      <c r="J214" s="468"/>
      <c r="K214" s="469"/>
      <c r="L214" s="310"/>
      <c r="M214" s="432"/>
      <c r="N214" s="470"/>
    </row>
    <row r="215" spans="1:14" s="331" customFormat="1" ht="11.4" x14ac:dyDescent="0.2">
      <c r="A215" s="384"/>
      <c r="B215" s="417"/>
      <c r="C215" s="386"/>
      <c r="D215" s="417"/>
      <c r="E215" s="394"/>
      <c r="F215" s="394"/>
      <c r="G215" s="457"/>
      <c r="H215" s="466"/>
      <c r="I215" s="467"/>
      <c r="J215" s="468"/>
      <c r="K215" s="469"/>
      <c r="L215" s="310"/>
      <c r="M215" s="432"/>
      <c r="N215" s="470"/>
    </row>
    <row r="216" spans="1:14" s="331" customFormat="1" ht="11.4" x14ac:dyDescent="0.2">
      <c r="A216" s="384"/>
      <c r="B216" s="417"/>
      <c r="C216" s="386"/>
      <c r="D216" s="417"/>
      <c r="E216" s="394"/>
      <c r="F216" s="394"/>
      <c r="G216" s="457"/>
      <c r="H216" s="466"/>
      <c r="I216" s="467"/>
      <c r="J216" s="468"/>
      <c r="K216" s="469"/>
      <c r="L216" s="310"/>
      <c r="M216" s="432"/>
      <c r="N216" s="470"/>
    </row>
    <row r="217" spans="1:14" s="331" customFormat="1" ht="11.4" x14ac:dyDescent="0.2">
      <c r="A217" s="384"/>
      <c r="B217" s="417"/>
      <c r="C217" s="386"/>
      <c r="D217" s="417"/>
      <c r="E217" s="394"/>
      <c r="F217" s="394"/>
      <c r="G217" s="457"/>
      <c r="H217" s="466"/>
      <c r="I217" s="467"/>
      <c r="J217" s="468"/>
      <c r="K217" s="469"/>
      <c r="L217" s="310"/>
      <c r="M217" s="432"/>
      <c r="N217" s="470"/>
    </row>
    <row r="218" spans="1:14" s="331" customFormat="1" ht="11.4" x14ac:dyDescent="0.2">
      <c r="A218" s="384"/>
      <c r="B218" s="417"/>
      <c r="C218" s="386"/>
      <c r="D218" s="417"/>
      <c r="E218" s="394"/>
      <c r="F218" s="394"/>
      <c r="G218" s="457"/>
      <c r="H218" s="466"/>
      <c r="I218" s="467"/>
      <c r="J218" s="468"/>
      <c r="K218" s="469"/>
      <c r="L218" s="310"/>
      <c r="M218" s="432"/>
      <c r="N218" s="470"/>
    </row>
    <row r="219" spans="1:14" s="331" customFormat="1" ht="11.4" x14ac:dyDescent="0.2">
      <c r="A219" s="384"/>
      <c r="B219" s="417"/>
      <c r="C219" s="386"/>
      <c r="D219" s="417"/>
      <c r="E219" s="394"/>
      <c r="F219" s="394"/>
      <c r="G219" s="457"/>
      <c r="H219" s="466"/>
      <c r="I219" s="467"/>
      <c r="J219" s="468"/>
      <c r="K219" s="469"/>
      <c r="L219" s="310"/>
      <c r="M219" s="432"/>
      <c r="N219" s="470"/>
    </row>
    <row r="220" spans="1:14" s="331" customFormat="1" ht="11.4" x14ac:dyDescent="0.2">
      <c r="A220" s="384"/>
      <c r="B220" s="417"/>
      <c r="C220" s="386"/>
      <c r="D220" s="417"/>
      <c r="E220" s="394"/>
      <c r="F220" s="394"/>
      <c r="G220" s="457"/>
      <c r="H220" s="466"/>
      <c r="I220" s="467"/>
      <c r="J220" s="468"/>
      <c r="K220" s="469"/>
      <c r="L220" s="310"/>
      <c r="M220" s="432"/>
      <c r="N220" s="470"/>
    </row>
    <row r="221" spans="1:14" s="331" customFormat="1" ht="11.4" x14ac:dyDescent="0.2">
      <c r="A221" s="384"/>
      <c r="B221" s="417"/>
      <c r="C221" s="386"/>
      <c r="D221" s="417"/>
      <c r="E221" s="394"/>
      <c r="F221" s="394"/>
      <c r="G221" s="457"/>
      <c r="H221" s="466"/>
      <c r="I221" s="467"/>
      <c r="J221" s="468"/>
      <c r="K221" s="469"/>
      <c r="L221" s="310"/>
      <c r="M221" s="432"/>
      <c r="N221" s="470"/>
    </row>
    <row r="222" spans="1:14" s="331" customFormat="1" ht="11.4" x14ac:dyDescent="0.2">
      <c r="A222" s="384"/>
      <c r="B222" s="417"/>
      <c r="C222" s="386"/>
      <c r="D222" s="417"/>
      <c r="E222" s="394"/>
      <c r="F222" s="394"/>
      <c r="G222" s="457"/>
      <c r="H222" s="466"/>
      <c r="I222" s="467"/>
      <c r="J222" s="468"/>
      <c r="K222" s="469"/>
      <c r="L222" s="310"/>
      <c r="M222" s="432"/>
      <c r="N222" s="470"/>
    </row>
    <row r="223" spans="1:14" s="331" customFormat="1" ht="11.4" x14ac:dyDescent="0.2">
      <c r="A223" s="384"/>
      <c r="B223" s="417"/>
      <c r="C223" s="386"/>
      <c r="D223" s="417"/>
      <c r="E223" s="394"/>
      <c r="F223" s="394"/>
      <c r="G223" s="457"/>
      <c r="H223" s="466"/>
      <c r="I223" s="467"/>
      <c r="J223" s="468"/>
      <c r="K223" s="469"/>
      <c r="L223" s="310"/>
      <c r="M223" s="432"/>
      <c r="N223" s="470"/>
    </row>
    <row r="224" spans="1:14" s="331" customFormat="1" ht="11.4" x14ac:dyDescent="0.2">
      <c r="A224" s="384"/>
      <c r="B224" s="417"/>
      <c r="C224" s="386"/>
      <c r="D224" s="417"/>
      <c r="E224" s="394"/>
      <c r="F224" s="394"/>
      <c r="G224" s="457"/>
      <c r="H224" s="466"/>
      <c r="I224" s="467"/>
      <c r="J224" s="468"/>
      <c r="K224" s="469"/>
      <c r="L224" s="310"/>
      <c r="M224" s="432"/>
      <c r="N224" s="470"/>
    </row>
    <row r="225" spans="1:14" s="331" customFormat="1" ht="11.4" x14ac:dyDescent="0.2">
      <c r="A225" s="384"/>
      <c r="B225" s="417"/>
      <c r="C225" s="386"/>
      <c r="D225" s="417"/>
      <c r="E225" s="394"/>
      <c r="F225" s="394"/>
      <c r="G225" s="457"/>
      <c r="H225" s="466"/>
      <c r="I225" s="467"/>
      <c r="J225" s="468"/>
      <c r="K225" s="469"/>
      <c r="L225" s="310"/>
      <c r="M225" s="432"/>
      <c r="N225" s="470"/>
    </row>
    <row r="226" spans="1:14" s="331" customFormat="1" ht="11.4" x14ac:dyDescent="0.2">
      <c r="A226" s="384"/>
      <c r="B226" s="417"/>
      <c r="C226" s="386"/>
      <c r="D226" s="417"/>
      <c r="E226" s="394"/>
      <c r="F226" s="394"/>
      <c r="G226" s="457"/>
      <c r="H226" s="466"/>
      <c r="I226" s="467"/>
      <c r="J226" s="468"/>
      <c r="K226" s="469"/>
      <c r="L226" s="310"/>
      <c r="M226" s="432"/>
      <c r="N226" s="470"/>
    </row>
    <row r="227" spans="1:14" s="331" customFormat="1" ht="11.4" x14ac:dyDescent="0.2">
      <c r="A227" s="384"/>
      <c r="B227" s="417"/>
      <c r="C227" s="386"/>
      <c r="D227" s="417"/>
      <c r="E227" s="394"/>
      <c r="F227" s="394"/>
      <c r="G227" s="457"/>
      <c r="H227" s="466"/>
      <c r="I227" s="467"/>
      <c r="J227" s="468"/>
      <c r="K227" s="469"/>
      <c r="L227" s="310"/>
      <c r="M227" s="432"/>
      <c r="N227" s="470"/>
    </row>
    <row r="228" spans="1:14" s="331" customFormat="1" ht="11.4" x14ac:dyDescent="0.2">
      <c r="A228" s="384"/>
      <c r="B228" s="417"/>
      <c r="C228" s="386"/>
      <c r="D228" s="417"/>
      <c r="E228" s="394"/>
      <c r="F228" s="394"/>
      <c r="G228" s="457"/>
      <c r="H228" s="466"/>
      <c r="I228" s="467"/>
      <c r="J228" s="468"/>
      <c r="K228" s="469"/>
      <c r="L228" s="310"/>
      <c r="M228" s="432"/>
      <c r="N228" s="470"/>
    </row>
    <row r="229" spans="1:14" s="331" customFormat="1" ht="11.4" x14ac:dyDescent="0.2">
      <c r="A229" s="384"/>
      <c r="B229" s="417"/>
      <c r="C229" s="386"/>
      <c r="D229" s="417"/>
      <c r="E229" s="394"/>
      <c r="F229" s="394"/>
      <c r="G229" s="457"/>
      <c r="H229" s="466"/>
      <c r="I229" s="467"/>
      <c r="J229" s="468"/>
      <c r="K229" s="469"/>
      <c r="L229" s="310"/>
      <c r="M229" s="432"/>
      <c r="N229" s="470"/>
    </row>
    <row r="230" spans="1:14" s="331" customFormat="1" ht="11.4" x14ac:dyDescent="0.2">
      <c r="A230" s="384"/>
      <c r="B230" s="417"/>
      <c r="C230" s="386"/>
      <c r="D230" s="417"/>
      <c r="E230" s="394"/>
      <c r="F230" s="394"/>
      <c r="G230" s="457"/>
      <c r="H230" s="466"/>
      <c r="I230" s="467"/>
      <c r="J230" s="468"/>
      <c r="K230" s="469"/>
      <c r="L230" s="310"/>
      <c r="M230" s="432"/>
      <c r="N230" s="470"/>
    </row>
    <row r="231" spans="1:14" s="331" customFormat="1" ht="11.4" x14ac:dyDescent="0.2">
      <c r="A231" s="384"/>
      <c r="B231" s="417"/>
      <c r="C231" s="386"/>
      <c r="D231" s="417"/>
      <c r="E231" s="394"/>
      <c r="F231" s="394"/>
      <c r="G231" s="457"/>
      <c r="H231" s="466"/>
      <c r="I231" s="467"/>
      <c r="J231" s="468"/>
      <c r="K231" s="469"/>
      <c r="L231" s="310"/>
      <c r="M231" s="432"/>
      <c r="N231" s="470"/>
    </row>
    <row r="232" spans="1:14" s="331" customFormat="1" ht="11.4" x14ac:dyDescent="0.2">
      <c r="A232" s="384"/>
      <c r="B232" s="417"/>
      <c r="C232" s="386"/>
      <c r="D232" s="417"/>
      <c r="E232" s="394"/>
      <c r="F232" s="394"/>
      <c r="G232" s="457"/>
      <c r="H232" s="466"/>
      <c r="I232" s="467"/>
      <c r="J232" s="468"/>
      <c r="K232" s="469"/>
      <c r="L232" s="310"/>
      <c r="M232" s="432"/>
      <c r="N232" s="470"/>
    </row>
    <row r="233" spans="1:14" s="331" customFormat="1" ht="11.4" x14ac:dyDescent="0.2">
      <c r="A233" s="384"/>
      <c r="B233" s="417"/>
      <c r="C233" s="386"/>
      <c r="D233" s="417"/>
      <c r="E233" s="394"/>
      <c r="F233" s="394"/>
      <c r="G233" s="457"/>
      <c r="H233" s="466"/>
      <c r="I233" s="467"/>
      <c r="J233" s="468"/>
      <c r="K233" s="469"/>
      <c r="L233" s="310"/>
      <c r="M233" s="432"/>
      <c r="N233" s="470"/>
    </row>
    <row r="234" spans="1:14" s="331" customFormat="1" ht="11.4" x14ac:dyDescent="0.2">
      <c r="A234" s="384"/>
      <c r="B234" s="417"/>
      <c r="C234" s="386"/>
      <c r="D234" s="417"/>
      <c r="E234" s="394"/>
      <c r="F234" s="394"/>
      <c r="G234" s="457"/>
      <c r="H234" s="466"/>
      <c r="I234" s="467"/>
      <c r="J234" s="468"/>
      <c r="K234" s="469"/>
      <c r="L234" s="310"/>
      <c r="M234" s="432"/>
      <c r="N234" s="470"/>
    </row>
    <row r="235" spans="1:14" s="331" customFormat="1" ht="11.4" x14ac:dyDescent="0.2">
      <c r="A235" s="384"/>
      <c r="B235" s="417"/>
      <c r="C235" s="386"/>
      <c r="D235" s="417"/>
      <c r="E235" s="394"/>
      <c r="F235" s="394"/>
      <c r="G235" s="457"/>
      <c r="H235" s="466"/>
      <c r="I235" s="467"/>
      <c r="J235" s="468"/>
      <c r="K235" s="469"/>
      <c r="L235" s="310"/>
      <c r="M235" s="432"/>
      <c r="N235" s="470"/>
    </row>
    <row r="236" spans="1:14" s="331" customFormat="1" ht="11.4" x14ac:dyDescent="0.2">
      <c r="A236" s="384"/>
      <c r="B236" s="417"/>
      <c r="C236" s="386"/>
      <c r="D236" s="417"/>
      <c r="E236" s="394"/>
      <c r="F236" s="394"/>
      <c r="G236" s="457"/>
      <c r="H236" s="466"/>
      <c r="I236" s="467"/>
      <c r="J236" s="468"/>
      <c r="K236" s="469"/>
      <c r="L236" s="310"/>
      <c r="M236" s="432"/>
      <c r="N236" s="470"/>
    </row>
    <row r="237" spans="1:14" s="331" customFormat="1" ht="11.4" x14ac:dyDescent="0.2">
      <c r="A237" s="384"/>
      <c r="B237" s="417"/>
      <c r="C237" s="386"/>
      <c r="D237" s="417"/>
      <c r="E237" s="394"/>
      <c r="F237" s="394"/>
      <c r="G237" s="457"/>
      <c r="H237" s="466"/>
      <c r="I237" s="467"/>
      <c r="J237" s="468"/>
      <c r="K237" s="469"/>
      <c r="L237" s="310"/>
      <c r="M237" s="432"/>
      <c r="N237" s="470"/>
    </row>
    <row r="238" spans="1:14" s="331" customFormat="1" ht="11.4" x14ac:dyDescent="0.2">
      <c r="A238" s="384"/>
      <c r="B238" s="417"/>
      <c r="C238" s="386"/>
      <c r="D238" s="417"/>
      <c r="E238" s="394"/>
      <c r="F238" s="392"/>
      <c r="G238" s="457"/>
      <c r="H238" s="466"/>
      <c r="I238" s="467"/>
      <c r="J238" s="468"/>
      <c r="K238" s="469"/>
      <c r="L238" s="310"/>
      <c r="M238" s="432"/>
      <c r="N238" s="470"/>
    </row>
    <row r="239" spans="1:14" s="331" customFormat="1" ht="11.4" x14ac:dyDescent="0.2">
      <c r="A239" s="384"/>
      <c r="B239" s="417"/>
      <c r="C239" s="386"/>
      <c r="D239" s="417"/>
      <c r="E239" s="394"/>
      <c r="F239" s="392"/>
      <c r="G239" s="457"/>
      <c r="H239" s="466"/>
      <c r="I239" s="467"/>
      <c r="J239" s="468"/>
      <c r="K239" s="469"/>
      <c r="L239" s="310"/>
      <c r="M239" s="432"/>
      <c r="N239" s="470"/>
    </row>
    <row r="240" spans="1:14" s="331" customFormat="1" ht="11.4" x14ac:dyDescent="0.2">
      <c r="A240" s="384"/>
      <c r="B240" s="417"/>
      <c r="C240" s="386"/>
      <c r="D240" s="417"/>
      <c r="E240" s="394"/>
      <c r="F240" s="392"/>
      <c r="G240" s="457"/>
      <c r="H240" s="466"/>
      <c r="I240" s="467"/>
      <c r="J240" s="468"/>
      <c r="K240" s="469"/>
      <c r="L240" s="310"/>
      <c r="M240" s="432"/>
      <c r="N240" s="470"/>
    </row>
    <row r="241" spans="1:14" s="331" customFormat="1" ht="11.4" x14ac:dyDescent="0.2">
      <c r="A241" s="384"/>
      <c r="B241" s="417"/>
      <c r="C241" s="386"/>
      <c r="D241" s="417"/>
      <c r="E241" s="394"/>
      <c r="F241" s="392"/>
      <c r="G241" s="457"/>
      <c r="H241" s="466"/>
      <c r="I241" s="467"/>
      <c r="J241" s="468"/>
      <c r="K241" s="469"/>
      <c r="L241" s="310"/>
      <c r="M241" s="432"/>
      <c r="N241" s="470"/>
    </row>
    <row r="242" spans="1:14" s="331" customFormat="1" ht="11.4" x14ac:dyDescent="0.2">
      <c r="A242" s="384"/>
      <c r="B242" s="417"/>
      <c r="C242" s="386"/>
      <c r="D242" s="417"/>
      <c r="E242" s="394"/>
      <c r="F242" s="392"/>
      <c r="G242" s="457"/>
      <c r="H242" s="466"/>
      <c r="I242" s="467"/>
      <c r="J242" s="468"/>
      <c r="K242" s="469"/>
      <c r="L242" s="310"/>
      <c r="M242" s="432"/>
      <c r="N242" s="470"/>
    </row>
    <row r="243" spans="1:14" s="331" customFormat="1" ht="11.4" x14ac:dyDescent="0.2">
      <c r="A243" s="384"/>
      <c r="B243" s="417"/>
      <c r="C243" s="386"/>
      <c r="D243" s="417"/>
      <c r="E243" s="394"/>
      <c r="F243" s="392"/>
      <c r="G243" s="457"/>
      <c r="H243" s="466"/>
      <c r="I243" s="467"/>
      <c r="J243" s="468"/>
      <c r="K243" s="469"/>
      <c r="L243" s="310"/>
      <c r="M243" s="432"/>
      <c r="N243" s="470"/>
    </row>
    <row r="244" spans="1:14" s="331" customFormat="1" ht="11.4" x14ac:dyDescent="0.2">
      <c r="A244" s="384"/>
      <c r="B244" s="417"/>
      <c r="C244" s="386"/>
      <c r="D244" s="417"/>
      <c r="E244" s="394"/>
      <c r="F244" s="392"/>
      <c r="G244" s="457"/>
      <c r="H244" s="466"/>
      <c r="I244" s="467"/>
      <c r="J244" s="468"/>
      <c r="K244" s="469"/>
      <c r="L244" s="310"/>
      <c r="M244" s="432"/>
      <c r="N244" s="470"/>
    </row>
    <row r="245" spans="1:14" s="331" customFormat="1" ht="11.4" x14ac:dyDescent="0.2">
      <c r="A245" s="384"/>
      <c r="B245" s="417"/>
      <c r="C245" s="386"/>
      <c r="D245" s="417"/>
      <c r="E245" s="394"/>
      <c r="F245" s="392"/>
      <c r="G245" s="457"/>
      <c r="H245" s="466"/>
      <c r="I245" s="467"/>
      <c r="J245" s="468"/>
      <c r="K245" s="469"/>
      <c r="L245" s="310"/>
      <c r="M245" s="432"/>
      <c r="N245" s="470"/>
    </row>
    <row r="246" spans="1:14" s="331" customFormat="1" ht="11.4" x14ac:dyDescent="0.2">
      <c r="A246" s="384"/>
      <c r="B246" s="417"/>
      <c r="C246" s="386"/>
      <c r="D246" s="417"/>
      <c r="E246" s="394"/>
      <c r="F246" s="392"/>
      <c r="G246" s="457"/>
      <c r="H246" s="466"/>
      <c r="I246" s="467"/>
      <c r="J246" s="468"/>
      <c r="K246" s="469"/>
      <c r="L246" s="310"/>
      <c r="M246" s="432"/>
      <c r="N246" s="470"/>
    </row>
    <row r="247" spans="1:14" s="331" customFormat="1" ht="11.4" x14ac:dyDescent="0.2">
      <c r="A247" s="384"/>
      <c r="B247" s="417"/>
      <c r="C247" s="386"/>
      <c r="D247" s="417"/>
      <c r="E247" s="394"/>
      <c r="F247" s="392"/>
      <c r="G247" s="457"/>
      <c r="H247" s="466"/>
      <c r="I247" s="467"/>
      <c r="J247" s="468"/>
      <c r="K247" s="469"/>
      <c r="L247" s="310"/>
      <c r="M247" s="432"/>
      <c r="N247" s="470"/>
    </row>
    <row r="248" spans="1:14" s="331" customFormat="1" ht="11.4" x14ac:dyDescent="0.2">
      <c r="A248" s="384"/>
      <c r="B248" s="417"/>
      <c r="C248" s="386"/>
      <c r="D248" s="417"/>
      <c r="E248" s="394"/>
      <c r="F248" s="392"/>
      <c r="G248" s="457"/>
      <c r="H248" s="466"/>
      <c r="I248" s="467"/>
      <c r="J248" s="468"/>
      <c r="K248" s="469"/>
      <c r="L248" s="310"/>
      <c r="M248" s="432"/>
      <c r="N248" s="470"/>
    </row>
    <row r="249" spans="1:14" s="331" customFormat="1" ht="11.4" x14ac:dyDescent="0.2">
      <c r="A249" s="384"/>
      <c r="B249" s="417"/>
      <c r="C249" s="386"/>
      <c r="D249" s="417"/>
      <c r="E249" s="394"/>
      <c r="F249" s="392"/>
      <c r="G249" s="457"/>
      <c r="H249" s="466"/>
      <c r="I249" s="467"/>
      <c r="J249" s="468"/>
      <c r="K249" s="469"/>
      <c r="L249" s="310"/>
      <c r="M249" s="432"/>
      <c r="N249" s="470"/>
    </row>
    <row r="250" spans="1:14" s="331" customFormat="1" ht="11.4" x14ac:dyDescent="0.2">
      <c r="A250" s="384"/>
      <c r="B250" s="417"/>
      <c r="C250" s="386"/>
      <c r="D250" s="417"/>
      <c r="E250" s="394"/>
      <c r="F250" s="392"/>
      <c r="G250" s="457"/>
      <c r="H250" s="466"/>
      <c r="I250" s="467"/>
      <c r="J250" s="468"/>
      <c r="K250" s="469"/>
      <c r="L250" s="310"/>
      <c r="M250" s="432"/>
      <c r="N250" s="470"/>
    </row>
    <row r="251" spans="1:14" s="331" customFormat="1" ht="11.4" x14ac:dyDescent="0.2">
      <c r="A251" s="384"/>
      <c r="B251" s="417"/>
      <c r="C251" s="386"/>
      <c r="D251" s="417"/>
      <c r="E251" s="394"/>
      <c r="F251" s="392"/>
      <c r="G251" s="457"/>
      <c r="H251" s="466"/>
      <c r="I251" s="467"/>
      <c r="J251" s="468"/>
      <c r="K251" s="469"/>
      <c r="L251" s="310"/>
      <c r="M251" s="432"/>
      <c r="N251" s="470"/>
    </row>
    <row r="252" spans="1:14" s="331" customFormat="1" ht="11.4" x14ac:dyDescent="0.2">
      <c r="A252" s="384"/>
      <c r="B252" s="417"/>
      <c r="C252" s="386"/>
      <c r="D252" s="417"/>
      <c r="E252" s="394"/>
      <c r="F252" s="392"/>
      <c r="G252" s="457"/>
      <c r="H252" s="466"/>
      <c r="I252" s="467"/>
      <c r="J252" s="468"/>
      <c r="K252" s="469"/>
      <c r="L252" s="310"/>
      <c r="M252" s="432"/>
      <c r="N252" s="470"/>
    </row>
    <row r="253" spans="1:14" s="331" customFormat="1" ht="11.4" x14ac:dyDescent="0.2">
      <c r="A253" s="384"/>
      <c r="B253" s="417"/>
      <c r="C253" s="386"/>
      <c r="D253" s="417"/>
      <c r="E253" s="394"/>
      <c r="F253" s="392"/>
      <c r="G253" s="457"/>
      <c r="H253" s="466"/>
      <c r="I253" s="467"/>
      <c r="J253" s="468"/>
      <c r="K253" s="469"/>
      <c r="L253" s="310"/>
      <c r="M253" s="432"/>
      <c r="N253" s="470"/>
    </row>
    <row r="254" spans="1:14" s="331" customFormat="1" ht="11.4" x14ac:dyDescent="0.2">
      <c r="A254" s="384"/>
      <c r="B254" s="417"/>
      <c r="C254" s="386"/>
      <c r="D254" s="417"/>
      <c r="E254" s="394"/>
      <c r="F254" s="392"/>
      <c r="G254" s="457"/>
      <c r="H254" s="466"/>
      <c r="I254" s="467"/>
      <c r="J254" s="468"/>
      <c r="K254" s="469"/>
      <c r="L254" s="310"/>
      <c r="M254" s="432"/>
      <c r="N254" s="470"/>
    </row>
    <row r="255" spans="1:14" s="331" customFormat="1" ht="11.4" x14ac:dyDescent="0.2">
      <c r="A255" s="384"/>
      <c r="B255" s="417"/>
      <c r="C255" s="386"/>
      <c r="D255" s="417"/>
      <c r="E255" s="394"/>
      <c r="F255" s="392"/>
      <c r="G255" s="457"/>
      <c r="H255" s="466"/>
      <c r="I255" s="467"/>
      <c r="J255" s="468"/>
      <c r="K255" s="469"/>
      <c r="L255" s="310"/>
      <c r="M255" s="432"/>
      <c r="N255" s="470"/>
    </row>
    <row r="256" spans="1:14" s="331" customFormat="1" ht="11.4" x14ac:dyDescent="0.2">
      <c r="A256" s="384"/>
      <c r="B256" s="417"/>
      <c r="C256" s="386"/>
      <c r="D256" s="417"/>
      <c r="E256" s="394"/>
      <c r="F256" s="392"/>
      <c r="G256" s="457"/>
      <c r="H256" s="466"/>
      <c r="I256" s="467"/>
      <c r="J256" s="468"/>
      <c r="K256" s="469"/>
      <c r="L256" s="310"/>
      <c r="M256" s="432"/>
      <c r="N256" s="470"/>
    </row>
    <row r="257" spans="1:14" s="331" customFormat="1" ht="11.4" x14ac:dyDescent="0.2">
      <c r="A257" s="384"/>
      <c r="B257" s="417"/>
      <c r="C257" s="386"/>
      <c r="D257" s="417"/>
      <c r="E257" s="394"/>
      <c r="F257" s="392"/>
      <c r="G257" s="457"/>
      <c r="H257" s="466"/>
      <c r="I257" s="467"/>
      <c r="J257" s="468"/>
      <c r="K257" s="469"/>
      <c r="L257" s="310"/>
      <c r="M257" s="432"/>
      <c r="N257" s="470"/>
    </row>
    <row r="258" spans="1:14" s="331" customFormat="1" ht="11.4" x14ac:dyDescent="0.2">
      <c r="A258" s="384"/>
      <c r="B258" s="417"/>
      <c r="C258" s="386"/>
      <c r="D258" s="417"/>
      <c r="E258" s="394"/>
      <c r="F258" s="392"/>
      <c r="G258" s="457"/>
      <c r="H258" s="466"/>
      <c r="I258" s="467"/>
      <c r="J258" s="468"/>
      <c r="K258" s="469"/>
      <c r="L258" s="310"/>
      <c r="M258" s="432"/>
      <c r="N258" s="470"/>
    </row>
    <row r="259" spans="1:14" s="331" customFormat="1" ht="11.4" x14ac:dyDescent="0.2">
      <c r="A259" s="384"/>
      <c r="B259" s="417"/>
      <c r="C259" s="386"/>
      <c r="D259" s="417"/>
      <c r="E259" s="394"/>
      <c r="F259" s="392"/>
      <c r="G259" s="457"/>
      <c r="H259" s="466"/>
      <c r="I259" s="467"/>
      <c r="J259" s="468"/>
      <c r="K259" s="469"/>
      <c r="L259" s="310"/>
      <c r="M259" s="432"/>
      <c r="N259" s="470"/>
    </row>
    <row r="260" spans="1:14" s="331" customFormat="1" ht="11.4" x14ac:dyDescent="0.2">
      <c r="A260" s="384"/>
      <c r="B260" s="417"/>
      <c r="C260" s="386"/>
      <c r="D260" s="417"/>
      <c r="E260" s="394"/>
      <c r="F260" s="392"/>
      <c r="G260" s="457"/>
      <c r="H260" s="466"/>
      <c r="I260" s="467"/>
      <c r="J260" s="468"/>
      <c r="K260" s="469"/>
      <c r="L260" s="310"/>
      <c r="M260" s="432"/>
      <c r="N260" s="470"/>
    </row>
    <row r="261" spans="1:14" s="331" customFormat="1" ht="11.4" x14ac:dyDescent="0.2">
      <c r="A261" s="384"/>
      <c r="B261" s="417"/>
      <c r="C261" s="386"/>
      <c r="D261" s="417"/>
      <c r="E261" s="394"/>
      <c r="F261" s="392"/>
      <c r="G261" s="457"/>
      <c r="H261" s="466"/>
      <c r="I261" s="467"/>
      <c r="J261" s="468"/>
      <c r="K261" s="469"/>
      <c r="L261" s="310"/>
      <c r="M261" s="432"/>
      <c r="N261" s="470"/>
    </row>
    <row r="262" spans="1:14" s="331" customFormat="1" ht="11.4" x14ac:dyDescent="0.2">
      <c r="A262" s="384"/>
      <c r="B262" s="417"/>
      <c r="C262" s="386"/>
      <c r="D262" s="417"/>
      <c r="E262" s="394"/>
      <c r="F262" s="392"/>
      <c r="G262" s="457"/>
      <c r="H262" s="466"/>
      <c r="I262" s="467"/>
      <c r="J262" s="468"/>
      <c r="K262" s="469"/>
      <c r="L262" s="310"/>
      <c r="M262" s="432"/>
      <c r="N262" s="470"/>
    </row>
    <row r="263" spans="1:14" s="331" customFormat="1" ht="11.4" x14ac:dyDescent="0.2">
      <c r="A263" s="384"/>
      <c r="B263" s="417"/>
      <c r="C263" s="386"/>
      <c r="D263" s="417"/>
      <c r="E263" s="394"/>
      <c r="F263" s="392"/>
      <c r="G263" s="457"/>
      <c r="H263" s="466"/>
      <c r="I263" s="467"/>
      <c r="J263" s="468"/>
      <c r="K263" s="469"/>
      <c r="L263" s="310"/>
      <c r="M263" s="432"/>
      <c r="N263" s="470"/>
    </row>
    <row r="264" spans="1:14" s="331" customFormat="1" ht="11.4" x14ac:dyDescent="0.2">
      <c r="A264" s="384"/>
      <c r="B264" s="417"/>
      <c r="C264" s="386"/>
      <c r="D264" s="417"/>
      <c r="E264" s="394"/>
      <c r="F264" s="392"/>
      <c r="G264" s="457"/>
      <c r="H264" s="466"/>
      <c r="I264" s="467"/>
      <c r="J264" s="468"/>
      <c r="K264" s="469"/>
      <c r="L264" s="310"/>
      <c r="M264" s="432"/>
      <c r="N264" s="470"/>
    </row>
    <row r="265" spans="1:14" s="331" customFormat="1" ht="11.4" x14ac:dyDescent="0.2">
      <c r="A265" s="384"/>
      <c r="B265" s="417"/>
      <c r="C265" s="386"/>
      <c r="D265" s="417"/>
      <c r="E265" s="394"/>
      <c r="F265" s="392"/>
      <c r="G265" s="457"/>
      <c r="H265" s="466"/>
      <c r="I265" s="467"/>
      <c r="J265" s="468"/>
      <c r="K265" s="469"/>
      <c r="L265" s="310"/>
      <c r="M265" s="432"/>
      <c r="N265" s="470"/>
    </row>
    <row r="266" spans="1:14" s="331" customFormat="1" ht="11.4" x14ac:dyDescent="0.2">
      <c r="A266" s="384"/>
      <c r="B266" s="417"/>
      <c r="C266" s="386"/>
      <c r="D266" s="417"/>
      <c r="E266" s="394"/>
      <c r="F266" s="392"/>
      <c r="G266" s="457"/>
      <c r="H266" s="466"/>
      <c r="I266" s="467"/>
      <c r="J266" s="468"/>
      <c r="K266" s="469"/>
      <c r="L266" s="310"/>
      <c r="M266" s="432"/>
      <c r="N266" s="470"/>
    </row>
    <row r="267" spans="1:14" s="331" customFormat="1" ht="11.4" x14ac:dyDescent="0.2">
      <c r="A267" s="384"/>
      <c r="B267" s="417"/>
      <c r="C267" s="386"/>
      <c r="D267" s="417"/>
      <c r="E267" s="394"/>
      <c r="F267" s="392"/>
      <c r="G267" s="457"/>
      <c r="H267" s="466"/>
      <c r="I267" s="467"/>
      <c r="J267" s="468"/>
      <c r="K267" s="469"/>
      <c r="L267" s="310"/>
      <c r="M267" s="432"/>
      <c r="N267" s="470"/>
    </row>
    <row r="268" spans="1:14" s="331" customFormat="1" ht="11.4" x14ac:dyDescent="0.2">
      <c r="A268" s="384"/>
      <c r="B268" s="417"/>
      <c r="C268" s="386"/>
      <c r="D268" s="417"/>
      <c r="E268" s="394"/>
      <c r="F268" s="392"/>
      <c r="G268" s="457"/>
      <c r="H268" s="466"/>
      <c r="I268" s="467"/>
      <c r="J268" s="468"/>
      <c r="K268" s="469"/>
      <c r="L268" s="310"/>
      <c r="M268" s="432"/>
      <c r="N268" s="470"/>
    </row>
    <row r="269" spans="1:14" s="331" customFormat="1" ht="11.4" x14ac:dyDescent="0.2">
      <c r="A269" s="384"/>
      <c r="B269" s="417"/>
      <c r="C269" s="386"/>
      <c r="D269" s="417"/>
      <c r="E269" s="394"/>
      <c r="F269" s="392"/>
      <c r="G269" s="457"/>
      <c r="H269" s="466"/>
      <c r="I269" s="467"/>
      <c r="J269" s="468"/>
      <c r="K269" s="469"/>
      <c r="L269" s="310"/>
      <c r="M269" s="432"/>
      <c r="N269" s="470"/>
    </row>
    <row r="270" spans="1:14" s="331" customFormat="1" ht="11.4" x14ac:dyDescent="0.2">
      <c r="A270" s="384"/>
      <c r="B270" s="417"/>
      <c r="C270" s="386"/>
      <c r="D270" s="417"/>
      <c r="E270" s="394"/>
      <c r="F270" s="392"/>
      <c r="G270" s="457"/>
      <c r="H270" s="466"/>
      <c r="I270" s="467"/>
      <c r="J270" s="468"/>
      <c r="K270" s="469"/>
      <c r="L270" s="310"/>
      <c r="M270" s="432"/>
      <c r="N270" s="470"/>
    </row>
    <row r="271" spans="1:14" s="331" customFormat="1" ht="11.4" x14ac:dyDescent="0.2">
      <c r="A271" s="384"/>
      <c r="B271" s="417"/>
      <c r="C271" s="386"/>
      <c r="D271" s="417"/>
      <c r="E271" s="394"/>
      <c r="F271" s="392"/>
      <c r="G271" s="457"/>
      <c r="H271" s="466"/>
      <c r="I271" s="467"/>
      <c r="J271" s="468"/>
      <c r="K271" s="469"/>
      <c r="L271" s="310"/>
      <c r="M271" s="432"/>
      <c r="N271" s="470"/>
    </row>
    <row r="272" spans="1:14" s="331" customFormat="1" ht="11.4" x14ac:dyDescent="0.2">
      <c r="A272" s="384"/>
      <c r="B272" s="417"/>
      <c r="C272" s="386"/>
      <c r="D272" s="417"/>
      <c r="E272" s="394"/>
      <c r="F272" s="392"/>
      <c r="G272" s="457"/>
      <c r="H272" s="466"/>
      <c r="I272" s="467"/>
      <c r="J272" s="468"/>
      <c r="K272" s="469"/>
      <c r="L272" s="310"/>
      <c r="M272" s="432"/>
      <c r="N272" s="470"/>
    </row>
    <row r="273" spans="1:14" s="331" customFormat="1" ht="11.4" x14ac:dyDescent="0.2">
      <c r="A273" s="384"/>
      <c r="B273" s="417"/>
      <c r="C273" s="386"/>
      <c r="D273" s="417"/>
      <c r="E273" s="394"/>
      <c r="F273" s="392"/>
      <c r="G273" s="457"/>
      <c r="H273" s="466"/>
      <c r="I273" s="467"/>
      <c r="J273" s="468"/>
      <c r="K273" s="469"/>
      <c r="L273" s="310"/>
      <c r="M273" s="432"/>
      <c r="N273" s="470"/>
    </row>
    <row r="274" spans="1:14" s="331" customFormat="1" ht="11.4" x14ac:dyDescent="0.2">
      <c r="A274" s="384"/>
      <c r="B274" s="417"/>
      <c r="C274" s="386"/>
      <c r="D274" s="417"/>
      <c r="E274" s="394"/>
      <c r="F274" s="392"/>
      <c r="G274" s="457"/>
      <c r="H274" s="466"/>
      <c r="I274" s="467"/>
      <c r="J274" s="468"/>
      <c r="K274" s="469"/>
      <c r="L274" s="310"/>
      <c r="M274" s="432"/>
      <c r="N274" s="470"/>
    </row>
    <row r="275" spans="1:14" s="331" customFormat="1" ht="11.4" x14ac:dyDescent="0.2">
      <c r="A275" s="384"/>
      <c r="B275" s="417"/>
      <c r="C275" s="386"/>
      <c r="D275" s="417"/>
      <c r="E275" s="394"/>
      <c r="F275" s="392"/>
      <c r="G275" s="457"/>
      <c r="H275" s="466"/>
      <c r="I275" s="467"/>
      <c r="J275" s="468"/>
      <c r="K275" s="469"/>
      <c r="L275" s="310"/>
      <c r="M275" s="432"/>
      <c r="N275" s="470"/>
    </row>
    <row r="276" spans="1:14" s="331" customFormat="1" ht="11.4" x14ac:dyDescent="0.2">
      <c r="A276" s="384"/>
      <c r="B276" s="417"/>
      <c r="C276" s="386"/>
      <c r="D276" s="417"/>
      <c r="E276" s="394"/>
      <c r="F276" s="392"/>
      <c r="G276" s="457"/>
      <c r="H276" s="466"/>
      <c r="I276" s="467"/>
      <c r="J276" s="468"/>
      <c r="K276" s="469"/>
      <c r="L276" s="310"/>
      <c r="M276" s="432"/>
      <c r="N276" s="470"/>
    </row>
    <row r="277" spans="1:14" s="331" customFormat="1" ht="13.2" x14ac:dyDescent="0.25">
      <c r="A277" s="430"/>
      <c r="B277" s="485"/>
      <c r="C277" s="486"/>
      <c r="D277" s="441"/>
      <c r="E277" s="432"/>
      <c r="F277" s="429"/>
      <c r="G277" s="487"/>
      <c r="H277" s="428"/>
      <c r="I277" s="438"/>
      <c r="J277" s="439"/>
      <c r="K277" s="440"/>
      <c r="L277" s="310"/>
      <c r="M277" s="432"/>
      <c r="N277" s="336"/>
    </row>
    <row r="278" spans="1:14" s="331" customFormat="1" ht="13.2" x14ac:dyDescent="0.25">
      <c r="A278" s="430"/>
      <c r="B278" s="485"/>
      <c r="C278" s="486"/>
      <c r="D278" s="441"/>
      <c r="E278" s="432"/>
      <c r="F278" s="429"/>
      <c r="G278" s="487"/>
      <c r="H278" s="428"/>
      <c r="I278" s="438"/>
      <c r="J278" s="439"/>
      <c r="K278" s="440"/>
      <c r="L278" s="310"/>
      <c r="M278" s="432"/>
      <c r="N278" s="336"/>
    </row>
    <row r="279" spans="1:14" s="331" customFormat="1" ht="13.2" x14ac:dyDescent="0.25">
      <c r="A279" s="430"/>
      <c r="B279" s="485"/>
      <c r="C279" s="486"/>
      <c r="D279" s="441"/>
      <c r="E279" s="432"/>
      <c r="F279" s="429"/>
      <c r="G279" s="487"/>
      <c r="H279" s="428"/>
      <c r="I279" s="438"/>
      <c r="J279" s="439"/>
      <c r="K279" s="440"/>
      <c r="L279" s="310"/>
      <c r="M279" s="432"/>
      <c r="N279" s="336"/>
    </row>
    <row r="280" spans="1:14" s="331" customFormat="1" ht="13.2" x14ac:dyDescent="0.25">
      <c r="A280" s="430"/>
      <c r="B280" s="485"/>
      <c r="C280" s="486"/>
      <c r="D280" s="441"/>
      <c r="E280" s="432"/>
      <c r="F280" s="429"/>
      <c r="G280" s="487"/>
      <c r="H280" s="428"/>
      <c r="I280" s="438"/>
      <c r="J280" s="439"/>
      <c r="K280" s="440"/>
      <c r="L280" s="310"/>
      <c r="M280" s="432"/>
      <c r="N280" s="336"/>
    </row>
    <row r="281" spans="1:14" s="331" customFormat="1" ht="13.2" x14ac:dyDescent="0.25">
      <c r="A281" s="430"/>
      <c r="B281" s="485"/>
      <c r="C281" s="486"/>
      <c r="D281" s="441"/>
      <c r="E281" s="432"/>
      <c r="F281" s="429"/>
      <c r="G281" s="487"/>
      <c r="H281" s="428"/>
      <c r="I281" s="438"/>
      <c r="J281" s="439"/>
      <c r="K281" s="440"/>
      <c r="L281" s="310"/>
      <c r="M281" s="432"/>
      <c r="N281" s="336"/>
    </row>
    <row r="282" spans="1:14" s="331" customFormat="1" ht="13.2" x14ac:dyDescent="0.25">
      <c r="A282" s="430"/>
      <c r="B282" s="485"/>
      <c r="C282" s="486"/>
      <c r="D282" s="441"/>
      <c r="E282" s="432"/>
      <c r="F282" s="429"/>
      <c r="G282" s="487"/>
      <c r="H282" s="428"/>
      <c r="I282" s="438"/>
      <c r="J282" s="439"/>
      <c r="K282" s="440"/>
      <c r="L282" s="310"/>
      <c r="M282" s="432"/>
      <c r="N282" s="336"/>
    </row>
    <row r="283" spans="1:14" s="331" customFormat="1" ht="13.2" x14ac:dyDescent="0.25">
      <c r="A283" s="430"/>
      <c r="B283" s="485"/>
      <c r="C283" s="486"/>
      <c r="D283" s="441"/>
      <c r="E283" s="432"/>
      <c r="F283" s="429"/>
      <c r="G283" s="487"/>
      <c r="H283" s="428"/>
      <c r="I283" s="438"/>
      <c r="J283" s="439"/>
      <c r="K283" s="440"/>
      <c r="L283" s="310"/>
      <c r="M283" s="432"/>
      <c r="N283" s="336"/>
    </row>
  </sheetData>
  <mergeCells count="4">
    <mergeCell ref="A1:G2"/>
    <mergeCell ref="A3:B3"/>
    <mergeCell ref="A4:B4"/>
    <mergeCell ref="E4:G4"/>
  </mergeCells>
  <printOptions horizontalCentered="1"/>
  <pageMargins left="0.25" right="0.25" top="0.75" bottom="0.75" header="0.3" footer="0.3"/>
  <pageSetup paperSize="9" scale="78" firstPageNumber="0" fitToHeight="0" orientation="portrait" r:id="rId1"/>
  <headerFooter alignWithMargins="0">
    <oddHeader>&amp;R&amp;F</oddHeader>
    <oddFooter>&amp;CStrana &amp;P</oddFooter>
  </headerFooter>
  <rowBreaks count="2" manualBreakCount="2">
    <brk id="111" max="7" man="1"/>
    <brk id="163" max="7" man="1"/>
  </rowBreaks>
  <colBreaks count="2" manualBreakCount="2">
    <brk id="7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119</vt:i4>
      </vt:variant>
    </vt:vector>
  </HeadingPairs>
  <TitlesOfParts>
    <vt:vector size="134" baseType="lpstr">
      <vt:lpstr>REKAPITULACE</vt:lpstr>
      <vt:lpstr>VRN - Kanalizace</vt:lpstr>
      <vt:lpstr>Položky VRN - Kanalizace</vt:lpstr>
      <vt:lpstr> Stavba - Kanalizace</vt:lpstr>
      <vt:lpstr>Položky - SO 01 D.1.01 Pol</vt:lpstr>
      <vt:lpstr>Krycí list - ZTI</vt:lpstr>
      <vt:lpstr>Rekapitulace - ZTI - Kanalizace</vt:lpstr>
      <vt:lpstr>Položky - ZTI - Kanalizace</vt:lpstr>
      <vt:lpstr>VRN - Voda</vt:lpstr>
      <vt:lpstr>Položky VRN - Voda</vt:lpstr>
      <vt:lpstr>Stavba - Voda</vt:lpstr>
      <vt:lpstr>Položky - st. SO 01 D.1.01 Pol</vt:lpstr>
      <vt:lpstr>Krycí list - Voda</vt:lpstr>
      <vt:lpstr>Rekapitulace - ZTI - Voda</vt:lpstr>
      <vt:lpstr>Položky - ZTI - Voda</vt:lpstr>
      <vt:lpstr>' Stavba - Kanalizace'!CelkemDPHVypocet</vt:lpstr>
      <vt:lpstr>'Stavba - Voda'!CelkemDPHVypocet</vt:lpstr>
      <vt:lpstr>'VRN - Kanalizace'!CelkemDPHVypocet</vt:lpstr>
      <vt:lpstr>'VRN - Voda'!CelkemDPHVypocet</vt:lpstr>
      <vt:lpstr>CenaCelkem</vt:lpstr>
      <vt:lpstr>CenaCelkemBezDPH</vt:lpstr>
      <vt:lpstr>' Stavba - Kanalizace'!CenaCelkemVypocet</vt:lpstr>
      <vt:lpstr>'Stavba - Voda'!CenaCelkemVypocet</vt:lpstr>
      <vt:lpstr>'VRN - Kanalizace'!CenaCelkemVypocet</vt:lpstr>
      <vt:lpstr>'VRN - Voda'!CenaCelkemVypocet</vt:lpstr>
      <vt:lpstr>cisloobjektu</vt:lpstr>
      <vt:lpstr>' Stavba - Kanalizace'!CisloStavby</vt:lpstr>
      <vt:lpstr>'Stavba - Voda'!CisloStavby</vt:lpstr>
      <vt:lpstr>'VRN - Kanalizace'!CisloStavby</vt:lpstr>
      <vt:lpstr>'VRN - Voda'!CisloStavby</vt:lpstr>
      <vt:lpstr>CisloStavebnihoRozpoctu</vt:lpstr>
      <vt:lpstr>dadresa</vt:lpstr>
      <vt:lpstr>' Stavba - Kanalizace'!DIČ</vt:lpstr>
      <vt:lpstr>'Stavba - Voda'!DIČ</vt:lpstr>
      <vt:lpstr>'VRN - Kanalizace'!DIČ</vt:lpstr>
      <vt:lpstr>'VRN - Voda'!DIČ</vt:lpstr>
      <vt:lpstr>dmisto</vt:lpstr>
      <vt:lpstr>DPHSni</vt:lpstr>
      <vt:lpstr>DPHZakl</vt:lpstr>
      <vt:lpstr>' Stavba - Kanalizace'!dpsc</vt:lpstr>
      <vt:lpstr>'Stavba - Voda'!dpsc</vt:lpstr>
      <vt:lpstr>'VRN - Kanalizace'!dpsc</vt:lpstr>
      <vt:lpstr>'VRN - Voda'!dpsc</vt:lpstr>
      <vt:lpstr>' Stavba - Kanalizace'!IČO</vt:lpstr>
      <vt:lpstr>'Stavba - Voda'!IČO</vt:lpstr>
      <vt:lpstr>'VRN - Kanalizace'!IČO</vt:lpstr>
      <vt:lpstr>'VRN - Voda'!IČO</vt:lpstr>
      <vt:lpstr>Mena</vt:lpstr>
      <vt:lpstr>MistoStavby</vt:lpstr>
      <vt:lpstr>nazevobjektu</vt:lpstr>
      <vt:lpstr>' Stavba - Kanalizace'!NazevStavby</vt:lpstr>
      <vt:lpstr>'Stavba - Voda'!NazevStavby</vt:lpstr>
      <vt:lpstr>'VRN - Kanalizace'!NazevStavby</vt:lpstr>
      <vt:lpstr>'VRN - Voda'!NazevStavby</vt:lpstr>
      <vt:lpstr>NazevStavebnihoRozpoctu</vt:lpstr>
      <vt:lpstr>'Položky - SO 01 D.1.01 Pol'!Názvy_tisku</vt:lpstr>
      <vt:lpstr>'Položky - st. SO 01 D.1.01 Pol'!Názvy_tisku</vt:lpstr>
      <vt:lpstr>'Položky - ZTI - Kanalizace'!Názvy_tisku</vt:lpstr>
      <vt:lpstr>'Položky - ZTI - Voda'!Názvy_tisku</vt:lpstr>
      <vt:lpstr>'Položky VRN - Kanalizace'!Názvy_tisku</vt:lpstr>
      <vt:lpstr>'Položky VRN - Voda'!Názvy_tisku</vt:lpstr>
      <vt:lpstr>oadresa</vt:lpstr>
      <vt:lpstr>' Stavba - Kanalizace'!Objednatel</vt:lpstr>
      <vt:lpstr>'Stavba - Voda'!Objednatel</vt:lpstr>
      <vt:lpstr>'VRN - Kanalizace'!Objednatel</vt:lpstr>
      <vt:lpstr>'VRN - Voda'!Objednatel</vt:lpstr>
      <vt:lpstr>' Stavba - Kanalizace'!Objekt</vt:lpstr>
      <vt:lpstr>'Stavba - Voda'!Objekt</vt:lpstr>
      <vt:lpstr>'VRN - Kanalizace'!Objekt</vt:lpstr>
      <vt:lpstr>'VRN - Voda'!Objekt</vt:lpstr>
      <vt:lpstr>' Stavba - Kanalizace'!Oblast_tisku</vt:lpstr>
      <vt:lpstr>'Krycí list - Voda'!Oblast_tisku</vt:lpstr>
      <vt:lpstr>'Krycí list - ZTI'!Oblast_tisku</vt:lpstr>
      <vt:lpstr>'Položky - SO 01 D.1.01 Pol'!Oblast_tisku</vt:lpstr>
      <vt:lpstr>'Položky - st. SO 01 D.1.01 Pol'!Oblast_tisku</vt:lpstr>
      <vt:lpstr>'Položky - ZTI - Kanalizace'!Oblast_tisku</vt:lpstr>
      <vt:lpstr>'Položky - ZTI - Voda'!Oblast_tisku</vt:lpstr>
      <vt:lpstr>'Položky VRN - Kanalizace'!Oblast_tisku</vt:lpstr>
      <vt:lpstr>'Položky VRN - Voda'!Oblast_tisku</vt:lpstr>
      <vt:lpstr>'Rekapitulace - ZTI - Kanalizace'!Oblast_tisku</vt:lpstr>
      <vt:lpstr>'Rekapitulace - ZTI - Voda'!Oblast_tisku</vt:lpstr>
      <vt:lpstr>'Stavba - Voda'!Oblast_tisku</vt:lpstr>
      <vt:lpstr>'VRN - Kanalizace'!Oblast_tisku</vt:lpstr>
      <vt:lpstr>'VRN - Voda'!Oblast_tisku</vt:lpstr>
      <vt:lpstr>' Stavba - Kanalizace'!odic</vt:lpstr>
      <vt:lpstr>'Stavba - Voda'!odic</vt:lpstr>
      <vt:lpstr>'VRN - Kanalizace'!odic</vt:lpstr>
      <vt:lpstr>'VRN - Voda'!odic</vt:lpstr>
      <vt:lpstr>' Stavba - Kanalizace'!oico</vt:lpstr>
      <vt:lpstr>'Stavba - Voda'!oico</vt:lpstr>
      <vt:lpstr>'VRN - Kanalizace'!oico</vt:lpstr>
      <vt:lpstr>'VRN - Voda'!oico</vt:lpstr>
      <vt:lpstr>' Stavba - Kanalizace'!omisto</vt:lpstr>
      <vt:lpstr>'Stavba - Voda'!omisto</vt:lpstr>
      <vt:lpstr>'VRN - Kanalizace'!omisto</vt:lpstr>
      <vt:lpstr>'VRN - Voda'!omisto</vt:lpstr>
      <vt:lpstr>' Stavba - Kanalizace'!onazev</vt:lpstr>
      <vt:lpstr>'Stavba - Voda'!onazev</vt:lpstr>
      <vt:lpstr>'VRN - Kanalizace'!onazev</vt:lpstr>
      <vt:lpstr>'VRN - Voda'!onazev</vt:lpstr>
      <vt:lpstr>' Stavba - Kanalizace'!opsc</vt:lpstr>
      <vt:lpstr>'Stavba - Voda'!opsc</vt:lpstr>
      <vt:lpstr>'VRN - Kanalizace'!opsc</vt:lpstr>
      <vt:lpstr>'VRN - Voda'!opsc</vt:lpstr>
      <vt:lpstr>padresa</vt:lpstr>
      <vt:lpstr>pdic</vt:lpstr>
      <vt:lpstr>pico</vt:lpstr>
      <vt:lpstr>pmisto</vt:lpstr>
      <vt:lpstr>PoptavkaID</vt:lpstr>
      <vt:lpstr>pPSC</vt:lpstr>
      <vt:lpstr>Projektant</vt:lpstr>
      <vt:lpstr>' Stavba - Kanalizace'!SazbaDPH1</vt:lpstr>
      <vt:lpstr>'Stavba - Voda'!SazbaDPH1</vt:lpstr>
      <vt:lpstr>'VRN - Kanalizace'!SazbaDPH1</vt:lpstr>
      <vt:lpstr>'VRN - Voda'!SazbaDPH1</vt:lpstr>
      <vt:lpstr>' Stavba - Kanalizace'!SazbaDPH2</vt:lpstr>
      <vt:lpstr>'Stavba - Voda'!SazbaDPH2</vt:lpstr>
      <vt:lpstr>'VRN - Kanalizace'!SazbaDPH2</vt:lpstr>
      <vt:lpstr>'VRN - Voda'!SazbaDPH2</vt:lpstr>
      <vt:lpstr>Vypracoval</vt:lpstr>
      <vt:lpstr>ZakladDPHSni</vt:lpstr>
      <vt:lpstr>' Stavba - Kanalizace'!ZakladDPHSniVypocet</vt:lpstr>
      <vt:lpstr>'Stavba - Voda'!ZakladDPHSniVypocet</vt:lpstr>
      <vt:lpstr>'VRN - Kanalizace'!ZakladDPHSniVypocet</vt:lpstr>
      <vt:lpstr>'VRN - Voda'!ZakladDPHSniVypocet</vt:lpstr>
      <vt:lpstr>ZakladDPHZakl</vt:lpstr>
      <vt:lpstr>' Stavba - Kanalizace'!ZakladDPHZaklVypocet</vt:lpstr>
      <vt:lpstr>'Stavba - Voda'!ZakladDPHZaklVypocet</vt:lpstr>
      <vt:lpstr>'VRN - Kanalizace'!ZakladDPHZaklVypocet</vt:lpstr>
      <vt:lpstr>'VRN - Voda'!ZakladDPHZaklVypocet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Tomický</dc:creator>
  <cp:lastModifiedBy>Milan</cp:lastModifiedBy>
  <cp:lastPrinted>2021-02-16T13:45:08Z</cp:lastPrinted>
  <dcterms:created xsi:type="dcterms:W3CDTF">2012-11-05T10:11:14Z</dcterms:created>
  <dcterms:modified xsi:type="dcterms:W3CDTF">2021-02-22T08:14:26Z</dcterms:modified>
</cp:coreProperties>
</file>