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O:\VEŘEJNÉ ZAKÁZKY\2021\005_Servis a údržba trafostanic\01_ZD\final-na-profil\"/>
    </mc:Choice>
  </mc:AlternateContent>
  <xr:revisionPtr revIDLastSave="0" documentId="13_ncr:1_{A25B2DF4-E30E-4E9C-ABA9-660953F2DA05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eznam TS" sheetId="2" r:id="rId1"/>
  </sheets>
  <definedNames>
    <definedName name="_xlnm._FilterDatabase" localSheetId="0" hidden="1">'Seznam TS'!$A$5:$M$33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2" l="1"/>
  <c r="G38" i="2"/>
  <c r="J38" i="2"/>
  <c r="G33" i="2" l="1"/>
  <c r="A38" i="2" l="1"/>
  <c r="C33" i="2"/>
  <c r="T7" i="2" l="1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6" i="2"/>
  <c r="A33" i="2" l="1"/>
  <c r="M33" i="2" s="1"/>
</calcChain>
</file>

<file path=xl/sharedStrings.xml><?xml version="1.0" encoding="utf-8"?>
<sst xmlns="http://schemas.openxmlformats.org/spreadsheetml/2006/main" count="299" uniqueCount="183">
  <si>
    <t>EAN</t>
  </si>
  <si>
    <t>Typ trafostanice</t>
  </si>
  <si>
    <t>Řád preventivní údržby vypracován</t>
  </si>
  <si>
    <t>Místní provozní předpis vypracován</t>
  </si>
  <si>
    <t>Poslední prohlídka "Trafostanice "za provozu uskutečněna dne</t>
  </si>
  <si>
    <t>Poslední prohlídka "Trafostanice" za vypnutého stavu uskutečněna dne</t>
  </si>
  <si>
    <t>Periodická revize provedena</t>
  </si>
  <si>
    <t>Periodická revize uskutečněna dne</t>
  </si>
  <si>
    <t>Kiosková</t>
  </si>
  <si>
    <t>NE</t>
  </si>
  <si>
    <t>ANO</t>
  </si>
  <si>
    <t>Kobková</t>
  </si>
  <si>
    <t>859182400200050206</t>
  </si>
  <si>
    <t>859182400200005237</t>
  </si>
  <si>
    <t>Instalovány dvě NN trafostanice ve zděných budovách</t>
  </si>
  <si>
    <t>859182400200005848</t>
  </si>
  <si>
    <t>859182400200021664</t>
  </si>
  <si>
    <t>Sloupová</t>
  </si>
  <si>
    <t>859182400200013676</t>
  </si>
  <si>
    <t>859182400200030321</t>
  </si>
  <si>
    <t>859182400211290691</t>
  </si>
  <si>
    <t>859182400200019838</t>
  </si>
  <si>
    <t>859182400200026409</t>
  </si>
  <si>
    <t>859182400211962598</t>
  </si>
  <si>
    <t>859182400212155555</t>
  </si>
  <si>
    <t>859182400200014932</t>
  </si>
  <si>
    <t>859182400200024214</t>
  </si>
  <si>
    <t>859182400200014529</t>
  </si>
  <si>
    <t>859182400200029158</t>
  </si>
  <si>
    <t>společná zděná budova výmněníkové stanice a trafostanic e-on,ISŠ</t>
  </si>
  <si>
    <t>859182400200050121</t>
  </si>
  <si>
    <t>859182400200005855</t>
  </si>
  <si>
    <t>JM_092</t>
  </si>
  <si>
    <t>JM_032</t>
  </si>
  <si>
    <t>859182400200021084</t>
  </si>
  <si>
    <t>859182400200050268</t>
  </si>
  <si>
    <t>Adresa trafostanice</t>
  </si>
  <si>
    <t>Odběratel</t>
  </si>
  <si>
    <t>859182400200028540</t>
  </si>
  <si>
    <t>859182400200024344</t>
  </si>
  <si>
    <t>859182400200023293</t>
  </si>
  <si>
    <t>Technický popis</t>
  </si>
  <si>
    <t>JM_191</t>
  </si>
  <si>
    <t>Regionální muzeum v Mikulově, příspěvková organizace</t>
  </si>
  <si>
    <t>859182400200027147</t>
  </si>
  <si>
    <t>Zámek 1/4, 692 01 Mikulov</t>
  </si>
  <si>
    <t>JM_001</t>
  </si>
  <si>
    <t>Střední škola polytechnická Brno, Jílová, příspěvková organizace</t>
  </si>
  <si>
    <t>Jahodová 493/54, 620 00 Brno</t>
  </si>
  <si>
    <t>Správa a údržba silnic Jihomoravského kraje, příspěvková organizace kraje</t>
  </si>
  <si>
    <t>Wagnerova 1542, 666 01 Tišnov</t>
  </si>
  <si>
    <t>JM_144</t>
  </si>
  <si>
    <t>Nemocnice Kyjov, příspěvková organizace</t>
  </si>
  <si>
    <t>Strážovská 1247/22, 697 01 Kyjov</t>
  </si>
  <si>
    <t>JM_169</t>
  </si>
  <si>
    <t>Nemocnice Břeclav, příspěvková organizace</t>
  </si>
  <si>
    <t>U Nemocnice 3066/1, 690 02 Břeclav</t>
  </si>
  <si>
    <t>JM_178</t>
  </si>
  <si>
    <t>SENIOR centrum Blansko, příspěvková organizace</t>
  </si>
  <si>
    <t>Pod Sanatorkou 2363/3, 678 01 Blansko</t>
  </si>
  <si>
    <t>JM_193</t>
  </si>
  <si>
    <t>Srdce v domě, příspěvková organizace</t>
  </si>
  <si>
    <t>Klentnice 81, 692 01 Mikulov</t>
  </si>
  <si>
    <t>JM_266</t>
  </si>
  <si>
    <t>Střední škola elektrotechnická a energetická Sokolnice, příspěvková organizace</t>
  </si>
  <si>
    <t>Učiliště 496, 664 52 Sokolnice</t>
  </si>
  <si>
    <t>JM_109</t>
  </si>
  <si>
    <t>Střední škola grafická Brno, příspěvková organizace</t>
  </si>
  <si>
    <t>Šmahova 364/110, 627 00 Brno</t>
  </si>
  <si>
    <t>Archeopark, 692 01 Pavlov</t>
  </si>
  <si>
    <t>JM_207</t>
  </si>
  <si>
    <t>S - centrum Hodonín, příspěvková organizace</t>
  </si>
  <si>
    <t>Na Pískách 4037/11, 695 01 Hodonín</t>
  </si>
  <si>
    <t>JM_254</t>
  </si>
  <si>
    <t>Nemocnice TGM Hodonín, příspěvková organizace</t>
  </si>
  <si>
    <t>Purkyňova 2731/11, 695 01 Hodonín</t>
  </si>
  <si>
    <t>JM_280</t>
  </si>
  <si>
    <t>Nemocnice Hustopeče, příspěvková organizace</t>
  </si>
  <si>
    <t>Brněnská 716/41, 693 01 Hustopeče</t>
  </si>
  <si>
    <t>Trafostanice zak č. P8006167, rozvodná síť vn: 3~50 Hz, 22 kV / IT, rozdvodná síť nn: 3+PEN 50 Hz, 400/230 V/TN-C distribuce nn, 3+N, PE 52 HZ, 400/230 V/ TN-C-S instalace nn. Rozváděč nn 3x230/400V - přívod z T1: typ RBTR 0640/4453, v.č.: 3117220738, datum výroby 12/2017, IP 20 Zepředu, výr. ESB Rozváděče, a.s. Hl. jistič: BH 630 NE 305 s elektronickou spouští SE-BH-0400-DTV3</t>
  </si>
  <si>
    <t>Typizovaná bet. polozapuštěná trafostanice Ormazabal Velatia 210/290 P70204/2018, má pod sebou vanu, kde jsou kabelové vstupy, jsou osazeny kabely VN a NN přívodní kabely. Přední kobka – osazen rozváděč VN ormazabal gae2k1ts-c vč.1818S146 + pojistky EFEN10A pro transformátor. Přívody k transformátoru jsou provedeny kabelem 22-CXEKCY 1*35*16mm, 3 x koncovka RAYCHEM na straně rozváděče Ormazabal integrovaný adaptér AFK. Transformátor v samostatné střední kobce / u vstupu zábrana / ormazabal Velatia 160/24/22 0,400 O-OB 160kVA vč. 267993 Dyn1 4,2A/230,94A přívody pro NN rozváděč NSGAFOU 240mm 4x.  NN rozváděč osazen v samostatné kobce použit typ RBTR0640/4424 vč.3118220458, obsahuje hlavní deion BH630NE305A a spoušt DTVE3 nastaveno 200A dále MTP ASK 200/5A 0,5S 10VA výrobní čísla 18/160485 , 18/160486, 18/160487.umístěny 4* pojistkové odpínače 400A. Osazeno USM SM-1/33 v.č.: 3118240145, přívody pro měření do USM syy 7 x 4 mm, cyky 5 x 2,5mm a cyky 3 x 2,5 mm. Uzemnění - pospojování je FEZN 30/4 mm pasy na povrchu, 2 x SZ přívod z venku ze zemnící sítě.</t>
  </si>
  <si>
    <t>Trafostanice je samostatně stojící zděný objekt, tento objekt obsahuje rozvodnu NN dieselagregát. Trafostanice je jako stavební celek v majetku nemocnice. Technologické rozhraní je svorník ve vývodovém poli rozvaděče VN CA2K+T (který je majetkem EON a vývodový kabel je majetkem nemocnice).1 ks nízkoztrátový hermetizovaný transformátor, výkon 250 kVA, typ TOHn 339/22, napětí 22/0,4/0,231 kV, chlazení ONAN, zapojení Dyn 1.</t>
  </si>
  <si>
    <t>Trafostanice TS 511030 Lučina je typová, UF 3042 do do 1x630 kVA, Betonbau. Je vybavena transformátorem výrobce SGB, typ: H/20, výkon 400 kVA, jištění 20 A, rok výroby 2000, v.č.: 379148,  rozváděčem NN (skříňový) výrobce: ESB RD01000, propojení 2 x CYKY 3 x 150 + 70, hl. jističe OEZ BL800SE301, RC a elektrárenským měřením. Rozváděč VN Siemens 8DJ 10/20 je v majetku EON. Dělícím místem v majetku EON/S – centrum je svorník vývodu na transformátor v rozváděči VN. Kabelová přeložka VN je realizována souběžnými kabely 2x3x(22-AXEKVCEY 1 x240) 0,298 km, nadspojkovanými na stávající klasické kabelové vedení VN č. 232 a 233 4x hybrdiními spojkami RPKJ 240-240 Raychem v prostoru pozemku Domova důchodců. Přípojka VN je realizována kabelovou smyčkou VN 2x 3X(22-AXEKVCEY 1x240). Kabely Vn jsou nadpojeny na stávající kabel VN č. 262 kabelem 3X (22-AXEKVCEY 1x240) hybridními spojkami RPKJ 240/240 Raychem v prostoru za trafostanicí dle výkresu situace. Trafostanice je připojena smyčkou - 2 x kabelem Vn 3X(22-AXEKVCEY 1x240mm2) do zapouzdřeného rozvadeče s plynem SF6 typu 8DJ20I zapojení 10-Siemens CV 709508-00010/001. Transformátor SFB DOT 2 400H20 400kVA v.č. 379148 22/0,4 kV 10,5/577 A uk=6,5% je připojen kabelem 3x (22-AXEKVCEY 1X70) koncovkami IXSU C 5131 na průchodky Vn trafa, v rozvaděči Siemens úhlovými adaptéry RSES 5227 v poli TK. Jištění VN strany TR pojistkami EFEN 20A. Rozvaděč NN je instalován skříňový RDO 1000 č. 1.123/7370.1 IP 20/00. Napojení rozvaděče kabelem CYKY 3x150+70mm2</t>
  </si>
  <si>
    <t>JM_058</t>
  </si>
  <si>
    <t>Zdravotnická záchranná služba Jihomoravského kraje, příspěvková organizace</t>
  </si>
  <si>
    <t>Kamenice 798/1d, 625 00 Brno</t>
  </si>
  <si>
    <t>Zděná</t>
  </si>
  <si>
    <t>neuvedeno</t>
  </si>
  <si>
    <t>Vyšší odborná škola a střední škola Boskovice, příspěvková organizace</t>
  </si>
  <si>
    <t>Hybešova 982/53, 680 01 Boskovice</t>
  </si>
  <si>
    <t>JM_095</t>
  </si>
  <si>
    <t>Střední škola Brno, Charbulova, příspěvková organizace</t>
  </si>
  <si>
    <t>Charbulova 1072/106, 618 00 Brno</t>
  </si>
  <si>
    <t>JM_134</t>
  </si>
  <si>
    <t>Domov Hvězda, příspěvková organizace</t>
  </si>
  <si>
    <t>Nové Hvězdlice 200, 683 41 Hvězdlice</t>
  </si>
  <si>
    <t>JM_147</t>
  </si>
  <si>
    <t>Střední škola gastronomie, hotelnictví a lesnictví Bzenec, příspěvková organizace</t>
  </si>
  <si>
    <t>Přívoz 735, 696 81 Bzenec</t>
  </si>
  <si>
    <t>JM_170</t>
  </si>
  <si>
    <t>Střední vinařská škola Valtice, příspěvková organizace</t>
  </si>
  <si>
    <t>Sobotní 116, 691 42 Valtice</t>
  </si>
  <si>
    <t>JM_175</t>
  </si>
  <si>
    <t>Střední průmyslová škola Jedovnice, příspěvková organizace</t>
  </si>
  <si>
    <t>Na Větřáku 463, 679 06 Jedovnice</t>
  </si>
  <si>
    <t>JM_184</t>
  </si>
  <si>
    <t>Sociální služby Vyškov, příspěvková organizace</t>
  </si>
  <si>
    <t>Polní 252/1, 682 01 Vyškov</t>
  </si>
  <si>
    <t>JM_241</t>
  </si>
  <si>
    <t>Integrovaná střední škola Hodonín, příspěvková organizace</t>
  </si>
  <si>
    <t>Lipová alej 3756/21, 695 01 Hodonín</t>
  </si>
  <si>
    <t>JM_270</t>
  </si>
  <si>
    <t>Habrovanský zámek, příspěvková organizace</t>
  </si>
  <si>
    <t>Habrovany 1, 683 01 Habrovany</t>
  </si>
  <si>
    <t>Odběratelská TS 22/0,4 kV, Provozní napětí: VN: 22 kV, 50 Hz, IT, NN: 3x400/230V, TN-C</t>
  </si>
  <si>
    <t>Sloupová trafostanice 22/0,4 kV odběratelská, Provozní napětí:  3x400/230V, 50 HZ, TN-C, 1 x transformátor o výkonu 250 kVA, olejový, hermetický</t>
  </si>
  <si>
    <t xml:space="preserve">Trafostanice „TS Pavlov archeolog. Naleziště je jednosloupová, vypínání na US, přívod z volného vedení. TS je odběratelská. Na zdvojeném betonovém pb. 2x 10,5/10 je přívod z vol. Vedení s plast. Izolátory na omezovače přepětí + pojistky VN 10A z AlFe 42/7. Osazeno trafo BEZ 250 kVA v.č.: 358200 a TOHn - viz,atest. Svod NNA CYKY 3x 150 + 70 do rozváděče ESB SVS KZK skříň vč. 221/14 zak. 3114110089, RST 0663/4635 zak. 31152200267/15 s hlavním deonem BH 630 NE SE BH DVT3 100-250A, nastaveno 144 A. Osazeny 2x multiverty. Obchodní měření CLA 1 2 150/5A 0,5s. Uzemnění-pospojování je FeZn 30/4 pasy na povrchu, přívod ze zemnící sítě pod TS + přívod od US. </t>
  </si>
  <si>
    <t xml:space="preserve">Monolitická kiosková trafostanice 22/0,4 kV, vybavená rozvodnou VN, rozvodnou NN, transformátorem, elektrár. měřením a kabelovým vedením NN. V TS je umístěn transformátor 250 kVA 22/0,4 kV, olejový hermetický. Napájení TS je zajištěno smyčkou VN 22 kV z DS. Součástí smyčky je rozváděč VN tvořený 3 poli (smyčka VN, vývod a trafo) umístěný též v odběratelské TS.  Provozní napětí: 3 x 400/230V, 50 Hz, TN-C, VN: 22 kV, 50 Ht, IT, NN: 1x400/230V, TN-C </t>
  </si>
  <si>
    <t xml:space="preserve">Kiosková trafostanice UK1700-23 vystrojená vč. rozvadeče VN a NN, a kabelové vedení NN pro zajištění napájení odběrného místa p.o. Domov Hvězda. RP je 150 kW. V rámci výstavby byla provedena přípojka VN podezmením vedením VN - kabelová přípojka napojena z nadzemního vedení VN 796 ze stávajícícho stožáru č. 6. Na stožář je osazen odpínač. TS je řešena jako železobetonová buňka s venkovní obsluhou. Provozní napětí: VN 22 kV, 50 Hz, IT, NN: 3x400/230 V, TN-C. V TS je osazen 1 x olejový hermetický transformátor, ekodesing o výkonu 250 kVA. Z TS jsou vyvedeny 2 podzemní kabely NN k budově do hl. rozvaděče RH v budově. </t>
  </si>
  <si>
    <t>Transformátor olejový 22/0,42 kV, 250 kVA, jistič BH630</t>
  </si>
  <si>
    <t>Trafostanice UK3024 vystrojená vč. rozváděče NN, transformátor 160 kVA, olejový ekodesing</t>
  </si>
  <si>
    <t>Kiosková trafostanice UK3119 vystrojovená vč. rozvaděče NN. Provozní napětí: transformátor 250 kVA olejový, hermetický, ekodesing</t>
  </si>
  <si>
    <t>Trafostanice 22/0,4 kV Zámek 1, Mikulov. Napěťová soustava: VN: 22 kV, 3 AC, 50 Hz, NN: 3 PEN AC, 50 Hz, 400/230V, TN-C, transformátor  630 kVA, olejový, hermetický, ekodesign</t>
  </si>
  <si>
    <t>Jedná se o jednosloupovou trafostanici napájenou z úsekového odpínače US, BV 1669.</t>
  </si>
  <si>
    <t>Trafostanice je jednosloupová, osazena transformátorem 160 kVA, 22/0,4 kV. Jedná se o odběratelskou trafostanici napájející areál Správy a údržby silnic. TS je připojena přípojkou VN z USO na vedení VN 152.</t>
  </si>
  <si>
    <t>17.1.2022</t>
  </si>
  <si>
    <t>Skutečná doba 4-5 leté smlouvy servisu trafostanic v měsících</t>
  </si>
  <si>
    <t>neurčitá</t>
  </si>
  <si>
    <t>neprovedeno</t>
  </si>
  <si>
    <t>neuvedeno / dle Sml. 5 -ti letá revize = vnitřní TR</t>
  </si>
  <si>
    <t>JM</t>
  </si>
  <si>
    <t>IČO</t>
  </si>
  <si>
    <t>Předpokládaný termín zahájení plnění</t>
  </si>
  <si>
    <t>Pohotovostní hodinová sazba bez DPH (BH + 30 %)</t>
  </si>
  <si>
    <r>
      <t xml:space="preserve">Paušální cena servisu trafostanice bez DPH/1 rok 
</t>
    </r>
    <r>
      <rPr>
        <b/>
        <i/>
        <sz val="10"/>
        <color rgb="FFFF0000"/>
        <rFont val="Calibri"/>
        <family val="2"/>
        <charset val="238"/>
      </rPr>
      <t>DOPLNÍ UCHAZEČ</t>
    </r>
  </si>
  <si>
    <r>
      <t xml:space="preserve">Běžná hodinová sazba bez DPH 
</t>
    </r>
    <r>
      <rPr>
        <b/>
        <i/>
        <sz val="10"/>
        <color rgb="FFFF0000"/>
        <rFont val="Calibri"/>
        <family val="2"/>
        <charset val="238"/>
      </rPr>
      <t>DOPLNÍ UCHAZEČ</t>
    </r>
  </si>
  <si>
    <r>
      <t>Dvousloupová trafostanice č. TS 8362 - 22/0,4 kV, transformátor T1 umístěná v areálu SŠ Polytechnické, Jahodová 54, 620 00 Brno. TS je odběratelská, OM 3101037535 - napájí "školu". TS i s připojením VN od úsekového odpínače byla vybudována a předána objednateli 15.4.1996 s výchozí RZ a PD. Trafostanice je složena ze dvou betonových stožárů EVP 10,5-10. TS je připojena kabelovým vedením VN 22 kV, přes US0 (úsekový odpínač) kabelem 3x22 AXEKVECEY 1 x 70 mm</t>
    </r>
    <r>
      <rPr>
        <vertAlign val="superscript"/>
        <sz val="10"/>
        <color rgb="FF000000"/>
        <rFont val="Segoe UI"/>
        <family val="2"/>
        <charset val="238"/>
      </rPr>
      <t>2</t>
    </r>
    <r>
      <rPr>
        <sz val="10"/>
        <color rgb="FF000000"/>
        <rFont val="Segoe UI"/>
        <family val="2"/>
        <charset val="238"/>
      </rPr>
      <t xml:space="preserve"> s omezovači přepětí HDA 24 Raychem s ukončením na poj. spodcích DRIBO PS25, Uf = 25 kV, In = 200 A s omezovači přepětí HDA 24 Raychem. Kabel je uložen v kabel. příchytkách a kabel. chráničce KAMAT. Trafostanice je osazena jedním olejovým transformátorem BEZ Bratislava o výkonu 250 kVA, který je umístěn na kovové konstrukci trafostanice. Pod transformátorem, na jednom z beton. stožárů je umístěn rozvadeč NN OCEP s vnitřní náplní RV PROŠEK o jmenovitém proudu 630 A. Svod NN od transformátoru do rozvaděče NN je proveden kabelem 1XAYKY 3 x 185 + 95 mm</t>
    </r>
    <r>
      <rPr>
        <vertAlign val="superscript"/>
        <sz val="10"/>
        <color rgb="FF000000"/>
        <rFont val="Segoe UI"/>
        <family val="2"/>
        <charset val="238"/>
      </rPr>
      <t>2</t>
    </r>
    <r>
      <rPr>
        <sz val="10"/>
        <color rgb="FF000000"/>
        <rFont val="Segoe UI"/>
        <family val="2"/>
        <charset val="238"/>
      </rPr>
      <t xml:space="preserve"> s uložením v kovové chráničce. Dělící místo mezi E.ON je proudový spoj na úsekovém odpínači. Uzemnění je provedeno jako společné ochranné i pracovní pro stranu VN a NN. Veškeré kovové a neživé části trafostanice jsou připojeny na společnou  uzemňovací soustavu. Použitý materiál pro venkovní uzemnění trafostanice a zemnič je pásková ocel FeZn 30 x 4 mm a pro hlavní a doplňující pospojování je použita pásková ocel FeZn 30 x 4mm a vodič CYA 16 - 25 mm</t>
    </r>
    <r>
      <rPr>
        <vertAlign val="superscript"/>
        <sz val="10"/>
        <color rgb="FF000000"/>
        <rFont val="Segoe UI"/>
        <family val="2"/>
        <charset val="238"/>
      </rPr>
      <t>2</t>
    </r>
    <r>
      <rPr>
        <sz val="10"/>
        <color rgb="FF000000"/>
        <rFont val="Segoe UI"/>
        <family val="2"/>
        <charset val="238"/>
      </rPr>
      <t xml:space="preserve">. Rozváděč, kabel, prostor, místnost el. zařízení: Pojistkový spodek VN - 3 x DRIBO PS 25 s omezovači přepětí HDA 24,  Rychem a pojistkami 3 x SIBA 10/24kV - 16 A, Svod VN - 3x Alpas 40/5mm. Transformátor T1 a TO 334/22, 250 kVA, 22000/400/231V, 50 Hz, v.č.: 163822, r. výr. 1976 BEZ Bratislava. Stanoviště transformátoru je na ocelové konstrukci trafostanice. Připojení TR od pojistek VN je provedeno Alpasem 40/5 mm. Proudová ochrana je provedena pojistkami VN 3 x DRIBO 16A. Část nízkého napětí se skládá ze sekundárního svodu transformátoru, který je proveden kabelem 1 x AYKY 3 x 185 + 95 mm2 s uložením v kovové kabel. chráničce. Uzemnění TR, páskem FeZN 30 x 4mm na hlavní zemnící vedení FeZn 30 x 4 mm, Kabelový sovd NN - kabel 1 x AYKY 3 x 185 + 95 mm2. Rozváděč NN RV Prošek, 3 x 400/230V, 50 Hz, TN-C, In = 630A, IP 00, v.č. 2754/95. </t>
    </r>
  </si>
  <si>
    <r>
      <t>V objektu nemocnice jsou dvě trafostanice a to „TS 510277, Nemocnice</t>
    </r>
    <r>
      <rPr>
        <sz val="10"/>
        <color rgb="FFFF0000"/>
        <rFont val="Segoe UI"/>
        <family val="2"/>
        <charset val="238"/>
      </rPr>
      <t>“ (hlavní TS1) a TS 510277, Nemocnice (podružná TS2).</t>
    </r>
    <r>
      <rPr>
        <sz val="10"/>
        <color rgb="FF000000"/>
        <rFont val="Segoe UI"/>
        <family val="2"/>
        <charset val="238"/>
      </rPr>
      <t xml:space="preserve"> Jsou to zděné, samostatně stojící odběratelské TS. Trafostanice jsou vždy dělené stavebně na část VN, trafokobky a NN včetně kompenzace a měření el. energie na straně VN. Majetek EON končí (přívodní kabely) končí na svornících rozvaděče VN. Majetek E.ON Distribuce končí (přívodní kabely) končí na svornících rozváděče VN.</t>
    </r>
  </si>
  <si>
    <r>
      <t xml:space="preserve">V areálu nemocnice jsou dva energobloky, v každém je jeden transformátor v provozu, druhý tvoří 100% zálohu. Energobloky jsou členěné na dva prostory, VN a NN a trafokomory. Rozvodny VN v obou energoblocích jsou v majetku E.ON, ostatní zařízení je v majetku nemocnice. Energoblok I. - Hlavní rozvodna nn, 2 x vzduchové trafo 1000 kVA, 22kV/380/220 V soustava: 3 + PEN, 4000/230 V, 50 Hz, TN-C. Místnost zděná, rozváděč skříňového provedení, vstupní dveře oceloplechové ze strany rampy. Rozváděče: a) skříňové, OCEP, IP 40/00, In = 1500 A, typ R - UR V, 380V, označení RH1, RC1, RN1. rok  výroby 1988, b) OCEP, IP 40/20, provedení P, 40 A, 220/380 V, typ RJ, výrobce Stavokonstrukce Praha. Transformátory: Trafa suché, instalované v oceloplechových skříních, krytí IP 20/00, uzavřené rozváděčovým zámkem, </t>
    </r>
    <r>
      <rPr>
        <b/>
        <sz val="10"/>
        <color rgb="FFFF0000"/>
        <rFont val="Segoe UI"/>
        <family val="2"/>
        <charset val="238"/>
      </rPr>
      <t>označené T1, T2 osazené na rozvodně nn</t>
    </r>
    <r>
      <rPr>
        <sz val="10"/>
        <color rgb="FF000000"/>
        <rFont val="Segoe UI"/>
        <family val="2"/>
        <charset val="238"/>
      </rPr>
      <t>.  Technická data: 1000 kVA, typ TBR 1000. krytí IP 20/00, Un1 = 22 000 V, Un2 = 3x231/400, In1 = 28,4 A, In2 = 1430 A, rok výroby 1988,</t>
    </r>
    <r>
      <rPr>
        <b/>
        <sz val="10"/>
        <color rgb="FFFF0000"/>
        <rFont val="Segoe UI"/>
        <family val="2"/>
        <charset val="238"/>
      </rPr>
      <t xml:space="preserve"> označení T1, T2</t>
    </r>
    <r>
      <rPr>
        <sz val="10"/>
        <color rgb="FF000000"/>
        <rFont val="Segoe UI"/>
        <family val="2"/>
        <charset val="238"/>
      </rPr>
      <t>. Energoblok II. Místnost zděná, nápis "Rozvodna VN." Rozváděče: Skříňové, OCEP, IP 40/20, In= 1600 A, typ RH1, RH2, RC1, RC2, RN Z1, RN Z2, rok býroby 1994, 380/220 V, TN-C, výrobce ELEKTRO Kroměříž s.r.o. Transformátory: Trafa suché, instalované v oceloplechových skříních, krytí IP 23,, uzavřené rozváděčovým zámkem, označené T1, T2, osazené na rozvodně nn. Technická data: 1000 kVA, zapojení DY01, typ ATSE 792/22 A, krytí IP 23, chlazení AN, 26,2 A, 400/231, Uk = 5,94%, roky výroby 1994, T1 v.č.: 322650, T2 v.č: 322652.</t>
    </r>
  </si>
  <si>
    <r>
      <t>Trafostanice „Domov důchodců“ je zděná samostatně stojící budova s vybavením</t>
    </r>
    <r>
      <rPr>
        <b/>
        <sz val="10"/>
        <color rgb="FFFF0000"/>
        <rFont val="Segoe UI"/>
        <family val="2"/>
        <charset val="238"/>
      </rPr>
      <t xml:space="preserve"> kobkovou rozvodnou VN</t>
    </r>
    <r>
      <rPr>
        <sz val="10"/>
        <color rgb="FF000000"/>
        <rFont val="Segoe UI"/>
        <family val="2"/>
        <charset val="238"/>
      </rPr>
      <t xml:space="preserve">, transformátorem, rozváděčem NN. Trafostanice byla vybudována společně s ostatními objekty stavby „Domov důchodců Blansko“, majetek je evidován na kartě MDL Senior centra Blansko. Transforma zděná, tranformátor 22 kV/0,4 kV/ 250 kVA. Napojená z kabelového vedení VN 22 kV do přívodní kobky. Vybavení rozváděče NN: ESB 400V/231V, č. 1223 / 74388.1/02, IP 20, RDO 1000, 01H/00/V2. Osazen hl. jističem: BL800 SE 301-360 A (přívod od trafa Yym 4x). </t>
    </r>
  </si>
  <si>
    <r>
      <t xml:space="preserve">Trafostanice č. 702932 Kamenice ZZS. VN rozvodna, </t>
    </r>
    <r>
      <rPr>
        <sz val="10"/>
        <color rgb="FFFF0000"/>
        <rFont val="Segoe UI"/>
        <family val="2"/>
        <charset val="238"/>
      </rPr>
      <t>transformátory T1 a T2</t>
    </r>
    <r>
      <rPr>
        <sz val="10"/>
        <color rgb="FF000000"/>
        <rFont val="Segoe UI"/>
        <family val="2"/>
        <charset val="238"/>
      </rPr>
      <t>, NN rozváděč - jištění T1 a T2. Trafostanice je zděná, tvořená samostatně místností VN rozvodny,</t>
    </r>
    <r>
      <rPr>
        <sz val="10"/>
        <color rgb="FFFF0000"/>
        <rFont val="Segoe UI"/>
        <family val="2"/>
        <charset val="238"/>
      </rPr>
      <t xml:space="preserve"> trafokomory T1, trafokomory T2, rozvodny NN</t>
    </r>
    <r>
      <rPr>
        <sz val="10"/>
        <color rgb="FF000000"/>
        <rFont val="Segoe UI"/>
        <family val="2"/>
        <charset val="238"/>
      </rPr>
      <t>. Ve VN rozvodně je umístěn VN rozváděč typu Ormazabal v řazení 2K+1KG+1M2+2TS. První část VN rozvaděče je v majetku E.ON Distribuce - nebyl předmětem revize. V poli TS - vývovy jsou umítsěny pojistky VN 25A. VN kabelový propoj z VN rozváděče pro T1 a T2 je proveden kabely 3x22 - AXEKVCEY 70/16 ukončené koncovkami Cellpak CHI25/150. Propoj T1 a T2 do rozvaděče NN RH1 je proveden kabely YY240mm</t>
    </r>
    <r>
      <rPr>
        <vertAlign val="superscript"/>
        <sz val="10"/>
        <color rgb="FF000000"/>
        <rFont val="Segoe UI"/>
        <family val="2"/>
        <charset val="238"/>
      </rPr>
      <t>2</t>
    </r>
    <r>
      <rPr>
        <sz val="10"/>
        <color rgb="FF000000"/>
        <rFont val="Segoe UI"/>
        <family val="2"/>
        <charset val="238"/>
      </rPr>
      <t xml:space="preserve"> 3x2+1x.V rozvaděči RH1 je osazeny jističe BL1000, spoušť je nastavena na 909A, Irm 1,25.</t>
    </r>
  </si>
  <si>
    <t>-</t>
  </si>
  <si>
    <t>Celková nabídková cena</t>
  </si>
  <si>
    <r>
      <t xml:space="preserve">Předpokládaný počet hodin poskytování servisních činností a služeb nezahrnutých v měsíčním paušálu
</t>
    </r>
    <r>
      <rPr>
        <b/>
        <u/>
        <sz val="11"/>
        <rFont val="Segoe UI"/>
        <family val="2"/>
        <charset val="238"/>
      </rPr>
      <t>poskytovaných v běžné pracovní době</t>
    </r>
    <r>
      <rPr>
        <b/>
        <sz val="11"/>
        <rFont val="Segoe UI"/>
        <family val="2"/>
        <charset val="238"/>
      </rPr>
      <t xml:space="preserve"> (c)</t>
    </r>
  </si>
  <si>
    <r>
      <t xml:space="preserve">Předpokládaný počet hodin poskytování servisních činností a služeb nezahrnutých v měsíčním paušálu
</t>
    </r>
    <r>
      <rPr>
        <b/>
        <u/>
        <sz val="11"/>
        <rFont val="Segoe UI"/>
        <family val="2"/>
        <charset val="238"/>
      </rPr>
      <t>poskytovaných v době pohotovosti</t>
    </r>
    <r>
      <rPr>
        <b/>
        <sz val="11"/>
        <rFont val="Segoe UI"/>
        <family val="2"/>
        <charset val="238"/>
      </rPr>
      <t xml:space="preserve"> (e)</t>
    </r>
  </si>
  <si>
    <t>Cena za poskytování servisních činností a služeb 
nezahrnutých v měsíčním paušálu celkem v Kč bez DPH (cena)
cena = a + (b * c) + (d * e)</t>
  </si>
  <si>
    <t>Specifikace plnění; Předloha pro zpracování ceny plnění</t>
  </si>
  <si>
    <t>Výpočet roční paušální ceny pro jednotlivé typy trafostanic pro účely nově zřízené trafostanice dle odst. 7 Servisní smlouvy *</t>
  </si>
  <si>
    <t>* v případě nově zřízené trafostanice dle odst. 7 Servisní smlouvy bude roční paušální cena určena dle průměru cen pro jednotlivé typy trafostanic (např. typ trafostanice "sloupová" je vypočten jako průměr hodnot v buňkách U6;U8;U12;U16;U24;U25. Výše uvedené hodnoty však nejsou součístí nabídkové ceny</t>
  </si>
  <si>
    <t>Příloha č. 3 Výzvy k podání nabídek</t>
  </si>
  <si>
    <r>
      <t xml:space="preserve">Trafostanice „TS 510946 Nemocnice“ je přízemní zděný objekt s rozvodnou VN, dvěma kobkami po 800 kVA. Tyto jsou vzduchového provedení. V rozvodně VN je umístěn rozvaděč VN DRIBO 25 kV s přívody EON a el. měřením. Na tomto rozváděči provádí prohlídky E.ON. Druhý rozváděč VN je typu SIEMENS a je v majetku nemocnice v rámci stavby „Rekonstrukce a dostavba ambul. traktu a operačních sálu TGM Hodonín“, SO 09 úprava ve stávající trafostanici. Dokumentace existuje. Celý objekt trafostanice je v majetku nemocnice dle Zřizovací listiny. Rozvodna je v instalaci provedena skříňovým rozvaděčem DRIBO, typ D24-60119-27, 25 kV pole č. 1,2 jsou v provedení dle PD. V poli č. 3 je instalováno měření spol. E.ON, </t>
    </r>
    <r>
      <rPr>
        <b/>
        <sz val="10"/>
        <color rgb="FFFF0000"/>
        <rFont val="Segoe UI"/>
        <family val="2"/>
        <charset val="238"/>
      </rPr>
      <t>v poli č</t>
    </r>
    <r>
      <rPr>
        <sz val="10"/>
        <color rgb="FF000000"/>
        <rFont val="Segoe UI"/>
        <family val="2"/>
        <charset val="238"/>
      </rPr>
      <t xml:space="preserve">. </t>
    </r>
    <r>
      <rPr>
        <b/>
        <sz val="10"/>
        <color rgb="FFFF0000"/>
        <rFont val="Segoe UI"/>
        <family val="2"/>
        <charset val="238"/>
      </rPr>
      <t>4 je primární vývod na transformátor T2 a v poli č. R5 je primarní vývod pro transformátor T1</t>
    </r>
    <r>
      <rPr>
        <sz val="10"/>
        <color rgb="FF000000"/>
        <rFont val="Segoe UI"/>
        <family val="2"/>
        <charset val="238"/>
      </rPr>
      <t xml:space="preserve">. Primární napájení transformátorů jednotlivě kabely 3 x 22 AXEKVECEY 1 x 70, vývody provedena lany 6x YY1 x 240 mm2 + IYY x 240. Kabely jsou instalovány v původních kabelových kanálech. Transformátory jsou o výkonech 800 kVA, vzduchem chlazené epoxidové. Elektrické měření je umístěno na stěně v rozvodnici RMS. Uzemnění transformační stanice a transformačních komor transformátorů  včetně rozvaděče RM00, RK je provedeno páskovým profilem FeZn 30/4mm a je napojeno na zemnící síť transformační stanice.  </t>
    </r>
  </si>
  <si>
    <t>00638013</t>
  </si>
  <si>
    <t>70932581</t>
  </si>
  <si>
    <t>00346292</t>
  </si>
  <si>
    <t>00226912</t>
  </si>
  <si>
    <t>00390780</t>
  </si>
  <si>
    <t>70997241</t>
  </si>
  <si>
    <t>48452751</t>
  </si>
  <si>
    <t>00380407</t>
  </si>
  <si>
    <t>00226467</t>
  </si>
  <si>
    <t>00089613</t>
  </si>
  <si>
    <t>46937102</t>
  </si>
  <si>
    <t>00226637</t>
  </si>
  <si>
    <t>04212029</t>
  </si>
  <si>
    <t>62073516</t>
  </si>
  <si>
    <t>60552255</t>
  </si>
  <si>
    <t>00226564</t>
  </si>
  <si>
    <t>00053155</t>
  </si>
  <si>
    <t>60680318</t>
  </si>
  <si>
    <t>62073087</t>
  </si>
  <si>
    <t>00226556</t>
  </si>
  <si>
    <t>00838225</t>
  </si>
  <si>
    <t>70921245</t>
  </si>
  <si>
    <t>Trafostanice obsahující dva transformátory T1, T2 **</t>
  </si>
  <si>
    <t>** Výpočet roční paušální ceny pro typ trafostanice "Trafostanice obsahující dva transformátory T1, T2" je počítán jako průměr z hodnot v buňkách U9 a U14</t>
  </si>
  <si>
    <t xml:space="preserve">Paušální cena servisu trafostanice bez DPH za celé období </t>
  </si>
  <si>
    <t>01.04.2024 (3 měsíční výpovědní doba)</t>
  </si>
  <si>
    <t>Kiosková trafostanice UD3042 vystrojená vč. rozváděče NN,  vedení 0,4 kV kabelové. Provozní napětí: VN: 22 kV, 50 Hz, IT, NN: 3x400/230V, TN-C, 1 x výkon o 160 kVA, olejový hermetický, ekodesing.</t>
  </si>
  <si>
    <t>24.11.202</t>
  </si>
  <si>
    <t>Celková paušální cena za celé období poskytování servisu (a)</t>
  </si>
  <si>
    <t>Průměrná běžná hodinová sazba za všechny trafostanice (b)</t>
  </si>
  <si>
    <t>Průměrná pohotovostní hodinová sazba za všechny trafostanice (d)</t>
  </si>
  <si>
    <t>Stávající smlouva uzavřena do den/měsíc/rok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</si>
</sst>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5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FF0000"/>
      <name val="Calibri"/>
      <family val="2"/>
      <charset val="238"/>
    </font>
    <font>
      <b/>
      <sz val="18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0"/>
      <color rgb="FF000000"/>
      <name val="Segoe UI"/>
      <family val="2"/>
      <charset val="238"/>
    </font>
    <font>
      <sz val="10"/>
      <color theme="1"/>
      <name val="Segoe UI"/>
      <family val="2"/>
      <charset val="238"/>
    </font>
    <font>
      <vertAlign val="superscript"/>
      <sz val="10"/>
      <color rgb="FF000000"/>
      <name val="Segoe UI"/>
      <family val="2"/>
      <charset val="238"/>
    </font>
    <font>
      <sz val="10"/>
      <name val="Segoe UI"/>
      <family val="2"/>
      <charset val="238"/>
    </font>
    <font>
      <sz val="10"/>
      <color rgb="FFFF000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b/>
      <sz val="11"/>
      <name val="Segoe UI"/>
      <family val="2"/>
      <charset val="238"/>
    </font>
    <font>
      <b/>
      <u/>
      <sz val="11"/>
      <name val="Segoe UI"/>
      <family val="2"/>
      <charset val="238"/>
    </font>
    <font>
      <b/>
      <i/>
      <sz val="11"/>
      <name val="Segoe UI"/>
      <family val="2"/>
      <charset val="238"/>
    </font>
    <font>
      <b/>
      <sz val="10"/>
      <name val="Segoe UI"/>
      <family val="2"/>
      <charset val="238"/>
    </font>
    <font>
      <b/>
      <sz val="22"/>
      <name val="Segoe UI"/>
      <family val="2"/>
      <charset val="238"/>
    </font>
    <font>
      <b/>
      <sz val="20"/>
      <name val="Segoe UI"/>
      <family val="2"/>
      <charset val="238"/>
    </font>
    <font>
      <b/>
      <sz val="14"/>
      <color rgb="FF000000"/>
      <name val="Segoe UI"/>
      <family val="2"/>
      <charset val="238"/>
    </font>
    <font>
      <b/>
      <sz val="14"/>
      <name val="Segoe UI"/>
      <family val="2"/>
      <charset val="238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16">
    <xf numFmtId="0" fontId="0" fillId="0" borderId="0" xfId="0" applyFont="1" applyAlignment="1"/>
    <xf numFmtId="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Continuous" vertical="center"/>
    </xf>
    <xf numFmtId="0" fontId="4" fillId="6" borderId="5" xfId="0" applyFont="1" applyFill="1" applyBorder="1" applyAlignment="1">
      <alignment horizontal="centerContinuous" vertical="center" wrapText="1"/>
    </xf>
    <xf numFmtId="0" fontId="4" fillId="6" borderId="6" xfId="0" applyFont="1" applyFill="1" applyBorder="1" applyAlignment="1">
      <alignment horizontal="centerContinuous" vertical="center" wrapText="1"/>
    </xf>
    <xf numFmtId="0" fontId="10" fillId="4" borderId="7" xfId="0" applyFont="1" applyFill="1" applyBorder="1" applyAlignment="1">
      <alignment horizontal="centerContinuous" vertical="center"/>
    </xf>
    <xf numFmtId="0" fontId="10" fillId="4" borderId="1" xfId="0" applyFont="1" applyFill="1" applyBorder="1" applyAlignment="1">
      <alignment horizontal="centerContinuous" vertical="center" wrapText="1"/>
    </xf>
    <xf numFmtId="49" fontId="10" fillId="4" borderId="1" xfId="0" applyNumberFormat="1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9" fillId="4" borderId="1" xfId="0" applyFont="1" applyFill="1" applyBorder="1" applyAlignment="1">
      <alignment horizontal="centerContinuous" vertical="center"/>
    </xf>
    <xf numFmtId="14" fontId="11" fillId="4" borderId="1" xfId="0" applyNumberFormat="1" applyFont="1" applyFill="1" applyBorder="1" applyAlignment="1">
      <alignment horizontal="centerContinuous" vertical="center"/>
    </xf>
    <xf numFmtId="1" fontId="13" fillId="0" borderId="1" xfId="0" applyNumberFormat="1" applyFont="1" applyFill="1" applyBorder="1" applyAlignment="1">
      <alignment horizontal="centerContinuous" vertical="center"/>
    </xf>
    <xf numFmtId="164" fontId="2" fillId="7" borderId="1" xfId="0" applyNumberFormat="1" applyFont="1" applyFill="1" applyBorder="1" applyAlignment="1">
      <alignment horizontal="centerContinuous" vertical="center"/>
    </xf>
    <xf numFmtId="0" fontId="10" fillId="10" borderId="7" xfId="0" applyFont="1" applyFill="1" applyBorder="1" applyAlignment="1">
      <alignment horizontal="centerContinuous" vertical="center"/>
    </xf>
    <xf numFmtId="0" fontId="10" fillId="10" borderId="1" xfId="0" applyFont="1" applyFill="1" applyBorder="1" applyAlignment="1">
      <alignment horizontal="centerContinuous" vertical="center" wrapText="1"/>
    </xf>
    <xf numFmtId="49" fontId="10" fillId="10" borderId="1" xfId="0" applyNumberFormat="1" applyFont="1" applyFill="1" applyBorder="1" applyAlignment="1">
      <alignment horizontal="centerContinuous" vertical="center" wrapText="1"/>
    </xf>
    <xf numFmtId="0" fontId="11" fillId="10" borderId="1" xfId="0" applyFont="1" applyFill="1" applyBorder="1" applyAlignment="1">
      <alignment horizontal="centerContinuous" vertical="center"/>
    </xf>
    <xf numFmtId="0" fontId="9" fillId="10" borderId="1" xfId="0" applyFont="1" applyFill="1" applyBorder="1" applyAlignment="1">
      <alignment horizontal="centerContinuous" vertical="center"/>
    </xf>
    <xf numFmtId="0" fontId="10" fillId="10" borderId="1" xfId="0" applyFont="1" applyFill="1" applyBorder="1" applyAlignment="1">
      <alignment horizontal="centerContinuous" vertical="center"/>
    </xf>
    <xf numFmtId="14" fontId="11" fillId="10" borderId="1" xfId="0" applyNumberFormat="1" applyFont="1" applyFill="1" applyBorder="1" applyAlignment="1">
      <alignment horizontal="centerContinuous" vertical="center"/>
    </xf>
    <xf numFmtId="0" fontId="10" fillId="4" borderId="1" xfId="0" applyFont="1" applyFill="1" applyBorder="1" applyAlignment="1">
      <alignment horizontal="centerContinuous" vertical="center"/>
    </xf>
    <xf numFmtId="0" fontId="10" fillId="5" borderId="7" xfId="0" applyFont="1" applyFill="1" applyBorder="1" applyAlignment="1">
      <alignment horizontal="centerContinuous" vertical="center"/>
    </xf>
    <xf numFmtId="0" fontId="10" fillId="5" borderId="1" xfId="0" applyFont="1" applyFill="1" applyBorder="1" applyAlignment="1">
      <alignment horizontal="centerContinuous" vertical="center" wrapText="1"/>
    </xf>
    <xf numFmtId="49" fontId="10" fillId="5" borderId="1" xfId="0" applyNumberFormat="1" applyFont="1" applyFill="1" applyBorder="1" applyAlignment="1">
      <alignment horizontal="centerContinuous" vertical="center" wrapText="1"/>
    </xf>
    <xf numFmtId="0" fontId="11" fillId="5" borderId="1" xfId="0" applyFont="1" applyFill="1" applyBorder="1" applyAlignment="1">
      <alignment horizontal="centerContinuous" vertical="center"/>
    </xf>
    <xf numFmtId="14" fontId="11" fillId="5" borderId="1" xfId="0" applyNumberFormat="1" applyFont="1" applyFill="1" applyBorder="1" applyAlignment="1">
      <alignment horizontal="centerContinuous" vertical="center"/>
    </xf>
    <xf numFmtId="0" fontId="10" fillId="5" borderId="1" xfId="0" applyFont="1" applyFill="1" applyBorder="1" applyAlignment="1">
      <alignment horizontal="centerContinuous" vertical="center"/>
    </xf>
    <xf numFmtId="49" fontId="13" fillId="4" borderId="1" xfId="0" applyNumberFormat="1" applyFont="1" applyFill="1" applyBorder="1" applyAlignment="1">
      <alignment horizontal="centerContinuous" vertical="center" wrapText="1"/>
    </xf>
    <xf numFmtId="0" fontId="9" fillId="4" borderId="1" xfId="0" applyFont="1" applyFill="1" applyBorder="1" applyAlignment="1">
      <alignment horizontal="centerContinuous" vertical="center" wrapText="1"/>
    </xf>
    <xf numFmtId="14" fontId="10" fillId="4" borderId="1" xfId="0" applyNumberFormat="1" applyFont="1" applyFill="1" applyBorder="1" applyAlignment="1">
      <alignment horizontal="centerContinuous" vertical="center"/>
    </xf>
    <xf numFmtId="0" fontId="9" fillId="5" borderId="1" xfId="0" applyFont="1" applyFill="1" applyBorder="1" applyAlignment="1">
      <alignment horizontal="centerContinuous" vertical="center"/>
    </xf>
    <xf numFmtId="14" fontId="10" fillId="5" borderId="1" xfId="0" applyNumberFormat="1" applyFont="1" applyFill="1" applyBorder="1" applyAlignment="1">
      <alignment horizontal="centerContinuous" vertical="center"/>
    </xf>
    <xf numFmtId="49" fontId="10" fillId="0" borderId="1" xfId="0" applyNumberFormat="1" applyFont="1" applyFill="1" applyBorder="1" applyAlignment="1">
      <alignment horizontal="centerContinuous" vertical="center"/>
    </xf>
    <xf numFmtId="14" fontId="10" fillId="0" borderId="1" xfId="0" applyNumberFormat="1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 vertical="center"/>
    </xf>
    <xf numFmtId="14" fontId="13" fillId="0" borderId="1" xfId="0" applyNumberFormat="1" applyFont="1" applyFill="1" applyBorder="1" applyAlignment="1">
      <alignment horizontal="centerContinuous" vertical="center"/>
    </xf>
    <xf numFmtId="49" fontId="11" fillId="4" borderId="1" xfId="0" applyNumberFormat="1" applyFont="1" applyFill="1" applyBorder="1" applyAlignment="1">
      <alignment horizontal="centerContinuous" vertical="center"/>
    </xf>
    <xf numFmtId="49" fontId="13" fillId="10" borderId="1" xfId="0" applyNumberFormat="1" applyFont="1" applyFill="1" applyBorder="1" applyAlignment="1">
      <alignment horizontal="centerContinuous" vertical="center" wrapText="1"/>
    </xf>
    <xf numFmtId="0" fontId="9" fillId="10" borderId="1" xfId="0" applyFont="1" applyFill="1" applyBorder="1" applyAlignment="1">
      <alignment horizontal="centerContinuous" vertical="center" wrapText="1"/>
    </xf>
    <xf numFmtId="0" fontId="9" fillId="5" borderId="1" xfId="0" applyFont="1" applyFill="1" applyBorder="1" applyAlignment="1">
      <alignment horizontal="centerContinuous" vertical="center" wrapText="1"/>
    </xf>
    <xf numFmtId="0" fontId="10" fillId="4" borderId="8" xfId="0" applyFont="1" applyFill="1" applyBorder="1" applyAlignment="1">
      <alignment horizontal="centerContinuous" vertical="center"/>
    </xf>
    <xf numFmtId="0" fontId="10" fillId="4" borderId="2" xfId="0" applyFont="1" applyFill="1" applyBorder="1" applyAlignment="1">
      <alignment horizontal="centerContinuous" vertical="center" wrapText="1"/>
    </xf>
    <xf numFmtId="49" fontId="10" fillId="4" borderId="2" xfId="0" applyNumberFormat="1" applyFont="1" applyFill="1" applyBorder="1" applyAlignment="1">
      <alignment horizontal="centerContinuous" vertical="center" wrapText="1"/>
    </xf>
    <xf numFmtId="2" fontId="13" fillId="4" borderId="2" xfId="0" applyNumberFormat="1" applyFont="1" applyFill="1" applyBorder="1" applyAlignment="1">
      <alignment horizontal="centerContinuous" vertical="center" wrapText="1"/>
    </xf>
    <xf numFmtId="0" fontId="9" fillId="4" borderId="2" xfId="0" applyFont="1" applyFill="1" applyBorder="1" applyAlignment="1">
      <alignment horizontal="centerContinuous" vertical="center"/>
    </xf>
    <xf numFmtId="0" fontId="11" fillId="4" borderId="2" xfId="0" applyFont="1" applyFill="1" applyBorder="1" applyAlignment="1">
      <alignment horizontal="centerContinuous" vertical="center"/>
    </xf>
    <xf numFmtId="14" fontId="11" fillId="4" borderId="2" xfId="0" applyNumberFormat="1" applyFont="1" applyFill="1" applyBorder="1" applyAlignment="1">
      <alignment horizontal="centerContinuous" vertical="center"/>
    </xf>
    <xf numFmtId="0" fontId="10" fillId="4" borderId="2" xfId="0" applyFont="1" applyFill="1" applyBorder="1" applyAlignment="1">
      <alignment horizontal="centerContinuous" vertical="center"/>
    </xf>
    <xf numFmtId="14" fontId="10" fillId="0" borderId="2" xfId="0" applyNumberFormat="1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centerContinuous" vertical="center" wrapText="1"/>
    </xf>
    <xf numFmtId="164" fontId="16" fillId="9" borderId="3" xfId="2" applyNumberFormat="1" applyFont="1" applyFill="1" applyBorder="1" applyAlignment="1" applyProtection="1">
      <alignment horizontal="centerContinuous" vertical="center"/>
    </xf>
    <xf numFmtId="0" fontId="23" fillId="0" borderId="9" xfId="0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Continuous" vertical="center"/>
    </xf>
    <xf numFmtId="0" fontId="23" fillId="0" borderId="11" xfId="0" applyFont="1" applyBorder="1" applyAlignment="1">
      <alignment horizontal="centerContinuous" vertical="center"/>
    </xf>
    <xf numFmtId="0" fontId="10" fillId="10" borderId="13" xfId="0" applyFont="1" applyFill="1" applyBorder="1" applyAlignment="1">
      <alignment horizontal="centerContinuous" vertical="center"/>
    </xf>
    <xf numFmtId="0" fontId="10" fillId="10" borderId="14" xfId="0" applyFont="1" applyFill="1" applyBorder="1" applyAlignment="1">
      <alignment horizontal="centerContinuous" vertical="center"/>
    </xf>
    <xf numFmtId="0" fontId="10" fillId="10" borderId="15" xfId="0" applyFont="1" applyFill="1" applyBorder="1" applyAlignment="1">
      <alignment horizontal="centerContinuous" vertical="center"/>
    </xf>
    <xf numFmtId="0" fontId="10" fillId="4" borderId="19" xfId="0" applyFont="1" applyFill="1" applyBorder="1" applyAlignment="1">
      <alignment horizontal="centerContinuous" vertical="center"/>
    </xf>
    <xf numFmtId="0" fontId="10" fillId="4" borderId="14" xfId="0" applyFont="1" applyFill="1" applyBorder="1" applyAlignment="1">
      <alignment horizontal="centerContinuous" vertical="center"/>
    </xf>
    <xf numFmtId="0" fontId="10" fillId="4" borderId="15" xfId="0" applyFont="1" applyFill="1" applyBorder="1" applyAlignment="1">
      <alignment horizontal="centerContinuous" vertical="center"/>
    </xf>
    <xf numFmtId="0" fontId="10" fillId="5" borderId="19" xfId="0" applyFont="1" applyFill="1" applyBorder="1" applyAlignment="1">
      <alignment horizontal="centerContinuous" vertical="center" wrapText="1"/>
    </xf>
    <xf numFmtId="0" fontId="10" fillId="5" borderId="14" xfId="0" applyFont="1" applyFill="1" applyBorder="1" applyAlignment="1">
      <alignment horizontal="centerContinuous" vertical="center"/>
    </xf>
    <xf numFmtId="0" fontId="10" fillId="5" borderId="15" xfId="0" applyFont="1" applyFill="1" applyBorder="1" applyAlignment="1">
      <alignment horizontal="centerContinuous" vertical="center"/>
    </xf>
    <xf numFmtId="0" fontId="10" fillId="11" borderId="19" xfId="0" applyFont="1" applyFill="1" applyBorder="1" applyAlignment="1">
      <alignment horizontal="centerContinuous" vertical="center" wrapText="1"/>
    </xf>
    <xf numFmtId="0" fontId="10" fillId="11" borderId="14" xfId="0" applyFont="1" applyFill="1" applyBorder="1" applyAlignment="1">
      <alignment horizontal="centerContinuous" vertical="center"/>
    </xf>
    <xf numFmtId="0" fontId="10" fillId="11" borderId="20" xfId="0" applyFont="1" applyFill="1" applyBorder="1" applyAlignment="1">
      <alignment horizontal="centerContinuous" vertical="center"/>
    </xf>
    <xf numFmtId="0" fontId="3" fillId="0" borderId="23" xfId="0" applyFont="1" applyFill="1" applyBorder="1" applyAlignment="1">
      <alignment horizontal="centerContinuous" vertical="center"/>
    </xf>
    <xf numFmtId="14" fontId="19" fillId="0" borderId="24" xfId="0" applyNumberFormat="1" applyFont="1" applyFill="1" applyBorder="1" applyAlignment="1">
      <alignment horizontal="centerContinuous" vertical="center" wrapText="1"/>
    </xf>
    <xf numFmtId="14" fontId="19" fillId="0" borderId="1" xfId="0" applyNumberFormat="1" applyFont="1" applyFill="1" applyBorder="1" applyAlignment="1">
      <alignment horizontal="centerContinuous" vertical="center" wrapText="1"/>
    </xf>
    <xf numFmtId="14" fontId="8" fillId="0" borderId="1" xfId="0" applyNumberFormat="1" applyFont="1" applyFill="1" applyBorder="1" applyAlignment="1">
      <alignment horizontal="centerContinuous" vertical="center" wrapText="1"/>
    </xf>
    <xf numFmtId="14" fontId="8" fillId="0" borderId="2" xfId="0" applyNumberFormat="1" applyFont="1" applyFill="1" applyBorder="1" applyAlignment="1">
      <alignment horizontal="centerContinuous" vertical="center" wrapText="1"/>
    </xf>
    <xf numFmtId="0" fontId="4" fillId="6" borderId="25" xfId="0" applyFont="1" applyFill="1" applyBorder="1" applyAlignment="1">
      <alignment horizontal="centerContinuous" vertical="center" wrapText="1"/>
    </xf>
    <xf numFmtId="0" fontId="4" fillId="2" borderId="5" xfId="0" applyFont="1" applyFill="1" applyBorder="1" applyAlignment="1">
      <alignment horizontal="centerContinuous" vertical="center" wrapText="1"/>
    </xf>
    <xf numFmtId="0" fontId="10" fillId="10" borderId="26" xfId="0" applyFont="1" applyFill="1" applyBorder="1" applyAlignment="1">
      <alignment horizontal="centerContinuous" vertical="center"/>
    </xf>
    <xf numFmtId="0" fontId="10" fillId="10" borderId="24" xfId="0" applyFont="1" applyFill="1" applyBorder="1" applyAlignment="1">
      <alignment horizontal="centerContinuous" vertical="center" wrapText="1"/>
    </xf>
    <xf numFmtId="49" fontId="10" fillId="10" borderId="24" xfId="0" applyNumberFormat="1" applyFont="1" applyFill="1" applyBorder="1" applyAlignment="1">
      <alignment horizontal="centerContinuous" vertical="center" wrapText="1"/>
    </xf>
    <xf numFmtId="0" fontId="11" fillId="10" borderId="24" xfId="0" applyFont="1" applyFill="1" applyBorder="1" applyAlignment="1">
      <alignment horizontal="centerContinuous" vertical="center"/>
    </xf>
    <xf numFmtId="0" fontId="9" fillId="10" borderId="24" xfId="0" applyFont="1" applyFill="1" applyBorder="1" applyAlignment="1">
      <alignment horizontal="centerContinuous" vertical="center"/>
    </xf>
    <xf numFmtId="0" fontId="10" fillId="10" borderId="24" xfId="0" applyFont="1" applyFill="1" applyBorder="1" applyAlignment="1">
      <alignment horizontal="centerContinuous" vertical="center"/>
    </xf>
    <xf numFmtId="14" fontId="11" fillId="10" borderId="24" xfId="0" applyNumberFormat="1" applyFont="1" applyFill="1" applyBorder="1" applyAlignment="1">
      <alignment horizontal="centerContinuous" vertical="center"/>
    </xf>
    <xf numFmtId="1" fontId="13" fillId="0" borderId="24" xfId="0" applyNumberFormat="1" applyFont="1" applyFill="1" applyBorder="1" applyAlignment="1">
      <alignment horizontal="centerContinuous" vertical="center"/>
    </xf>
    <xf numFmtId="0" fontId="3" fillId="0" borderId="15" xfId="0" applyFont="1" applyFill="1" applyBorder="1" applyAlignment="1">
      <alignment horizontal="centerContinuous" vertical="center"/>
    </xf>
    <xf numFmtId="164" fontId="2" fillId="7" borderId="24" xfId="0" applyNumberFormat="1" applyFont="1" applyFill="1" applyBorder="1" applyAlignment="1">
      <alignment horizontal="centerContinuous" vertical="center"/>
    </xf>
    <xf numFmtId="164" fontId="2" fillId="7" borderId="27" xfId="0" applyNumberFormat="1" applyFont="1" applyFill="1" applyBorder="1" applyAlignment="1">
      <alignment horizontal="centerContinuous" vertical="center"/>
    </xf>
    <xf numFmtId="164" fontId="2" fillId="7" borderId="28" xfId="0" applyNumberFormat="1" applyFont="1" applyFill="1" applyBorder="1" applyAlignment="1">
      <alignment horizontal="centerContinuous" vertical="center"/>
    </xf>
    <xf numFmtId="0" fontId="3" fillId="0" borderId="18" xfId="0" applyFont="1" applyFill="1" applyBorder="1" applyAlignment="1">
      <alignment horizontal="centerContinuous" vertical="center"/>
    </xf>
    <xf numFmtId="164" fontId="2" fillId="7" borderId="2" xfId="0" applyNumberFormat="1" applyFont="1" applyFill="1" applyBorder="1" applyAlignment="1">
      <alignment horizontal="centerContinuous" vertical="center"/>
    </xf>
    <xf numFmtId="164" fontId="2" fillId="7" borderId="29" xfId="0" applyNumberFormat="1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 wrapText="1"/>
    </xf>
    <xf numFmtId="0" fontId="16" fillId="2" borderId="11" xfId="0" applyFont="1" applyFill="1" applyBorder="1" applyAlignment="1">
      <alignment horizontal="centerContinuous" vertical="center" wrapText="1"/>
    </xf>
    <xf numFmtId="0" fontId="16" fillId="2" borderId="10" xfId="0" applyFont="1" applyFill="1" applyBorder="1" applyAlignment="1">
      <alignment horizontal="centerContinuous" vertical="center" wrapText="1"/>
    </xf>
    <xf numFmtId="14" fontId="10" fillId="0" borderId="1" xfId="0" applyNumberFormat="1" applyFont="1" applyFill="1" applyBorder="1" applyAlignment="1">
      <alignment horizontal="centerContinuous" vertical="center" wrapText="1"/>
    </xf>
    <xf numFmtId="14" fontId="10" fillId="4" borderId="2" xfId="0" applyNumberFormat="1" applyFont="1" applyFill="1" applyBorder="1" applyAlignment="1">
      <alignment horizontal="centerContinuous" vertical="center"/>
    </xf>
    <xf numFmtId="164" fontId="2" fillId="3" borderId="24" xfId="0" applyNumberFormat="1" applyFont="1" applyFill="1" applyBorder="1" applyAlignment="1" applyProtection="1">
      <alignment horizontal="centerContinuous" vertical="center"/>
      <protection locked="0"/>
    </xf>
    <xf numFmtId="164" fontId="2" fillId="3" borderId="1" xfId="0" applyNumberFormat="1" applyFont="1" applyFill="1" applyBorder="1" applyAlignment="1" applyProtection="1">
      <alignment horizontal="centerContinuous" vertical="center"/>
      <protection locked="0"/>
    </xf>
    <xf numFmtId="164" fontId="2" fillId="3" borderId="2" xfId="0" applyNumberFormat="1" applyFont="1" applyFill="1" applyBorder="1" applyAlignment="1" applyProtection="1">
      <alignment horizontal="centerContinuous" vertical="center"/>
      <protection locked="0"/>
    </xf>
    <xf numFmtId="0" fontId="20" fillId="8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8" fillId="7" borderId="3" xfId="2" applyNumberFormat="1" applyFont="1" applyFill="1" applyBorder="1" applyAlignment="1" applyProtection="1">
      <alignment horizontal="center" vertical="center"/>
      <protection locked="0"/>
    </xf>
    <xf numFmtId="0" fontId="16" fillId="8" borderId="3" xfId="0" applyFont="1" applyFill="1" applyBorder="1" applyAlignment="1">
      <alignment horizontal="center" vertical="center" wrapText="1"/>
    </xf>
    <xf numFmtId="164" fontId="8" fillId="0" borderId="21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164" fontId="8" fillId="0" borderId="2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 2" xfId="1" xr:uid="{A021C646-820D-4202-BDB7-3489AF255F69}"/>
  </cellStyles>
  <dxfs count="0"/>
  <tableStyles count="0" defaultTableStyle="TableStyleMedium2" defaultPivotStyle="PivotStyleLight16"/>
  <colors>
    <mruColors>
      <color rgb="FFCCFFCC"/>
      <color rgb="FFACF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7A78-EE16-49C0-84BB-9D335033B39F}">
  <sheetPr>
    <pageSetUpPr fitToPage="1"/>
  </sheetPr>
  <dimension ref="A1:T40"/>
  <sheetViews>
    <sheetView showGridLines="0" tabSelected="1" view="pageLayout" zoomScale="55" zoomScaleNormal="40" zoomScalePageLayoutView="55" workbookViewId="0">
      <selection sqref="A1:T1"/>
    </sheetView>
  </sheetViews>
  <sheetFormatPr defaultColWidth="9.140625" defaultRowHeight="24.95" customHeight="1" x14ac:dyDescent="0.2"/>
  <cols>
    <col min="1" max="1" width="9.140625" style="3"/>
    <col min="2" max="2" width="32.7109375" style="2" customWidth="1"/>
    <col min="3" max="3" width="24.28515625" style="2" customWidth="1"/>
    <col min="4" max="4" width="21.85546875" style="3" customWidth="1"/>
    <col min="5" max="5" width="28" style="3" customWidth="1"/>
    <col min="6" max="6" width="20.85546875" style="3" customWidth="1"/>
    <col min="7" max="8" width="18.5703125" style="2" customWidth="1"/>
    <col min="9" max="9" width="25.42578125" style="2" customWidth="1"/>
    <col min="10" max="10" width="19.28515625" style="2" customWidth="1"/>
    <col min="11" max="11" width="20.5703125" style="2" customWidth="1"/>
    <col min="12" max="12" width="20" style="2" customWidth="1"/>
    <col min="13" max="13" width="172.5703125" style="2" customWidth="1"/>
    <col min="14" max="14" width="17.140625" style="2" customWidth="1"/>
    <col min="15" max="15" width="18" style="2" customWidth="1"/>
    <col min="16" max="16" width="24.28515625" style="2" customWidth="1"/>
    <col min="17" max="19" width="17.140625" style="2" customWidth="1"/>
    <col min="20" max="20" width="19.140625" style="2" customWidth="1"/>
    <col min="21" max="16384" width="9.140625" style="2"/>
  </cols>
  <sheetData>
    <row r="1" spans="1:20" ht="47.25" customHeight="1" x14ac:dyDescent="0.6">
      <c r="A1" s="102" t="s">
        <v>149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24.95" customHeight="1" x14ac:dyDescent="0.2">
      <c r="A2" s="103" t="s">
        <v>141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24.95" customHeight="1" x14ac:dyDescent="0.2">
      <c r="A3" s="104" t="s">
        <v>146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1:20" ht="24.95" customHeight="1" thickBot="1" x14ac:dyDescent="0.25"/>
    <row r="5" spans="1:20" ht="69.75" customHeight="1" thickBot="1" x14ac:dyDescent="0.25">
      <c r="A5" s="5" t="s">
        <v>130</v>
      </c>
      <c r="B5" s="6" t="s">
        <v>37</v>
      </c>
      <c r="C5" s="6" t="s">
        <v>131</v>
      </c>
      <c r="D5" s="7" t="s">
        <v>0</v>
      </c>
      <c r="E5" s="6" t="s">
        <v>36</v>
      </c>
      <c r="F5" s="7" t="s">
        <v>1</v>
      </c>
      <c r="G5" s="7" t="s">
        <v>2</v>
      </c>
      <c r="H5" s="7" t="s">
        <v>3</v>
      </c>
      <c r="I5" s="7" t="s">
        <v>4</v>
      </c>
      <c r="J5" s="7" t="s">
        <v>5</v>
      </c>
      <c r="K5" s="7" t="s">
        <v>6</v>
      </c>
      <c r="L5" s="7" t="s">
        <v>7</v>
      </c>
      <c r="M5" s="8" t="s">
        <v>41</v>
      </c>
      <c r="N5" s="6" t="s">
        <v>182</v>
      </c>
      <c r="O5" s="6" t="s">
        <v>132</v>
      </c>
      <c r="P5" s="78" t="s">
        <v>126</v>
      </c>
      <c r="Q5" s="77" t="s">
        <v>135</v>
      </c>
      <c r="R5" s="9" t="s">
        <v>133</v>
      </c>
      <c r="S5" s="9" t="s">
        <v>134</v>
      </c>
      <c r="T5" s="10" t="s">
        <v>175</v>
      </c>
    </row>
    <row r="6" spans="1:20" ht="179.25" customHeight="1" x14ac:dyDescent="0.2">
      <c r="A6" s="79" t="s">
        <v>46</v>
      </c>
      <c r="B6" s="80" t="s">
        <v>47</v>
      </c>
      <c r="C6" s="81" t="s">
        <v>151</v>
      </c>
      <c r="D6" s="82" t="s">
        <v>18</v>
      </c>
      <c r="E6" s="80" t="s">
        <v>48</v>
      </c>
      <c r="F6" s="83" t="s">
        <v>17</v>
      </c>
      <c r="G6" s="82" t="s">
        <v>9</v>
      </c>
      <c r="H6" s="82" t="s">
        <v>9</v>
      </c>
      <c r="I6" s="84" t="s">
        <v>128</v>
      </c>
      <c r="J6" s="84" t="s">
        <v>128</v>
      </c>
      <c r="K6" s="82" t="s">
        <v>10</v>
      </c>
      <c r="L6" s="85">
        <v>43368</v>
      </c>
      <c r="M6" s="80" t="s">
        <v>136</v>
      </c>
      <c r="N6" s="86" t="s">
        <v>141</v>
      </c>
      <c r="O6" s="73">
        <v>44348</v>
      </c>
      <c r="P6" s="87">
        <v>48</v>
      </c>
      <c r="Q6" s="99">
        <v>0</v>
      </c>
      <c r="R6" s="88">
        <f>Q6*1.3</f>
        <v>0</v>
      </c>
      <c r="S6" s="99">
        <v>0</v>
      </c>
      <c r="T6" s="89">
        <f t="shared" ref="T6:T28" si="0">(S6/12)*P6</f>
        <v>0</v>
      </c>
    </row>
    <row r="7" spans="1:20" ht="54" customHeight="1" x14ac:dyDescent="0.2">
      <c r="A7" s="19" t="s">
        <v>33</v>
      </c>
      <c r="B7" s="20" t="s">
        <v>49</v>
      </c>
      <c r="C7" s="21" t="s">
        <v>152</v>
      </c>
      <c r="D7" s="22" t="s">
        <v>21</v>
      </c>
      <c r="E7" s="22" t="s">
        <v>50</v>
      </c>
      <c r="F7" s="23" t="s">
        <v>17</v>
      </c>
      <c r="G7" s="22" t="s">
        <v>9</v>
      </c>
      <c r="H7" s="22" t="s">
        <v>9</v>
      </c>
      <c r="I7" s="24" t="s">
        <v>128</v>
      </c>
      <c r="J7" s="25">
        <v>43671</v>
      </c>
      <c r="K7" s="22" t="s">
        <v>10</v>
      </c>
      <c r="L7" s="25">
        <v>43447</v>
      </c>
      <c r="M7" s="20" t="s">
        <v>124</v>
      </c>
      <c r="N7" s="17" t="s">
        <v>141</v>
      </c>
      <c r="O7" s="74">
        <v>44348</v>
      </c>
      <c r="P7" s="72">
        <v>48</v>
      </c>
      <c r="Q7" s="100">
        <v>0</v>
      </c>
      <c r="R7" s="18">
        <f t="shared" ref="R7:R28" si="1">Q7*1.3</f>
        <v>0</v>
      </c>
      <c r="S7" s="100">
        <v>0</v>
      </c>
      <c r="T7" s="90">
        <f t="shared" si="0"/>
        <v>0</v>
      </c>
    </row>
    <row r="8" spans="1:20" ht="48.6" customHeight="1" x14ac:dyDescent="0.2">
      <c r="A8" s="11" t="s">
        <v>51</v>
      </c>
      <c r="B8" s="12" t="s">
        <v>52</v>
      </c>
      <c r="C8" s="13" t="s">
        <v>154</v>
      </c>
      <c r="D8" s="14" t="s">
        <v>15</v>
      </c>
      <c r="E8" s="12" t="s">
        <v>53</v>
      </c>
      <c r="F8" s="15" t="s">
        <v>11</v>
      </c>
      <c r="G8" s="14" t="s">
        <v>9</v>
      </c>
      <c r="H8" s="14" t="s">
        <v>10</v>
      </c>
      <c r="I8" s="16">
        <v>43994</v>
      </c>
      <c r="J8" s="26" t="s">
        <v>87</v>
      </c>
      <c r="K8" s="14" t="s">
        <v>10</v>
      </c>
      <c r="L8" s="16">
        <v>42876</v>
      </c>
      <c r="M8" s="12" t="s">
        <v>137</v>
      </c>
      <c r="N8" s="17" t="s">
        <v>141</v>
      </c>
      <c r="O8" s="74">
        <v>44348</v>
      </c>
      <c r="P8" s="72">
        <v>60</v>
      </c>
      <c r="Q8" s="100">
        <v>0</v>
      </c>
      <c r="R8" s="18">
        <f t="shared" si="1"/>
        <v>0</v>
      </c>
      <c r="S8" s="100">
        <v>0</v>
      </c>
      <c r="T8" s="90">
        <f t="shared" si="0"/>
        <v>0</v>
      </c>
    </row>
    <row r="9" spans="1:20" ht="138.75" customHeight="1" x14ac:dyDescent="0.2">
      <c r="A9" s="27" t="s">
        <v>54</v>
      </c>
      <c r="B9" s="28" t="s">
        <v>55</v>
      </c>
      <c r="C9" s="29" t="s">
        <v>155</v>
      </c>
      <c r="D9" s="30" t="s">
        <v>13</v>
      </c>
      <c r="E9" s="28" t="s">
        <v>56</v>
      </c>
      <c r="F9" s="45" t="s">
        <v>14</v>
      </c>
      <c r="G9" s="30" t="s">
        <v>9</v>
      </c>
      <c r="H9" s="30" t="s">
        <v>9</v>
      </c>
      <c r="I9" s="31">
        <v>44013</v>
      </c>
      <c r="J9" s="32" t="s">
        <v>87</v>
      </c>
      <c r="K9" s="30" t="s">
        <v>10</v>
      </c>
      <c r="L9" s="31">
        <v>43700</v>
      </c>
      <c r="M9" s="28" t="s">
        <v>138</v>
      </c>
      <c r="N9" s="17" t="s">
        <v>141</v>
      </c>
      <c r="O9" s="74">
        <v>44348</v>
      </c>
      <c r="P9" s="72">
        <v>60</v>
      </c>
      <c r="Q9" s="100">
        <v>0</v>
      </c>
      <c r="R9" s="18">
        <f t="shared" si="1"/>
        <v>0</v>
      </c>
      <c r="S9" s="100">
        <v>0</v>
      </c>
      <c r="T9" s="90">
        <f t="shared" si="0"/>
        <v>0</v>
      </c>
    </row>
    <row r="10" spans="1:20" ht="51.6" customHeight="1" x14ac:dyDescent="0.2">
      <c r="A10" s="11" t="s">
        <v>57</v>
      </c>
      <c r="B10" s="12" t="s">
        <v>58</v>
      </c>
      <c r="C10" s="13" t="s">
        <v>156</v>
      </c>
      <c r="D10" s="33" t="s">
        <v>40</v>
      </c>
      <c r="E10" s="12" t="s">
        <v>59</v>
      </c>
      <c r="F10" s="34" t="s">
        <v>11</v>
      </c>
      <c r="G10" s="14" t="s">
        <v>10</v>
      </c>
      <c r="H10" s="14" t="s">
        <v>10</v>
      </c>
      <c r="I10" s="35">
        <v>43717</v>
      </c>
      <c r="J10" s="35">
        <v>43717</v>
      </c>
      <c r="K10" s="14" t="s">
        <v>10</v>
      </c>
      <c r="L10" s="35">
        <v>42622</v>
      </c>
      <c r="M10" s="12" t="s">
        <v>139</v>
      </c>
      <c r="N10" s="17" t="s">
        <v>141</v>
      </c>
      <c r="O10" s="74">
        <v>44348</v>
      </c>
      <c r="P10" s="72">
        <v>60</v>
      </c>
      <c r="Q10" s="100">
        <v>0</v>
      </c>
      <c r="R10" s="18">
        <f t="shared" si="1"/>
        <v>0</v>
      </c>
      <c r="S10" s="100">
        <v>0</v>
      </c>
      <c r="T10" s="90">
        <f t="shared" si="0"/>
        <v>0</v>
      </c>
    </row>
    <row r="11" spans="1:20" ht="39" customHeight="1" x14ac:dyDescent="0.2">
      <c r="A11" s="19" t="s">
        <v>60</v>
      </c>
      <c r="B11" s="20" t="s">
        <v>61</v>
      </c>
      <c r="C11" s="21" t="s">
        <v>157</v>
      </c>
      <c r="D11" s="22" t="s">
        <v>26</v>
      </c>
      <c r="E11" s="20" t="s">
        <v>62</v>
      </c>
      <c r="F11" s="23" t="s">
        <v>17</v>
      </c>
      <c r="G11" s="22" t="s">
        <v>9</v>
      </c>
      <c r="H11" s="22" t="s">
        <v>9</v>
      </c>
      <c r="I11" s="24" t="s">
        <v>87</v>
      </c>
      <c r="J11" s="24" t="s">
        <v>87</v>
      </c>
      <c r="K11" s="22" t="s">
        <v>9</v>
      </c>
      <c r="L11" s="24" t="s">
        <v>87</v>
      </c>
      <c r="M11" s="20" t="s">
        <v>123</v>
      </c>
      <c r="N11" s="17" t="s">
        <v>141</v>
      </c>
      <c r="O11" s="74">
        <v>44348</v>
      </c>
      <c r="P11" s="72">
        <v>48</v>
      </c>
      <c r="Q11" s="100">
        <v>0</v>
      </c>
      <c r="R11" s="18">
        <f t="shared" si="1"/>
        <v>0</v>
      </c>
      <c r="S11" s="100">
        <v>0</v>
      </c>
      <c r="T11" s="90">
        <f t="shared" si="0"/>
        <v>0</v>
      </c>
    </row>
    <row r="12" spans="1:20" ht="49.5" customHeight="1" x14ac:dyDescent="0.2">
      <c r="A12" s="11" t="s">
        <v>63</v>
      </c>
      <c r="B12" s="12" t="s">
        <v>64</v>
      </c>
      <c r="C12" s="13" t="s">
        <v>158</v>
      </c>
      <c r="D12" s="14" t="s">
        <v>24</v>
      </c>
      <c r="E12" s="12" t="s">
        <v>65</v>
      </c>
      <c r="F12" s="15" t="s">
        <v>8</v>
      </c>
      <c r="G12" s="14" t="s">
        <v>10</v>
      </c>
      <c r="H12" s="14" t="s">
        <v>10</v>
      </c>
      <c r="I12" s="16">
        <v>43210</v>
      </c>
      <c r="J12" s="16">
        <v>43210</v>
      </c>
      <c r="K12" s="14" t="s">
        <v>10</v>
      </c>
      <c r="L12" s="16">
        <v>43210</v>
      </c>
      <c r="M12" s="12" t="s">
        <v>79</v>
      </c>
      <c r="N12" s="17" t="s">
        <v>141</v>
      </c>
      <c r="O12" s="74">
        <v>44348</v>
      </c>
      <c r="P12" s="72">
        <v>60</v>
      </c>
      <c r="Q12" s="100">
        <v>0</v>
      </c>
      <c r="R12" s="18">
        <f t="shared" si="1"/>
        <v>0</v>
      </c>
      <c r="S12" s="100">
        <v>0</v>
      </c>
      <c r="T12" s="90">
        <f t="shared" si="0"/>
        <v>0</v>
      </c>
    </row>
    <row r="13" spans="1:20" ht="73.5" customHeight="1" x14ac:dyDescent="0.2">
      <c r="A13" s="27" t="s">
        <v>83</v>
      </c>
      <c r="B13" s="28" t="s">
        <v>84</v>
      </c>
      <c r="C13" s="29" t="s">
        <v>153</v>
      </c>
      <c r="D13" s="30" t="s">
        <v>20</v>
      </c>
      <c r="E13" s="28" t="s">
        <v>85</v>
      </c>
      <c r="F13" s="36" t="s">
        <v>86</v>
      </c>
      <c r="G13" s="30" t="s">
        <v>9</v>
      </c>
      <c r="H13" s="30" t="s">
        <v>10</v>
      </c>
      <c r="I13" s="37">
        <v>43942</v>
      </c>
      <c r="J13" s="31" t="s">
        <v>128</v>
      </c>
      <c r="K13" s="30" t="s">
        <v>10</v>
      </c>
      <c r="L13" s="31">
        <v>43060</v>
      </c>
      <c r="M13" s="28" t="s">
        <v>140</v>
      </c>
      <c r="N13" s="38" t="s">
        <v>125</v>
      </c>
      <c r="O13" s="75">
        <v>44579</v>
      </c>
      <c r="P13" s="72">
        <v>54</v>
      </c>
      <c r="Q13" s="100">
        <v>0</v>
      </c>
      <c r="R13" s="18">
        <f t="shared" si="1"/>
        <v>0</v>
      </c>
      <c r="S13" s="100">
        <v>0</v>
      </c>
      <c r="T13" s="90">
        <f t="shared" si="0"/>
        <v>0</v>
      </c>
    </row>
    <row r="14" spans="1:20" ht="109.5" customHeight="1" x14ac:dyDescent="0.2">
      <c r="A14" s="11" t="s">
        <v>66</v>
      </c>
      <c r="B14" s="12" t="s">
        <v>67</v>
      </c>
      <c r="C14" s="13" t="s">
        <v>159</v>
      </c>
      <c r="D14" s="14" t="s">
        <v>25</v>
      </c>
      <c r="E14" s="12" t="s">
        <v>68</v>
      </c>
      <c r="F14" s="15" t="s">
        <v>8</v>
      </c>
      <c r="G14" s="14" t="s">
        <v>10</v>
      </c>
      <c r="H14" s="14" t="s">
        <v>10</v>
      </c>
      <c r="I14" s="16">
        <v>43556</v>
      </c>
      <c r="J14" s="16">
        <v>43838</v>
      </c>
      <c r="K14" s="14" t="s">
        <v>10</v>
      </c>
      <c r="L14" s="16">
        <v>43282</v>
      </c>
      <c r="M14" s="12" t="s">
        <v>80</v>
      </c>
      <c r="N14" s="97" t="s">
        <v>176</v>
      </c>
      <c r="O14" s="75">
        <v>44440</v>
      </c>
      <c r="P14" s="72">
        <v>57</v>
      </c>
      <c r="Q14" s="100">
        <v>0</v>
      </c>
      <c r="R14" s="18">
        <f t="shared" si="1"/>
        <v>0</v>
      </c>
      <c r="S14" s="100">
        <v>0</v>
      </c>
      <c r="T14" s="90">
        <f t="shared" si="0"/>
        <v>0</v>
      </c>
    </row>
    <row r="15" spans="1:20" ht="78.75" customHeight="1" x14ac:dyDescent="0.2">
      <c r="A15" s="19" t="s">
        <v>42</v>
      </c>
      <c r="B15" s="20" t="s">
        <v>43</v>
      </c>
      <c r="C15" s="21" t="s">
        <v>160</v>
      </c>
      <c r="D15" s="22" t="s">
        <v>23</v>
      </c>
      <c r="E15" s="20" t="s">
        <v>69</v>
      </c>
      <c r="F15" s="23" t="s">
        <v>17</v>
      </c>
      <c r="G15" s="22" t="s">
        <v>10</v>
      </c>
      <c r="H15" s="22" t="s">
        <v>10</v>
      </c>
      <c r="I15" s="25">
        <v>44014</v>
      </c>
      <c r="J15" s="25">
        <v>43672</v>
      </c>
      <c r="K15" s="22" t="s">
        <v>10</v>
      </c>
      <c r="L15" s="25">
        <v>43955</v>
      </c>
      <c r="M15" s="20" t="s">
        <v>116</v>
      </c>
      <c r="N15" s="40" t="s">
        <v>127</v>
      </c>
      <c r="O15" s="75">
        <v>44348</v>
      </c>
      <c r="P15" s="72">
        <v>48</v>
      </c>
      <c r="Q15" s="100">
        <v>0</v>
      </c>
      <c r="R15" s="18">
        <f t="shared" si="1"/>
        <v>0</v>
      </c>
      <c r="S15" s="100">
        <v>0</v>
      </c>
      <c r="T15" s="90">
        <f t="shared" si="0"/>
        <v>0</v>
      </c>
    </row>
    <row r="16" spans="1:20" ht="132.75" customHeight="1" x14ac:dyDescent="0.2">
      <c r="A16" s="11" t="s">
        <v>70</v>
      </c>
      <c r="B16" s="12" t="s">
        <v>71</v>
      </c>
      <c r="C16" s="13" t="s">
        <v>161</v>
      </c>
      <c r="D16" s="14" t="s">
        <v>19</v>
      </c>
      <c r="E16" s="12" t="s">
        <v>72</v>
      </c>
      <c r="F16" s="15" t="s">
        <v>8</v>
      </c>
      <c r="G16" s="14" t="s">
        <v>10</v>
      </c>
      <c r="H16" s="14" t="s">
        <v>9</v>
      </c>
      <c r="I16" s="26" t="s">
        <v>87</v>
      </c>
      <c r="J16" s="26" t="s">
        <v>87</v>
      </c>
      <c r="K16" s="14" t="s">
        <v>10</v>
      </c>
      <c r="L16" s="16">
        <v>43717</v>
      </c>
      <c r="M16" s="12" t="s">
        <v>82</v>
      </c>
      <c r="N16" s="40" t="s">
        <v>127</v>
      </c>
      <c r="O16" s="75">
        <v>44348</v>
      </c>
      <c r="P16" s="72">
        <v>60</v>
      </c>
      <c r="Q16" s="100">
        <v>0</v>
      </c>
      <c r="R16" s="18">
        <f t="shared" si="1"/>
        <v>0</v>
      </c>
      <c r="S16" s="100">
        <v>0</v>
      </c>
      <c r="T16" s="90">
        <f t="shared" si="0"/>
        <v>0</v>
      </c>
    </row>
    <row r="17" spans="1:20" ht="110.25" customHeight="1" x14ac:dyDescent="0.2">
      <c r="A17" s="11" t="s">
        <v>73</v>
      </c>
      <c r="B17" s="12" t="s">
        <v>74</v>
      </c>
      <c r="C17" s="13" t="s">
        <v>162</v>
      </c>
      <c r="D17" s="14" t="s">
        <v>31</v>
      </c>
      <c r="E17" s="12" t="s">
        <v>75</v>
      </c>
      <c r="F17" s="15" t="s">
        <v>11</v>
      </c>
      <c r="G17" s="14" t="s">
        <v>9</v>
      </c>
      <c r="H17" s="14" t="s">
        <v>9</v>
      </c>
      <c r="I17" s="16">
        <v>43921</v>
      </c>
      <c r="J17" s="16">
        <v>42861</v>
      </c>
      <c r="K17" s="14" t="s">
        <v>10</v>
      </c>
      <c r="L17" s="16">
        <v>43921</v>
      </c>
      <c r="M17" s="12" t="s">
        <v>150</v>
      </c>
      <c r="N17" s="41">
        <v>44196</v>
      </c>
      <c r="O17" s="75">
        <v>44348</v>
      </c>
      <c r="P17" s="72">
        <v>60</v>
      </c>
      <c r="Q17" s="100">
        <v>0</v>
      </c>
      <c r="R17" s="18">
        <f t="shared" si="1"/>
        <v>0</v>
      </c>
      <c r="S17" s="100">
        <v>0</v>
      </c>
      <c r="T17" s="90">
        <f t="shared" si="0"/>
        <v>0</v>
      </c>
    </row>
    <row r="18" spans="1:20" ht="59.25" customHeight="1" x14ac:dyDescent="0.2">
      <c r="A18" s="11" t="s">
        <v>76</v>
      </c>
      <c r="B18" s="12" t="s">
        <v>77</v>
      </c>
      <c r="C18" s="13" t="s">
        <v>163</v>
      </c>
      <c r="D18" s="14" t="s">
        <v>22</v>
      </c>
      <c r="E18" s="12" t="s">
        <v>78</v>
      </c>
      <c r="F18" s="15" t="s">
        <v>11</v>
      </c>
      <c r="G18" s="14" t="s">
        <v>10</v>
      </c>
      <c r="H18" s="14" t="s">
        <v>10</v>
      </c>
      <c r="I18" s="16">
        <v>43755</v>
      </c>
      <c r="J18" s="16">
        <v>43411</v>
      </c>
      <c r="K18" s="14" t="s">
        <v>10</v>
      </c>
      <c r="L18" s="16">
        <v>43740</v>
      </c>
      <c r="M18" s="12" t="s">
        <v>81</v>
      </c>
      <c r="N18" s="40" t="s">
        <v>127</v>
      </c>
      <c r="O18" s="75">
        <v>44348</v>
      </c>
      <c r="P18" s="72">
        <v>60</v>
      </c>
      <c r="Q18" s="100">
        <v>0</v>
      </c>
      <c r="R18" s="18">
        <f t="shared" si="1"/>
        <v>0</v>
      </c>
      <c r="S18" s="100">
        <v>0</v>
      </c>
      <c r="T18" s="90">
        <f t="shared" si="0"/>
        <v>0</v>
      </c>
    </row>
    <row r="19" spans="1:20" ht="49.5" customHeight="1" x14ac:dyDescent="0.2">
      <c r="A19" s="11" t="s">
        <v>32</v>
      </c>
      <c r="B19" s="12" t="s">
        <v>88</v>
      </c>
      <c r="C19" s="13" t="s">
        <v>164</v>
      </c>
      <c r="D19" s="42" t="s">
        <v>34</v>
      </c>
      <c r="E19" s="12" t="s">
        <v>89</v>
      </c>
      <c r="F19" s="15" t="s">
        <v>8</v>
      </c>
      <c r="G19" s="14" t="s">
        <v>10</v>
      </c>
      <c r="H19" s="14" t="s">
        <v>10</v>
      </c>
      <c r="I19" s="16">
        <v>43567</v>
      </c>
      <c r="J19" s="16">
        <v>43567</v>
      </c>
      <c r="K19" s="14" t="s">
        <v>10</v>
      </c>
      <c r="L19" s="16">
        <v>43567</v>
      </c>
      <c r="M19" s="12" t="s">
        <v>117</v>
      </c>
      <c r="N19" s="39">
        <v>44480</v>
      </c>
      <c r="O19" s="75">
        <v>44481</v>
      </c>
      <c r="P19" s="72">
        <v>57</v>
      </c>
      <c r="Q19" s="100">
        <v>0</v>
      </c>
      <c r="R19" s="18">
        <f t="shared" si="1"/>
        <v>0</v>
      </c>
      <c r="S19" s="100">
        <v>0</v>
      </c>
      <c r="T19" s="90">
        <f t="shared" si="0"/>
        <v>0</v>
      </c>
    </row>
    <row r="20" spans="1:20" ht="42.95" customHeight="1" x14ac:dyDescent="0.2">
      <c r="A20" s="11" t="s">
        <v>90</v>
      </c>
      <c r="B20" s="12" t="s">
        <v>91</v>
      </c>
      <c r="C20" s="13" t="s">
        <v>165</v>
      </c>
      <c r="D20" s="14" t="s">
        <v>27</v>
      </c>
      <c r="E20" s="12" t="s">
        <v>92</v>
      </c>
      <c r="F20" s="15" t="s">
        <v>11</v>
      </c>
      <c r="G20" s="14" t="s">
        <v>10</v>
      </c>
      <c r="H20" s="14" t="s">
        <v>10</v>
      </c>
      <c r="I20" s="16">
        <v>43949</v>
      </c>
      <c r="J20" s="16">
        <v>43949</v>
      </c>
      <c r="K20" s="14" t="s">
        <v>10</v>
      </c>
      <c r="L20" s="16">
        <v>43949</v>
      </c>
      <c r="M20" s="26" t="s">
        <v>114</v>
      </c>
      <c r="N20" s="39">
        <v>44532</v>
      </c>
      <c r="O20" s="75">
        <v>44533</v>
      </c>
      <c r="P20" s="72">
        <v>54</v>
      </c>
      <c r="Q20" s="100">
        <v>0</v>
      </c>
      <c r="R20" s="18">
        <f t="shared" si="1"/>
        <v>0</v>
      </c>
      <c r="S20" s="100">
        <v>0</v>
      </c>
      <c r="T20" s="90">
        <f t="shared" si="0"/>
        <v>0</v>
      </c>
    </row>
    <row r="21" spans="1:20" ht="69.75" customHeight="1" x14ac:dyDescent="0.2">
      <c r="A21" s="11" t="s">
        <v>93</v>
      </c>
      <c r="B21" s="12" t="s">
        <v>94</v>
      </c>
      <c r="C21" s="13" t="s">
        <v>166</v>
      </c>
      <c r="D21" s="14" t="s">
        <v>12</v>
      </c>
      <c r="E21" s="12" t="s">
        <v>95</v>
      </c>
      <c r="F21" s="15" t="s">
        <v>8</v>
      </c>
      <c r="G21" s="14" t="s">
        <v>10</v>
      </c>
      <c r="H21" s="14" t="s">
        <v>10</v>
      </c>
      <c r="I21" s="16">
        <v>43628</v>
      </c>
      <c r="J21" s="35">
        <v>44055</v>
      </c>
      <c r="K21" s="14" t="s">
        <v>10</v>
      </c>
      <c r="L21" s="35">
        <v>44057</v>
      </c>
      <c r="M21" s="12" t="s">
        <v>118</v>
      </c>
      <c r="N21" s="39">
        <v>44774</v>
      </c>
      <c r="O21" s="75">
        <v>44775</v>
      </c>
      <c r="P21" s="72">
        <v>56</v>
      </c>
      <c r="Q21" s="100">
        <v>0</v>
      </c>
      <c r="R21" s="18">
        <f t="shared" si="1"/>
        <v>0</v>
      </c>
      <c r="S21" s="100">
        <v>0</v>
      </c>
      <c r="T21" s="90">
        <f t="shared" si="0"/>
        <v>0</v>
      </c>
    </row>
    <row r="22" spans="1:20" ht="49.5" customHeight="1" x14ac:dyDescent="0.2">
      <c r="A22" s="11" t="s">
        <v>96</v>
      </c>
      <c r="B22" s="12" t="s">
        <v>97</v>
      </c>
      <c r="C22" s="13" t="s">
        <v>167</v>
      </c>
      <c r="D22" s="14" t="s">
        <v>38</v>
      </c>
      <c r="E22" s="12" t="s">
        <v>98</v>
      </c>
      <c r="F22" s="15" t="s">
        <v>8</v>
      </c>
      <c r="G22" s="14" t="s">
        <v>10</v>
      </c>
      <c r="H22" s="14" t="s">
        <v>10</v>
      </c>
      <c r="I22" s="16">
        <v>43945</v>
      </c>
      <c r="J22" s="16">
        <v>43945</v>
      </c>
      <c r="K22" s="14" t="s">
        <v>10</v>
      </c>
      <c r="L22" s="16">
        <v>43945</v>
      </c>
      <c r="M22" s="26" t="s">
        <v>177</v>
      </c>
      <c r="N22" s="39">
        <v>44550</v>
      </c>
      <c r="O22" s="75">
        <v>44551</v>
      </c>
      <c r="P22" s="72">
        <v>53</v>
      </c>
      <c r="Q22" s="100">
        <v>0</v>
      </c>
      <c r="R22" s="18">
        <f t="shared" si="1"/>
        <v>0</v>
      </c>
      <c r="S22" s="100">
        <v>0</v>
      </c>
      <c r="T22" s="90">
        <f t="shared" si="0"/>
        <v>0</v>
      </c>
    </row>
    <row r="23" spans="1:20" ht="49.5" customHeight="1" x14ac:dyDescent="0.2">
      <c r="A23" s="19" t="s">
        <v>99</v>
      </c>
      <c r="B23" s="20" t="s">
        <v>100</v>
      </c>
      <c r="C23" s="21" t="s">
        <v>168</v>
      </c>
      <c r="D23" s="43" t="s">
        <v>39</v>
      </c>
      <c r="E23" s="20" t="s">
        <v>101</v>
      </c>
      <c r="F23" s="44" t="s">
        <v>17</v>
      </c>
      <c r="G23" s="22" t="s">
        <v>10</v>
      </c>
      <c r="H23" s="22" t="s">
        <v>10</v>
      </c>
      <c r="I23" s="24" t="s">
        <v>87</v>
      </c>
      <c r="J23" s="24" t="s">
        <v>87</v>
      </c>
      <c r="K23" s="24" t="s">
        <v>87</v>
      </c>
      <c r="L23" s="24" t="s">
        <v>87</v>
      </c>
      <c r="M23" s="20" t="s">
        <v>115</v>
      </c>
      <c r="N23" s="39">
        <v>44644</v>
      </c>
      <c r="O23" s="75">
        <v>44645</v>
      </c>
      <c r="P23" s="72">
        <v>39</v>
      </c>
      <c r="Q23" s="100">
        <v>0</v>
      </c>
      <c r="R23" s="18">
        <f t="shared" si="1"/>
        <v>0</v>
      </c>
      <c r="S23" s="100">
        <v>0</v>
      </c>
      <c r="T23" s="90">
        <f t="shared" si="0"/>
        <v>0</v>
      </c>
    </row>
    <row r="24" spans="1:20" ht="49.5" customHeight="1" x14ac:dyDescent="0.2">
      <c r="A24" s="19" t="s">
        <v>102</v>
      </c>
      <c r="B24" s="20" t="s">
        <v>103</v>
      </c>
      <c r="C24" s="21" t="s">
        <v>169</v>
      </c>
      <c r="D24" s="22" t="s">
        <v>16</v>
      </c>
      <c r="E24" s="20" t="s">
        <v>104</v>
      </c>
      <c r="F24" s="23" t="s">
        <v>17</v>
      </c>
      <c r="G24" s="22" t="s">
        <v>10</v>
      </c>
      <c r="H24" s="22" t="s">
        <v>10</v>
      </c>
      <c r="I24" s="25">
        <v>43567</v>
      </c>
      <c r="J24" s="25">
        <v>43811</v>
      </c>
      <c r="K24" s="22" t="s">
        <v>10</v>
      </c>
      <c r="L24" s="25">
        <v>43811</v>
      </c>
      <c r="M24" s="20" t="s">
        <v>115</v>
      </c>
      <c r="N24" s="39">
        <v>44643</v>
      </c>
      <c r="O24" s="75">
        <v>44644</v>
      </c>
      <c r="P24" s="72">
        <v>39</v>
      </c>
      <c r="Q24" s="100">
        <v>0</v>
      </c>
      <c r="R24" s="18">
        <f t="shared" si="1"/>
        <v>0</v>
      </c>
      <c r="S24" s="100">
        <v>0</v>
      </c>
      <c r="T24" s="90">
        <f t="shared" si="0"/>
        <v>0</v>
      </c>
    </row>
    <row r="25" spans="1:20" ht="49.5" customHeight="1" x14ac:dyDescent="0.2">
      <c r="A25" s="11" t="s">
        <v>105</v>
      </c>
      <c r="B25" s="12" t="s">
        <v>106</v>
      </c>
      <c r="C25" s="13" t="s">
        <v>170</v>
      </c>
      <c r="D25" s="14" t="s">
        <v>30</v>
      </c>
      <c r="E25" s="12" t="s">
        <v>107</v>
      </c>
      <c r="F25" s="15" t="s">
        <v>8</v>
      </c>
      <c r="G25" s="14" t="s">
        <v>10</v>
      </c>
      <c r="H25" s="14" t="s">
        <v>10</v>
      </c>
      <c r="I25" s="16">
        <v>43637</v>
      </c>
      <c r="J25" s="26" t="s">
        <v>87</v>
      </c>
      <c r="K25" s="14" t="s">
        <v>10</v>
      </c>
      <c r="L25" s="16">
        <v>42710</v>
      </c>
      <c r="M25" s="12" t="s">
        <v>121</v>
      </c>
      <c r="N25" s="39">
        <v>44684</v>
      </c>
      <c r="O25" s="75">
        <v>44685</v>
      </c>
      <c r="P25" s="72">
        <v>46</v>
      </c>
      <c r="Q25" s="100">
        <v>0</v>
      </c>
      <c r="R25" s="18">
        <f t="shared" si="1"/>
        <v>0</v>
      </c>
      <c r="S25" s="100">
        <v>0</v>
      </c>
      <c r="T25" s="90">
        <f t="shared" si="0"/>
        <v>0</v>
      </c>
    </row>
    <row r="26" spans="1:20" ht="49.5" customHeight="1" x14ac:dyDescent="0.2">
      <c r="A26" s="27" t="s">
        <v>42</v>
      </c>
      <c r="B26" s="28" t="s">
        <v>43</v>
      </c>
      <c r="C26" s="29" t="s">
        <v>160</v>
      </c>
      <c r="D26" s="30" t="s">
        <v>44</v>
      </c>
      <c r="E26" s="28" t="s">
        <v>45</v>
      </c>
      <c r="F26" s="45" t="s">
        <v>129</v>
      </c>
      <c r="G26" s="30" t="s">
        <v>10</v>
      </c>
      <c r="H26" s="30" t="s">
        <v>10</v>
      </c>
      <c r="I26" s="32" t="s">
        <v>87</v>
      </c>
      <c r="J26" s="32" t="s">
        <v>87</v>
      </c>
      <c r="K26" s="32" t="s">
        <v>87</v>
      </c>
      <c r="L26" s="32" t="s">
        <v>87</v>
      </c>
      <c r="M26" s="28" t="s">
        <v>122</v>
      </c>
      <c r="N26" s="39">
        <v>44480</v>
      </c>
      <c r="O26" s="75">
        <v>44481</v>
      </c>
      <c r="P26" s="72">
        <v>57</v>
      </c>
      <c r="Q26" s="100">
        <v>0</v>
      </c>
      <c r="R26" s="18">
        <f t="shared" si="1"/>
        <v>0</v>
      </c>
      <c r="S26" s="100">
        <v>0</v>
      </c>
      <c r="T26" s="90">
        <f t="shared" si="0"/>
        <v>0</v>
      </c>
    </row>
    <row r="27" spans="1:20" ht="75" customHeight="1" x14ac:dyDescent="0.2">
      <c r="A27" s="27" t="s">
        <v>108</v>
      </c>
      <c r="B27" s="28" t="s">
        <v>109</v>
      </c>
      <c r="C27" s="29" t="s">
        <v>171</v>
      </c>
      <c r="D27" s="30" t="s">
        <v>28</v>
      </c>
      <c r="E27" s="28" t="s">
        <v>110</v>
      </c>
      <c r="F27" s="45" t="s">
        <v>29</v>
      </c>
      <c r="G27" s="30" t="s">
        <v>10</v>
      </c>
      <c r="H27" s="30" t="s">
        <v>10</v>
      </c>
      <c r="I27" s="32" t="s">
        <v>87</v>
      </c>
      <c r="J27" s="31">
        <v>43950</v>
      </c>
      <c r="K27" s="30" t="s">
        <v>10</v>
      </c>
      <c r="L27" s="31">
        <v>43950</v>
      </c>
      <c r="M27" s="32" t="s">
        <v>119</v>
      </c>
      <c r="N27" s="39">
        <v>44577</v>
      </c>
      <c r="O27" s="75">
        <v>44578</v>
      </c>
      <c r="P27" s="72">
        <v>54</v>
      </c>
      <c r="Q27" s="100">
        <v>0</v>
      </c>
      <c r="R27" s="18">
        <f t="shared" si="1"/>
        <v>0</v>
      </c>
      <c r="S27" s="100">
        <v>0</v>
      </c>
      <c r="T27" s="90">
        <f t="shared" si="0"/>
        <v>0</v>
      </c>
    </row>
    <row r="28" spans="1:20" ht="49.5" customHeight="1" thickBot="1" x14ac:dyDescent="0.25">
      <c r="A28" s="46" t="s">
        <v>111</v>
      </c>
      <c r="B28" s="47" t="s">
        <v>112</v>
      </c>
      <c r="C28" s="48" t="s">
        <v>172</v>
      </c>
      <c r="D28" s="49" t="s">
        <v>35</v>
      </c>
      <c r="E28" s="47" t="s">
        <v>113</v>
      </c>
      <c r="F28" s="50" t="s">
        <v>8</v>
      </c>
      <c r="G28" s="51" t="s">
        <v>10</v>
      </c>
      <c r="H28" s="51" t="s">
        <v>10</v>
      </c>
      <c r="I28" s="52">
        <v>43628</v>
      </c>
      <c r="J28" s="53" t="s">
        <v>178</v>
      </c>
      <c r="K28" s="51" t="s">
        <v>9</v>
      </c>
      <c r="L28" s="98">
        <v>44159</v>
      </c>
      <c r="M28" s="53" t="s">
        <v>120</v>
      </c>
      <c r="N28" s="54">
        <v>44675</v>
      </c>
      <c r="O28" s="76">
        <v>44676</v>
      </c>
      <c r="P28" s="91">
        <v>50</v>
      </c>
      <c r="Q28" s="101">
        <v>0</v>
      </c>
      <c r="R28" s="92">
        <f t="shared" si="1"/>
        <v>0</v>
      </c>
      <c r="S28" s="101">
        <v>0</v>
      </c>
      <c r="T28" s="93">
        <f t="shared" si="0"/>
        <v>0</v>
      </c>
    </row>
    <row r="29" spans="1:20" ht="24.95" customHeight="1" x14ac:dyDescent="0.2">
      <c r="P29" s="1"/>
    </row>
    <row r="30" spans="1:20" ht="19.5" customHeight="1" x14ac:dyDescent="0.2">
      <c r="C30" s="114" t="s">
        <v>142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P30" s="1"/>
    </row>
    <row r="31" spans="1:20" ht="9.6" customHeight="1" thickBot="1" x14ac:dyDescent="0.25">
      <c r="P31" s="1"/>
    </row>
    <row r="32" spans="1:20" ht="93" customHeight="1" thickBot="1" x14ac:dyDescent="0.25">
      <c r="A32" s="94" t="s">
        <v>179</v>
      </c>
      <c r="B32" s="95"/>
      <c r="C32" s="94" t="s">
        <v>180</v>
      </c>
      <c r="D32" s="95"/>
      <c r="E32" s="94" t="s">
        <v>143</v>
      </c>
      <c r="F32" s="95"/>
      <c r="G32" s="94" t="s">
        <v>181</v>
      </c>
      <c r="H32" s="96"/>
      <c r="I32" s="95"/>
      <c r="J32" s="55" t="s">
        <v>144</v>
      </c>
      <c r="K32" s="55"/>
      <c r="L32" s="55"/>
      <c r="M32" s="55" t="s">
        <v>145</v>
      </c>
    </row>
    <row r="33" spans="1:16" ht="24.95" customHeight="1" thickBot="1" x14ac:dyDescent="0.25">
      <c r="A33" s="106">
        <f>SUM(T6:T28)</f>
        <v>0</v>
      </c>
      <c r="B33" s="106"/>
      <c r="C33" s="106">
        <f>AVERAGE(Q6:Q28)</f>
        <v>0</v>
      </c>
      <c r="D33" s="106"/>
      <c r="E33" s="107">
        <v>400</v>
      </c>
      <c r="F33" s="107"/>
      <c r="G33" s="106">
        <f>AVERAGE(Q6:Q28)*1.3</f>
        <v>0</v>
      </c>
      <c r="H33" s="106"/>
      <c r="I33" s="106"/>
      <c r="J33" s="107">
        <v>210</v>
      </c>
      <c r="K33" s="107"/>
      <c r="L33" s="107"/>
      <c r="M33" s="56">
        <f>A33+(C33*E33)+(G33*J33)</f>
        <v>0</v>
      </c>
    </row>
    <row r="34" spans="1:16" ht="24.95" customHeight="1" x14ac:dyDescent="0.2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1:16" ht="7.9" customHeight="1" thickBot="1" x14ac:dyDescent="0.2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1:16" ht="28.15" customHeight="1" thickBot="1" x14ac:dyDescent="0.25">
      <c r="A36" s="57" t="s">
        <v>147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9"/>
      <c r="M36" s="4"/>
      <c r="N36" s="4"/>
      <c r="O36" s="4"/>
      <c r="P36" s="4"/>
    </row>
    <row r="37" spans="1:16" ht="33" customHeight="1" x14ac:dyDescent="0.2">
      <c r="A37" s="60" t="s">
        <v>17</v>
      </c>
      <c r="B37" s="61"/>
      <c r="C37" s="62"/>
      <c r="D37" s="63" t="s">
        <v>8</v>
      </c>
      <c r="E37" s="64"/>
      <c r="F37" s="65"/>
      <c r="G37" s="66" t="s">
        <v>86</v>
      </c>
      <c r="H37" s="67"/>
      <c r="I37" s="68"/>
      <c r="J37" s="69" t="s">
        <v>173</v>
      </c>
      <c r="K37" s="70"/>
      <c r="L37" s="71"/>
    </row>
    <row r="38" spans="1:16" ht="39.6" customHeight="1" thickBot="1" x14ac:dyDescent="0.25">
      <c r="A38" s="115">
        <f>AVERAGE(S6,S7,S11,S15,S23,S24)</f>
        <v>0</v>
      </c>
      <c r="B38" s="109"/>
      <c r="C38" s="110"/>
      <c r="D38" s="108">
        <f>AVERAGE(S10,S12,S14,S16,S17,S19,S18,S20,S21,S22,S25,S28)</f>
        <v>0</v>
      </c>
      <c r="E38" s="109"/>
      <c r="F38" s="110"/>
      <c r="G38" s="108">
        <f>AVERAGE(S9,S26,S27)</f>
        <v>0</v>
      </c>
      <c r="H38" s="109"/>
      <c r="I38" s="110"/>
      <c r="J38" s="108">
        <f>AVERAGE(S8,S13)</f>
        <v>0</v>
      </c>
      <c r="K38" s="109"/>
      <c r="L38" s="111"/>
      <c r="M38" s="3"/>
    </row>
    <row r="39" spans="1:16" ht="24.95" customHeight="1" x14ac:dyDescent="0.2">
      <c r="A39" s="112" t="s">
        <v>148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</row>
    <row r="40" spans="1:16" ht="24.95" customHeight="1" x14ac:dyDescent="0.2">
      <c r="A40" s="113" t="s">
        <v>174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</sheetData>
  <sheetProtection algorithmName="SHA-512" hashValue="8NpmbgO859ncON9K3/AVLSQiasOzn2fpLyqR3Uq4aORtezh7j7k+UL3FDJCA5uB/fBEwiu4VmM++SEcuCy7fbw==" saltValue="w7LNJI5BG/9udwIxEf5FIw==" spinCount="100000" sheet="1" objects="1" scenarios="1"/>
  <autoFilter ref="A5:M33" xr:uid="{43AC3F97-B52E-4F5F-9C53-6B02C11E5565}"/>
  <mergeCells count="17">
    <mergeCell ref="G38:I38"/>
    <mergeCell ref="J38:L38"/>
    <mergeCell ref="A39:L39"/>
    <mergeCell ref="A40:L40"/>
    <mergeCell ref="C30:M30"/>
    <mergeCell ref="A38:C38"/>
    <mergeCell ref="D38:F38"/>
    <mergeCell ref="A1:T1"/>
    <mergeCell ref="A2:T2"/>
    <mergeCell ref="A3:T3"/>
    <mergeCell ref="A34:P34"/>
    <mergeCell ref="A35:P35"/>
    <mergeCell ref="A33:B33"/>
    <mergeCell ref="J33:L33"/>
    <mergeCell ref="C33:D33"/>
    <mergeCell ref="E33:F33"/>
    <mergeCell ref="G33:I33"/>
  </mergeCells>
  <pageMargins left="0.31496062992125984" right="0.31496062992125984" top="0.59055118110236227" bottom="0.59055118110236227" header="0" footer="0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Vališová</dc:creator>
  <cp:lastModifiedBy>Jan Drochytka</cp:lastModifiedBy>
  <cp:lastPrinted>2021-01-06T09:21:14Z</cp:lastPrinted>
  <dcterms:created xsi:type="dcterms:W3CDTF">2020-07-14T06:29:29Z</dcterms:created>
  <dcterms:modified xsi:type="dcterms:W3CDTF">2021-04-12T11:08:59Z</dcterms:modified>
</cp:coreProperties>
</file>