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_Ostatní" sheetId="2" r:id="rId2"/>
    <sheet name="000_Vedlejší" sheetId="3" r:id="rId3"/>
    <sheet name="SO 001" sheetId="4" r:id="rId4"/>
    <sheet name="SO 020" sheetId="5" r:id="rId5"/>
    <sheet name="SO 101" sheetId="6" r:id="rId6"/>
    <sheet name="SO 151_SO 151.1" sheetId="7" r:id="rId7"/>
    <sheet name="SO 151_SO 151.2" sheetId="8" r:id="rId8"/>
    <sheet name="SO 151_SO 151.3" sheetId="9" r:id="rId9"/>
    <sheet name="SO 181" sheetId="10" r:id="rId10"/>
    <sheet name="SO 201" sheetId="11" r:id="rId11"/>
  </sheets>
  <definedNames/>
  <calcPr/>
  <webPublishing/>
</workbook>
</file>

<file path=xl/sharedStrings.xml><?xml version="1.0" encoding="utf-8"?>
<sst xmlns="http://schemas.openxmlformats.org/spreadsheetml/2006/main" count="3429" uniqueCount="825">
  <si>
    <t>Rekapitulace ceny</t>
  </si>
  <si>
    <t>Stavba: L-20-025-000 - III/4167 Žatčany, most 4167-1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</si>
  <si>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</si>
  <si>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</si>
  <si>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</si>
  <si>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</si>
  <si>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</si>
  <si>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</si>
  <si>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</si>
  <si>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</si>
  <si>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</si>
  <si>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</si>
  <si>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</si>
  <si>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</si>
  <si>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L-20-025-000</t>
  </si>
  <si>
    <t>III/4167 Žatčany, most 4167-1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</si>
  <si>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</si>
  <si>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</si>
  <si>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</si>
  <si>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</si>
  <si>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</si>
  <si>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</si>
  <si>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</si>
  <si>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</si>
  <si>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</si>
  <si>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</si>
  <si>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</si>
  <si>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</si>
  <si>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</si>
  <si>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</si>
  <si>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</si>
  <si>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</si>
  <si>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</si>
  <si>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</si>
  <si>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</si>
  <si>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</si>
  <si>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</si>
  <si>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</si>
  <si>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</si>
  <si>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</si>
  <si>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</si>
  <si>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</si>
  <si>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</si>
  <si>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</si>
  <si>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</si>
  <si>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</si>
  <si>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</si>
  <si>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</si>
  <si>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</si>
  <si>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</si>
  <si>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</si>
  <si>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</si>
  <si>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</si>
  <si>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</si>
  <si>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</si>
  <si>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</si>
  <si>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</si>
  <si>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</si>
  <si>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</si>
  <si>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</si>
  <si>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</si>
  <si>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</si>
  <si>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</si>
  <si>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</si>
  <si>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</si>
  <si>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</si>
  <si>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</si>
  <si>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</si>
  <si>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</si>
  <si>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</si>
  <si>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</si>
  <si>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</si>
  <si>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</si>
  <si>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</si>
  <si>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</si>
  <si>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</si>
  <si>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</si>
  <si>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</si>
  <si>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</si>
  <si>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</si>
  <si>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</si>
  <si>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</si>
  <si>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</si>
  <si>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</si>
  <si>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</si>
  <si>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</si>
  <si>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</si>
  <si>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</si>
  <si>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</si>
  <si>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</si>
  <si>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00009</t>
  </si>
  <si>
    <t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</si>
  <si>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</si>
  <si>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</si>
  <si>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</si>
  <si>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</si>
  <si>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</si>
  <si>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11</t>
  </si>
  <si>
    <t>00012</t>
  </si>
  <si>
    <t>Mostní listy - popsáno v projektové dokumentaci</t>
  </si>
  <si>
    <t>Včetně výpočtu zatížitelnosti.</t>
  </si>
  <si>
    <t>12</t>
  </si>
  <si>
    <t>00014</t>
  </si>
  <si>
    <t>Zajištění provedení a výstupů veškerých zkoušek a revizí - popsáno v obchodních podmínkách, technických podmínkách a normách ČSN</t>
  </si>
  <si>
    <t>13</t>
  </si>
  <si>
    <t>00015</t>
  </si>
  <si>
    <t>Bezpečnostní opatření - popsáno v projektové dokumentaci</t>
  </si>
  <si>
    <t>14</t>
  </si>
  <si>
    <t>00017</t>
  </si>
  <si>
    <t>Havarijní, povodňový plán - popsáno v projektové dokumentaci a ve vyhl. č. 24/2011 Sb.</t>
  </si>
  <si>
    <t>15</t>
  </si>
  <si>
    <t>00018</t>
  </si>
  <si>
    <t>Návrh technologického postupu prací - popsáno v obchodních podmínkách</t>
  </si>
  <si>
    <t>SO 001</t>
  </si>
  <si>
    <t>Demolice mostu ev. č. 4167-1</t>
  </si>
  <si>
    <t>014112</t>
  </si>
  <si>
    <t>A</t>
  </si>
  <si>
    <t>POPLATKY ZA SKLÁDKU TYP S-IO (INERTNÍ ODPAD)</t>
  </si>
  <si>
    <t>T</t>
  </si>
  <si>
    <t>Zemina</t>
  </si>
  <si>
    <t>"124738" 
39,6*2=79,200 [A] 
Celkem: A=79,200 [B]</t>
  </si>
  <si>
    <t>zahrnuje veškeré poplatky provozovateli skládky související s uložením odpadu na skládce.</t>
  </si>
  <si>
    <t>B</t>
  </si>
  <si>
    <t>Asfalt</t>
  </si>
  <si>
    <t>"113138" 
14,983*2,4=35,959 [A] 
Celkem: A=35,959 [B]</t>
  </si>
  <si>
    <t>C</t>
  </si>
  <si>
    <t>Podkladní vrstvy vozovek</t>
  </si>
  <si>
    <t>"113328" 
38,809*1,9=73,737 [A] 
Celkem: A=73,737 [B]</t>
  </si>
  <si>
    <t>D</t>
  </si>
  <si>
    <t>Beton a železobeton</t>
  </si>
  <si>
    <t>"966158" 
59,95*2,3=137,885 [A] 
"966168" 
113,507*2,5=283,768 [B] 
"97816" 
8,586*2,3=19,748 [C] 
Celkem: A+B+C=441,401 [D]</t>
  </si>
  <si>
    <t>014132</t>
  </si>
  <si>
    <t>POPLATKY ZA SKLÁDKU TYP S-NO (NEBEZPEČNÝ ODPAD)</t>
  </si>
  <si>
    <t>Mostní izolace</t>
  </si>
  <si>
    <t>"97817" 
132,352*0,01*2,4=3,176 [A] 
Celkem: A=3,176 [B]</t>
  </si>
  <si>
    <t>Zemní práce</t>
  </si>
  <si>
    <t>113138</t>
  </si>
  <si>
    <t>ODSTRANĚNÍ KRYTU ZPEVNĚNÝCH PLOCH S ASFALT POJIVEM, ODVOZ DO 20KM</t>
  </si>
  <si>
    <t>M3</t>
  </si>
  <si>
    <t>Odstranění zbývajících vozovkových vrstev  
Celková odvozná vzdálenost v režii zhotovitele</t>
  </si>
  <si>
    <t>Na mostě tl. 50 mm 
60,83*0,05=3,042 [A] 
V předpolích, tl. 100 mm 
(48,72+50,79)*0,1*1,2=11,941 [B] 
Celkem: A+B=14,983 [C] 
Výměry dle ACAD 
1,2 - opravný součinitel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</si>
  <si>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</si>
  <si>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</si>
  <si>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</si>
  <si>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Odstranění podkladních vrstev ze ŠD tl. 0,3 m  
Celková odvozná vzdálenost v režii zhotovitele</t>
  </si>
  <si>
    <t>V předpolích 
(48,72+50,79)*0,3*1,3=38,809 [A] 
Celkem: A=38,809 [B] 
Výměry dle ACAD 
1,3 - opravný součinitel</t>
  </si>
  <si>
    <t>11372</t>
  </si>
  <si>
    <t>FRÉZOVÁNÍ ZPEVNĚNÝCH PLOCH ASFALTOVÝCH</t>
  </si>
  <si>
    <t>Frézování vozovek v tl. 0,1 m  
Celková odvozná vzdálenost v režii zhotovitele  
Likvidace odfrézovaného materiálu v režii zhotovitele</t>
  </si>
  <si>
    <t>Na mostě 
60,83*0,1=6,083 [A] 
V předpolích 
(48,72+50,79)*0,1*1,05=10,449 [B] 
Celkem: A+B=16,532 [C] 
Výměry dle ACAD 
1,05 - opravný součinitel</t>
  </si>
  <si>
    <t>Položka zahrnuje veškerou manipulaci s vybouranou sutí a s vybouranými hmotami vč. uložení na skládku. Nezahrnuje poplatek za skládku.</t>
  </si>
  <si>
    <t>11511</t>
  </si>
  <si>
    <t>ČERPÁNÍ VODY DO 500 L/MIN</t>
  </si>
  <si>
    <t>HOD</t>
  </si>
  <si>
    <t>40 hodin</t>
  </si>
  <si>
    <t>40 =40,000 [A]  
Celkem: A=40,000 [B]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</si>
  <si>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</si>
  <si>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</si>
  <si>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</si>
  <si>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M</t>
  </si>
  <si>
    <t>26,8=26,800 [A] 
Celkem: A=26,800 [B]</t>
  </si>
  <si>
    <t>Položka převedení vody na povrchu zahrnuje zřízení, udržování a odstranění příslušného zařízení. Převedení vody se uvádí buď průměrem potrubí (DN) nebo délkou rozvinutého obvodu žlabu (r.o.).</t>
  </si>
  <si>
    <t>124738</t>
  </si>
  <si>
    <t>VYKOPÁVKY PRO KORYTA VODOTEČÍ TŘ. I, ODVOZ DO 20KM</t>
  </si>
  <si>
    <t>Výkop v korytě pro demolici mostu (obnažení základů)</t>
  </si>
  <si>
    <t>3*13,2=39,600 [A] 
Celkem: A=39,600 [B] 
Výměra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</si>
  <si>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</si>
  <si>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</t>
  </si>
  <si>
    <t>HLOUBENÍ JAM ZAPAŽ I NEPAŽ TŘ. I</t>
  </si>
  <si>
    <t>Výkop v předpolích mostu pro demolici (včetně svahových kuželů)  
Materiál bude použit na vytvoření pracovní plošiny pro vrtání pilot v SO 201  
Celková odvozná vzdálenost v režii zhotovitele</t>
  </si>
  <si>
    <t>(10,26+10,63)*13,21=275,957 [A] 
Celkem: A=275,957 [B] 
Výměry dle ACAD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</si>
  <si>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</si>
  <si>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</si>
  <si>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</si>
  <si>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Uložení na skládku dočasnou nebo trvalou</t>
  </si>
  <si>
    <t>"124738" 
39,6=39,600 [A] 
"13173" 
275,957=275,957 [B] 
Celkem: A+B=315,557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</si>
  <si>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</si>
  <si>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17780</t>
  </si>
  <si>
    <t>ZEMNÍ HRÁZKY Z NAKUPOVANÝCH MATERIÁLŮ</t>
  </si>
  <si>
    <t>Nepropustný materiál  
Hrázky pro převední vody behem stavby  
odstranění viz objekt SO 201</t>
  </si>
  <si>
    <t>4+4=8,000 [A] 
Celkem: A=8,000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</si>
  <si>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</si>
  <si>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Ostatní konstrukce a práce</t>
  </si>
  <si>
    <t>9113B3</t>
  </si>
  <si>
    <t>SVODIDLO OCEL SILNIČ JEDNOSTR, ÚROVEŇ ZADRŽ H1 - DEMONTÁŽ S PŘESUNEM</t>
  </si>
  <si>
    <t>Likvidace odpadu v režii zhotovitele  
odvozná vzdálenost v režii zhotovitele</t>
  </si>
  <si>
    <t>22,1+26,5=48,600 [A] 
Celkem: A=48,600 [B] 
Výměry dle ACAD</t>
  </si>
  <si>
    <t>položka zahrnuje:  
- demontáž a odstranění zařízení  
- jeho odvoz na předepsané místo</t>
  </si>
  <si>
    <t>16</t>
  </si>
  <si>
    <t>966158</t>
  </si>
  <si>
    <t>BOURÁNÍ KONSTRUKCÍ Z PROST BETONU S ODVOZEM DO 20KM</t>
  </si>
  <si>
    <t>Celková odvozná vzdálenost v režii zhotovitele</t>
  </si>
  <si>
    <t>Opěry 
2*2,5*10,31=51,550 [A] 
Křídla 
1,0*(2,0+2,0+2,8+1,6)=8,400 [B] 
Celkem: A+B=59,950 [C] 
Výměry dle ACAD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</si>
  <si>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</si>
  <si>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17</t>
  </si>
  <si>
    <t>966168</t>
  </si>
  <si>
    <t>BOURÁNÍ KONSTRUKCÍ ZE ŽELEZOBETONU S ODVOZEM DO 20KM</t>
  </si>
  <si>
    <t>ŽB římsy 
0,143*(9,66+9,65)=2,761 [A] 
Opěry 
2*3,95*9,2=72,680 [B] 
ŽMP nosníky 
3,1*9,31=28,861 [C] 
Křídla 
1,75*(1,25+1,26+1,0+1,75)=9,205 [D] 
Celkem: A+B+C+D=113,507 [E] 
Výměry dle ACAD</t>
  </si>
  <si>
    <t>18</t>
  </si>
  <si>
    <t>97816</t>
  </si>
  <si>
    <t>ODSEKÁNÍ VRSTVY VYROVNÁVACÍHO BETONU NA MOSTECH</t>
  </si>
  <si>
    <t>Ochrana izolace - prostý beton tl. 0,15 m 
57,24*0,15=8,586 [A] 
Celkem: A=8,586 [B] 
Výměra dle ACAD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</si>
  <si>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</si>
  <si>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19</t>
  </si>
  <si>
    <t>97817</t>
  </si>
  <si>
    <t>ODSTRANĚNÍ MOSTNÍ IZOLACE</t>
  </si>
  <si>
    <t>M2</t>
  </si>
  <si>
    <t>Izolace , tl. 10 mm  
Celková odvozná vzdálenost v režii zhotovitele</t>
  </si>
  <si>
    <t>NK plocha 
66,45=66,450 [A] 
NK svislé části 
2*3,57*9,23=65,902 [B] 
Celkem: A+B=132,352 [C] 
Plocha dle ACAD</t>
  </si>
  <si>
    <t>SO 020</t>
  </si>
  <si>
    <t>Příprava území</t>
  </si>
  <si>
    <t>"11130" 
2309,5*0,1*2=461,900 [A] 
Celkem: A=461,900 [B]</t>
  </si>
  <si>
    <t>11120</t>
  </si>
  <si>
    <t>ODSTRANĚNÍ KŘOVIN</t>
  </si>
  <si>
    <t>Likvidace odpadu v režii zhotovitele  
Celková odvozná vzdálenost v režii zhotovitele</t>
  </si>
  <si>
    <t>74=74,000 [A] 
Celkem: A=74,000 [B] 
Plocha dle dendrologického průzkumu</t>
  </si>
  <si>
    <t>odstranění křovin a stromů do průměru 100 mm  
doprava dřevin bez ohledu na vzdálenost  
spálení na hromadách nebo štěpkování</t>
  </si>
  <si>
    <t>11130</t>
  </si>
  <si>
    <t>SEJMUTÍ DRNU</t>
  </si>
  <si>
    <t>tl. 0,1 m  
Celková odvozná vzdálenost v režii zhotovitele</t>
  </si>
  <si>
    <t>2309,5=2 309,500 [A] 
Celkem: A=2 309,500 [B]</t>
  </si>
  <si>
    <t>včetně vodorovné dopravy  a uložení na skládku</t>
  </si>
  <si>
    <t>11201</t>
  </si>
  <si>
    <t>KÁCENÍ STROMŮ D KMENE DO 0,5M S ODSTRANĚNÍM PAŘEZŮ</t>
  </si>
  <si>
    <t>KUS</t>
  </si>
  <si>
    <t>Uložení na předem určený pozemek nebo likvidace - v režii zhotovitele  
Celková odvozná vzdálenost v režii zhotovitele</t>
  </si>
  <si>
    <t>45=45,000 [A] 
Celkem: A=45,000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</si>
  <si>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</si>
  <si>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</si>
  <si>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</si>
  <si>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2=2,000 [A] 
Celkem: A=2,000 [B]</t>
  </si>
  <si>
    <t>12110</t>
  </si>
  <si>
    <t>SEJMUTÍ ORNICE NEBO LESNÍ PŮDY</t>
  </si>
  <si>
    <t>Sejmutí ornice, tl. 0,4 m  
Celková odvozná vzdálenost v režii zhotovitele  
Uložení na předem určenou trvalou skládku ornice v režii zhotovitele</t>
  </si>
  <si>
    <t>203,6*0,4=81,440 [A] 
Celkem: A=81,440 [B]</t>
  </si>
  <si>
    <t>položka zahrnuje sejmutí ornice bez ohledu na tloušťku vrstvy a její vodorovnou dopravu  
nezahrnuje uložení na trvalou skládku</t>
  </si>
  <si>
    <t>"11130" 
2309,5*0,1=230,950 [A] 
"12110" 
81,44=81,440 [B] 
Celkem: A+B=312,390 [C]</t>
  </si>
  <si>
    <t>912283</t>
  </si>
  <si>
    <t>SMĚROVÉ SLOUPKY Z PLAST HMOT - DEMONTÁŽ A ODVOZ</t>
  </si>
  <si>
    <t>14=14,000 [A] 
Celkem: A=14,000 [B]</t>
  </si>
  <si>
    <t>položka zahrnuje demontáž stávajícího sloupku, jeho odvoz do skladu nebo na skládku</t>
  </si>
  <si>
    <t>914113</t>
  </si>
  <si>
    <t>DOPRAVNÍ ZNAČKY ZÁKLADNÍ VELIKOSTI OCELOVÉ NEREFLEXNÍ - DEMONTÁŽ</t>
  </si>
  <si>
    <t>Vč. sloupku  
Likvidace odpadu v režii zhotovitele  
Celková odvozná vzdálenost v režii zhotovitele</t>
  </si>
  <si>
    <t>Ev. č. mostu 
2=2,000 [A] 
Celkem: A=2,000 [B]</t>
  </si>
  <si>
    <t>Položka zahrnuje odstranění, demontáž a odklizení materiálu s odvozem na předepsané místo</t>
  </si>
  <si>
    <t>SO 101</t>
  </si>
  <si>
    <t>Silnice III/4167</t>
  </si>
  <si>
    <t>"123738" 
912,557*2=1 825,114 [A] 
"126738" 
65,1*2=130,200 [B] 
"131738" 
9,75*2=19,500 [C] 
Celkem: A+B+C=1 974,814 [D]</t>
  </si>
  <si>
    <t>"113328" 
663,39*1,9=1 260,441 [A] 
Celkem: A=1 260,441 [B]</t>
  </si>
  <si>
    <t>"113138" 
204,12*2,4=489,888 [A] 
Celkem: A=489,888 [B]</t>
  </si>
  <si>
    <t>Odstranění zbývajících vozovkových vrstev, tl. 0,1 m  
Celková odvozná vzdálenost v režii zhotovitele</t>
  </si>
  <si>
    <t>V předpolích 
(801+900)*0,1*1,2=204,120 [A] 
Celkem: A=204,120 [B] 
Výměra dle ACAD 
1,2 - opravný součinitel</t>
  </si>
  <si>
    <t>V předpolích 
(801+900)*0,3*1,3=663,390 [A] 
Celkem: A=663,390 [B] 
Výměra dle ACAD 
1,3 - opravný součinitel</t>
  </si>
  <si>
    <t>V předpolích 
(801+900)*0,1*1,05=178,605 [A] 
Celkem: A=178,605 [B] 
Výměry dle ACAD 
1,05 - opravný součinitel</t>
  </si>
  <si>
    <t>12373</t>
  </si>
  <si>
    <t>ODKOP PRO SPOD STAVBU SILNIC A ŽELEZNIC TŘ. I</t>
  </si>
  <si>
    <t>Materiál bude použit na vytvoření pracovní plošiny pro vrtání pilot v SO 201  
Celková odvozná vzdálenost v režii zhotovitele</t>
  </si>
  <si>
    <t>172,843=172,843 [A] 
Celkem: A=172,843 [B]</t>
  </si>
  <si>
    <t>123738</t>
  </si>
  <si>
    <t>ODKOP PRO SPOD STAVBU SILNIC A ŽELEZNIC TŘ. I, ODVOZ DO 20KM</t>
  </si>
  <si>
    <t>Odkop na zemní pláň + příkopy 
Předpolí 
198,02+261,13=459,150 [A] 
Odkop pro výměnu podloží 
356,28+269,97=626,250 [B] 
A+B-pol. 12373 
Celkem: A+B-172,843=912,557 [C] 
Výměry dle planimetrování</t>
  </si>
  <si>
    <t>126738</t>
  </si>
  <si>
    <t>ZŘÍZENÍ STUPŇŮ V PODLOŽÍ NÁSYPŮ TŘ. I, ODVOZ DO 20KM</t>
  </si>
  <si>
    <t>Odkop pro zřízení svahových stupňů  
- odkop bude realizován i bez výměny podloží  
Celková odvozná vzdálenost v režii zhotovitele</t>
  </si>
  <si>
    <t>65,1=65,100 [A] 
Celkem: A=65,100 [B] 
Výměry dle planimetrování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</si>
  <si>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</si>
  <si>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131738</t>
  </si>
  <si>
    <t>HLOUBENÍ JAM ZAPAŽ I NEPAŽ TŘ. I, ODVOZ DO 20KM</t>
  </si>
  <si>
    <t>Výkop pro horskou vpusť a její vyvedení  
7,5+2,25=9,750 [A] 
Celkem: A=9,750 [B] 
Výměra dle ACAD</t>
  </si>
  <si>
    <t>"12373" 
172,843=172,843 [A] 
"123738" 
912,557=912,557 [B] 
"126738" 
65,1=65,100 [C] 
"131738" 
9,75=9,750 [D] 
Celkem: A+B+C+D=1 160,250 [E]</t>
  </si>
  <si>
    <t>17180</t>
  </si>
  <si>
    <t>ULOŽENÍ SYPANINY DO NÁSYPŮ Z NAKUPOVANÝCH MATERIÁLŮ</t>
  </si>
  <si>
    <t>Dosypání sil. tělesa  
Zeminy klasifikované pro použitelnost do   
násypu dle ČSN 73 6133</t>
  </si>
  <si>
    <t>153,53=153,530 [A] 
Celkem: A=153,530 [B] 
Výměry dle planimetrování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</si>
  <si>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</si>
  <si>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</si>
  <si>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</si>
  <si>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MATERIÁL MIN. PODMÍNEČNĚ VHODNÝ DLE ČSN 73 6133, 98%PS, HUTNĚNÍ DLE TKP, KAP. 4</t>
  </si>
  <si>
    <t>121=121,000 [A] 
Celkem: A=121,000 [B] 
Výměry dle planimetrování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</si>
  <si>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</si>
  <si>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</si>
  <si>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</si>
  <si>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Hutnění zemní pláně 
1319,2+1553,24=2 872,440 [A] 
Hutnění pod výměnou podloží + svahovými stupni 
1035,8+1458,03=2 493,830 [B] 
Celkem: A+B=5 366,270 [C] 
Výměry dle planimetrování</t>
  </si>
  <si>
    <t>položka zahrnuje úpravu pláně včetně vyrovnání výškových rozdílů. Míru zhutnění určuje projekt.</t>
  </si>
  <si>
    <t>18241</t>
  </si>
  <si>
    <t>ZALOŽENÍ TRÁVNÍKU RUČNÍM VÝSEVEM</t>
  </si>
  <si>
    <t>Osetí svahů na hlušinu - zatravnění a ohumusování</t>
  </si>
  <si>
    <t>1,3*(414,13+832,66+73,76)=1 716,715 [A] 
Celkem: A=1 716,715 [B] 
Výměra dle ACAD</t>
  </si>
  <si>
    <t>Zahrnuje dodání předepsané travní směsi, její výsev na ornici, zalévání, první pokosení, to vše bez ohledu na sklon terénu</t>
  </si>
  <si>
    <t>Základy</t>
  </si>
  <si>
    <t>212025</t>
  </si>
  <si>
    <t>TRATIVODY KOMPLET Z TRUB NEKOV DN DO 100MM, RÝHA TŘ I</t>
  </si>
  <si>
    <t>151,8=151,800 [A] 
Celkem: A=151,800 [B] 
Výměra dle ACAD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</si>
  <si>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</si>
  <si>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21452</t>
  </si>
  <si>
    <t>SANAČNÍ VRSTVY Z KAMENIVA DRCENÉHO</t>
  </si>
  <si>
    <t>Sanace podloží vozovky  
Štěrkodrť frakce 0/125</t>
  </si>
  <si>
    <t>516,1+585,6=1 101,700 [A] 
Celkem: A=1 101,700 [B] 
Výměry dle planimetrování</t>
  </si>
  <si>
    <t>položka zahrnuje dodávku předepsaného kameniva, mimostaveništní a vnitrostaveništní dopravu a jeho uložení  
není-li v zadávací dokumentaci uvedeno jinak, jedná se o nakupovaný materiál</t>
  </si>
  <si>
    <t>21461B</t>
  </si>
  <si>
    <t>SEPARAČNÍ GEOTEXTILIE DO 200G/M2</t>
  </si>
  <si>
    <t>s přesahy, 200 g/m2</t>
  </si>
  <si>
    <t>Trativod 
303,5*1,2=364,200 [A] 
Pro výměnu podloží 
1336,61+1506,931=2 843,541 [B] 
Pro svahové stupně 
376,268=376,268 [C] 
Celkem: A+B+C=3 584,009 [D] 
Výměry dle planimetrování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</si>
  <si>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</si>
  <si>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</si>
  <si>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56330</t>
  </si>
  <si>
    <t>VOZOVKOVÉ VRSTVY ZE ŠTĚRKODRTI</t>
  </si>
  <si>
    <t>Podkladní vrstva ŠD 0-63  
Tl. min. 150 mm</t>
  </si>
  <si>
    <t>416,1=416,100 [A] 
Celkem: A=416,100 [B] 
Výměry dle planimetrování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</si>
  <si>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</si>
  <si>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</si>
  <si>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56333</t>
  </si>
  <si>
    <t>VOZOVKOVÉ VRSTVY ZE ŠTĚRKODRTI TL. DO 150MM</t>
  </si>
  <si>
    <t>Podkladní vrstva ŠD 0-32  
tl. 150 mm, 1,15 šířkový součinitel vrstvy</t>
  </si>
  <si>
    <t>(934,11+1057,67)*1,15=2 290,547 [A] 
Celkem: A=2 290,547 [B] 
Výměra dle ACAD</t>
  </si>
  <si>
    <t>21</t>
  </si>
  <si>
    <t>56962</t>
  </si>
  <si>
    <t>ZPEVNĚNÍ KRAJNIC Z RECYKLOVANÉHO MATERIÁLU TL DO 100MM</t>
  </si>
  <si>
    <t>R-materiál frézink, tl. 0,1 m</t>
  </si>
  <si>
    <t>124,23+98,42+5,67+136,91+64,52+14,58+57,02=501,350 [A] 
Celkem: A=501,350 [B] 
Výměra dle ACAD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</si>
  <si>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</si>
  <si>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22</t>
  </si>
  <si>
    <t>572133</t>
  </si>
  <si>
    <t>INFILTRAČNÍ POSTŘIK Z EMULZE DO 1,5KG/M2</t>
  </si>
  <si>
    <t>1,5 kg/m2, 1,08 šířkový součinitel</t>
  </si>
  <si>
    <t>(934,11+1057,67)*1,08=2 151,122 [A] 
Celkem: A=2 151,122 [B] 
Výměra dle ACAD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</si>
  <si>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</si>
  <si>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23</t>
  </si>
  <si>
    <t>572213</t>
  </si>
  <si>
    <t>SPOJOVACÍ POSTŘIK Z EMULZE DO 0,5KG/M2</t>
  </si>
  <si>
    <t>PS-C, 0,25 kg/m2  
2 vrstvy</t>
  </si>
  <si>
    <t>(934,11+1057,67)*1,05*2=4 182,738 [A] 
Celkem: A=4 182,738 [B] 
Výměra dle ACAD</t>
  </si>
  <si>
    <t>24</t>
  </si>
  <si>
    <t>57475</t>
  </si>
  <si>
    <t>VOZOVKOVÉ VÝZTUŽNÉ VRSTVY Z GEOMŘÍŽOVINY</t>
  </si>
  <si>
    <t>- typ a použití bude upřesněno při stavbě</t>
  </si>
  <si>
    <t>156=156,000 [A] 
Celkem: A=156,000 [B] 
Výměry dle planimetrování</t>
  </si>
  <si>
    <t>- dodání geomříže v požadované kvalitě a v množství včetně přesahů (přesahy započteny v jednotkové ceně)  
- očištění podkladu  
- pokládka geomříže dle předepsaného technologického předpisu</t>
  </si>
  <si>
    <t>25</t>
  </si>
  <si>
    <t>574A34</t>
  </si>
  <si>
    <t>ASFALTOVÝ BETON PRO OBRUSNÉ VRSTVY ACO 11+, TL. 40MM</t>
  </si>
  <si>
    <t>ACO11+, tl. 40 mm, 1,02 šířkový součinitel</t>
  </si>
  <si>
    <t>(934,11+1057,67)*1,02=2 031,616 [A] 
Celkem: A=2 031,616 [B] 
Výměra dle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</si>
  <si>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</si>
  <si>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26</t>
  </si>
  <si>
    <t>574C56</t>
  </si>
  <si>
    <t>ASFALTOVÝ BETON PRO LOŽNÍ VRSTVY ACL 16+, TL. 60MM</t>
  </si>
  <si>
    <t>ACL16+, tl. 60 mm, 1,04 šířkový součinitel</t>
  </si>
  <si>
    <t>(934,11+1057,67)*1,04=2 071,451 [A] 
Celkem: A=2 071,451 [B] 
Výměra dle ACAD</t>
  </si>
  <si>
    <t>27</t>
  </si>
  <si>
    <t>574E46</t>
  </si>
  <si>
    <t>ASFALTOVÝ BETON PRO PODKLADNÍ VRSTVY ACP 16+, TL. 50MM</t>
  </si>
  <si>
    <t>ACP16+, tl. 50 mm, 1,07 šířkový součinitel</t>
  </si>
  <si>
    <t>(934,11+1057,67)*1,07=2 131,205 [A] 
Celkem: A=2 131,205 [B] 
Výměra dle ACAD</t>
  </si>
  <si>
    <t>Potrubí</t>
  </si>
  <si>
    <t>28</t>
  </si>
  <si>
    <t>87433</t>
  </si>
  <si>
    <t>POTRUBÍ Z TRUB PLASTOVÝCH ODPADNÍCH DN DO 150MM</t>
  </si>
  <si>
    <t>Vyvedení horské vpusti DN 150</t>
  </si>
  <si>
    <t>15,5=15,500 [A] 
Celkem: A=15,500 [B]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</si>
  <si>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</si>
  <si>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29</t>
  </si>
  <si>
    <t>89722</t>
  </si>
  <si>
    <t>VPUSŤ KANALIZAČNÍ HORSKÁ KOMPLETNÍ Z BETON DÍLCŮ</t>
  </si>
  <si>
    <t>1=1,000 [A] 
Celkem: A=1,000 [B]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</si>
  <si>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</si>
  <si>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30</t>
  </si>
  <si>
    <t>91228</t>
  </si>
  <si>
    <t>SMĚROVÉ SLOUPKY Z PLAST HMOT VČETNĚ ODRAZNÉHO PÁSKU</t>
  </si>
  <si>
    <t>bílé</t>
  </si>
  <si>
    <t>32=32,000 [A] 
Celkem: A=32,000 [B]</t>
  </si>
  <si>
    <t>položka zahrnuje:  
- dodání a osazení sloupku včetně nutných zemních prací  
- vnitrostaveništní a mimostaveništní doprava  
- odrazky plastové nebo z retroreflexní fólie</t>
  </si>
  <si>
    <t>31</t>
  </si>
  <si>
    <t>červené</t>
  </si>
  <si>
    <t>6=6,000 [A] 
Celkem: A=6,000 [B]</t>
  </si>
  <si>
    <t>32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</si>
  <si>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</si>
  <si>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</si>
  <si>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</si>
  <si>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33</t>
  </si>
  <si>
    <t>914121</t>
  </si>
  <si>
    <t>DOPRAVNÍ ZNAČKY ZÁKLADNÍ VELIKOSTI OCELOVÉ FÓLIE TŘ 1 - DODÁVKA A MONTÁŽ</t>
  </si>
  <si>
    <t>IS15a - název toku 
2=2,000 [A] 
Celkem: A=2,000 [B]</t>
  </si>
  <si>
    <t>položka zahrnuje:  
- dodávku a montáž značek v požadovaném provedení</t>
  </si>
  <si>
    <t>34</t>
  </si>
  <si>
    <t>915221</t>
  </si>
  <si>
    <t>VODOR DOPRAV ZNAČ PLASTEM STRUKTURÁLNÍ NEHLUČNÉ - DOD A POKLÁDKA</t>
  </si>
  <si>
    <t>V4, š. 0,125 m</t>
  </si>
  <si>
    <t>0,125*(337+336)=84,125 [A] 
Celkem: A=84,125 [B] 
Výměra dle ACAD</t>
  </si>
  <si>
    <t>položka zahrnuje:  
- dodání a pokládku nátěrového materiálu (měří se pouze natíraná plocha)  
- předznačení a reflexní úpravu</t>
  </si>
  <si>
    <t>35</t>
  </si>
  <si>
    <t>919112</t>
  </si>
  <si>
    <t>ŘEZÁNÍ ASFALTOVÉHO KRYTU VOZOVEK TL DO 100MM</t>
  </si>
  <si>
    <t>Příčné spáry na začátku a konci stavby</t>
  </si>
  <si>
    <t>2*5,15=10,300 [A] 
Celkem: A=10,300 [B] 
dl. dle ACAD</t>
  </si>
  <si>
    <t>položka zahrnuje řezání vozovkové vrstvy v předepsané tloušťce, včetně spotřeby vody</t>
  </si>
  <si>
    <t>36</t>
  </si>
  <si>
    <t>931316</t>
  </si>
  <si>
    <t>TĚSNĚNÍ DILATAČ SPAR ASF ZÁLIVKOU PRŮŘ DO 800MM2</t>
  </si>
  <si>
    <t>položka zahrnuje dodávku a osazení předepsaného materiálu, očištění ploch spáry před úpravou, očištění okolí spáry po úpravě  
nezahrnuje těsnící profil</t>
  </si>
  <si>
    <t>37</t>
  </si>
  <si>
    <t>935212</t>
  </si>
  <si>
    <t>PŘÍKOPOVÉ ŽLABY Z BETON TVÁRNIC ŠÍŘ DO 600MM DO BETONU TL 100MM</t>
  </si>
  <si>
    <t>Zpevnění dna příkopu  
Bet. žlabovky š. 600 mm  
do bet. C20/25n, tl. 100 mm</t>
  </si>
  <si>
    <t>125,2+126=251,200 [A] 
Celkem: A=251,200 [B] 
Výměra dle ACAD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</si>
  <si>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</si>
  <si>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38</t>
  </si>
  <si>
    <t>93639</t>
  </si>
  <si>
    <t>ZAÚSTĚNÍ SKLUZŮ (VČET DLAŽBY Z LOM KAMENE)</t>
  </si>
  <si>
    <t>Vyústění vývodu z horské vpusti do svahu</t>
  </si>
  <si>
    <t>Položka zahrnuje veškerý materiál, výrobky a polotovary, včetně mimostaveništní a vnitrostaveništní dopravy (rovněž přesuny), včetně naložení a složení,případně s uložením.</t>
  </si>
  <si>
    <t>SO 151</t>
  </si>
  <si>
    <t>Úprava sjezdů</t>
  </si>
  <si>
    <t>SO 151.1</t>
  </si>
  <si>
    <t>Sjezd v km 0,138.140</t>
  </si>
  <si>
    <t>"123738" 
22,528*2=45,056 [A] 
Celkem: A=45,056 [B]</t>
  </si>
  <si>
    <t>Odkop na zemní pláň 
3,52*6,4=22,528 [A] 
Celkem: A=22,528 [B] 
Výměra dle ACAD</t>
  </si>
  <si>
    <t>"123738" 
22,528=22,528 [A] 
Celkem: A=22,528 [B]</t>
  </si>
  <si>
    <t>Zeminy klasifikované pro použitelnost do   
násypu dle ČSN 73 6133</t>
  </si>
  <si>
    <t>3=3,000 [A] 
Celkem: A=3,000 [B]</t>
  </si>
  <si>
    <t>0,115*17=1,955 [A] 
Celkem: A=1,955 [B] 
Výměry dle ACAD</t>
  </si>
  <si>
    <t>Hutnění zemní pláně  
1,07 šířkový součinitel vrstvy</t>
  </si>
  <si>
    <t>63,17*1,07=67,592 [A] 
Celkem: A=67,592 [B] 
Výměry dle ACAD</t>
  </si>
  <si>
    <t>1,3*(4,44+6,63)=14,391 [A] 
Celkem: A=14,391 [B] 
Výměra dle ACAD</t>
  </si>
  <si>
    <t>Podkladní vrstva ŠD 0-32  
tl. min. 150 mm, 1,07 šířkový součinitel vrstvy</t>
  </si>
  <si>
    <t>0,15*63,17*1,07=10,139 [A] 
Celkem: A=10,139 [B] 
Výměry dle ACAD</t>
  </si>
  <si>
    <t>56360</t>
  </si>
  <si>
    <t>VOZOVKOVÉ VRSTVY Z RECYKLOVANÉHO MATERIÁLU</t>
  </si>
  <si>
    <t>R-materiál  
tl. 150 mm, 1,04 šířkový součinitel</t>
  </si>
  <si>
    <t>63,17*1,04=65,697 [A] 
Celkem: A=65,697 [B] 
Výměry dle ACAD</t>
  </si>
  <si>
    <t>8,61+10,32=18,930 [A] 
Celkem: A=18,930 [B] 
Výměry dle ACAD</t>
  </si>
  <si>
    <t>1,5 kg/m2, 1,02 šířkový součinitel</t>
  </si>
  <si>
    <t>63,17*1,02=64,433 [A] 
Celkem: A=64,433 [B] 
Výměry dle ACAD</t>
  </si>
  <si>
    <t>58222</t>
  </si>
  <si>
    <t>DLÁŽDĚNÉ KRYTY Z DROBNÝCH KOSTEK DO LOŽE Z MC</t>
  </si>
  <si>
    <t>Žulové kostky, tl. 150 mm  
do bet. lože C 20/25n-XF3, tl. 150 mm  
vyspárováno cementovou maltou MC25</t>
  </si>
  <si>
    <t>26,83=26,830 [A] 
Celkem: A=26,830 [B] 
Výměry dle ACAD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</si>
  <si>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</si>
  <si>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917224</t>
  </si>
  <si>
    <t>SILNIČNÍ A CHODNÍKOVÉ OBRUBY Z BETONOVÝCH OBRUBNÍKŮ ŠÍŘ 150MM</t>
  </si>
  <si>
    <t>Silniční obrubník nájezdový  150 x 150 mm   
do bet. lože C20/25 tl.100mm</t>
  </si>
  <si>
    <t>18=18,000 [A] 
Celkem: A=18,000 [B] 
Výměra dle ACAD</t>
  </si>
  <si>
    <t>Položka zahrnuje:  
dodání a pokládku betonových obrubníků o rozměrech předepsaných zadávací dokumentací  
betonové lože i boční betonovou opěrku.</t>
  </si>
  <si>
    <t>SO 151.2</t>
  </si>
  <si>
    <t>Sjezd v km 0,236.612</t>
  </si>
  <si>
    <t>"131738" 
9,93*2=19,860 [A] 
Celkem: A=19,860 [B]</t>
  </si>
  <si>
    <t>Výkop pro propustek  
Celková odvozná vzdálenost v režii zhotovitele</t>
  </si>
  <si>
    <t>1,54*4,5+0,75*4=9,930 [A] 
Celkem: A=9,930 [B] 
Výměry dle ACAD</t>
  </si>
  <si>
    <t>"131738" 
9,93=9,930 [A] 
Celkem: A=9,930 [B]</t>
  </si>
  <si>
    <t>0,115*15=1,725 [A] 
Celkem: A=1,725 [B] 
Výměry dle ACAD</t>
  </si>
  <si>
    <t>17481</t>
  </si>
  <si>
    <t>ZÁSYP JAM A RÝH Z NAKUPOVANÝCH MATERIÁLŮ</t>
  </si>
  <si>
    <t>Štěrkopísková podkladní vrstva   
(frakce 8-16) hutněná min.na 96% PS,   
tl. min. 300 mm</t>
  </si>
  <si>
    <t>0,605*7,96=4,816 [A] 
Celkem: A=4,816 [B] 
Výměry dle ACAD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</si>
  <si>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</si>
  <si>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Zhutněný obsyp nesoudržným  
 materiálem hutněno min. na 96% PS,   
max.zrno 20 mm</t>
  </si>
  <si>
    <t>1,32*5,88=7,762 [A] 
Celkem: A=7,762 [B] 
Výměry dle ACAD</t>
  </si>
  <si>
    <t>Hutnění zemní pláně 
1,07 šířkový součinitel vrstvy 
50,66*1,07=54,206 [A] 
Hutnění dna propustku 
1,44*8,44=12,154 [B] 
Celkem: A+B=66,360 [C] 
Výměry dle ACAD</t>
  </si>
  <si>
    <t>21461E</t>
  </si>
  <si>
    <t>SEPARAČNÍ GEOTEXTILIE DO 500G/M2</t>
  </si>
  <si>
    <t>Separační geotextilie 500 g/m2  
Odolnost proti protržení (CBR): min. 2 kN  
Propustnost vody kolmo k rovině výrobku:  min. 10 l/m2.s</t>
  </si>
  <si>
    <t>2,9*7,96=23,084 [A] 
Celkem: A=23,084 [B] 
Výměry dle ACAD</t>
  </si>
  <si>
    <t>Vodorovné konstrukce</t>
  </si>
  <si>
    <t>451314</t>
  </si>
  <si>
    <t>PODKLADNÍ A VÝPLŇOVÉ VRSTVY Z PROSTÉHO BETONU C25/30</t>
  </si>
  <si>
    <t>Zpevnění svahu v okolí vtoku a výtoku  propustku  
Lože pod dlažbu  
C20/25n tl. 150 mm, 1,3 - svahový koef.</t>
  </si>
  <si>
    <t>6,23*1,3*0,15=1,215 [A] 
Celkem: A=1,215 [B] 
Výměry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</si>
  <si>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</si>
  <si>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461314</t>
  </si>
  <si>
    <t>PATKY Z PROSTÉHO BETONU C25/30</t>
  </si>
  <si>
    <t>Betonová patka  
C 25/30-XF4, 300x400 mm</t>
  </si>
  <si>
    <t>2*0,3*0,4*0,6=0,144 [A] 
Celkem: A=0,144 [B] 
Výměry dle ACAD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</si>
  <si>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</si>
  <si>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465512</t>
  </si>
  <si>
    <t>DLAŽBY Z LOMOVÉHO KAMENE NA MC</t>
  </si>
  <si>
    <t>Zpevnění svahu v okolí vtoku a výtoku  propustku  
Dlažba z lomového kamene  
tl. 200 mm, 1,3 - svahový koef.</t>
  </si>
  <si>
    <t>6,23*1,3*0,2=1,620 [A] 
Celkem: A=1,620 [B] 
Výměry dle ACAD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</si>
  <si>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</si>
  <si>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Podkladní vrstva + dosypání po   
sejmutí ornice ŠD 0-32  
tl. 150 mm, 1,07 šířkový součinitel vrstvy</t>
  </si>
  <si>
    <t>0,15*50,66*1,07 +2,91*5,0 =22,681 [A] 
Celkem: A=22,681 [B] 
Výměry dle ACAD</t>
  </si>
  <si>
    <t>50,66*1,04=52,686 [A] 
Celkem: A=52,686 [B] 
Výměry dle ACAD</t>
  </si>
  <si>
    <t>7,35+5,16=12,510 [A] 
Celkem: A=12,510 [B] 
Výměry dle ACAD</t>
  </si>
  <si>
    <t>50,66*1,02=51,673 [A] 
Celkem: A=51,673 [B] 
Výměry dle ACAD</t>
  </si>
  <si>
    <t>13,5=13,500 [A] 
Celkem: A=13,500 [B] 
Výměry dle ACAD</t>
  </si>
  <si>
    <t>84157</t>
  </si>
  <si>
    <t>POTRUBÍ TLAKOVÉ Z TRUB SKLOLAMINÁTOVÝCH DN DO 500MM</t>
  </si>
  <si>
    <t>sklolaminátová trouba   
DN 500, SN 20000  
čela se seříznou dle sklonu svahu</t>
  </si>
  <si>
    <t>8,44=8,440 [A] 
Celkem: A=8,440 [B] 
Výměry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</si>
  <si>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</si>
  <si>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917223</t>
  </si>
  <si>
    <t>SILNIČNÍ A CHODNÍKOVÉ OBRUBY Z BETONOVÝCH OBRUBNÍKŮ ŠÍŘ 100MM</t>
  </si>
  <si>
    <t>Betonová obruba lemující dalžbu z lomového kamene  
100x250 mm, do bet. lože C20/25n</t>
  </si>
  <si>
    <t>2,85+3,0+2,75+3,4=12,000 [A] 
Celkem: A=12,000 [B] 
Výměry dle ACAD</t>
  </si>
  <si>
    <t>6=6,000 [A] 
Celkem: A=6,000 [B] 
Výměry dle ACAD</t>
  </si>
  <si>
    <t>SO 151.3</t>
  </si>
  <si>
    <t>Sjezd v km 0,260.000</t>
  </si>
  <si>
    <t>"131738" 
27,253*2=54,506 [A] 
Celkem: A=54,506 [B]</t>
  </si>
  <si>
    <t>Výkop pro propustek 
3,79*5,0+1,90*4,37=27,253 [A] 
Celkem: A=27,253 [B] 
Výměry dle ACAD</t>
  </si>
  <si>
    <t>"131738" 
27,253=27,253 [A] 
Celkem: A=27,253 [B]</t>
  </si>
  <si>
    <t>0,115*3,41=0,392 [A] 
Celkem: A=0,392 [B] 
Výměry dle ACAD</t>
  </si>
  <si>
    <t>0,608*8,89=5,405 [A] 
Celkem: A=5,405 [B] 
Výměry dle ACAD</t>
  </si>
  <si>
    <t>2,26*6,8=15,368 [A] 
Celkem: A=15,368 [B] 
Výměry dle ACAD</t>
  </si>
  <si>
    <t>Hutnění zemní pláně 
1,07 šířkový součinitel vrstvy 
13,55*1,07=14,499 [A] 
Hutnění dna 
1,45*9,37=13,587 [B] 
Celkem: A+B=28,086 [C] 
Výměry dle ACAD</t>
  </si>
  <si>
    <t>2,92*8,89=25,959 [A] 
Celkem: A=25,959 [B] 
Výměry dle ACAD</t>
  </si>
  <si>
    <t>5,14*1,3*0,15=1,002 [A] 
Celkem: A=1,002 [B] 
Výměry dle ACAD</t>
  </si>
  <si>
    <t>Zpevnění svahu v okolí vtoku a výtoku propustku  
Dlažba z lomového kamene  
tl. 200 mm, 1,3 - svahový koef.</t>
  </si>
  <si>
    <t>5,14*1,3*0,2=1,336 [A] 
Celkem: A=1,336 [B] 
Výměry dle ACAD</t>
  </si>
  <si>
    <t>0,15*13,55*1,07 =2,175 [A] 
Celkem: A=2,175 [B] 
Výměry dle ACAD</t>
  </si>
  <si>
    <t>13,55*1,04=14,092 [A] 
Celkem: A=14,092 [B] 
Výměry dle ACAD</t>
  </si>
  <si>
    <t>3,42=3,420 [A] 
Celkem: A=3,420 [B] 
Výměry dle ACAD</t>
  </si>
  <si>
    <t>13,55*1,02=13,821 [A] 
Celkem: A=13,821 [B] 
Výměry dle ACAD</t>
  </si>
  <si>
    <t>12,6=12,600 [A] 
Celkem: A=12,600 [B] 
Výměry dle ACAD</t>
  </si>
  <si>
    <t>9,37=9,370 [A] 
Celkem: A=9,370 [B] 
Výměry dle ACAD</t>
  </si>
  <si>
    <t>Betonová obruba  
100x250 mm, do bet. lože C20/25n</t>
  </si>
  <si>
    <t>3,16+5,1+3,0+5,24=16,500 [A] 
Celkem: A=16,500 [B] 
Výměry dle ACAD</t>
  </si>
  <si>
    <t>SO 181</t>
  </si>
  <si>
    <t>Dopravně - inženýrská opatření</t>
  </si>
  <si>
    <t>914112</t>
  </si>
  <si>
    <t>DOPRAVNÍ ZNAČKY ZÁKLAD VELIKOSTI OCEL NEREFLEXNÍ - MONTÁŽ S PŘEMÍST</t>
  </si>
  <si>
    <t>Vč. manipulace během výstavby</t>
  </si>
  <si>
    <t>"A15" 
2=2,000 [A] 
"B1" 
2=2,000 [B] 
"B20a" 
4=4,000 [C] 
"E3a" 
2=2,000 [D] 
"E13" 
2=2,000 [E] 
"IP10a" 
2=2,000 [F] 
"IS11b" 
4=4,000 [G] 
"IS11c" 
2=2,000 [H] 
Celkem: A+B+C+D+E+F+G+H=20,000 [I]</t>
  </si>
  <si>
    <t>položka zahrnuje:  
- dopravu demontované značky z dočasné skládky  
- osazení a montáž značky na místě určeném projektem  
- nutnou opravu poškozených částí  
nezahrnuje dodávku značky</t>
  </si>
  <si>
    <t>914119</t>
  </si>
  <si>
    <t>DOPRAV ZNAČKY ZÁKLAD VEL OCEL NEREFLEXNÍ - NÁJEMNÉ</t>
  </si>
  <si>
    <t>KSDEN</t>
  </si>
  <si>
    <t>doba výstavby - nájmu 5 měsíců: 150 dnů</t>
  </si>
  <si>
    <t>20*150=3 000,000 [A] 
Celkem: A=3 000,000 [B]</t>
  </si>
  <si>
    <t>položka zahrnuje sazbu za pronájem dopravních značek a zařízení, počet jednotek je určen jako součin počtu značek a počtu dní použití</t>
  </si>
  <si>
    <t>914612</t>
  </si>
  <si>
    <t>DOPRAV ZNAČKY 150X150CM OCEL NEREFLEX - MONTÁŽ S PŘESUNEM</t>
  </si>
  <si>
    <t>Vč. výroby  
Vč. manipulace během výstavby</t>
  </si>
  <si>
    <t>"IS11a" 
4=4,000 [A] 
Celkem: A=4,000 [B]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</si>
  <si>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</si>
  <si>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914613</t>
  </si>
  <si>
    <t>DOPRAV ZNAČKY 150X150CM OCEL NEREFLEX - DEMONTÁŽ</t>
  </si>
  <si>
    <t>914619</t>
  </si>
  <si>
    <t>DOPRAV ZNAČKY 150X150CM OCEL NEREFLEX - NÁJEMNÉ</t>
  </si>
  <si>
    <t>4*150=600,000 [A] 
Celkem: A=600,000 [B]</t>
  </si>
  <si>
    <t>914922</t>
  </si>
  <si>
    <t>SLOUPKY A STOJKY DZ Z OCEL TRUBEK DO PATKY MONTÁŽ S PŘESUNEM</t>
  </si>
  <si>
    <t>"914112" 
20=20,000 [A] 
"914612" 
4*2=8,000 [B] 
"916312" 
2*2=4,000 [C] 
Celkem: A+B+C=32,000 [D]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</si>
  <si>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</si>
  <si>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</si>
  <si>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</si>
  <si>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</si>
  <si>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</si>
  <si>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32*150=4 800,000 [A] 
Celkem: A=4 800,000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</si>
  <si>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</si>
  <si>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</si>
  <si>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</si>
  <si>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</si>
  <si>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</si>
  <si>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</si>
  <si>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</si>
  <si>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</si>
  <si>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</si>
  <si>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2*150=300,000 [A] 
Celkem: A=300,000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</si>
  <si>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</si>
  <si>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</si>
  <si>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</si>
  <si>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</si>
  <si>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</si>
  <si>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</si>
  <si>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</si>
  <si>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</si>
  <si>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916722</t>
  </si>
  <si>
    <t>UPEVŇOVACÍ KONSTR - PODKLADNÍ DESKA OD 28KG - MONTÁŽ S PŘESUNEM</t>
  </si>
  <si>
    <t>"914112" 
20*1=20,000 [A] 
"914612" 
4*2*2=16,000 [B] 
"916312" 
2*2*1=4,000 [C] 
Celkem: A+B+C=40,000 [D]</t>
  </si>
  <si>
    <t>916723</t>
  </si>
  <si>
    <t>UPEVŇOVACÍ KONSTR - PODKLADNÍ DESKA OD 28KG - DEMONTÁŽ</t>
  </si>
  <si>
    <t>916729</t>
  </si>
  <si>
    <t>UPEVŇOVACÍ KONSTR - PODKL DESKA OD 28KG - NÁJEMNÉ</t>
  </si>
  <si>
    <t>40*150=6 000,000 [A] 
Celkem: A=6 000,000 [B]</t>
  </si>
  <si>
    <t>SO 201</t>
  </si>
  <si>
    <t>Most ev. č. 4167-1</t>
  </si>
  <si>
    <t>"124738" 
56,822*2=113,644 [A] 
"131738" 
471,653*2=943,306 [B] 
"264141" 
171*0,636*2=217,512 [C] 
Celkem: A+B+C=1 274,462 [D]</t>
  </si>
  <si>
    <t>"966168" 
13,4*2,5=33,500 [A] 
Celkem: A=33,500 [B]</t>
  </si>
  <si>
    <t>300 hodin</t>
  </si>
  <si>
    <t>300=300,000 [A] 
Celkem: A=300,000 [B]</t>
  </si>
  <si>
    <t>Rozšíření koryta  
výkop - dlažba 
4,8*3,8+4,8+5,8=28,840 [A] 
přechodový úsek 
13,8*0,3+6,5*0,3=6,090 [B] 
Pročištění koryta 
2,6*12*0,3=9,360 [C] 
Rýha pro příčný práh 
výkop, 0,8x0,4 m, svah. koef. 1,3 
(2,55+2,5+1,3*(1,75+1,75+1,85+1,66))*0,8*0,4=4,532 [D] 
Odstranění zemních hrázek 
4+4=8,000 [E] 
Celkem: A+B+C+D+E=56,822 [F] 
Výměry dle ACAD</t>
  </si>
  <si>
    <t>12573</t>
  </si>
  <si>
    <t>VYKOPÁVKY ZE ZEMNÍKŮ A SKLÁDEK TŘ. I</t>
  </si>
  <si>
    <t>zemina pro zřízení pracovní plošiny pro vrtání pilot</t>
  </si>
  <si>
    <t>Z SO 001 "13173" 
275,957=275,957 [A] 
Z SO 101 "12373" 
172,843=172,843 [B] 
Celkem: A+B=448,800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</si>
  <si>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</si>
  <si>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Rozšíření stavební jámy (odkop pro spodní stavbu) 
(0,45+1,28)*13,21=22,853 [A] 
Odstranění zásypu z plošiny pro vrtání pilot 
34*13,2=448,800 [B] 
Celkem: A+B=471,653 [C] 
Výměry dle ACAD</t>
  </si>
  <si>
    <t>"124738" 
56,822=56,822 [A] 
"131738" 
471,653=471,653 [B] 
"264141" 
171*0,636=108,756 [C] 
Celkem: A+B+C=637,231 [D]</t>
  </si>
  <si>
    <t>2,8*5,4+3*1,8+3,1*6+3,5*6,5=61,870 [A] 
Celkem: A=61,870 [B] 
Výměry dle ACAD</t>
  </si>
  <si>
    <t>Ochranná vrstva z ŠP  
fr. 0-22, tl. 150+150 mm</t>
  </si>
  <si>
    <t>2*1*6,5=13,000 [A] 
Celkem: A=13,000 [B] 
Výměry dle ACAD</t>
  </si>
  <si>
    <t>Podsyp pod schodiště  
tl. prum. 0,1 m</t>
  </si>
  <si>
    <t>0,1*0,85*(4,4+4,8)=0,782 [A] 
Celkem: A=0,782 [B] 
Výměry dle ACAD</t>
  </si>
  <si>
    <t>Hutnění základové spáry</t>
  </si>
  <si>
    <t>2*41,4=82,800 [A] 
Celkem: A=82,800 [B] 
Výměra dle ACAD</t>
  </si>
  <si>
    <t>21331</t>
  </si>
  <si>
    <t>DRENÁŽNÍ VRSTVY Z BETONU MEZEROVITÉHO (DRENÁŽNÍHO)</t>
  </si>
  <si>
    <t>2*0,3*0,3*6,5=1,170 [A] 
Celkem: A=1,170 [B] 
Výměra dle ACAD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</si>
  <si>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</si>
  <si>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</si>
  <si>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</si>
  <si>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Drenážní beton v úžlabí   
Polymerbeton. š. 0,15 m</t>
  </si>
  <si>
    <t>2*7,8*0,15*0,035=0,082 [A] 
Celkem: A=0,082 [B] 
Výměra dle ACAD</t>
  </si>
  <si>
    <t>21361</t>
  </si>
  <si>
    <t>DRENÁŽNÍ VRSTVY Z GEOTEXTILIE</t>
  </si>
  <si>
    <t>Filtrační geoextilie u drenáže za opěrami  
filtrační, min. prop. 10^-3 m/s , 150 g/m2</t>
  </si>
  <si>
    <t>1,5*6,5*2=19,500 [A] 
Celkem: A=19,500 [B] 
Výměra dle ACAD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</si>
  <si>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</si>
  <si>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21362</t>
  </si>
  <si>
    <t>DRENÁŽNÍ VRSTVY Z GEOSÍTĚ</t>
  </si>
  <si>
    <t>Těsnící folie v přechodové oblasti, tl. min, 1,5 mm  
HDPE membrána, svařovaná, min pevnost 20 kn/m</t>
  </si>
  <si>
    <t>2*3,75*6,5=48,750 [A] 
Celkem: A=48,750 [B] 
Výměra dle ACAD</t>
  </si>
  <si>
    <t>Položka zahrnuje:  
- dodávku předepsané geosítě (včetně nutných přesahů) pro drenážní vrstvu, včetně mimostaveništní a vnitrostaveništní dopravy  
- provedení drenážní vrstvy předepsaných rozměrů a předepsaného tvaru</t>
  </si>
  <si>
    <t>Ochranná geotextilie drenáže za opěrami  
500 g/m2 , 2 vrstvy, s přesahem</t>
  </si>
  <si>
    <t>2*3,75*6,5*2*1,25=121,875 [A] 
Celkem: A=121,875 [B] 
Výměra dle ACAD</t>
  </si>
  <si>
    <t>224324</t>
  </si>
  <si>
    <t>PILOTY ZE ŽELEZOBETONU C25/30</t>
  </si>
  <si>
    <t>C25/30-XA1  
prům. 900 mm, dl. 7 m, +0,75 m přebetonovani nad zakl. sparu</t>
  </si>
  <si>
    <t>(9+9)*(7+0,75)*0,636=88,722 [A] 
Celkem: A=88,722 [B]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</si>
  <si>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</si>
  <si>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</si>
  <si>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</si>
  <si>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B500B, 190 kg/m3</t>
  </si>
  <si>
    <t>((9+9)*(7+0,75)*0,636)*0,19=16,857 [A] 
Celkem: A=16,857 [B]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</si>
  <si>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</si>
  <si>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264141</t>
  </si>
  <si>
    <t>VRTY PRO PILOTY TŘ. I D DO 1000MM</t>
  </si>
  <si>
    <t>prům. 900 mm, dl. 7 m, vrtaní na hlucho 2,5 m  
9 ks na základ  
Materiál pro vytvoření vrtací plošiny bude použit z položek SO 001 "13173" a SO 101 "12373"  
Celková odvozná vzdálenost v režii zhotovitele</t>
  </si>
  <si>
    <t>(9+9)*(7+2,5)=171,000 [A] 
Celkem: A=171,000 [B] 
Dl. dle ACAD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</si>
  <si>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</si>
  <si>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</si>
  <si>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</si>
  <si>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C30/37-XA2, tl. 0,75 m</t>
  </si>
  <si>
    <t>2*19,71*0,75=29,565 [A] 
Celkem: A=29,565 [B] 
Výměra dle ACAD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</si>
  <si>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</si>
  <si>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</si>
  <si>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</si>
  <si>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B500B, 220 kg/m3</t>
  </si>
  <si>
    <t>(2*19,71*0,75)*0,22=6,504 [A] 
Celkem: A=6,504 [B]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</si>
  <si>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</si>
  <si>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</si>
  <si>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</si>
  <si>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</si>
  <si>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</si>
  <si>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1ks/m, 8 kg/ks  
17,1/1= 17 ks</t>
  </si>
  <si>
    <t>(17+17)*8=272,000 [A] 
Celkem: A=272,000 [B]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</si>
  <si>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</si>
  <si>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</si>
  <si>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</si>
  <si>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provzdušněný</t>
  </si>
  <si>
    <t>2*0,277*17,1=9,473 [A] 
Celkem: A=9,473 [B] 
Výměra dle ACAD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</si>
  <si>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</si>
  <si>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</si>
  <si>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</si>
  <si>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B500B, 200 kg/m3</t>
  </si>
  <si>
    <t>(2*0,277*17,1)*0,2=1,895 [A] 
Celkem: A=1,895 [B]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</si>
  <si>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</si>
  <si>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333325</t>
  </si>
  <si>
    <t>MOSTNÍ OPĚRY A KŘÍDLA ZE ŽELEZOVÉHO BETONU DO C30/37</t>
  </si>
  <si>
    <t>C30/37-XF2, TL. 0,55 m</t>
  </si>
  <si>
    <t>K1 
8,58*0,55=4,719 [A] 
K2 
8,58*0,55=4,719 [B] 
K3 
9,74*0,55=5,357 [C] 
K4 
9,74*0,55=5,357 [D] 
Celkem: A+B+C+D=20,152 [E] 
Výměra dle ACAD</t>
  </si>
  <si>
    <t>333365</t>
  </si>
  <si>
    <t>VÝZTUŽ MOSTNÍCH OPĚR A KŘÍDEL Z OCELI 10505, B500B</t>
  </si>
  <si>
    <t>B500B, 180 kg/m3</t>
  </si>
  <si>
    <t>K1 
8,58*0,55*0,18=0,849 [A] 
K2 
8,58*0,55*0,18=0,849 [B] 
K3 
9,74*0,55*0,18=0,964 [C] 
K4 
9,74*0,55*0,18=0,964 [D] 
Celkem: A+B+C+D=3,626 [E]</t>
  </si>
  <si>
    <t>389325</t>
  </si>
  <si>
    <t>MOSTNÍ RÁMOVÉ KONSTRUKCE ZE ŽELEZOBETONU C30/37</t>
  </si>
  <si>
    <t>C30/37-XF2</t>
  </si>
  <si>
    <t>Stojky,  tl. 0,65 m 
7,6*(1,34+1,38)=20,672 [A] 
Příčel  
3,1*7,8+7,6*(0,278+0,282)=28,436 [B] 
Celkem: A+B=49,108 [C] 
Výměra dle ACAD</t>
  </si>
  <si>
    <t>389365</t>
  </si>
  <si>
    <t>VÝZTUŽ MOSTNÍ RÁMOVÉ KONSTRUKCE Z OCELI 10505, B500B</t>
  </si>
  <si>
    <t>Stojky,  tl. 0,65 m 
7,6*(1,34+1,38)*0,22=4,548 [A] 
Příčel  
(3,1*7,8+7,6*(0,278+0,282))*0,22=6,256 [B] 
Celkem: A+B=10,804 [C]</t>
  </si>
  <si>
    <t>431125</t>
  </si>
  <si>
    <t>SCHODIŠŤ KONSTR Z DÍLCŮ ŽELEZOBETON DO C30/37 (B37)</t>
  </si>
  <si>
    <t>Bet. schodnice  
500x170x750</t>
  </si>
  <si>
    <t>0,5*0,17*0,75*16*2=2,040 [A] 
Celkem: A=2,040 [B] 
Výměra dle ACAD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</si>
  <si>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</si>
  <si>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</si>
  <si>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</si>
  <si>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Podkladní beton pro most  
C16/20n-X0, tl. 100 mm</t>
  </si>
  <si>
    <t>Podkladní beton pro most 
C16/20n-X0, tl. 100 mm 
2*33,5*0,1=6,700 [A] 
Podkladní beton pod drenáž 
C16/20n 
2*6,5*0,4*0,3=1,560 [B] 
Celkem: A+B=8,260 [C] 
Výměra dle ACAD</t>
  </si>
  <si>
    <t>45131A</t>
  </si>
  <si>
    <t>PODKLADNÍ A VÝPLŇOVÉ VRSTVY Z PROSTÉHO BETONU C20/25</t>
  </si>
  <si>
    <t>Betonové lože - koryto 
tl. 150 mm 
(58,4+9,2+8,6+1,3*(7,2+7,9+16,1+15,6+12,8+12,6))*0,15=25,509 [A] 
Vývařište 
tl. 150 mm 
4*0,36*0,15=0,216 [B] 
Zpevněné plochy 
C20/25n tl. 150 mm 
(2,43+3,26+2,43+3,2)*0,15=1,698 [C] 
Bet. lože schodnic 
1,2*0,75*2=1,800 [D] 
Celkem: A+B+C+D=29,223 [E] 
Výměra dle ACAD</t>
  </si>
  <si>
    <t>451382</t>
  </si>
  <si>
    <t>PODKL VRSTVY ZE ŽELEZOBET DO C12/15 VČET VÝZTUŽE</t>
  </si>
  <si>
    <t>C12/15, svp X0 - šablona pro vrtání pilot 
kari site prof. 8 mm oka 100/100 - 1 vrstva</t>
  </si>
  <si>
    <t>2*33,5*0,2=13,400 [A] 
Celkem: A=13,400 [B]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</si>
  <si>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</si>
  <si>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45831</t>
  </si>
  <si>
    <t>VÝPLŇ ZA OPĚRAMI A ZDMI Z PROSTÉHO BETONU</t>
  </si>
  <si>
    <t>Samostatný přechodový klín  
stejnozrnný mezerovitý beton, dl. 3 m</t>
  </si>
  <si>
    <t>2*1,35*6,4=17,280 [A] 
Celkem: A=17,280 [B] 
Výměra dle ACAD</t>
  </si>
  <si>
    <t>45852</t>
  </si>
  <si>
    <t>VÝPLŇ ZA OPĚRAMI A ZDMI Z KAMENIVA DRCENÉHO</t>
  </si>
  <si>
    <t>Zásyp základů  
ŠD 0-22 zvýšený podíl 0 fr.</t>
  </si>
  <si>
    <t>Koryto  
2*0,94*13,21=24,835 [A] 
Stojky 
2*3,83*6,5=49,790 [B] 
Vně křídel 
2*6,51*(2,84+2,84+2,8+2,8)=146,866 [C] 
Celkem: A+B+C=221,491 [D] 
Výměra dle ACAD</t>
  </si>
  <si>
    <t>Přechodový podkladní klín  
ŠD 0-32, ID=0,85</t>
  </si>
  <si>
    <t>(3,94+4,45)*6,5=54,535 [A] 
Celkem: A=54,535 [B] 
Výměra dle ACAD</t>
  </si>
  <si>
    <t>Příčný práh  
0,8x0,4 m, C25/30-XF3</t>
  </si>
  <si>
    <t>(2,55+2,5+1,3*(1,75+1,75+1,85+1,66))*0,8*0,4=4,532 [A] 
Celkem: A=4,532 [B] 
Výměra dle ACAD</t>
  </si>
  <si>
    <t>46451</t>
  </si>
  <si>
    <t>POHOZ DNA A SVAHŮ Z LOMOVÉHO KAMENE</t>
  </si>
  <si>
    <t>Pružný přechodový úsek  
lehký kamenný zához (100-200 kg) s proštěrkováním</t>
  </si>
  <si>
    <t>0,35*(13,8+6,44)=7,084 [A] 
Celkem: A=7,084 [B] 
Výměra dle ACAD</t>
  </si>
  <si>
    <t>položka zahrnuje dodávku předepsaného kamene, mimostaveništní a vnitrostaveništní dopravu a jeho uložení  
není-li v zadávací dokumentaci uvedeno jinak, jedná se o nakupovaný materiál</t>
  </si>
  <si>
    <t>39</t>
  </si>
  <si>
    <t>Koryto, tl. 200 mm 
(58,4+9,2+8,6+1,3*(7,2+7,9+16,1+15,6+12,8+12,6))*0,2=34,012 [A] 
Vývařište, tl. 200 mm 
4*0,36*0,2=0,288 [B] 
Zpevněné plochy za křídly 
tl. 200 mm 
(2,43+3,26+2,43+3,2)*0,2=2,264 [C] 
Celkem: A+B+C=36,564 [D] 
Výměra dle ACAD</t>
  </si>
  <si>
    <t>40</t>
  </si>
  <si>
    <t>0,25 kg/m2, 2 vrstvy</t>
  </si>
  <si>
    <t>2*50,7=101,400 [A] 
Celkem: A=101,400 [B] 
Výměra dle ACAD</t>
  </si>
  <si>
    <t>41</t>
  </si>
  <si>
    <t>ACO 11+, TL. 40 mm</t>
  </si>
  <si>
    <t>50,7=50,700 [A] 
Celkem: A=50,700 [B] 
Výměra dle ACAD</t>
  </si>
  <si>
    <t>42</t>
  </si>
  <si>
    <t>ACL 16+, TL. 60 mm</t>
  </si>
  <si>
    <t>43</t>
  </si>
  <si>
    <t>575C43</t>
  </si>
  <si>
    <t>LITÝ ASFALT MA IV (OCHRANA MOSTNÍ IZOLACE) 11 TL. 35MM</t>
  </si>
  <si>
    <t>MA 11IV, tl. 35 mm</t>
  </si>
  <si>
    <t>6,2*7,8=48,360 [A] 
Celkem: A=48,360 [B] 
Výměra dle ACAD</t>
  </si>
  <si>
    <t>Přidružená stavební výroba</t>
  </si>
  <si>
    <t>44</t>
  </si>
  <si>
    <t>711332</t>
  </si>
  <si>
    <t>IZOLACE PODZEM OBJ PROTI VOL STÉK VODĚ ASFALT PÁSY</t>
  </si>
  <si>
    <t>Penetrace + NAIP  
tl. 5mm, přesah 10%</t>
  </si>
  <si>
    <t>Stojky 
7,6*(4,23+4,3)*1,1=71,311 [A] 
Základ - líc 
7,6*(2+2)*1,1=33,440 [B] 
Křídlo 1 
(4,8*1,75+3,96)*1,1=13,596 [C] 
Křídlo 2 
(4,81*1,75+3,96)*1,1=13,615 [D] 
Křídlo 3 
(4,93*2,05+4,12)*1,1=15,649 [E] 
Křídlo 4 
(4,93*2,05+4,12)*1,1=15,649 [F] 
Celkem: A+B+C+D+E+F=163,260 [G]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</si>
  <si>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</si>
  <si>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45</t>
  </si>
  <si>
    <t>711432</t>
  </si>
  <si>
    <t>IZOLACE MOSTOVEK POD ŘÍMSOU ASFALTOVÝMI PÁSY</t>
  </si>
  <si>
    <t>NAIP+AL fólie</t>
  </si>
  <si>
    <t>NK 
2*0,65*7,8=10,140 [A] 
KŘÍDLA 
0,79*(4,5+4,5+4,8+4,8)=14,694 [B] 
Celkem: A+B=24,834 [C]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</si>
  <si>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</si>
  <si>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46</t>
  </si>
  <si>
    <t>711442</t>
  </si>
  <si>
    <t>IZOLACE MOSTOVEK CELOPLOŠNÁ ASFALTOVÝMI PÁSY S PEČETÍCÍ VRSTVOU</t>
  </si>
  <si>
    <t>Pečeť+NAIP  
Mostovka. tl. 5 mm, přesah 10%</t>
  </si>
  <si>
    <t>59,3*1,1=65,230 [A] 
Celkem: A=65,230 [B] 
Výměra dle ACAD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</si>
  <si>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</si>
  <si>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47</t>
  </si>
  <si>
    <t>711509</t>
  </si>
  <si>
    <t>OCHRANA IZOLACE NA POVRCHU TEXTILIÍ</t>
  </si>
  <si>
    <t>Ochrana izolace na rubu stojek a křídel  
Geotextilie 500 g/m2, 2 vrstvy, přesahy 25%</t>
  </si>
  <si>
    <t>Stojky 
2*7,6*(4,23+4,3)*1,25=162,070 [A] 
Základ - líc 
2*7,6*(2+2)*1,25=76,000 [B] 
Křídlo 1 
2*(4,8*1,75+3,96)*1,25=30,900 [C] 
Křídlo 2 
2*(4,81*1,75+3,96)*1,25=30,944 [D] 
Křídlo 3 
2*(4,93*2,05+4,12)*1,25=35,566 [E] 
Křídlo 4 
2*(4,93*2,05+4,12)*1,25=35,566 [F] 
Celkem: A+B+C+D+E+F=371,046 [G] 
Výměra dle ACAD</t>
  </si>
  <si>
    <t>položka zahrnuje:  
- dodání  předepsaného ochranného materiálu  
- zřízení ochrany izolace</t>
  </si>
  <si>
    <t>48</t>
  </si>
  <si>
    <t>78382</t>
  </si>
  <si>
    <t>NÁTĚRY BETON KONSTR TYP S2 (OS-B)</t>
  </si>
  <si>
    <t>Ochranný nátěr čela nk 
TYP S2, zatažen 0,3 m do otvoru 
2*5,97+2*0,3*6,51=15,846 [A] 
Penetrační nátěr římsy od vozovky 
2*17,1*0,12=4,104 [B] 
Impregnační nátěr římsy 
TYP S2 
2*17,1*1,72=58,824 [C] 
Celkem: A+B+C=78,774 [D] 
Výměra dle ACAD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</si>
  <si>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</si>
  <si>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49</t>
  </si>
  <si>
    <t>Prostup odvodnění - Tkus  
HDPE, DN 150, dl. 350 mm</t>
  </si>
  <si>
    <t>2*0,35=0,700 [A] 
Celkem: A=0,700 [B] 
Výměra dle ACAD</t>
  </si>
  <si>
    <t>50</t>
  </si>
  <si>
    <t>87434</t>
  </si>
  <si>
    <t>POTRUBÍ Z TRUB PLASTOVÝCH ODPADNÍCH DN DO 200MM</t>
  </si>
  <si>
    <t>Prostup odvodnění   
HDPE, DN 200, dl. 650 mm</t>
  </si>
  <si>
    <t>2*0,65=1,300 [A] 
Celkem: A=1,300 [B] 
Výměra dle ACAD</t>
  </si>
  <si>
    <t>51</t>
  </si>
  <si>
    <t>Prostup odvodnění - s přírubou  
HDPE, DN 180, dl. 820 mm</t>
  </si>
  <si>
    <t>2*0,82=1,640 [A] 
Celkem: A=1,640 [B] 
Výměra dle ACAD</t>
  </si>
  <si>
    <t>52</t>
  </si>
  <si>
    <t>875332</t>
  </si>
  <si>
    <t>POTRUBÍ DREN Z TRUB PLAST DN DO 150MM DĚROVANÝCH</t>
  </si>
  <si>
    <t>Drenážní trubka  
PVC, perforovaná, SN8, DN 150</t>
  </si>
  <si>
    <t>2*6,5=13,000 [A] 
Celkem: A=13,000 [B] 
Výměra dle ACAD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</si>
  <si>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</si>
  <si>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53</t>
  </si>
  <si>
    <t>9113B1</t>
  </si>
  <si>
    <t>SVODIDLO OCEL SILNIČ JEDNOSTR, ÚROVEŇ ZADRŽ H1 -DODÁVKA A MONTÁŽ</t>
  </si>
  <si>
    <t>v=0,75 m, vč. dlouhých výškových náběhů 
20+21+20=61,000 [A] 
v=0,75 m, vč. krátkého výškového náběhu 
17=17,000 [B] 
Celkem: A+B=78,000 [C] 
Výměra dle ACAD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</si>
  <si>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</si>
  <si>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54</t>
  </si>
  <si>
    <t>9117C1</t>
  </si>
  <si>
    <t>SVOD OCEL ZÁBRADEL ÚROVEŇ ZADRŽ H2 - DODÁVKA A MONTÁŽ</t>
  </si>
  <si>
    <t>v=1,1 m, se svislou výplní</t>
  </si>
  <si>
    <t>2*20=40,000 [A] 
Celkem: A=40,000 [B] 
Výměra dle ACAD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</si>
  <si>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</si>
  <si>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55</t>
  </si>
  <si>
    <t>91238</t>
  </si>
  <si>
    <t>SMĚROVÉ SLOUPKY Z PLAST HMOT - NÁSTAVCE NA SVODIDLA VČETNĚ ODRAZNÉHO PÁSKU</t>
  </si>
  <si>
    <t>56</t>
  </si>
  <si>
    <t>91267</t>
  </si>
  <si>
    <t>ODRAZKY NA SVODIDLA</t>
  </si>
  <si>
    <t>- kompletní dodávka se všemi pomocnými a doplňujícími pracemi a součástmi</t>
  </si>
  <si>
    <t>57</t>
  </si>
  <si>
    <t>100x250 mm, do bet. lože C20/25n</t>
  </si>
  <si>
    <t>4,15+2*4,6+4,3+1,3*(4,8+4,5)*2+5,6+6,7+9,4+7,8=71,330 [A] 
Celkem: A=71,330 [B] 
Výměra dle ACAD</t>
  </si>
  <si>
    <t>58</t>
  </si>
  <si>
    <t>150x250 mm, do bet. lože C20/25n</t>
  </si>
  <si>
    <t>4*2,5+4*1,9=17,600 [A] 
Celkem: A=17,600 [B] 
Výměra dle ACAD</t>
  </si>
  <si>
    <t>59</t>
  </si>
  <si>
    <t>919111</t>
  </si>
  <si>
    <t>ŘEZÁNÍ ASFALTOVÉHO KRYTU VOZOVEK TL DO 50MM</t>
  </si>
  <si>
    <t>Příčná spára - dilatační 
20x40 mm  
2*6,5=13,000 [A] 
Podélní spára kolem říms 
20x40 mm 
2*17,1=34,200 [B] 
Celkem: A+B=47,200 [C] 
Výměra dle ACAD</t>
  </si>
  <si>
    <t>60</t>
  </si>
  <si>
    <t>2*17,1+2*6,5=47,200 [A] 
Celkem: A=47,200 [B] 
Výměra dle ACAD</t>
  </si>
  <si>
    <t>61</t>
  </si>
  <si>
    <t>93135</t>
  </si>
  <si>
    <t>TĚSNĚNÍ DILATAČ SPAR PRYŽ PÁSKOU NEBO KRUH PROFILEM</t>
  </si>
  <si>
    <t>kolem říms 
2*17,1=34,200 [A] 
Celkem: A=34,200 [B] 
Výměra dle ACAD</t>
  </si>
  <si>
    <t>položka zahrnuje dodávku a osazení předepsaného materiálu, očištění ploch spáry před úpravou, očištění okolí spáry po úpravě</t>
  </si>
  <si>
    <t>62</t>
  </si>
  <si>
    <t>933331</t>
  </si>
  <si>
    <t>ZKOUŠKA INTEGRITY ULTRAZVUKEM V TRUBKÁCH PILOT SYSTÉMOVÝCH</t>
  </si>
  <si>
    <t>20 % pilot, zkouška integrity pilot metodou CHA</t>
  </si>
  <si>
    <t>4=4,000 [A]</t>
  </si>
  <si>
    <t>Položka zahrnuje kompletní dodávku se všemi pomocnými a doplňujícími pracemi a součástmi;  
- veškeré potřebné mechanismy;  
-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vyhodnocení, včetně všech měření a dalších potřebných činností;  
-  dodávka a montáž měřících trubek.</t>
  </si>
  <si>
    <t>63</t>
  </si>
  <si>
    <t>933333</t>
  </si>
  <si>
    <t>ZKOUŠKA INTEGRITY ULTRAZVUKEM ODRAZ METOD PIT PILOT SYSTÉMOVÝCH</t>
  </si>
  <si>
    <t>100 % pilot, zkouška integrity metodou PIT</t>
  </si>
  <si>
    <t>18=18,000 [A]</t>
  </si>
  <si>
    <t>Položka obsahuje podklady a dokumentaci zkoušky;  
- případné stavební práce spojené s přípravou a provedením zkoušky;  
- veškerá zkušební a měřící zařízení vč. opotřebení a nájmu;  
- výpomoce při vlastní zkoušce;  
- provedení vlastní zkoušky a její vyhodnocení.</t>
  </si>
  <si>
    <t>64</t>
  </si>
  <si>
    <t>Skluzy  
kaskádovitě uložené bet. žlabovky š. 600 mm  
do bet. C20/25n, tl. 100 mm</t>
  </si>
  <si>
    <t>1,3*(2,55+1,63+2,35+3,5+3,75+0,95+3,05+1,27)+2,93+5,63+4,2+3,8=41,325 [A] 
Celkem: A=41,325 [B] 
Výměra dle ACAD</t>
  </si>
  <si>
    <t>65</t>
  </si>
  <si>
    <t>936541</t>
  </si>
  <si>
    <t>MOSTNÍ ODVODŇOVACÍ TRUBKA (POVRCHŮ IZOLACE) Z NEREZ OCELI</t>
  </si>
  <si>
    <t>4=4,000 [A] 
Celkem: A=4,000 [B]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</si>
  <si>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</si>
  <si>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66</t>
  </si>
  <si>
    <t>Odstranění šablony pro vrtání pilot  
Celková odvozná vzdálenost v režii zhotovitele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</si>
</sst>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SUM(C10:C19)</f>
      </c>
      <c s="1"/>
      <c s="1"/>
    </row>
    <row r="7" spans="1:5" ht="12.75" customHeight="1">
      <c r="A7" s="1"/>
      <c s="4" t="s">
        <v>4</v>
      </c>
      <c s="7">
        <f>SUM(E10:E19)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'000_Ostatní'!I3</f>
      </c>
      <c s="20">
        <f>'000_Ostatní'!O2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'000_Vedlejší'!I3</f>
      </c>
      <c s="20">
        <f>'000_Vedlejší'!O2</f>
      </c>
      <c s="20">
        <f>C11+D11</f>
      </c>
    </row>
    <row r="12" spans="1:5" ht="12.75" customHeight="1">
      <c r="A12" s="40" t="s">
        <v>113</v>
      </c>
      <c s="40" t="s">
        <v>114</v>
      </c>
      <c s="41">
        <f>'SO 001'!I3</f>
      </c>
      <c s="41">
        <f>'SO 001'!O2</f>
      </c>
      <c s="41">
        <f>C12+D12</f>
      </c>
    </row>
    <row r="13" spans="1:5" ht="12.75" customHeight="1">
      <c r="A13" s="40" t="s">
        <v>209</v>
      </c>
      <c s="40" t="s">
        <v>210</v>
      </c>
      <c s="41">
        <f>'SO 020'!I3</f>
      </c>
      <c s="41">
        <f>'SO 020'!O2</f>
      </c>
      <c s="41">
        <f>C13+D13</f>
      </c>
    </row>
    <row r="14" spans="1:5" ht="12.75" customHeight="1">
      <c r="A14" s="40" t="s">
        <v>246</v>
      </c>
      <c s="40" t="s">
        <v>247</v>
      </c>
      <c s="41">
        <f>'SO 101'!I3</f>
      </c>
      <c s="41">
        <f>'SO 101'!O2</f>
      </c>
      <c s="41">
        <f>C14+D14</f>
      </c>
    </row>
    <row r="15" spans="1:5" ht="12.75" customHeight="1">
      <c r="A15" s="19" t="s">
        <v>414</v>
      </c>
      <c s="19" t="s">
        <v>415</v>
      </c>
      <c s="20">
        <f>'SO 151_SO 151.1'!I3</f>
      </c>
      <c s="20">
        <f>'SO 151_SO 151.1'!O2</f>
      </c>
      <c s="20">
        <f>C15+D15</f>
      </c>
    </row>
    <row r="16" spans="1:5" ht="12.75" customHeight="1">
      <c r="A16" s="19" t="s">
        <v>444</v>
      </c>
      <c s="19" t="s">
        <v>445</v>
      </c>
      <c s="20">
        <f>'SO 151_SO 151.2'!I3</f>
      </c>
      <c s="20">
        <f>'SO 151_SO 151.2'!O2</f>
      </c>
      <c s="20">
        <f>C16+D16</f>
      </c>
    </row>
    <row r="17" spans="1:5" ht="12.75" customHeight="1">
      <c r="A17" s="19" t="s">
        <v>495</v>
      </c>
      <c s="19" t="s">
        <v>496</v>
      </c>
      <c s="20">
        <f>'SO 151_SO 151.3'!I3</f>
      </c>
      <c s="20">
        <f>'SO 151_SO 151.3'!O2</f>
      </c>
      <c s="20">
        <f>C17+D17</f>
      </c>
    </row>
    <row r="18" spans="1:5" ht="12.75" customHeight="1">
      <c r="A18" s="40" t="s">
        <v>516</v>
      </c>
      <c s="40" t="s">
        <v>517</v>
      </c>
      <c s="41">
        <f>'SO 181'!I3</f>
      </c>
      <c s="41">
        <f>'SO 181'!O2</f>
      </c>
      <c s="41">
        <f>C18+D18</f>
      </c>
    </row>
    <row r="19" spans="1:5" ht="12.75" customHeight="1">
      <c r="A19" s="40" t="s">
        <v>574</v>
      </c>
      <c s="40" t="s">
        <v>575</v>
      </c>
      <c s="41">
        <f>'SO 201'!I3</f>
      </c>
      <c s="41">
        <f>'SO 201'!O2</f>
      </c>
      <c s="41">
        <f>C19+D19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516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516</v>
      </c>
      <c s="6"/>
      <c s="18" t="s">
        <v>517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43</v>
      </c>
      <c s="25"/>
      <c s="27" t="s">
        <v>182</v>
      </c>
      <c s="25"/>
      <c s="25"/>
      <c s="25"/>
      <c s="28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24" t="s">
        <v>48</v>
      </c>
      <c s="29" t="s">
        <v>32</v>
      </c>
      <c s="29" t="s">
        <v>518</v>
      </c>
      <c s="24" t="s">
        <v>50</v>
      </c>
      <c s="30" t="s">
        <v>519</v>
      </c>
      <c s="31" t="s">
        <v>224</v>
      </c>
      <c s="32">
        <v>20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520</v>
      </c>
    </row>
    <row r="11" spans="1:5" ht="229.5">
      <c r="A11" s="37" t="s">
        <v>55</v>
      </c>
      <c r="E11" s="38" t="s">
        <v>521</v>
      </c>
    </row>
    <row r="12" spans="1:5" ht="63.75">
      <c r="A12" t="s">
        <v>56</v>
      </c>
      <c r="E12" s="36" t="s">
        <v>522</v>
      </c>
    </row>
    <row r="13" spans="1:16" ht="25.5">
      <c r="A13" s="24" t="s">
        <v>48</v>
      </c>
      <c s="29" t="s">
        <v>26</v>
      </c>
      <c s="29" t="s">
        <v>241</v>
      </c>
      <c s="24" t="s">
        <v>50</v>
      </c>
      <c s="30" t="s">
        <v>242</v>
      </c>
      <c s="31" t="s">
        <v>224</v>
      </c>
      <c s="32">
        <v>20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520</v>
      </c>
    </row>
    <row r="15" spans="1:5" ht="229.5">
      <c r="A15" s="37" t="s">
        <v>55</v>
      </c>
      <c r="E15" s="38" t="s">
        <v>521</v>
      </c>
    </row>
    <row r="16" spans="1:5" ht="25.5">
      <c r="A16" t="s">
        <v>56</v>
      </c>
      <c r="E16" s="36" t="s">
        <v>245</v>
      </c>
    </row>
    <row r="17" spans="1:16" ht="12.75">
      <c r="A17" s="24" t="s">
        <v>48</v>
      </c>
      <c s="29" t="s">
        <v>25</v>
      </c>
      <c s="29" t="s">
        <v>523</v>
      </c>
      <c s="24" t="s">
        <v>50</v>
      </c>
      <c s="30" t="s">
        <v>524</v>
      </c>
      <c s="31" t="s">
        <v>525</v>
      </c>
      <c s="32">
        <v>3000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526</v>
      </c>
    </row>
    <row r="19" spans="1:5" ht="38.25">
      <c r="A19" s="37" t="s">
        <v>55</v>
      </c>
      <c r="E19" s="38" t="s">
        <v>527</v>
      </c>
    </row>
    <row r="20" spans="1:5" ht="25.5">
      <c r="A20" t="s">
        <v>56</v>
      </c>
      <c r="E20" s="36" t="s">
        <v>528</v>
      </c>
    </row>
    <row r="21" spans="1:16" ht="12.75">
      <c r="A21" s="24" t="s">
        <v>48</v>
      </c>
      <c s="29" t="s">
        <v>36</v>
      </c>
      <c s="29" t="s">
        <v>529</v>
      </c>
      <c s="24" t="s">
        <v>50</v>
      </c>
      <c s="30" t="s">
        <v>530</v>
      </c>
      <c s="31" t="s">
        <v>224</v>
      </c>
      <c s="32">
        <v>4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25.5">
      <c r="A22" s="35" t="s">
        <v>53</v>
      </c>
      <c r="E22" s="36" t="s">
        <v>531</v>
      </c>
    </row>
    <row r="23" spans="1:5" ht="51">
      <c r="A23" s="37" t="s">
        <v>55</v>
      </c>
      <c r="E23" s="38" t="s">
        <v>532</v>
      </c>
    </row>
    <row r="24" spans="1:5" ht="63.75">
      <c r="A24" t="s">
        <v>56</v>
      </c>
      <c r="E24" s="36" t="s">
        <v>533</v>
      </c>
    </row>
    <row r="25" spans="1:16" ht="12.75">
      <c r="A25" s="24" t="s">
        <v>48</v>
      </c>
      <c s="29" t="s">
        <v>38</v>
      </c>
      <c s="29" t="s">
        <v>534</v>
      </c>
      <c s="24" t="s">
        <v>50</v>
      </c>
      <c s="30" t="s">
        <v>535</v>
      </c>
      <c s="31" t="s">
        <v>224</v>
      </c>
      <c s="32">
        <v>4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520</v>
      </c>
    </row>
    <row r="27" spans="1:5" ht="51">
      <c r="A27" s="37" t="s">
        <v>55</v>
      </c>
      <c r="E27" s="38" t="s">
        <v>532</v>
      </c>
    </row>
    <row r="28" spans="1:5" ht="25.5">
      <c r="A28" t="s">
        <v>56</v>
      </c>
      <c r="E28" s="36" t="s">
        <v>245</v>
      </c>
    </row>
    <row r="29" spans="1:16" ht="12.75">
      <c r="A29" s="24" t="s">
        <v>48</v>
      </c>
      <c s="29" t="s">
        <v>40</v>
      </c>
      <c s="29" t="s">
        <v>536</v>
      </c>
      <c s="24" t="s">
        <v>50</v>
      </c>
      <c s="30" t="s">
        <v>537</v>
      </c>
      <c s="31" t="s">
        <v>525</v>
      </c>
      <c s="32">
        <v>600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526</v>
      </c>
    </row>
    <row r="31" spans="1:5" ht="38.25">
      <c r="A31" s="37" t="s">
        <v>55</v>
      </c>
      <c r="E31" s="38" t="s">
        <v>538</v>
      </c>
    </row>
    <row r="32" spans="1:5" ht="25.5">
      <c r="A32" t="s">
        <v>56</v>
      </c>
      <c r="E32" s="36" t="s">
        <v>528</v>
      </c>
    </row>
    <row r="33" spans="1:16" ht="12.75">
      <c r="A33" s="24" t="s">
        <v>48</v>
      </c>
      <c s="29" t="s">
        <v>86</v>
      </c>
      <c s="29" t="s">
        <v>539</v>
      </c>
      <c s="24" t="s">
        <v>50</v>
      </c>
      <c s="30" t="s">
        <v>540</v>
      </c>
      <c s="31" t="s">
        <v>224</v>
      </c>
      <c s="32">
        <v>32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520</v>
      </c>
    </row>
    <row r="35" spans="1:5" ht="102">
      <c r="A35" s="37" t="s">
        <v>55</v>
      </c>
      <c r="E35" s="38" t="s">
        <v>541</v>
      </c>
    </row>
    <row r="36" spans="1:5" ht="63.75">
      <c r="A36" t="s">
        <v>56</v>
      </c>
      <c r="E36" s="36" t="s">
        <v>542</v>
      </c>
    </row>
    <row r="37" spans="1:16" ht="12.75">
      <c r="A37" s="24" t="s">
        <v>48</v>
      </c>
      <c s="29" t="s">
        <v>89</v>
      </c>
      <c s="29" t="s">
        <v>543</v>
      </c>
      <c s="24" t="s">
        <v>50</v>
      </c>
      <c s="30" t="s">
        <v>544</v>
      </c>
      <c s="31" t="s">
        <v>224</v>
      </c>
      <c s="32">
        <v>32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520</v>
      </c>
    </row>
    <row r="39" spans="1:5" ht="102">
      <c r="A39" s="37" t="s">
        <v>55</v>
      </c>
      <c r="E39" s="38" t="s">
        <v>541</v>
      </c>
    </row>
    <row r="40" spans="1:5" ht="25.5">
      <c r="A40" t="s">
        <v>56</v>
      </c>
      <c r="E40" s="36" t="s">
        <v>245</v>
      </c>
    </row>
    <row r="41" spans="1:16" ht="12.75">
      <c r="A41" s="24" t="s">
        <v>48</v>
      </c>
      <c s="29" t="s">
        <v>43</v>
      </c>
      <c s="29" t="s">
        <v>545</v>
      </c>
      <c s="24" t="s">
        <v>50</v>
      </c>
      <c s="30" t="s">
        <v>546</v>
      </c>
      <c s="31" t="s">
        <v>525</v>
      </c>
      <c s="32">
        <v>4800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526</v>
      </c>
    </row>
    <row r="43" spans="1:5" ht="38.25">
      <c r="A43" s="37" t="s">
        <v>55</v>
      </c>
      <c r="E43" s="38" t="s">
        <v>547</v>
      </c>
    </row>
    <row r="44" spans="1:5" ht="25.5">
      <c r="A44" t="s">
        <v>56</v>
      </c>
      <c r="E44" s="36" t="s">
        <v>548</v>
      </c>
    </row>
    <row r="45" spans="1:16" ht="12.75">
      <c r="A45" s="24" t="s">
        <v>48</v>
      </c>
      <c s="29" t="s">
        <v>45</v>
      </c>
      <c s="29" t="s">
        <v>549</v>
      </c>
      <c s="24" t="s">
        <v>50</v>
      </c>
      <c s="30" t="s">
        <v>550</v>
      </c>
      <c s="31" t="s">
        <v>224</v>
      </c>
      <c s="32">
        <v>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520</v>
      </c>
    </row>
    <row r="47" spans="1:5" ht="38.25">
      <c r="A47" s="37" t="s">
        <v>55</v>
      </c>
      <c r="E47" s="38" t="s">
        <v>230</v>
      </c>
    </row>
    <row r="48" spans="1:5" ht="76.5">
      <c r="A48" t="s">
        <v>56</v>
      </c>
      <c r="E48" s="36" t="s">
        <v>551</v>
      </c>
    </row>
    <row r="49" spans="1:16" ht="12.75">
      <c r="A49" s="24" t="s">
        <v>48</v>
      </c>
      <c s="29" t="s">
        <v>97</v>
      </c>
      <c s="29" t="s">
        <v>552</v>
      </c>
      <c s="24" t="s">
        <v>50</v>
      </c>
      <c s="30" t="s">
        <v>553</v>
      </c>
      <c s="31" t="s">
        <v>224</v>
      </c>
      <c s="32">
        <v>2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12.75">
      <c r="A50" s="35" t="s">
        <v>53</v>
      </c>
      <c r="E50" s="36" t="s">
        <v>520</v>
      </c>
    </row>
    <row r="51" spans="1:5" ht="38.25">
      <c r="A51" s="37" t="s">
        <v>55</v>
      </c>
      <c r="E51" s="38" t="s">
        <v>230</v>
      </c>
    </row>
    <row r="52" spans="1:5" ht="25.5">
      <c r="A52" t="s">
        <v>56</v>
      </c>
      <c r="E52" s="36" t="s">
        <v>554</v>
      </c>
    </row>
    <row r="53" spans="1:16" ht="12.75">
      <c r="A53" s="24" t="s">
        <v>48</v>
      </c>
      <c s="29" t="s">
        <v>101</v>
      </c>
      <c s="29" t="s">
        <v>555</v>
      </c>
      <c s="24" t="s">
        <v>50</v>
      </c>
      <c s="30" t="s">
        <v>556</v>
      </c>
      <c s="31" t="s">
        <v>525</v>
      </c>
      <c s="32">
        <v>300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12.75">
      <c r="A54" s="35" t="s">
        <v>53</v>
      </c>
      <c r="E54" s="36" t="s">
        <v>526</v>
      </c>
    </row>
    <row r="55" spans="1:5" ht="38.25">
      <c r="A55" s="37" t="s">
        <v>55</v>
      </c>
      <c r="E55" s="38" t="s">
        <v>557</v>
      </c>
    </row>
    <row r="56" spans="1:5" ht="25.5">
      <c r="A56" t="s">
        <v>56</v>
      </c>
      <c r="E56" s="36" t="s">
        <v>558</v>
      </c>
    </row>
    <row r="57" spans="1:16" ht="12.75">
      <c r="A57" s="24" t="s">
        <v>48</v>
      </c>
      <c s="29" t="s">
        <v>104</v>
      </c>
      <c s="29" t="s">
        <v>559</v>
      </c>
      <c s="24" t="s">
        <v>50</v>
      </c>
      <c s="30" t="s">
        <v>560</v>
      </c>
      <c s="31" t="s">
        <v>224</v>
      </c>
      <c s="32">
        <v>2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12.75">
      <c r="A58" s="35" t="s">
        <v>53</v>
      </c>
      <c r="E58" s="36" t="s">
        <v>520</v>
      </c>
    </row>
    <row r="59" spans="1:5" ht="38.25">
      <c r="A59" s="37" t="s">
        <v>55</v>
      </c>
      <c r="E59" s="38" t="s">
        <v>230</v>
      </c>
    </row>
    <row r="60" spans="1:5" ht="63.75">
      <c r="A60" t="s">
        <v>56</v>
      </c>
      <c r="E60" s="36" t="s">
        <v>561</v>
      </c>
    </row>
    <row r="61" spans="1:16" ht="12.75">
      <c r="A61" s="24" t="s">
        <v>48</v>
      </c>
      <c s="29" t="s">
        <v>107</v>
      </c>
      <c s="29" t="s">
        <v>562</v>
      </c>
      <c s="24" t="s">
        <v>50</v>
      </c>
      <c s="30" t="s">
        <v>563</v>
      </c>
      <c s="31" t="s">
        <v>224</v>
      </c>
      <c s="32">
        <v>2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12.75">
      <c r="A62" s="35" t="s">
        <v>53</v>
      </c>
      <c r="E62" s="36" t="s">
        <v>520</v>
      </c>
    </row>
    <row r="63" spans="1:5" ht="38.25">
      <c r="A63" s="37" t="s">
        <v>55</v>
      </c>
      <c r="E63" s="38" t="s">
        <v>230</v>
      </c>
    </row>
    <row r="64" spans="1:5" ht="25.5">
      <c r="A64" t="s">
        <v>56</v>
      </c>
      <c r="E64" s="36" t="s">
        <v>554</v>
      </c>
    </row>
    <row r="65" spans="1:16" ht="12.75">
      <c r="A65" s="24" t="s">
        <v>48</v>
      </c>
      <c s="29" t="s">
        <v>110</v>
      </c>
      <c s="29" t="s">
        <v>564</v>
      </c>
      <c s="24" t="s">
        <v>50</v>
      </c>
      <c s="30" t="s">
        <v>565</v>
      </c>
      <c s="31" t="s">
        <v>525</v>
      </c>
      <c s="32">
        <v>300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12.75">
      <c r="A66" s="35" t="s">
        <v>53</v>
      </c>
      <c r="E66" s="36" t="s">
        <v>526</v>
      </c>
    </row>
    <row r="67" spans="1:5" ht="38.25">
      <c r="A67" s="37" t="s">
        <v>55</v>
      </c>
      <c r="E67" s="38" t="s">
        <v>557</v>
      </c>
    </row>
    <row r="68" spans="1:5" ht="25.5">
      <c r="A68" t="s">
        <v>56</v>
      </c>
      <c r="E68" s="36" t="s">
        <v>558</v>
      </c>
    </row>
    <row r="69" spans="1:16" ht="25.5">
      <c r="A69" s="24" t="s">
        <v>48</v>
      </c>
      <c s="29" t="s">
        <v>188</v>
      </c>
      <c s="29" t="s">
        <v>566</v>
      </c>
      <c s="24" t="s">
        <v>50</v>
      </c>
      <c s="30" t="s">
        <v>567</v>
      </c>
      <c s="31" t="s">
        <v>224</v>
      </c>
      <c s="32">
        <v>40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12.75">
      <c r="A70" s="35" t="s">
        <v>53</v>
      </c>
      <c r="E70" s="36" t="s">
        <v>520</v>
      </c>
    </row>
    <row r="71" spans="1:5" ht="102">
      <c r="A71" s="37" t="s">
        <v>55</v>
      </c>
      <c r="E71" s="38" t="s">
        <v>568</v>
      </c>
    </row>
    <row r="72" spans="1:5" ht="63.75">
      <c r="A72" t="s">
        <v>56</v>
      </c>
      <c r="E72" s="36" t="s">
        <v>561</v>
      </c>
    </row>
    <row r="73" spans="1:16" ht="12.75">
      <c r="A73" s="24" t="s">
        <v>48</v>
      </c>
      <c s="29" t="s">
        <v>194</v>
      </c>
      <c s="29" t="s">
        <v>569</v>
      </c>
      <c s="24" t="s">
        <v>50</v>
      </c>
      <c s="30" t="s">
        <v>570</v>
      </c>
      <c s="31" t="s">
        <v>224</v>
      </c>
      <c s="32">
        <v>40</v>
      </c>
      <c s="33">
        <v>0</v>
      </c>
      <c s="34">
        <f>ROUND(ROUND(H73,2)*ROUND(G73,3),2)</f>
      </c>
      <c r="O73">
        <f>(I73*21)/100</f>
      </c>
      <c t="s">
        <v>26</v>
      </c>
    </row>
    <row r="74" spans="1:5" ht="12.75">
      <c r="A74" s="35" t="s">
        <v>53</v>
      </c>
      <c r="E74" s="36" t="s">
        <v>520</v>
      </c>
    </row>
    <row r="75" spans="1:5" ht="102">
      <c r="A75" s="37" t="s">
        <v>55</v>
      </c>
      <c r="E75" s="38" t="s">
        <v>568</v>
      </c>
    </row>
    <row r="76" spans="1:5" ht="25.5">
      <c r="A76" t="s">
        <v>56</v>
      </c>
      <c r="E76" s="36" t="s">
        <v>554</v>
      </c>
    </row>
    <row r="77" spans="1:16" ht="12.75">
      <c r="A77" s="24" t="s">
        <v>48</v>
      </c>
      <c s="29" t="s">
        <v>198</v>
      </c>
      <c s="29" t="s">
        <v>571</v>
      </c>
      <c s="24" t="s">
        <v>50</v>
      </c>
      <c s="30" t="s">
        <v>572</v>
      </c>
      <c s="31" t="s">
        <v>525</v>
      </c>
      <c s="32">
        <v>6000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12.75">
      <c r="A78" s="35" t="s">
        <v>53</v>
      </c>
      <c r="E78" s="36" t="s">
        <v>526</v>
      </c>
    </row>
    <row r="79" spans="1:5" ht="38.25">
      <c r="A79" s="37" t="s">
        <v>55</v>
      </c>
      <c r="E79" s="38" t="s">
        <v>573</v>
      </c>
    </row>
    <row r="80" spans="1:5" ht="25.5">
      <c r="A80" t="s">
        <v>56</v>
      </c>
      <c r="E80" s="36" t="s">
        <v>558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0+O8+O17+O58+O99+O128+O169+O186+O207+O224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574</v>
      </c>
      <c s="39">
        <f>0+I8+I17+I58+I99+I128+I169+I186+I207+I224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574</v>
      </c>
      <c s="6"/>
      <c s="18" t="s">
        <v>575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</f>
      </c>
      <c>
        <f>0+O9+O13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1274.462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576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33.5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129</v>
      </c>
    </row>
    <row r="15" spans="1:5" ht="51">
      <c r="A15" s="37" t="s">
        <v>55</v>
      </c>
      <c r="E15" s="38" t="s">
        <v>577</v>
      </c>
    </row>
    <row r="16" spans="1:5" ht="25.5">
      <c r="A16" t="s">
        <v>56</v>
      </c>
      <c r="E16" s="36" t="s">
        <v>121</v>
      </c>
    </row>
    <row r="17" spans="1:18" ht="12.75" customHeight="1">
      <c r="A17" s="6" t="s">
        <v>46</v>
      </c>
      <c s="6"/>
      <c s="43" t="s">
        <v>32</v>
      </c>
      <c s="6"/>
      <c s="27" t="s">
        <v>135</v>
      </c>
      <c s="6"/>
      <c s="6"/>
      <c s="6"/>
      <c s="44">
        <f>0+Q17</f>
      </c>
      <c r="O17">
        <f>0+R17</f>
      </c>
      <c r="Q17">
        <f>0+I18+I22+I26+I30+I34+I38+I42+I46+I50+I54</f>
      </c>
      <c>
        <f>0+O18+O22+O26+O30+O34+O38+O42+O46+O50+O54</f>
      </c>
    </row>
    <row r="18" spans="1:16" ht="12.75">
      <c r="A18" s="24" t="s">
        <v>48</v>
      </c>
      <c s="29" t="s">
        <v>25</v>
      </c>
      <c s="29" t="s">
        <v>151</v>
      </c>
      <c s="24" t="s">
        <v>50</v>
      </c>
      <c s="30" t="s">
        <v>152</v>
      </c>
      <c s="31" t="s">
        <v>153</v>
      </c>
      <c s="32">
        <v>300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578</v>
      </c>
    </row>
    <row r="20" spans="1:5" ht="38.25">
      <c r="A20" s="37" t="s">
        <v>55</v>
      </c>
      <c r="E20" s="38" t="s">
        <v>579</v>
      </c>
    </row>
    <row r="21" spans="1:5" ht="38.25">
      <c r="A21" t="s">
        <v>56</v>
      </c>
      <c r="E21" s="36" t="s">
        <v>156</v>
      </c>
    </row>
    <row r="22" spans="1:16" ht="12.75">
      <c r="A22" s="24" t="s">
        <v>48</v>
      </c>
      <c s="29" t="s">
        <v>36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38.25">
      <c r="A24" s="37" t="s">
        <v>55</v>
      </c>
      <c r="E24" s="38" t="s">
        <v>160</v>
      </c>
    </row>
    <row r="25" spans="1:5" ht="38.25">
      <c r="A25" t="s">
        <v>56</v>
      </c>
      <c r="E25" s="36" t="s">
        <v>161</v>
      </c>
    </row>
    <row r="26" spans="1:16" ht="12.75">
      <c r="A26" s="24" t="s">
        <v>48</v>
      </c>
      <c s="29" t="s">
        <v>38</v>
      </c>
      <c s="29" t="s">
        <v>162</v>
      </c>
      <c s="24" t="s">
        <v>50</v>
      </c>
      <c s="30" t="s">
        <v>163</v>
      </c>
      <c s="31" t="s">
        <v>138</v>
      </c>
      <c s="32">
        <v>56.822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191</v>
      </c>
    </row>
    <row r="28" spans="1:5" ht="204">
      <c r="A28" s="37" t="s">
        <v>55</v>
      </c>
      <c r="E28" s="38" t="s">
        <v>580</v>
      </c>
    </row>
    <row r="29" spans="1:5" ht="369.75">
      <c r="A29" t="s">
        <v>56</v>
      </c>
      <c r="E29" s="36" t="s">
        <v>166</v>
      </c>
    </row>
    <row r="30" spans="1:16" ht="12.75">
      <c r="A30" s="24" t="s">
        <v>48</v>
      </c>
      <c s="29" t="s">
        <v>40</v>
      </c>
      <c s="29" t="s">
        <v>581</v>
      </c>
      <c s="24" t="s">
        <v>50</v>
      </c>
      <c s="30" t="s">
        <v>582</v>
      </c>
      <c s="31" t="s">
        <v>138</v>
      </c>
      <c s="32">
        <v>448.8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583</v>
      </c>
    </row>
    <row r="32" spans="1:5" ht="76.5">
      <c r="A32" s="37" t="s">
        <v>55</v>
      </c>
      <c r="E32" s="38" t="s">
        <v>584</v>
      </c>
    </row>
    <row r="33" spans="1:5" ht="306">
      <c r="A33" t="s">
        <v>56</v>
      </c>
      <c r="E33" s="36" t="s">
        <v>585</v>
      </c>
    </row>
    <row r="34" spans="1:16" ht="12.75">
      <c r="A34" s="24" t="s">
        <v>48</v>
      </c>
      <c s="29" t="s">
        <v>86</v>
      </c>
      <c s="29" t="s">
        <v>267</v>
      </c>
      <c s="24" t="s">
        <v>50</v>
      </c>
      <c s="30" t="s">
        <v>268</v>
      </c>
      <c s="31" t="s">
        <v>138</v>
      </c>
      <c s="32">
        <v>471.653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191</v>
      </c>
    </row>
    <row r="36" spans="1:5" ht="114.75">
      <c r="A36" s="37" t="s">
        <v>55</v>
      </c>
      <c r="E36" s="38" t="s">
        <v>586</v>
      </c>
    </row>
    <row r="37" spans="1:5" ht="318.75">
      <c r="A37" t="s">
        <v>56</v>
      </c>
      <c r="E37" s="36" t="s">
        <v>171</v>
      </c>
    </row>
    <row r="38" spans="1:16" ht="12.75">
      <c r="A38" s="24" t="s">
        <v>48</v>
      </c>
      <c s="29" t="s">
        <v>89</v>
      </c>
      <c s="29" t="s">
        <v>172</v>
      </c>
      <c s="24" t="s">
        <v>50</v>
      </c>
      <c s="30" t="s">
        <v>173</v>
      </c>
      <c s="31" t="s">
        <v>138</v>
      </c>
      <c s="32">
        <v>637.231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02">
      <c r="A40" s="37" t="s">
        <v>55</v>
      </c>
      <c r="E40" s="38" t="s">
        <v>587</v>
      </c>
    </row>
    <row r="41" spans="1:5" ht="191.25">
      <c r="A41" t="s">
        <v>56</v>
      </c>
      <c r="E41" s="36" t="s">
        <v>176</v>
      </c>
    </row>
    <row r="42" spans="1:16" ht="12.75">
      <c r="A42" s="24" t="s">
        <v>48</v>
      </c>
      <c s="29" t="s">
        <v>43</v>
      </c>
      <c s="29" t="s">
        <v>271</v>
      </c>
      <c s="24" t="s">
        <v>50</v>
      </c>
      <c s="30" t="s">
        <v>272</v>
      </c>
      <c s="31" t="s">
        <v>138</v>
      </c>
      <c s="32">
        <v>61.87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25.5">
      <c r="A43" s="35" t="s">
        <v>53</v>
      </c>
      <c r="E43" s="36" t="s">
        <v>419</v>
      </c>
    </row>
    <row r="44" spans="1:5" ht="63.75">
      <c r="A44" s="37" t="s">
        <v>55</v>
      </c>
      <c r="E44" s="38" t="s">
        <v>588</v>
      </c>
    </row>
    <row r="45" spans="1:5" ht="280.5">
      <c r="A45" t="s">
        <v>56</v>
      </c>
      <c r="E45" s="36" t="s">
        <v>275</v>
      </c>
    </row>
    <row r="46" spans="1:16" ht="12.75">
      <c r="A46" s="24" t="s">
        <v>48</v>
      </c>
      <c s="29" t="s">
        <v>45</v>
      </c>
      <c s="29" t="s">
        <v>451</v>
      </c>
      <c s="24" t="s">
        <v>116</v>
      </c>
      <c s="30" t="s">
        <v>452</v>
      </c>
      <c s="31" t="s">
        <v>138</v>
      </c>
      <c s="32">
        <v>13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25.5">
      <c r="A47" s="35" t="s">
        <v>53</v>
      </c>
      <c r="E47" s="36" t="s">
        <v>589</v>
      </c>
    </row>
    <row r="48" spans="1:5" ht="63.75">
      <c r="A48" s="37" t="s">
        <v>55</v>
      </c>
      <c r="E48" s="38" t="s">
        <v>590</v>
      </c>
    </row>
    <row r="49" spans="1:5" ht="229.5">
      <c r="A49" t="s">
        <v>56</v>
      </c>
      <c r="E49" s="36" t="s">
        <v>455</v>
      </c>
    </row>
    <row r="50" spans="1:16" ht="12.75">
      <c r="A50" s="24" t="s">
        <v>48</v>
      </c>
      <c s="29" t="s">
        <v>97</v>
      </c>
      <c s="29" t="s">
        <v>451</v>
      </c>
      <c s="24" t="s">
        <v>122</v>
      </c>
      <c s="30" t="s">
        <v>452</v>
      </c>
      <c s="31" t="s">
        <v>138</v>
      </c>
      <c s="32">
        <v>0.782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25.5">
      <c r="A51" s="35" t="s">
        <v>53</v>
      </c>
      <c r="E51" s="36" t="s">
        <v>591</v>
      </c>
    </row>
    <row r="52" spans="1:5" ht="63.75">
      <c r="A52" s="37" t="s">
        <v>55</v>
      </c>
      <c r="E52" s="38" t="s">
        <v>592</v>
      </c>
    </row>
    <row r="53" spans="1:5" ht="229.5">
      <c r="A53" t="s">
        <v>56</v>
      </c>
      <c r="E53" s="36" t="s">
        <v>455</v>
      </c>
    </row>
    <row r="54" spans="1:16" ht="12.75">
      <c r="A54" s="24" t="s">
        <v>48</v>
      </c>
      <c s="29" t="s">
        <v>101</v>
      </c>
      <c s="29" t="s">
        <v>281</v>
      </c>
      <c s="24" t="s">
        <v>50</v>
      </c>
      <c s="30" t="s">
        <v>282</v>
      </c>
      <c s="31" t="s">
        <v>206</v>
      </c>
      <c s="32">
        <v>82.8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593</v>
      </c>
    </row>
    <row r="56" spans="1:5" ht="63.75">
      <c r="A56" s="37" t="s">
        <v>55</v>
      </c>
      <c r="E56" s="38" t="s">
        <v>594</v>
      </c>
    </row>
    <row r="57" spans="1:5" ht="25.5">
      <c r="A57" t="s">
        <v>56</v>
      </c>
      <c r="E57" s="36" t="s">
        <v>284</v>
      </c>
    </row>
    <row r="58" spans="1:18" ht="12.75" customHeight="1">
      <c r="A58" s="6" t="s">
        <v>46</v>
      </c>
      <c s="6"/>
      <c s="43" t="s">
        <v>26</v>
      </c>
      <c s="6"/>
      <c s="27" t="s">
        <v>290</v>
      </c>
      <c s="6"/>
      <c s="6"/>
      <c s="6"/>
      <c s="44">
        <f>0+Q58</f>
      </c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4" t="s">
        <v>48</v>
      </c>
      <c s="29" t="s">
        <v>104</v>
      </c>
      <c s="29" t="s">
        <v>595</v>
      </c>
      <c s="24" t="s">
        <v>50</v>
      </c>
      <c s="30" t="s">
        <v>596</v>
      </c>
      <c s="31" t="s">
        <v>138</v>
      </c>
      <c s="32">
        <v>1.17</v>
      </c>
      <c s="33">
        <v>0</v>
      </c>
      <c s="34">
        <f>ROUND(ROUND(H59,2)*ROUND(G59,3),2)</f>
      </c>
      <c r="O59">
        <f>(I59*21)/100</f>
      </c>
      <c t="s">
        <v>26</v>
      </c>
    </row>
    <row r="60" spans="1:5" ht="12.75">
      <c r="A60" s="35" t="s">
        <v>53</v>
      </c>
      <c r="E60" s="36" t="s">
        <v>50</v>
      </c>
    </row>
    <row r="61" spans="1:5" ht="63.75">
      <c r="A61" s="37" t="s">
        <v>55</v>
      </c>
      <c r="E61" s="38" t="s">
        <v>597</v>
      </c>
    </row>
    <row r="62" spans="1:5" ht="51">
      <c r="A62" t="s">
        <v>56</v>
      </c>
      <c r="E62" s="36" t="s">
        <v>598</v>
      </c>
    </row>
    <row r="63" spans="1:16" ht="12.75">
      <c r="A63" s="24" t="s">
        <v>48</v>
      </c>
      <c s="29" t="s">
        <v>107</v>
      </c>
      <c s="29" t="s">
        <v>599</v>
      </c>
      <c s="24" t="s">
        <v>50</v>
      </c>
      <c s="30" t="s">
        <v>600</v>
      </c>
      <c s="31" t="s">
        <v>138</v>
      </c>
      <c s="32">
        <v>0.082</v>
      </c>
      <c s="33">
        <v>0</v>
      </c>
      <c s="34">
        <f>ROUND(ROUND(H63,2)*ROUND(G63,3),2)</f>
      </c>
      <c r="O63">
        <f>(I63*21)/100</f>
      </c>
      <c t="s">
        <v>26</v>
      </c>
    </row>
    <row r="64" spans="1:5" ht="25.5">
      <c r="A64" s="35" t="s">
        <v>53</v>
      </c>
      <c r="E64" s="36" t="s">
        <v>601</v>
      </c>
    </row>
    <row r="65" spans="1:5" ht="63.75">
      <c r="A65" s="37" t="s">
        <v>55</v>
      </c>
      <c r="E65" s="38" t="s">
        <v>602</v>
      </c>
    </row>
    <row r="66" spans="1:5" ht="51">
      <c r="A66" t="s">
        <v>56</v>
      </c>
      <c r="E66" s="36" t="s">
        <v>598</v>
      </c>
    </row>
    <row r="67" spans="1:16" ht="12.75">
      <c r="A67" s="24" t="s">
        <v>48</v>
      </c>
      <c s="29" t="s">
        <v>110</v>
      </c>
      <c s="29" t="s">
        <v>603</v>
      </c>
      <c s="24" t="s">
        <v>50</v>
      </c>
      <c s="30" t="s">
        <v>604</v>
      </c>
      <c s="31" t="s">
        <v>206</v>
      </c>
      <c s="32">
        <v>19.5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605</v>
      </c>
    </row>
    <row r="69" spans="1:5" ht="63.75">
      <c r="A69" s="37" t="s">
        <v>55</v>
      </c>
      <c r="E69" s="38" t="s">
        <v>606</v>
      </c>
    </row>
    <row r="70" spans="1:5" ht="51">
      <c r="A70" t="s">
        <v>56</v>
      </c>
      <c r="E70" s="36" t="s">
        <v>607</v>
      </c>
    </row>
    <row r="71" spans="1:16" ht="12.75">
      <c r="A71" s="24" t="s">
        <v>48</v>
      </c>
      <c s="29" t="s">
        <v>188</v>
      </c>
      <c s="29" t="s">
        <v>608</v>
      </c>
      <c s="24" t="s">
        <v>50</v>
      </c>
      <c s="30" t="s">
        <v>609</v>
      </c>
      <c s="31" t="s">
        <v>206</v>
      </c>
      <c s="32">
        <v>48.75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25.5">
      <c r="A72" s="35" t="s">
        <v>53</v>
      </c>
      <c r="E72" s="36" t="s">
        <v>610</v>
      </c>
    </row>
    <row r="73" spans="1:5" ht="63.75">
      <c r="A73" s="37" t="s">
        <v>55</v>
      </c>
      <c r="E73" s="38" t="s">
        <v>611</v>
      </c>
    </row>
    <row r="74" spans="1:5" ht="51">
      <c r="A74" t="s">
        <v>56</v>
      </c>
      <c r="E74" s="36" t="s">
        <v>612</v>
      </c>
    </row>
    <row r="75" spans="1:16" ht="12.75">
      <c r="A75" s="24" t="s">
        <v>48</v>
      </c>
      <c s="29" t="s">
        <v>194</v>
      </c>
      <c s="29" t="s">
        <v>459</v>
      </c>
      <c s="24" t="s">
        <v>50</v>
      </c>
      <c s="30" t="s">
        <v>460</v>
      </c>
      <c s="31" t="s">
        <v>206</v>
      </c>
      <c s="32">
        <v>121.875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613</v>
      </c>
    </row>
    <row r="77" spans="1:5" ht="63.75">
      <c r="A77" s="37" t="s">
        <v>55</v>
      </c>
      <c r="E77" s="38" t="s">
        <v>614</v>
      </c>
    </row>
    <row r="78" spans="1:5" ht="102">
      <c r="A78" t="s">
        <v>56</v>
      </c>
      <c r="E78" s="36" t="s">
        <v>304</v>
      </c>
    </row>
    <row r="79" spans="1:16" ht="12.75">
      <c r="A79" s="24" t="s">
        <v>48</v>
      </c>
      <c s="29" t="s">
        <v>198</v>
      </c>
      <c s="29" t="s">
        <v>615</v>
      </c>
      <c s="24" t="s">
        <v>50</v>
      </c>
      <c s="30" t="s">
        <v>616</v>
      </c>
      <c s="31" t="s">
        <v>138</v>
      </c>
      <c s="32">
        <v>88.722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25.5">
      <c r="A80" s="35" t="s">
        <v>53</v>
      </c>
      <c r="E80" s="36" t="s">
        <v>617</v>
      </c>
    </row>
    <row r="81" spans="1:5" ht="38.25">
      <c r="A81" s="37" t="s">
        <v>55</v>
      </c>
      <c r="E81" s="38" t="s">
        <v>618</v>
      </c>
    </row>
    <row r="82" spans="1:5" ht="409.5">
      <c r="A82" t="s">
        <v>56</v>
      </c>
      <c r="E82" s="36" t="s">
        <v>619</v>
      </c>
    </row>
    <row r="83" spans="1:16" ht="12.75">
      <c r="A83" s="24" t="s">
        <v>48</v>
      </c>
      <c s="29" t="s">
        <v>203</v>
      </c>
      <c s="29" t="s">
        <v>620</v>
      </c>
      <c s="24" t="s">
        <v>50</v>
      </c>
      <c s="30" t="s">
        <v>621</v>
      </c>
      <c s="31" t="s">
        <v>118</v>
      </c>
      <c s="32">
        <v>16.857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12.75">
      <c r="A84" s="35" t="s">
        <v>53</v>
      </c>
      <c r="E84" s="36" t="s">
        <v>622</v>
      </c>
    </row>
    <row r="85" spans="1:5" ht="38.25">
      <c r="A85" s="37" t="s">
        <v>55</v>
      </c>
      <c r="E85" s="38" t="s">
        <v>623</v>
      </c>
    </row>
    <row r="86" spans="1:5" ht="267.75">
      <c r="A86" t="s">
        <v>56</v>
      </c>
      <c r="E86" s="36" t="s">
        <v>624</v>
      </c>
    </row>
    <row r="87" spans="1:16" ht="12.75">
      <c r="A87" s="24" t="s">
        <v>48</v>
      </c>
      <c s="29" t="s">
        <v>311</v>
      </c>
      <c s="29" t="s">
        <v>625</v>
      </c>
      <c s="24" t="s">
        <v>50</v>
      </c>
      <c s="30" t="s">
        <v>626</v>
      </c>
      <c s="31" t="s">
        <v>159</v>
      </c>
      <c s="32">
        <v>171</v>
      </c>
      <c s="33">
        <v>0</v>
      </c>
      <c s="34">
        <f>ROUND(ROUND(H87,2)*ROUND(G87,3),2)</f>
      </c>
      <c r="O87">
        <f>(I87*21)/100</f>
      </c>
      <c t="s">
        <v>26</v>
      </c>
    </row>
    <row r="88" spans="1:5" ht="63.75">
      <c r="A88" s="35" t="s">
        <v>53</v>
      </c>
      <c r="E88" s="36" t="s">
        <v>627</v>
      </c>
    </row>
    <row r="89" spans="1:5" ht="63.75">
      <c r="A89" s="37" t="s">
        <v>55</v>
      </c>
      <c r="E89" s="38" t="s">
        <v>628</v>
      </c>
    </row>
    <row r="90" spans="1:5" ht="191.25">
      <c r="A90" t="s">
        <v>56</v>
      </c>
      <c r="E90" s="36" t="s">
        <v>629</v>
      </c>
    </row>
    <row r="91" spans="1:16" ht="12.75">
      <c r="A91" s="24" t="s">
        <v>48</v>
      </c>
      <c s="29" t="s">
        <v>316</v>
      </c>
      <c s="29" t="s">
        <v>630</v>
      </c>
      <c s="24" t="s">
        <v>50</v>
      </c>
      <c s="30" t="s">
        <v>631</v>
      </c>
      <c s="31" t="s">
        <v>138</v>
      </c>
      <c s="32">
        <v>29.565</v>
      </c>
      <c s="33">
        <v>0</v>
      </c>
      <c s="34">
        <f>ROUND(ROUND(H91,2)*ROUND(G91,3),2)</f>
      </c>
      <c r="O91">
        <f>(I91*21)/100</f>
      </c>
      <c t="s">
        <v>26</v>
      </c>
    </row>
    <row r="92" spans="1:5" ht="12.75">
      <c r="A92" s="35" t="s">
        <v>53</v>
      </c>
      <c r="E92" s="36" t="s">
        <v>632</v>
      </c>
    </row>
    <row r="93" spans="1:5" ht="63.75">
      <c r="A93" s="37" t="s">
        <v>55</v>
      </c>
      <c r="E93" s="38" t="s">
        <v>633</v>
      </c>
    </row>
    <row r="94" spans="1:5" ht="369.75">
      <c r="A94" t="s">
        <v>56</v>
      </c>
      <c r="E94" s="36" t="s">
        <v>634</v>
      </c>
    </row>
    <row r="95" spans="1:16" ht="12.75">
      <c r="A95" s="24" t="s">
        <v>48</v>
      </c>
      <c s="29" t="s">
        <v>322</v>
      </c>
      <c s="29" t="s">
        <v>635</v>
      </c>
      <c s="24" t="s">
        <v>50</v>
      </c>
      <c s="30" t="s">
        <v>636</v>
      </c>
      <c s="31" t="s">
        <v>118</v>
      </c>
      <c s="32">
        <v>6.504</v>
      </c>
      <c s="33">
        <v>0</v>
      </c>
      <c s="34">
        <f>ROUND(ROUND(H95,2)*ROUND(G95,3),2)</f>
      </c>
      <c r="O95">
        <f>(I95*21)/100</f>
      </c>
      <c t="s">
        <v>26</v>
      </c>
    </row>
    <row r="96" spans="1:5" ht="12.75">
      <c r="A96" s="35" t="s">
        <v>53</v>
      </c>
      <c r="E96" s="36" t="s">
        <v>637</v>
      </c>
    </row>
    <row r="97" spans="1:5" ht="38.25">
      <c r="A97" s="37" t="s">
        <v>55</v>
      </c>
      <c r="E97" s="38" t="s">
        <v>638</v>
      </c>
    </row>
    <row r="98" spans="1:5" ht="267.75">
      <c r="A98" t="s">
        <v>56</v>
      </c>
      <c r="E98" s="36" t="s">
        <v>639</v>
      </c>
    </row>
    <row r="99" spans="1:18" ht="12.75" customHeight="1">
      <c r="A99" s="6" t="s">
        <v>46</v>
      </c>
      <c s="6"/>
      <c s="43" t="s">
        <v>25</v>
      </c>
      <c s="6"/>
      <c s="27" t="s">
        <v>640</v>
      </c>
      <c s="6"/>
      <c s="6"/>
      <c s="6"/>
      <c s="44">
        <f>0+Q99</f>
      </c>
      <c r="O99">
        <f>0+R99</f>
      </c>
      <c r="Q99">
        <f>0+I100+I104+I108+I112+I116+I120+I124</f>
      </c>
      <c>
        <f>0+O100+O104+O108+O112+O116+O120+O124</f>
      </c>
    </row>
    <row r="100" spans="1:16" ht="12.75">
      <c r="A100" s="24" t="s">
        <v>48</v>
      </c>
      <c s="29" t="s">
        <v>328</v>
      </c>
      <c s="29" t="s">
        <v>641</v>
      </c>
      <c s="24" t="s">
        <v>50</v>
      </c>
      <c s="30" t="s">
        <v>642</v>
      </c>
      <c s="31" t="s">
        <v>643</v>
      </c>
      <c s="32">
        <v>272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644</v>
      </c>
    </row>
    <row r="102" spans="1:5" ht="38.25">
      <c r="A102" s="37" t="s">
        <v>55</v>
      </c>
      <c r="E102" s="38" t="s">
        <v>645</v>
      </c>
    </row>
    <row r="103" spans="1:5" ht="25.5">
      <c r="A103" t="s">
        <v>56</v>
      </c>
      <c r="E103" s="36" t="s">
        <v>646</v>
      </c>
    </row>
    <row r="104" spans="1:16" ht="12.75">
      <c r="A104" s="24" t="s">
        <v>48</v>
      </c>
      <c s="29" t="s">
        <v>333</v>
      </c>
      <c s="29" t="s">
        <v>647</v>
      </c>
      <c s="24" t="s">
        <v>50</v>
      </c>
      <c s="30" t="s">
        <v>648</v>
      </c>
      <c s="31" t="s">
        <v>138</v>
      </c>
      <c s="32">
        <v>9.473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649</v>
      </c>
    </row>
    <row r="106" spans="1:5" ht="63.75">
      <c r="A106" s="37" t="s">
        <v>55</v>
      </c>
      <c r="E106" s="38" t="s">
        <v>650</v>
      </c>
    </row>
    <row r="107" spans="1:5" ht="382.5">
      <c r="A107" t="s">
        <v>56</v>
      </c>
      <c r="E107" s="36" t="s">
        <v>651</v>
      </c>
    </row>
    <row r="108" spans="1:16" ht="12.75">
      <c r="A108" s="24" t="s">
        <v>48</v>
      </c>
      <c s="29" t="s">
        <v>339</v>
      </c>
      <c s="29" t="s">
        <v>652</v>
      </c>
      <c s="24" t="s">
        <v>50</v>
      </c>
      <c s="30" t="s">
        <v>653</v>
      </c>
      <c s="31" t="s">
        <v>118</v>
      </c>
      <c s="32">
        <v>1.895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654</v>
      </c>
    </row>
    <row r="110" spans="1:5" ht="38.25">
      <c r="A110" s="37" t="s">
        <v>55</v>
      </c>
      <c r="E110" s="38" t="s">
        <v>655</v>
      </c>
    </row>
    <row r="111" spans="1:5" ht="242.25">
      <c r="A111" t="s">
        <v>56</v>
      </c>
      <c r="E111" s="36" t="s">
        <v>656</v>
      </c>
    </row>
    <row r="112" spans="1:16" ht="12.75">
      <c r="A112" s="24" t="s">
        <v>48</v>
      </c>
      <c s="29" t="s">
        <v>345</v>
      </c>
      <c s="29" t="s">
        <v>657</v>
      </c>
      <c s="24" t="s">
        <v>50</v>
      </c>
      <c s="30" t="s">
        <v>658</v>
      </c>
      <c s="31" t="s">
        <v>138</v>
      </c>
      <c s="32">
        <v>20.152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659</v>
      </c>
    </row>
    <row r="114" spans="1:5" ht="153">
      <c r="A114" s="37" t="s">
        <v>55</v>
      </c>
      <c r="E114" s="38" t="s">
        <v>660</v>
      </c>
    </row>
    <row r="115" spans="1:5" ht="369.75">
      <c r="A115" t="s">
        <v>56</v>
      </c>
      <c r="E115" s="36" t="s">
        <v>468</v>
      </c>
    </row>
    <row r="116" spans="1:16" ht="12.75">
      <c r="A116" s="24" t="s">
        <v>48</v>
      </c>
      <c s="29" t="s">
        <v>350</v>
      </c>
      <c s="29" t="s">
        <v>661</v>
      </c>
      <c s="24" t="s">
        <v>50</v>
      </c>
      <c s="30" t="s">
        <v>662</v>
      </c>
      <c s="31" t="s">
        <v>118</v>
      </c>
      <c s="32">
        <v>3.626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663</v>
      </c>
    </row>
    <row r="118" spans="1:5" ht="127.5">
      <c r="A118" s="37" t="s">
        <v>55</v>
      </c>
      <c r="E118" s="38" t="s">
        <v>664</v>
      </c>
    </row>
    <row r="119" spans="1:5" ht="267.75">
      <c r="A119" t="s">
        <v>56</v>
      </c>
      <c r="E119" s="36" t="s">
        <v>639</v>
      </c>
    </row>
    <row r="120" spans="1:16" ht="12.75">
      <c r="A120" s="24" t="s">
        <v>48</v>
      </c>
      <c s="29" t="s">
        <v>356</v>
      </c>
      <c s="29" t="s">
        <v>665</v>
      </c>
      <c s="24" t="s">
        <v>50</v>
      </c>
      <c s="30" t="s">
        <v>666</v>
      </c>
      <c s="31" t="s">
        <v>138</v>
      </c>
      <c s="32">
        <v>49.108</v>
      </c>
      <c s="33">
        <v>0</v>
      </c>
      <c s="34">
        <f>ROUND(ROUND(H120,2)*ROUND(G120,3),2)</f>
      </c>
      <c r="O120">
        <f>(I120*21)/100</f>
      </c>
      <c t="s">
        <v>26</v>
      </c>
    </row>
    <row r="121" spans="1:5" ht="12.75">
      <c r="A121" s="35" t="s">
        <v>53</v>
      </c>
      <c r="E121" s="36" t="s">
        <v>667</v>
      </c>
    </row>
    <row r="122" spans="1:5" ht="102">
      <c r="A122" s="37" t="s">
        <v>55</v>
      </c>
      <c r="E122" s="38" t="s">
        <v>668</v>
      </c>
    </row>
    <row r="123" spans="1:5" ht="369.75">
      <c r="A123" t="s">
        <v>56</v>
      </c>
      <c r="E123" s="36" t="s">
        <v>468</v>
      </c>
    </row>
    <row r="124" spans="1:16" ht="12.75">
      <c r="A124" s="24" t="s">
        <v>48</v>
      </c>
      <c s="29" t="s">
        <v>362</v>
      </c>
      <c s="29" t="s">
        <v>669</v>
      </c>
      <c s="24" t="s">
        <v>50</v>
      </c>
      <c s="30" t="s">
        <v>670</v>
      </c>
      <c s="31" t="s">
        <v>118</v>
      </c>
      <c s="32">
        <v>10.804</v>
      </c>
      <c s="33">
        <v>0</v>
      </c>
      <c s="34">
        <f>ROUND(ROUND(H124,2)*ROUND(G124,3),2)</f>
      </c>
      <c r="O124">
        <f>(I124*21)/100</f>
      </c>
      <c t="s">
        <v>26</v>
      </c>
    </row>
    <row r="125" spans="1:5" ht="12.75">
      <c r="A125" s="35" t="s">
        <v>53</v>
      </c>
      <c r="E125" s="36" t="s">
        <v>637</v>
      </c>
    </row>
    <row r="126" spans="1:5" ht="76.5">
      <c r="A126" s="37" t="s">
        <v>55</v>
      </c>
      <c r="E126" s="38" t="s">
        <v>671</v>
      </c>
    </row>
    <row r="127" spans="1:5" ht="267.75">
      <c r="A127" t="s">
        <v>56</v>
      </c>
      <c r="E127" s="36" t="s">
        <v>639</v>
      </c>
    </row>
    <row r="128" spans="1:18" ht="12.75" customHeight="1">
      <c r="A128" s="6" t="s">
        <v>46</v>
      </c>
      <c s="6"/>
      <c s="43" t="s">
        <v>36</v>
      </c>
      <c s="6"/>
      <c s="27" t="s">
        <v>463</v>
      </c>
      <c s="6"/>
      <c s="6"/>
      <c s="6"/>
      <c s="44">
        <f>0+Q128</f>
      </c>
      <c r="O128">
        <f>0+R128</f>
      </c>
      <c r="Q128">
        <f>0+I129+I133+I137+I141+I145+I149+I153+I157+I161+I165</f>
      </c>
      <c>
        <f>0+O129+O133+O137+O141+O145+O149+O153+O157+O161+O165</f>
      </c>
    </row>
    <row r="129" spans="1:16" ht="12.75">
      <c r="A129" s="24" t="s">
        <v>48</v>
      </c>
      <c s="29" t="s">
        <v>367</v>
      </c>
      <c s="29" t="s">
        <v>672</v>
      </c>
      <c s="24" t="s">
        <v>50</v>
      </c>
      <c s="30" t="s">
        <v>673</v>
      </c>
      <c s="31" t="s">
        <v>138</v>
      </c>
      <c s="32">
        <v>2.04</v>
      </c>
      <c s="33">
        <v>0</v>
      </c>
      <c s="34">
        <f>ROUND(ROUND(H129,2)*ROUND(G129,3),2)</f>
      </c>
      <c r="O129">
        <f>(I129*21)/100</f>
      </c>
      <c t="s">
        <v>26</v>
      </c>
    </row>
    <row r="130" spans="1:5" ht="25.5">
      <c r="A130" s="35" t="s">
        <v>53</v>
      </c>
      <c r="E130" s="36" t="s">
        <v>674</v>
      </c>
    </row>
    <row r="131" spans="1:5" ht="63.75">
      <c r="A131" s="37" t="s">
        <v>55</v>
      </c>
      <c r="E131" s="38" t="s">
        <v>675</v>
      </c>
    </row>
    <row r="132" spans="1:5" ht="229.5">
      <c r="A132" t="s">
        <v>56</v>
      </c>
      <c r="E132" s="36" t="s">
        <v>676</v>
      </c>
    </row>
    <row r="133" spans="1:16" ht="12.75">
      <c r="A133" s="24" t="s">
        <v>48</v>
      </c>
      <c s="29" t="s">
        <v>373</v>
      </c>
      <c s="29" t="s">
        <v>677</v>
      </c>
      <c s="24" t="s">
        <v>50</v>
      </c>
      <c s="30" t="s">
        <v>678</v>
      </c>
      <c s="31" t="s">
        <v>138</v>
      </c>
      <c s="32">
        <v>8.26</v>
      </c>
      <c s="33">
        <v>0</v>
      </c>
      <c s="34">
        <f>ROUND(ROUND(H133,2)*ROUND(G133,3),2)</f>
      </c>
      <c r="O133">
        <f>(I133*21)/100</f>
      </c>
      <c t="s">
        <v>26</v>
      </c>
    </row>
    <row r="134" spans="1:5" ht="25.5">
      <c r="A134" s="35" t="s">
        <v>53</v>
      </c>
      <c r="E134" s="36" t="s">
        <v>679</v>
      </c>
    </row>
    <row r="135" spans="1:5" ht="127.5">
      <c r="A135" s="37" t="s">
        <v>55</v>
      </c>
      <c r="E135" s="38" t="s">
        <v>680</v>
      </c>
    </row>
    <row r="136" spans="1:5" ht="369.75">
      <c r="A136" t="s">
        <v>56</v>
      </c>
      <c r="E136" s="36" t="s">
        <v>468</v>
      </c>
    </row>
    <row r="137" spans="1:16" ht="12.75">
      <c r="A137" s="24" t="s">
        <v>48</v>
      </c>
      <c s="29" t="s">
        <v>376</v>
      </c>
      <c s="29" t="s">
        <v>681</v>
      </c>
      <c s="24" t="s">
        <v>50</v>
      </c>
      <c s="30" t="s">
        <v>682</v>
      </c>
      <c s="31" t="s">
        <v>138</v>
      </c>
      <c s="32">
        <v>29.223</v>
      </c>
      <c s="33">
        <v>0</v>
      </c>
      <c s="34">
        <f>ROUND(ROUND(H137,2)*ROUND(G137,3),2)</f>
      </c>
      <c r="O137">
        <f>(I137*21)/100</f>
      </c>
      <c t="s">
        <v>26</v>
      </c>
    </row>
    <row r="138" spans="1:5" ht="12.75">
      <c r="A138" s="35" t="s">
        <v>53</v>
      </c>
      <c r="E138" s="36" t="s">
        <v>50</v>
      </c>
    </row>
    <row r="139" spans="1:5" ht="191.25">
      <c r="A139" s="37" t="s">
        <v>55</v>
      </c>
      <c r="E139" s="38" t="s">
        <v>683</v>
      </c>
    </row>
    <row r="140" spans="1:5" ht="369.75">
      <c r="A140" t="s">
        <v>56</v>
      </c>
      <c r="E140" s="36" t="s">
        <v>468</v>
      </c>
    </row>
    <row r="141" spans="1:16" ht="12.75">
      <c r="A141" s="24" t="s">
        <v>48</v>
      </c>
      <c s="29" t="s">
        <v>380</v>
      </c>
      <c s="29" t="s">
        <v>684</v>
      </c>
      <c s="24" t="s">
        <v>50</v>
      </c>
      <c s="30" t="s">
        <v>685</v>
      </c>
      <c s="31" t="s">
        <v>138</v>
      </c>
      <c s="32">
        <v>13.4</v>
      </c>
      <c s="33">
        <v>0</v>
      </c>
      <c s="34">
        <f>ROUND(ROUND(H141,2)*ROUND(G141,3),2)</f>
      </c>
      <c r="O141">
        <f>(I141*21)/100</f>
      </c>
      <c t="s">
        <v>26</v>
      </c>
    </row>
    <row r="142" spans="1:5" ht="25.5">
      <c r="A142" s="35" t="s">
        <v>53</v>
      </c>
      <c r="E142" s="36" t="s">
        <v>686</v>
      </c>
    </row>
    <row r="143" spans="1:5" ht="38.25">
      <c r="A143" s="37" t="s">
        <v>55</v>
      </c>
      <c r="E143" s="38" t="s">
        <v>687</v>
      </c>
    </row>
    <row r="144" spans="1:5" ht="369.75">
      <c r="A144" t="s">
        <v>56</v>
      </c>
      <c r="E144" s="36" t="s">
        <v>688</v>
      </c>
    </row>
    <row r="145" spans="1:16" ht="12.75">
      <c r="A145" s="24" t="s">
        <v>48</v>
      </c>
      <c s="29" t="s">
        <v>385</v>
      </c>
      <c s="29" t="s">
        <v>689</v>
      </c>
      <c s="24" t="s">
        <v>50</v>
      </c>
      <c s="30" t="s">
        <v>690</v>
      </c>
      <c s="31" t="s">
        <v>138</v>
      </c>
      <c s="32">
        <v>17.28</v>
      </c>
      <c s="33">
        <v>0</v>
      </c>
      <c s="34">
        <f>ROUND(ROUND(H145,2)*ROUND(G145,3),2)</f>
      </c>
      <c r="O145">
        <f>(I145*21)/100</f>
      </c>
      <c t="s">
        <v>26</v>
      </c>
    </row>
    <row r="146" spans="1:5" ht="25.5">
      <c r="A146" s="35" t="s">
        <v>53</v>
      </c>
      <c r="E146" s="36" t="s">
        <v>691</v>
      </c>
    </row>
    <row r="147" spans="1:5" ht="63.75">
      <c r="A147" s="37" t="s">
        <v>55</v>
      </c>
      <c r="E147" s="38" t="s">
        <v>692</v>
      </c>
    </row>
    <row r="148" spans="1:5" ht="369.75">
      <c r="A148" t="s">
        <v>56</v>
      </c>
      <c r="E148" s="36" t="s">
        <v>468</v>
      </c>
    </row>
    <row r="149" spans="1:16" ht="12.75">
      <c r="A149" s="24" t="s">
        <v>48</v>
      </c>
      <c s="29" t="s">
        <v>391</v>
      </c>
      <c s="29" t="s">
        <v>693</v>
      </c>
      <c s="24" t="s">
        <v>116</v>
      </c>
      <c s="30" t="s">
        <v>694</v>
      </c>
      <c s="31" t="s">
        <v>138</v>
      </c>
      <c s="32">
        <v>221.491</v>
      </c>
      <c s="33">
        <v>0</v>
      </c>
      <c s="34">
        <f>ROUND(ROUND(H149,2)*ROUND(G149,3),2)</f>
      </c>
      <c r="O149">
        <f>(I149*21)/100</f>
      </c>
      <c t="s">
        <v>26</v>
      </c>
    </row>
    <row r="150" spans="1:5" ht="25.5">
      <c r="A150" s="35" t="s">
        <v>53</v>
      </c>
      <c r="E150" s="36" t="s">
        <v>695</v>
      </c>
    </row>
    <row r="151" spans="1:5" ht="127.5">
      <c r="A151" s="37" t="s">
        <v>55</v>
      </c>
      <c r="E151" s="38" t="s">
        <v>696</v>
      </c>
    </row>
    <row r="152" spans="1:5" ht="38.25">
      <c r="A152" t="s">
        <v>56</v>
      </c>
      <c r="E152" s="36" t="s">
        <v>299</v>
      </c>
    </row>
    <row r="153" spans="1:16" ht="12.75">
      <c r="A153" s="24" t="s">
        <v>48</v>
      </c>
      <c s="29" t="s">
        <v>397</v>
      </c>
      <c s="29" t="s">
        <v>693</v>
      </c>
      <c s="24" t="s">
        <v>122</v>
      </c>
      <c s="30" t="s">
        <v>694</v>
      </c>
      <c s="31" t="s">
        <v>138</v>
      </c>
      <c s="32">
        <v>54.535</v>
      </c>
      <c s="33">
        <v>0</v>
      </c>
      <c s="34">
        <f>ROUND(ROUND(H153,2)*ROUND(G153,3),2)</f>
      </c>
      <c r="O153">
        <f>(I153*21)/100</f>
      </c>
      <c t="s">
        <v>26</v>
      </c>
    </row>
    <row r="154" spans="1:5" ht="25.5">
      <c r="A154" s="35" t="s">
        <v>53</v>
      </c>
      <c r="E154" s="36" t="s">
        <v>697</v>
      </c>
    </row>
    <row r="155" spans="1:5" ht="63.75">
      <c r="A155" s="37" t="s">
        <v>55</v>
      </c>
      <c r="E155" s="38" t="s">
        <v>698</v>
      </c>
    </row>
    <row r="156" spans="1:5" ht="38.25">
      <c r="A156" t="s">
        <v>56</v>
      </c>
      <c r="E156" s="36" t="s">
        <v>299</v>
      </c>
    </row>
    <row r="157" spans="1:16" ht="12.75">
      <c r="A157" s="24" t="s">
        <v>48</v>
      </c>
      <c s="29" t="s">
        <v>401</v>
      </c>
      <c s="29" t="s">
        <v>469</v>
      </c>
      <c s="24" t="s">
        <v>50</v>
      </c>
      <c s="30" t="s">
        <v>470</v>
      </c>
      <c s="31" t="s">
        <v>138</v>
      </c>
      <c s="32">
        <v>4.532</v>
      </c>
      <c s="33">
        <v>0</v>
      </c>
      <c s="34">
        <f>ROUND(ROUND(H157,2)*ROUND(G157,3),2)</f>
      </c>
      <c r="O157">
        <f>(I157*21)/100</f>
      </c>
      <c t="s">
        <v>26</v>
      </c>
    </row>
    <row r="158" spans="1:5" ht="25.5">
      <c r="A158" s="35" t="s">
        <v>53</v>
      </c>
      <c r="E158" s="36" t="s">
        <v>699</v>
      </c>
    </row>
    <row r="159" spans="1:5" ht="63.75">
      <c r="A159" s="37" t="s">
        <v>55</v>
      </c>
      <c r="E159" s="38" t="s">
        <v>700</v>
      </c>
    </row>
    <row r="160" spans="1:5" ht="293.25">
      <c r="A160" t="s">
        <v>56</v>
      </c>
      <c r="E160" s="36" t="s">
        <v>473</v>
      </c>
    </row>
    <row r="161" spans="1:16" ht="12.75">
      <c r="A161" s="24" t="s">
        <v>48</v>
      </c>
      <c s="29" t="s">
        <v>407</v>
      </c>
      <c s="29" t="s">
        <v>701</v>
      </c>
      <c s="24" t="s">
        <v>50</v>
      </c>
      <c s="30" t="s">
        <v>702</v>
      </c>
      <c s="31" t="s">
        <v>138</v>
      </c>
      <c s="32">
        <v>7.084</v>
      </c>
      <c s="33">
        <v>0</v>
      </c>
      <c s="34">
        <f>ROUND(ROUND(H161,2)*ROUND(G161,3),2)</f>
      </c>
      <c r="O161">
        <f>(I161*21)/100</f>
      </c>
      <c t="s">
        <v>26</v>
      </c>
    </row>
    <row r="162" spans="1:5" ht="25.5">
      <c r="A162" s="35" t="s">
        <v>53</v>
      </c>
      <c r="E162" s="36" t="s">
        <v>703</v>
      </c>
    </row>
    <row r="163" spans="1:5" ht="63.75">
      <c r="A163" s="37" t="s">
        <v>55</v>
      </c>
      <c r="E163" s="38" t="s">
        <v>704</v>
      </c>
    </row>
    <row r="164" spans="1:5" ht="38.25">
      <c r="A164" t="s">
        <v>56</v>
      </c>
      <c r="E164" s="36" t="s">
        <v>705</v>
      </c>
    </row>
    <row r="165" spans="1:16" ht="12.75">
      <c r="A165" s="24" t="s">
        <v>48</v>
      </c>
      <c s="29" t="s">
        <v>706</v>
      </c>
      <c s="29" t="s">
        <v>474</v>
      </c>
      <c s="24" t="s">
        <v>50</v>
      </c>
      <c s="30" t="s">
        <v>475</v>
      </c>
      <c s="31" t="s">
        <v>138</v>
      </c>
      <c s="32">
        <v>36.564</v>
      </c>
      <c s="33">
        <v>0</v>
      </c>
      <c s="34">
        <f>ROUND(ROUND(H165,2)*ROUND(G165,3),2)</f>
      </c>
      <c r="O165">
        <f>(I165*21)/100</f>
      </c>
      <c t="s">
        <v>26</v>
      </c>
    </row>
    <row r="166" spans="1:5" ht="12.75">
      <c r="A166" s="35" t="s">
        <v>53</v>
      </c>
      <c r="E166" s="36" t="s">
        <v>50</v>
      </c>
    </row>
    <row r="167" spans="1:5" ht="140.25">
      <c r="A167" s="37" t="s">
        <v>55</v>
      </c>
      <c r="E167" s="38" t="s">
        <v>707</v>
      </c>
    </row>
    <row r="168" spans="1:5" ht="102">
      <c r="A168" t="s">
        <v>56</v>
      </c>
      <c r="E168" s="36" t="s">
        <v>478</v>
      </c>
    </row>
    <row r="169" spans="1:18" ht="12.75" customHeight="1">
      <c r="A169" s="6" t="s">
        <v>46</v>
      </c>
      <c s="6"/>
      <c s="43" t="s">
        <v>38</v>
      </c>
      <c s="6"/>
      <c s="27" t="s">
        <v>305</v>
      </c>
      <c s="6"/>
      <c s="6"/>
      <c s="6"/>
      <c s="44">
        <f>0+Q169</f>
      </c>
      <c r="O169">
        <f>0+R169</f>
      </c>
      <c r="Q169">
        <f>0+I170+I174+I178+I182</f>
      </c>
      <c>
        <f>0+O170+O174+O178+O182</f>
      </c>
    </row>
    <row r="170" spans="1:16" ht="12.75">
      <c r="A170" s="24" t="s">
        <v>48</v>
      </c>
      <c s="29" t="s">
        <v>708</v>
      </c>
      <c s="29" t="s">
        <v>329</v>
      </c>
      <c s="24" t="s">
        <v>50</v>
      </c>
      <c s="30" t="s">
        <v>330</v>
      </c>
      <c s="31" t="s">
        <v>206</v>
      </c>
      <c s="32">
        <v>101.4</v>
      </c>
      <c s="33">
        <v>0</v>
      </c>
      <c s="34">
        <f>ROUND(ROUND(H170,2)*ROUND(G170,3),2)</f>
      </c>
      <c r="O170">
        <f>(I170*21)/100</f>
      </c>
      <c t="s">
        <v>26</v>
      </c>
    </row>
    <row r="171" spans="1:5" ht="12.75">
      <c r="A171" s="35" t="s">
        <v>53</v>
      </c>
      <c r="E171" s="36" t="s">
        <v>709</v>
      </c>
    </row>
    <row r="172" spans="1:5" ht="63.75">
      <c r="A172" s="37" t="s">
        <v>55</v>
      </c>
      <c r="E172" s="38" t="s">
        <v>710</v>
      </c>
    </row>
    <row r="173" spans="1:5" ht="51">
      <c r="A173" t="s">
        <v>56</v>
      </c>
      <c r="E173" s="36" t="s">
        <v>327</v>
      </c>
    </row>
    <row r="174" spans="1:16" ht="12.75">
      <c r="A174" s="24" t="s">
        <v>48</v>
      </c>
      <c s="29" t="s">
        <v>711</v>
      </c>
      <c s="29" t="s">
        <v>340</v>
      </c>
      <c s="24" t="s">
        <v>50</v>
      </c>
      <c s="30" t="s">
        <v>341</v>
      </c>
      <c s="31" t="s">
        <v>206</v>
      </c>
      <c s="32">
        <v>50.7</v>
      </c>
      <c s="33">
        <v>0</v>
      </c>
      <c s="34">
        <f>ROUND(ROUND(H174,2)*ROUND(G174,3),2)</f>
      </c>
      <c r="O174">
        <f>(I174*21)/100</f>
      </c>
      <c t="s">
        <v>26</v>
      </c>
    </row>
    <row r="175" spans="1:5" ht="12.75">
      <c r="A175" s="35" t="s">
        <v>53</v>
      </c>
      <c r="E175" s="36" t="s">
        <v>712</v>
      </c>
    </row>
    <row r="176" spans="1:5" ht="63.75">
      <c r="A176" s="37" t="s">
        <v>55</v>
      </c>
      <c r="E176" s="38" t="s">
        <v>713</v>
      </c>
    </row>
    <row r="177" spans="1:5" ht="140.25">
      <c r="A177" t="s">
        <v>56</v>
      </c>
      <c r="E177" s="36" t="s">
        <v>344</v>
      </c>
    </row>
    <row r="178" spans="1:16" ht="12.75">
      <c r="A178" s="24" t="s">
        <v>48</v>
      </c>
      <c s="29" t="s">
        <v>714</v>
      </c>
      <c s="29" t="s">
        <v>346</v>
      </c>
      <c s="24" t="s">
        <v>50</v>
      </c>
      <c s="30" t="s">
        <v>347</v>
      </c>
      <c s="31" t="s">
        <v>206</v>
      </c>
      <c s="32">
        <v>50.7</v>
      </c>
      <c s="33">
        <v>0</v>
      </c>
      <c s="34">
        <f>ROUND(ROUND(H178,2)*ROUND(G178,3),2)</f>
      </c>
      <c r="O178">
        <f>(I178*21)/100</f>
      </c>
      <c t="s">
        <v>26</v>
      </c>
    </row>
    <row r="179" spans="1:5" ht="12.75">
      <c r="A179" s="35" t="s">
        <v>53</v>
      </c>
      <c r="E179" s="36" t="s">
        <v>715</v>
      </c>
    </row>
    <row r="180" spans="1:5" ht="63.75">
      <c r="A180" s="37" t="s">
        <v>55</v>
      </c>
      <c r="E180" s="38" t="s">
        <v>713</v>
      </c>
    </row>
    <row r="181" spans="1:5" ht="140.25">
      <c r="A181" t="s">
        <v>56</v>
      </c>
      <c r="E181" s="36" t="s">
        <v>344</v>
      </c>
    </row>
    <row r="182" spans="1:16" ht="12.75">
      <c r="A182" s="24" t="s">
        <v>48</v>
      </c>
      <c s="29" t="s">
        <v>716</v>
      </c>
      <c s="29" t="s">
        <v>717</v>
      </c>
      <c s="24" t="s">
        <v>50</v>
      </c>
      <c s="30" t="s">
        <v>718</v>
      </c>
      <c s="31" t="s">
        <v>206</v>
      </c>
      <c s="32">
        <v>48.36</v>
      </c>
      <c s="33">
        <v>0</v>
      </c>
      <c s="34">
        <f>ROUND(ROUND(H182,2)*ROUND(G182,3),2)</f>
      </c>
      <c r="O182">
        <f>(I182*21)/100</f>
      </c>
      <c t="s">
        <v>26</v>
      </c>
    </row>
    <row r="183" spans="1:5" ht="12.75">
      <c r="A183" s="35" t="s">
        <v>53</v>
      </c>
      <c r="E183" s="36" t="s">
        <v>719</v>
      </c>
    </row>
    <row r="184" spans="1:5" ht="63.75">
      <c r="A184" s="37" t="s">
        <v>55</v>
      </c>
      <c r="E184" s="38" t="s">
        <v>720</v>
      </c>
    </row>
    <row r="185" spans="1:5" ht="140.25">
      <c r="A185" t="s">
        <v>56</v>
      </c>
      <c r="E185" s="36" t="s">
        <v>344</v>
      </c>
    </row>
    <row r="186" spans="1:18" ht="12.75" customHeight="1">
      <c r="A186" s="6" t="s">
        <v>46</v>
      </c>
      <c s="6"/>
      <c s="43" t="s">
        <v>86</v>
      </c>
      <c s="6"/>
      <c s="27" t="s">
        <v>721</v>
      </c>
      <c s="6"/>
      <c s="6"/>
      <c s="6"/>
      <c s="44">
        <f>0+Q186</f>
      </c>
      <c r="O186">
        <f>0+R186</f>
      </c>
      <c r="Q186">
        <f>0+I187+I191+I195+I199+I203</f>
      </c>
      <c>
        <f>0+O187+O191+O195+O199+O203</f>
      </c>
    </row>
    <row r="187" spans="1:16" ht="12.75">
      <c r="A187" s="24" t="s">
        <v>48</v>
      </c>
      <c s="29" t="s">
        <v>722</v>
      </c>
      <c s="29" t="s">
        <v>723</v>
      </c>
      <c s="24" t="s">
        <v>50</v>
      </c>
      <c s="30" t="s">
        <v>724</v>
      </c>
      <c s="31" t="s">
        <v>206</v>
      </c>
      <c s="32">
        <v>163.26</v>
      </c>
      <c s="33">
        <v>0</v>
      </c>
      <c s="34">
        <f>ROUND(ROUND(H187,2)*ROUND(G187,3),2)</f>
      </c>
      <c r="O187">
        <f>(I187*21)/100</f>
      </c>
      <c t="s">
        <v>26</v>
      </c>
    </row>
    <row r="188" spans="1:5" ht="25.5">
      <c r="A188" s="35" t="s">
        <v>53</v>
      </c>
      <c r="E188" s="36" t="s">
        <v>725</v>
      </c>
    </row>
    <row r="189" spans="1:5" ht="204">
      <c r="A189" s="37" t="s">
        <v>55</v>
      </c>
      <c r="E189" s="38" t="s">
        <v>726</v>
      </c>
    </row>
    <row r="190" spans="1:5" ht="191.25">
      <c r="A190" t="s">
        <v>56</v>
      </c>
      <c r="E190" s="36" t="s">
        <v>727</v>
      </c>
    </row>
    <row r="191" spans="1:16" ht="12.75">
      <c r="A191" s="24" t="s">
        <v>48</v>
      </c>
      <c s="29" t="s">
        <v>728</v>
      </c>
      <c s="29" t="s">
        <v>729</v>
      </c>
      <c s="24" t="s">
        <v>50</v>
      </c>
      <c s="30" t="s">
        <v>730</v>
      </c>
      <c s="31" t="s">
        <v>206</v>
      </c>
      <c s="32">
        <v>24.834</v>
      </c>
      <c s="33">
        <v>0</v>
      </c>
      <c s="34">
        <f>ROUND(ROUND(H191,2)*ROUND(G191,3),2)</f>
      </c>
      <c r="O191">
        <f>(I191*21)/100</f>
      </c>
      <c t="s">
        <v>26</v>
      </c>
    </row>
    <row r="192" spans="1:5" ht="12.75">
      <c r="A192" s="35" t="s">
        <v>53</v>
      </c>
      <c r="E192" s="36" t="s">
        <v>731</v>
      </c>
    </row>
    <row r="193" spans="1:5" ht="114.75">
      <c r="A193" s="37" t="s">
        <v>55</v>
      </c>
      <c r="E193" s="38" t="s">
        <v>732</v>
      </c>
    </row>
    <row r="194" spans="1:5" ht="204">
      <c r="A194" t="s">
        <v>56</v>
      </c>
      <c r="E194" s="36" t="s">
        <v>733</v>
      </c>
    </row>
    <row r="195" spans="1:16" ht="25.5">
      <c r="A195" s="24" t="s">
        <v>48</v>
      </c>
      <c s="29" t="s">
        <v>734</v>
      </c>
      <c s="29" t="s">
        <v>735</v>
      </c>
      <c s="24" t="s">
        <v>50</v>
      </c>
      <c s="30" t="s">
        <v>736</v>
      </c>
      <c s="31" t="s">
        <v>206</v>
      </c>
      <c s="32">
        <v>65.23</v>
      </c>
      <c s="33">
        <v>0</v>
      </c>
      <c s="34">
        <f>ROUND(ROUND(H195,2)*ROUND(G195,3),2)</f>
      </c>
      <c r="O195">
        <f>(I195*21)/100</f>
      </c>
      <c t="s">
        <v>26</v>
      </c>
    </row>
    <row r="196" spans="1:5" ht="25.5">
      <c r="A196" s="35" t="s">
        <v>53</v>
      </c>
      <c r="E196" s="36" t="s">
        <v>737</v>
      </c>
    </row>
    <row r="197" spans="1:5" ht="63.75">
      <c r="A197" s="37" t="s">
        <v>55</v>
      </c>
      <c r="E197" s="38" t="s">
        <v>738</v>
      </c>
    </row>
    <row r="198" spans="1:5" ht="204">
      <c r="A198" t="s">
        <v>56</v>
      </c>
      <c r="E198" s="36" t="s">
        <v>739</v>
      </c>
    </row>
    <row r="199" spans="1:16" ht="12.75">
      <c r="A199" s="24" t="s">
        <v>48</v>
      </c>
      <c s="29" t="s">
        <v>740</v>
      </c>
      <c s="29" t="s">
        <v>741</v>
      </c>
      <c s="24" t="s">
        <v>50</v>
      </c>
      <c s="30" t="s">
        <v>742</v>
      </c>
      <c s="31" t="s">
        <v>206</v>
      </c>
      <c s="32">
        <v>371.046</v>
      </c>
      <c s="33">
        <v>0</v>
      </c>
      <c s="34">
        <f>ROUND(ROUND(H199,2)*ROUND(G199,3),2)</f>
      </c>
      <c r="O199">
        <f>(I199*21)/100</f>
      </c>
      <c t="s">
        <v>26</v>
      </c>
    </row>
    <row r="200" spans="1:5" ht="25.5">
      <c r="A200" s="35" t="s">
        <v>53</v>
      </c>
      <c r="E200" s="36" t="s">
        <v>743</v>
      </c>
    </row>
    <row r="201" spans="1:5" ht="204">
      <c r="A201" s="37" t="s">
        <v>55</v>
      </c>
      <c r="E201" s="38" t="s">
        <v>744</v>
      </c>
    </row>
    <row r="202" spans="1:5" ht="38.25">
      <c r="A202" t="s">
        <v>56</v>
      </c>
      <c r="E202" s="36" t="s">
        <v>745</v>
      </c>
    </row>
    <row r="203" spans="1:16" ht="12.75">
      <c r="A203" s="24" t="s">
        <v>48</v>
      </c>
      <c s="29" t="s">
        <v>746</v>
      </c>
      <c s="29" t="s">
        <v>747</v>
      </c>
      <c s="24" t="s">
        <v>50</v>
      </c>
      <c s="30" t="s">
        <v>748</v>
      </c>
      <c s="31" t="s">
        <v>206</v>
      </c>
      <c s="32">
        <v>78.774</v>
      </c>
      <c s="33">
        <v>0</v>
      </c>
      <c s="34">
        <f>ROUND(ROUND(H203,2)*ROUND(G203,3),2)</f>
      </c>
      <c r="O203">
        <f>(I203*21)/100</f>
      </c>
      <c t="s">
        <v>26</v>
      </c>
    </row>
    <row r="204" spans="1:5" ht="12.75">
      <c r="A204" s="35" t="s">
        <v>53</v>
      </c>
      <c r="E204" s="36" t="s">
        <v>50</v>
      </c>
    </row>
    <row r="205" spans="1:5" ht="153">
      <c r="A205" s="37" t="s">
        <v>55</v>
      </c>
      <c r="E205" s="38" t="s">
        <v>749</v>
      </c>
    </row>
    <row r="206" spans="1:5" ht="51">
      <c r="A206" t="s">
        <v>56</v>
      </c>
      <c r="E206" s="36" t="s">
        <v>750</v>
      </c>
    </row>
    <row r="207" spans="1:18" ht="12.75" customHeight="1">
      <c r="A207" s="6" t="s">
        <v>46</v>
      </c>
      <c s="6"/>
      <c s="43" t="s">
        <v>89</v>
      </c>
      <c s="6"/>
      <c s="27" t="s">
        <v>355</v>
      </c>
      <c s="6"/>
      <c s="6"/>
      <c s="6"/>
      <c s="44">
        <f>0+Q207</f>
      </c>
      <c r="O207">
        <f>0+R207</f>
      </c>
      <c r="Q207">
        <f>0+I208+I212+I216+I220</f>
      </c>
      <c>
        <f>0+O208+O212+O216+O220</f>
      </c>
    </row>
    <row r="208" spans="1:16" ht="12.75">
      <c r="A208" s="24" t="s">
        <v>48</v>
      </c>
      <c s="29" t="s">
        <v>751</v>
      </c>
      <c s="29" t="s">
        <v>357</v>
      </c>
      <c s="24" t="s">
        <v>50</v>
      </c>
      <c s="30" t="s">
        <v>358</v>
      </c>
      <c s="31" t="s">
        <v>159</v>
      </c>
      <c s="32">
        <v>0.7</v>
      </c>
      <c s="33">
        <v>0</v>
      </c>
      <c s="34">
        <f>ROUND(ROUND(H208,2)*ROUND(G208,3),2)</f>
      </c>
      <c r="O208">
        <f>(I208*21)/100</f>
      </c>
      <c t="s">
        <v>26</v>
      </c>
    </row>
    <row r="209" spans="1:5" ht="25.5">
      <c r="A209" s="35" t="s">
        <v>53</v>
      </c>
      <c r="E209" s="36" t="s">
        <v>752</v>
      </c>
    </row>
    <row r="210" spans="1:5" ht="63.75">
      <c r="A210" s="37" t="s">
        <v>55</v>
      </c>
      <c r="E210" s="38" t="s">
        <v>753</v>
      </c>
    </row>
    <row r="211" spans="1:5" ht="255">
      <c r="A211" t="s">
        <v>56</v>
      </c>
      <c r="E211" s="36" t="s">
        <v>361</v>
      </c>
    </row>
    <row r="212" spans="1:16" ht="12.75">
      <c r="A212" s="24" t="s">
        <v>48</v>
      </c>
      <c s="29" t="s">
        <v>754</v>
      </c>
      <c s="29" t="s">
        <v>755</v>
      </c>
      <c s="24" t="s">
        <v>116</v>
      </c>
      <c s="30" t="s">
        <v>756</v>
      </c>
      <c s="31" t="s">
        <v>159</v>
      </c>
      <c s="32">
        <v>1.3</v>
      </c>
      <c s="33">
        <v>0</v>
      </c>
      <c s="34">
        <f>ROUND(ROUND(H212,2)*ROUND(G212,3),2)</f>
      </c>
      <c r="O212">
        <f>(I212*21)/100</f>
      </c>
      <c t="s">
        <v>26</v>
      </c>
    </row>
    <row r="213" spans="1:5" ht="25.5">
      <c r="A213" s="35" t="s">
        <v>53</v>
      </c>
      <c r="E213" s="36" t="s">
        <v>757</v>
      </c>
    </row>
    <row r="214" spans="1:5" ht="63.75">
      <c r="A214" s="37" t="s">
        <v>55</v>
      </c>
      <c r="E214" s="38" t="s">
        <v>758</v>
      </c>
    </row>
    <row r="215" spans="1:5" ht="255">
      <c r="A215" t="s">
        <v>56</v>
      </c>
      <c r="E215" s="36" t="s">
        <v>361</v>
      </c>
    </row>
    <row r="216" spans="1:16" ht="12.75">
      <c r="A216" s="24" t="s">
        <v>48</v>
      </c>
      <c s="29" t="s">
        <v>759</v>
      </c>
      <c s="29" t="s">
        <v>755</v>
      </c>
      <c s="24" t="s">
        <v>122</v>
      </c>
      <c s="30" t="s">
        <v>756</v>
      </c>
      <c s="31" t="s">
        <v>159</v>
      </c>
      <c s="32">
        <v>1.64</v>
      </c>
      <c s="33">
        <v>0</v>
      </c>
      <c s="34">
        <f>ROUND(ROUND(H216,2)*ROUND(G216,3),2)</f>
      </c>
      <c r="O216">
        <f>(I216*21)/100</f>
      </c>
      <c t="s">
        <v>26</v>
      </c>
    </row>
    <row r="217" spans="1:5" ht="25.5">
      <c r="A217" s="35" t="s">
        <v>53</v>
      </c>
      <c r="E217" s="36" t="s">
        <v>760</v>
      </c>
    </row>
    <row r="218" spans="1:5" ht="63.75">
      <c r="A218" s="37" t="s">
        <v>55</v>
      </c>
      <c r="E218" s="38" t="s">
        <v>761</v>
      </c>
    </row>
    <row r="219" spans="1:5" ht="255">
      <c r="A219" t="s">
        <v>56</v>
      </c>
      <c r="E219" s="36" t="s">
        <v>361</v>
      </c>
    </row>
    <row r="220" spans="1:16" ht="12.75">
      <c r="A220" s="24" t="s">
        <v>48</v>
      </c>
      <c s="29" t="s">
        <v>762</v>
      </c>
      <c s="29" t="s">
        <v>763</v>
      </c>
      <c s="24" t="s">
        <v>50</v>
      </c>
      <c s="30" t="s">
        <v>764</v>
      </c>
      <c s="31" t="s">
        <v>159</v>
      </c>
      <c s="32">
        <v>13</v>
      </c>
      <c s="33">
        <v>0</v>
      </c>
      <c s="34">
        <f>ROUND(ROUND(H220,2)*ROUND(G220,3),2)</f>
      </c>
      <c r="O220">
        <f>(I220*21)/100</f>
      </c>
      <c t="s">
        <v>26</v>
      </c>
    </row>
    <row r="221" spans="1:5" ht="25.5">
      <c r="A221" s="35" t="s">
        <v>53</v>
      </c>
      <c r="E221" s="36" t="s">
        <v>765</v>
      </c>
    </row>
    <row r="222" spans="1:5" ht="63.75">
      <c r="A222" s="37" t="s">
        <v>55</v>
      </c>
      <c r="E222" s="38" t="s">
        <v>766</v>
      </c>
    </row>
    <row r="223" spans="1:5" ht="242.25">
      <c r="A223" t="s">
        <v>56</v>
      </c>
      <c r="E223" s="36" t="s">
        <v>767</v>
      </c>
    </row>
    <row r="224" spans="1:18" ht="12.75" customHeight="1">
      <c r="A224" s="6" t="s">
        <v>46</v>
      </c>
      <c s="6"/>
      <c s="43" t="s">
        <v>43</v>
      </c>
      <c s="6"/>
      <c s="27" t="s">
        <v>182</v>
      </c>
      <c s="6"/>
      <c s="6"/>
      <c s="6"/>
      <c s="44">
        <f>0+Q224</f>
      </c>
      <c r="O224">
        <f>0+R224</f>
      </c>
      <c r="Q224">
        <f>0+I225+I229+I233+I237+I241+I245+I249+I253+I257+I261+I265+I269+I273+I277</f>
      </c>
      <c>
        <f>0+O225+O229+O233+O237+O241+O245+O249+O253+O257+O261+O265+O269+O273+O277</f>
      </c>
    </row>
    <row r="225" spans="1:16" ht="25.5">
      <c r="A225" s="24" t="s">
        <v>48</v>
      </c>
      <c s="29" t="s">
        <v>768</v>
      </c>
      <c s="29" t="s">
        <v>769</v>
      </c>
      <c s="24" t="s">
        <v>50</v>
      </c>
      <c s="30" t="s">
        <v>770</v>
      </c>
      <c s="31" t="s">
        <v>159</v>
      </c>
      <c s="32">
        <v>78</v>
      </c>
      <c s="33">
        <v>0</v>
      </c>
      <c s="34">
        <f>ROUND(ROUND(H225,2)*ROUND(G225,3),2)</f>
      </c>
      <c r="O225">
        <f>(I225*21)/100</f>
      </c>
      <c t="s">
        <v>26</v>
      </c>
    </row>
    <row r="226" spans="1:5" ht="12.75">
      <c r="A226" s="35" t="s">
        <v>53</v>
      </c>
      <c r="E226" s="36" t="s">
        <v>50</v>
      </c>
    </row>
    <row r="227" spans="1:5" ht="102">
      <c r="A227" s="37" t="s">
        <v>55</v>
      </c>
      <c r="E227" s="38" t="s">
        <v>771</v>
      </c>
    </row>
    <row r="228" spans="1:5" ht="127.5">
      <c r="A228" t="s">
        <v>56</v>
      </c>
      <c r="E228" s="36" t="s">
        <v>772</v>
      </c>
    </row>
    <row r="229" spans="1:16" ht="12.75">
      <c r="A229" s="24" t="s">
        <v>48</v>
      </c>
      <c s="29" t="s">
        <v>773</v>
      </c>
      <c s="29" t="s">
        <v>774</v>
      </c>
      <c s="24" t="s">
        <v>50</v>
      </c>
      <c s="30" t="s">
        <v>775</v>
      </c>
      <c s="31" t="s">
        <v>159</v>
      </c>
      <c s="32">
        <v>40</v>
      </c>
      <c s="33">
        <v>0</v>
      </c>
      <c s="34">
        <f>ROUND(ROUND(H229,2)*ROUND(G229,3),2)</f>
      </c>
      <c r="O229">
        <f>(I229*21)/100</f>
      </c>
      <c t="s">
        <v>26</v>
      </c>
    </row>
    <row r="230" spans="1:5" ht="12.75">
      <c r="A230" s="35" t="s">
        <v>53</v>
      </c>
      <c r="E230" s="36" t="s">
        <v>776</v>
      </c>
    </row>
    <row r="231" spans="1:5" ht="63.75">
      <c r="A231" s="37" t="s">
        <v>55</v>
      </c>
      <c r="E231" s="38" t="s">
        <v>777</v>
      </c>
    </row>
    <row r="232" spans="1:5" ht="114.75">
      <c r="A232" t="s">
        <v>56</v>
      </c>
      <c r="E232" s="36" t="s">
        <v>778</v>
      </c>
    </row>
    <row r="233" spans="1:16" ht="25.5">
      <c r="A233" s="24" t="s">
        <v>48</v>
      </c>
      <c s="29" t="s">
        <v>779</v>
      </c>
      <c s="29" t="s">
        <v>780</v>
      </c>
      <c s="24" t="s">
        <v>50</v>
      </c>
      <c s="30" t="s">
        <v>781</v>
      </c>
      <c s="31" t="s">
        <v>224</v>
      </c>
      <c s="32">
        <v>6</v>
      </c>
      <c s="33">
        <v>0</v>
      </c>
      <c s="34">
        <f>ROUND(ROUND(H233,2)*ROUND(G233,3),2)</f>
      </c>
      <c r="O233">
        <f>(I233*21)/100</f>
      </c>
      <c t="s">
        <v>26</v>
      </c>
    </row>
    <row r="234" spans="1:5" ht="12.75">
      <c r="A234" s="35" t="s">
        <v>53</v>
      </c>
      <c r="E234" s="36" t="s">
        <v>370</v>
      </c>
    </row>
    <row r="235" spans="1:5" ht="38.25">
      <c r="A235" s="37" t="s">
        <v>55</v>
      </c>
      <c r="E235" s="38" t="s">
        <v>375</v>
      </c>
    </row>
    <row r="236" spans="1:5" ht="51">
      <c r="A236" t="s">
        <v>56</v>
      </c>
      <c r="E236" s="36" t="s">
        <v>372</v>
      </c>
    </row>
    <row r="237" spans="1:16" ht="12.75">
      <c r="A237" s="24" t="s">
        <v>48</v>
      </c>
      <c s="29" t="s">
        <v>782</v>
      </c>
      <c s="29" t="s">
        <v>783</v>
      </c>
      <c s="24" t="s">
        <v>50</v>
      </c>
      <c s="30" t="s">
        <v>784</v>
      </c>
      <c s="31" t="s">
        <v>224</v>
      </c>
      <c s="32">
        <v>6</v>
      </c>
      <c s="33">
        <v>0</v>
      </c>
      <c s="34">
        <f>ROUND(ROUND(H237,2)*ROUND(G237,3),2)</f>
      </c>
      <c r="O237">
        <f>(I237*21)/100</f>
      </c>
      <c t="s">
        <v>26</v>
      </c>
    </row>
    <row r="238" spans="1:5" ht="12.75">
      <c r="A238" s="35" t="s">
        <v>53</v>
      </c>
      <c r="E238" s="36" t="s">
        <v>50</v>
      </c>
    </row>
    <row r="239" spans="1:5" ht="38.25">
      <c r="A239" s="37" t="s">
        <v>55</v>
      </c>
      <c r="E239" s="38" t="s">
        <v>375</v>
      </c>
    </row>
    <row r="240" spans="1:5" ht="12.75">
      <c r="A240" t="s">
        <v>56</v>
      </c>
      <c r="E240" s="36" t="s">
        <v>785</v>
      </c>
    </row>
    <row r="241" spans="1:16" ht="12.75">
      <c r="A241" s="24" t="s">
        <v>48</v>
      </c>
      <c s="29" t="s">
        <v>786</v>
      </c>
      <c s="29" t="s">
        <v>490</v>
      </c>
      <c s="24" t="s">
        <v>50</v>
      </c>
      <c s="30" t="s">
        <v>491</v>
      </c>
      <c s="31" t="s">
        <v>159</v>
      </c>
      <c s="32">
        <v>71.33</v>
      </c>
      <c s="33">
        <v>0</v>
      </c>
      <c s="34">
        <f>ROUND(ROUND(H241,2)*ROUND(G241,3),2)</f>
      </c>
      <c r="O241">
        <f>(I241*21)/100</f>
      </c>
      <c t="s">
        <v>26</v>
      </c>
    </row>
    <row r="242" spans="1:5" ht="12.75">
      <c r="A242" s="35" t="s">
        <v>53</v>
      </c>
      <c r="E242" s="36" t="s">
        <v>787</v>
      </c>
    </row>
    <row r="243" spans="1:5" ht="63.75">
      <c r="A243" s="37" t="s">
        <v>55</v>
      </c>
      <c r="E243" s="38" t="s">
        <v>788</v>
      </c>
    </row>
    <row r="244" spans="1:5" ht="51">
      <c r="A244" t="s">
        <v>56</v>
      </c>
      <c r="E244" s="36" t="s">
        <v>443</v>
      </c>
    </row>
    <row r="245" spans="1:16" ht="12.75">
      <c r="A245" s="24" t="s">
        <v>48</v>
      </c>
      <c s="29" t="s">
        <v>789</v>
      </c>
      <c s="29" t="s">
        <v>439</v>
      </c>
      <c s="24" t="s">
        <v>50</v>
      </c>
      <c s="30" t="s">
        <v>440</v>
      </c>
      <c s="31" t="s">
        <v>159</v>
      </c>
      <c s="32">
        <v>17.6</v>
      </c>
      <c s="33">
        <v>0</v>
      </c>
      <c s="34">
        <f>ROUND(ROUND(H245,2)*ROUND(G245,3),2)</f>
      </c>
      <c r="O245">
        <f>(I245*21)/100</f>
      </c>
      <c t="s">
        <v>26</v>
      </c>
    </row>
    <row r="246" spans="1:5" ht="12.75">
      <c r="A246" s="35" t="s">
        <v>53</v>
      </c>
      <c r="E246" s="36" t="s">
        <v>790</v>
      </c>
    </row>
    <row r="247" spans="1:5" ht="63.75">
      <c r="A247" s="37" t="s">
        <v>55</v>
      </c>
      <c r="E247" s="38" t="s">
        <v>791</v>
      </c>
    </row>
    <row r="248" spans="1:5" ht="51">
      <c r="A248" t="s">
        <v>56</v>
      </c>
      <c r="E248" s="36" t="s">
        <v>443</v>
      </c>
    </row>
    <row r="249" spans="1:16" ht="12.75">
      <c r="A249" s="24" t="s">
        <v>48</v>
      </c>
      <c s="29" t="s">
        <v>792</v>
      </c>
      <c s="29" t="s">
        <v>793</v>
      </c>
      <c s="24" t="s">
        <v>50</v>
      </c>
      <c s="30" t="s">
        <v>794</v>
      </c>
      <c s="31" t="s">
        <v>159</v>
      </c>
      <c s="32">
        <v>47.2</v>
      </c>
      <c s="33">
        <v>0</v>
      </c>
      <c s="34">
        <f>ROUND(ROUND(H249,2)*ROUND(G249,3),2)</f>
      </c>
      <c r="O249">
        <f>(I249*21)/100</f>
      </c>
      <c t="s">
        <v>26</v>
      </c>
    </row>
    <row r="250" spans="1:5" ht="12.75">
      <c r="A250" s="35" t="s">
        <v>53</v>
      </c>
      <c r="E250" s="36" t="s">
        <v>50</v>
      </c>
    </row>
    <row r="251" spans="1:5" ht="127.5">
      <c r="A251" s="37" t="s">
        <v>55</v>
      </c>
      <c r="E251" s="38" t="s">
        <v>795</v>
      </c>
    </row>
    <row r="252" spans="1:5" ht="25.5">
      <c r="A252" t="s">
        <v>56</v>
      </c>
      <c r="E252" s="36" t="s">
        <v>396</v>
      </c>
    </row>
    <row r="253" spans="1:16" ht="12.75">
      <c r="A253" s="24" t="s">
        <v>48</v>
      </c>
      <c s="29" t="s">
        <v>796</v>
      </c>
      <c s="29" t="s">
        <v>398</v>
      </c>
      <c s="24" t="s">
        <v>50</v>
      </c>
      <c s="30" t="s">
        <v>399</v>
      </c>
      <c s="31" t="s">
        <v>159</v>
      </c>
      <c s="32">
        <v>47.2</v>
      </c>
      <c s="33">
        <v>0</v>
      </c>
      <c s="34">
        <f>ROUND(ROUND(H253,2)*ROUND(G253,3),2)</f>
      </c>
      <c r="O253">
        <f>(I253*21)/100</f>
      </c>
      <c t="s">
        <v>26</v>
      </c>
    </row>
    <row r="254" spans="1:5" ht="12.75">
      <c r="A254" s="35" t="s">
        <v>53</v>
      </c>
      <c r="E254" s="36" t="s">
        <v>50</v>
      </c>
    </row>
    <row r="255" spans="1:5" ht="63.75">
      <c r="A255" s="37" t="s">
        <v>55</v>
      </c>
      <c r="E255" s="38" t="s">
        <v>797</v>
      </c>
    </row>
    <row r="256" spans="1:5" ht="38.25">
      <c r="A256" t="s">
        <v>56</v>
      </c>
      <c r="E256" s="36" t="s">
        <v>400</v>
      </c>
    </row>
    <row r="257" spans="1:16" ht="12.75">
      <c r="A257" s="24" t="s">
        <v>48</v>
      </c>
      <c s="29" t="s">
        <v>798</v>
      </c>
      <c s="29" t="s">
        <v>799</v>
      </c>
      <c s="24" t="s">
        <v>50</v>
      </c>
      <c s="30" t="s">
        <v>800</v>
      </c>
      <c s="31" t="s">
        <v>159</v>
      </c>
      <c s="32">
        <v>34.2</v>
      </c>
      <c s="33">
        <v>0</v>
      </c>
      <c s="34">
        <f>ROUND(ROUND(H257,2)*ROUND(G257,3),2)</f>
      </c>
      <c r="O257">
        <f>(I257*21)/100</f>
      </c>
      <c t="s">
        <v>26</v>
      </c>
    </row>
    <row r="258" spans="1:5" ht="12.75">
      <c r="A258" s="35" t="s">
        <v>53</v>
      </c>
      <c r="E258" s="36" t="s">
        <v>50</v>
      </c>
    </row>
    <row r="259" spans="1:5" ht="76.5">
      <c r="A259" s="37" t="s">
        <v>55</v>
      </c>
      <c r="E259" s="38" t="s">
        <v>801</v>
      </c>
    </row>
    <row r="260" spans="1:5" ht="25.5">
      <c r="A260" t="s">
        <v>56</v>
      </c>
      <c r="E260" s="36" t="s">
        <v>802</v>
      </c>
    </row>
    <row r="261" spans="1:16" ht="12.75">
      <c r="A261" s="24" t="s">
        <v>48</v>
      </c>
      <c s="29" t="s">
        <v>803</v>
      </c>
      <c s="29" t="s">
        <v>804</v>
      </c>
      <c s="24" t="s">
        <v>50</v>
      </c>
      <c s="30" t="s">
        <v>805</v>
      </c>
      <c s="31" t="s">
        <v>224</v>
      </c>
      <c s="32">
        <v>4</v>
      </c>
      <c s="33">
        <v>0</v>
      </c>
      <c s="34">
        <f>ROUND(ROUND(H261,2)*ROUND(G261,3),2)</f>
      </c>
      <c r="O261">
        <f>(I261*0)/100</f>
      </c>
      <c t="s">
        <v>30</v>
      </c>
    </row>
    <row r="262" spans="1:5" ht="12.75">
      <c r="A262" s="35" t="s">
        <v>53</v>
      </c>
      <c r="E262" s="36" t="s">
        <v>806</v>
      </c>
    </row>
    <row r="263" spans="1:5" ht="12.75">
      <c r="A263" s="37" t="s">
        <v>55</v>
      </c>
      <c r="E263" s="38" t="s">
        <v>807</v>
      </c>
    </row>
    <row r="264" spans="1:5" ht="127.5">
      <c r="A264" t="s">
        <v>56</v>
      </c>
      <c r="E264" s="36" t="s">
        <v>808</v>
      </c>
    </row>
    <row r="265" spans="1:16" ht="25.5">
      <c r="A265" s="24" t="s">
        <v>48</v>
      </c>
      <c s="29" t="s">
        <v>809</v>
      </c>
      <c s="29" t="s">
        <v>810</v>
      </c>
      <c s="24" t="s">
        <v>50</v>
      </c>
      <c s="30" t="s">
        <v>811</v>
      </c>
      <c s="31" t="s">
        <v>224</v>
      </c>
      <c s="32">
        <v>18</v>
      </c>
      <c s="33">
        <v>0</v>
      </c>
      <c s="34">
        <f>ROUND(ROUND(H265,2)*ROUND(G265,3),2)</f>
      </c>
      <c r="O265">
        <f>(I265*0)/100</f>
      </c>
      <c t="s">
        <v>30</v>
      </c>
    </row>
    <row r="266" spans="1:5" ht="12.75">
      <c r="A266" s="35" t="s">
        <v>53</v>
      </c>
      <c r="E266" s="36" t="s">
        <v>812</v>
      </c>
    </row>
    <row r="267" spans="1:5" ht="12.75">
      <c r="A267" s="37" t="s">
        <v>55</v>
      </c>
      <c r="E267" s="38" t="s">
        <v>813</v>
      </c>
    </row>
    <row r="268" spans="1:5" ht="63.75">
      <c r="A268" t="s">
        <v>56</v>
      </c>
      <c r="E268" s="36" t="s">
        <v>814</v>
      </c>
    </row>
    <row r="269" spans="1:16" ht="12.75">
      <c r="A269" s="24" t="s">
        <v>48</v>
      </c>
      <c s="29" t="s">
        <v>815</v>
      </c>
      <c s="29" t="s">
        <v>402</v>
      </c>
      <c s="24" t="s">
        <v>50</v>
      </c>
      <c s="30" t="s">
        <v>403</v>
      </c>
      <c s="31" t="s">
        <v>159</v>
      </c>
      <c s="32">
        <v>41.325</v>
      </c>
      <c s="33">
        <v>0</v>
      </c>
      <c s="34">
        <f>ROUND(ROUND(H269,2)*ROUND(G269,3),2)</f>
      </c>
      <c r="O269">
        <f>(I269*21)/100</f>
      </c>
      <c t="s">
        <v>26</v>
      </c>
    </row>
    <row r="270" spans="1:5" ht="38.25">
      <c r="A270" s="35" t="s">
        <v>53</v>
      </c>
      <c r="E270" s="36" t="s">
        <v>816</v>
      </c>
    </row>
    <row r="271" spans="1:5" ht="63.75">
      <c r="A271" s="37" t="s">
        <v>55</v>
      </c>
      <c r="E271" s="38" t="s">
        <v>817</v>
      </c>
    </row>
    <row r="272" spans="1:5" ht="89.25">
      <c r="A272" t="s">
        <v>56</v>
      </c>
      <c r="E272" s="36" t="s">
        <v>406</v>
      </c>
    </row>
    <row r="273" spans="1:16" ht="12.75">
      <c r="A273" s="24" t="s">
        <v>48</v>
      </c>
      <c s="29" t="s">
        <v>818</v>
      </c>
      <c s="29" t="s">
        <v>819</v>
      </c>
      <c s="24" t="s">
        <v>50</v>
      </c>
      <c s="30" t="s">
        <v>820</v>
      </c>
      <c s="31" t="s">
        <v>224</v>
      </c>
      <c s="32">
        <v>4</v>
      </c>
      <c s="33">
        <v>0</v>
      </c>
      <c s="34">
        <f>ROUND(ROUND(H273,2)*ROUND(G273,3),2)</f>
      </c>
      <c r="O273">
        <f>(I273*21)/100</f>
      </c>
      <c t="s">
        <v>26</v>
      </c>
    </row>
    <row r="274" spans="1:5" ht="12.75">
      <c r="A274" s="35" t="s">
        <v>53</v>
      </c>
      <c r="E274" s="36" t="s">
        <v>50</v>
      </c>
    </row>
    <row r="275" spans="1:5" ht="38.25">
      <c r="A275" s="37" t="s">
        <v>55</v>
      </c>
      <c r="E275" s="38" t="s">
        <v>821</v>
      </c>
    </row>
    <row r="276" spans="1:5" ht="267.75">
      <c r="A276" t="s">
        <v>56</v>
      </c>
      <c r="E276" s="36" t="s">
        <v>822</v>
      </c>
    </row>
    <row r="277" spans="1:16" ht="12.75">
      <c r="A277" s="24" t="s">
        <v>48</v>
      </c>
      <c s="29" t="s">
        <v>823</v>
      </c>
      <c s="29" t="s">
        <v>195</v>
      </c>
      <c s="24" t="s">
        <v>50</v>
      </c>
      <c s="30" t="s">
        <v>196</v>
      </c>
      <c s="31" t="s">
        <v>138</v>
      </c>
      <c s="32">
        <v>13.4</v>
      </c>
      <c s="33">
        <v>0</v>
      </c>
      <c s="34">
        <f>ROUND(ROUND(H277,2)*ROUND(G277,3),2)</f>
      </c>
      <c r="O277">
        <f>(I277*21)/100</f>
      </c>
      <c t="s">
        <v>26</v>
      </c>
    </row>
    <row r="278" spans="1:5" ht="25.5">
      <c r="A278" s="35" t="s">
        <v>53</v>
      </c>
      <c r="E278" s="36" t="s">
        <v>824</v>
      </c>
    </row>
    <row r="279" spans="1:5" ht="38.25">
      <c r="A279" s="37" t="s">
        <v>55</v>
      </c>
      <c r="E279" s="38" t="s">
        <v>687</v>
      </c>
    </row>
    <row r="280" spans="1:5" ht="102">
      <c r="A280" t="s">
        <v>56</v>
      </c>
      <c r="E280" s="36" t="s">
        <v>193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0+I10+I14+I18+I22+I26+I30+I34+I38+I42+I46+I50+I54+I58+I62+I66</f>
      </c>
      <c>
        <f>0+O10+O14+O18+O22+O26+O30+O34+O38+O42+O46+O50+O54+O58+O62+O66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25.5">
      <c r="A38" s="24" t="s">
        <v>48</v>
      </c>
      <c s="29" t="s">
        <v>89</v>
      </c>
      <c s="29" t="s">
        <v>90</v>
      </c>
      <c s="24" t="s">
        <v>74</v>
      </c>
      <c s="30" t="s">
        <v>91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25.5">
      <c r="A42" s="24" t="s">
        <v>48</v>
      </c>
      <c s="29" t="s">
        <v>43</v>
      </c>
      <c s="29" t="s">
        <v>92</v>
      </c>
      <c s="24" t="s">
        <v>74</v>
      </c>
      <c s="30" t="s">
        <v>93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94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12.75">
      <c r="A46" s="24" t="s">
        <v>48</v>
      </c>
      <c s="29" t="s">
        <v>45</v>
      </c>
      <c s="29" t="s">
        <v>95</v>
      </c>
      <c s="24" t="s">
        <v>74</v>
      </c>
      <c s="30" t="s">
        <v>96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12.75">
      <c r="A50" s="24" t="s">
        <v>48</v>
      </c>
      <c s="29" t="s">
        <v>97</v>
      </c>
      <c s="29" t="s">
        <v>98</v>
      </c>
      <c s="24" t="s">
        <v>74</v>
      </c>
      <c s="30" t="s">
        <v>99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100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25.5">
      <c r="A54" s="24" t="s">
        <v>48</v>
      </c>
      <c s="29" t="s">
        <v>101</v>
      </c>
      <c s="29" t="s">
        <v>102</v>
      </c>
      <c s="24" t="s">
        <v>74</v>
      </c>
      <c s="30" t="s">
        <v>103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  <row r="58" spans="1:16" ht="12.75">
      <c r="A58" s="24" t="s">
        <v>48</v>
      </c>
      <c s="29" t="s">
        <v>104</v>
      </c>
      <c s="29" t="s">
        <v>105</v>
      </c>
      <c s="24" t="s">
        <v>74</v>
      </c>
      <c s="30" t="s">
        <v>106</v>
      </c>
      <c s="31" t="s">
        <v>52</v>
      </c>
      <c s="32">
        <v>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50</v>
      </c>
    </row>
    <row r="60" spans="1:5" ht="12.75">
      <c r="A60" s="37" t="s">
        <v>55</v>
      </c>
      <c r="E60" s="38" t="s">
        <v>50</v>
      </c>
    </row>
    <row r="61" spans="1:5" ht="12.75">
      <c r="A61" t="s">
        <v>56</v>
      </c>
      <c r="E61" s="36" t="s">
        <v>50</v>
      </c>
    </row>
    <row r="62" spans="1:16" ht="25.5">
      <c r="A62" s="24" t="s">
        <v>48</v>
      </c>
      <c s="29" t="s">
        <v>107</v>
      </c>
      <c s="29" t="s">
        <v>108</v>
      </c>
      <c s="24" t="s">
        <v>74</v>
      </c>
      <c s="30" t="s">
        <v>109</v>
      </c>
      <c s="31" t="s">
        <v>52</v>
      </c>
      <c s="32">
        <v>1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2.75">
      <c r="A64" s="37" t="s">
        <v>55</v>
      </c>
      <c r="E64" s="38" t="s">
        <v>50</v>
      </c>
    </row>
    <row r="65" spans="1:5" ht="12.75">
      <c r="A65" t="s">
        <v>56</v>
      </c>
      <c r="E65" s="36" t="s">
        <v>50</v>
      </c>
    </row>
    <row r="66" spans="1:16" ht="12.75">
      <c r="A66" s="24" t="s">
        <v>48</v>
      </c>
      <c s="29" t="s">
        <v>110</v>
      </c>
      <c s="29" t="s">
        <v>111</v>
      </c>
      <c s="24" t="s">
        <v>74</v>
      </c>
      <c s="30" t="s">
        <v>112</v>
      </c>
      <c s="31" t="s">
        <v>52</v>
      </c>
      <c s="32">
        <v>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50</v>
      </c>
    </row>
    <row r="68" spans="1:5" ht="12.75">
      <c r="A68" s="37" t="s">
        <v>55</v>
      </c>
      <c r="E68" s="38" t="s">
        <v>50</v>
      </c>
    </row>
    <row r="69" spans="1:5" ht="12.75">
      <c r="A69" t="s">
        <v>56</v>
      </c>
      <c r="E69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0+O8+O29+O66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113</v>
      </c>
      <c s="39">
        <f>0+I8+I29+I66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113</v>
      </c>
      <c s="6"/>
      <c s="18" t="s">
        <v>114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0+I9+I13+I17+I21+I25</f>
      </c>
      <c>
        <f>0+O9+O13+O17+O21+O25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79.2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120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35.959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123</v>
      </c>
    </row>
    <row r="15" spans="1:5" ht="51">
      <c r="A15" s="37" t="s">
        <v>55</v>
      </c>
      <c r="E15" s="38" t="s">
        <v>124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73.737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126</v>
      </c>
    </row>
    <row r="19" spans="1:5" ht="51">
      <c r="A19" s="37" t="s">
        <v>55</v>
      </c>
      <c r="E19" s="38" t="s">
        <v>127</v>
      </c>
    </row>
    <row r="20" spans="1:5" ht="25.5">
      <c r="A20" t="s">
        <v>56</v>
      </c>
      <c r="E20" s="36" t="s">
        <v>121</v>
      </c>
    </row>
    <row r="21" spans="1:16" ht="12.75">
      <c r="A21" s="24" t="s">
        <v>48</v>
      </c>
      <c s="29" t="s">
        <v>36</v>
      </c>
      <c s="29" t="s">
        <v>115</v>
      </c>
      <c s="24" t="s">
        <v>128</v>
      </c>
      <c s="30" t="s">
        <v>117</v>
      </c>
      <c s="31" t="s">
        <v>118</v>
      </c>
      <c s="32">
        <v>441.401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129</v>
      </c>
    </row>
    <row r="23" spans="1:5" ht="102">
      <c r="A23" s="37" t="s">
        <v>55</v>
      </c>
      <c r="E23" s="38" t="s">
        <v>130</v>
      </c>
    </row>
    <row r="24" spans="1:5" ht="25.5">
      <c r="A24" t="s">
        <v>56</v>
      </c>
      <c r="E24" s="36" t="s">
        <v>121</v>
      </c>
    </row>
    <row r="25" spans="1:16" ht="12.75">
      <c r="A25" s="24" t="s">
        <v>48</v>
      </c>
      <c s="29" t="s">
        <v>38</v>
      </c>
      <c s="29" t="s">
        <v>131</v>
      </c>
      <c s="24" t="s">
        <v>50</v>
      </c>
      <c s="30" t="s">
        <v>132</v>
      </c>
      <c s="31" t="s">
        <v>118</v>
      </c>
      <c s="32">
        <v>3.176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133</v>
      </c>
    </row>
    <row r="27" spans="1:5" ht="51">
      <c r="A27" s="37" t="s">
        <v>55</v>
      </c>
      <c r="E27" s="38" t="s">
        <v>134</v>
      </c>
    </row>
    <row r="28" spans="1:5" ht="25.5">
      <c r="A28" t="s">
        <v>56</v>
      </c>
      <c r="E28" s="36" t="s">
        <v>121</v>
      </c>
    </row>
    <row r="29" spans="1:18" ht="12.75" customHeight="1">
      <c r="A29" s="6" t="s">
        <v>46</v>
      </c>
      <c s="6"/>
      <c s="43" t="s">
        <v>32</v>
      </c>
      <c s="6"/>
      <c s="27" t="s">
        <v>135</v>
      </c>
      <c s="6"/>
      <c s="6"/>
      <c s="6"/>
      <c s="44">
        <f>0+Q29</f>
      </c>
      <c r="O29">
        <f>0+R29</f>
      </c>
      <c r="Q29">
        <f>0+I30+I34+I38+I42+I46+I50+I54+I58+I62</f>
      </c>
      <c>
        <f>0+O30+O34+O38+O42+O46+O50+O54+O58+O62</f>
      </c>
    </row>
    <row r="30" spans="1:16" ht="25.5">
      <c r="A30" s="24" t="s">
        <v>48</v>
      </c>
      <c s="29" t="s">
        <v>40</v>
      </c>
      <c s="29" t="s">
        <v>136</v>
      </c>
      <c s="24" t="s">
        <v>50</v>
      </c>
      <c s="30" t="s">
        <v>137</v>
      </c>
      <c s="31" t="s">
        <v>138</v>
      </c>
      <c s="32">
        <v>14.983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25.5">
      <c r="A31" s="35" t="s">
        <v>53</v>
      </c>
      <c r="E31" s="36" t="s">
        <v>139</v>
      </c>
    </row>
    <row r="32" spans="1:5" ht="114.75">
      <c r="A32" s="37" t="s">
        <v>55</v>
      </c>
      <c r="E32" s="38" t="s">
        <v>140</v>
      </c>
    </row>
    <row r="33" spans="1:5" ht="63.75">
      <c r="A33" t="s">
        <v>56</v>
      </c>
      <c r="E33" s="36" t="s">
        <v>141</v>
      </c>
    </row>
    <row r="34" spans="1:16" ht="25.5">
      <c r="A34" s="24" t="s">
        <v>48</v>
      </c>
      <c s="29" t="s">
        <v>86</v>
      </c>
      <c s="29" t="s">
        <v>142</v>
      </c>
      <c s="24" t="s">
        <v>50</v>
      </c>
      <c s="30" t="s">
        <v>143</v>
      </c>
      <c s="31" t="s">
        <v>138</v>
      </c>
      <c s="32">
        <v>38.809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144</v>
      </c>
    </row>
    <row r="36" spans="1:5" ht="89.25">
      <c r="A36" s="37" t="s">
        <v>55</v>
      </c>
      <c r="E36" s="38" t="s">
        <v>145</v>
      </c>
    </row>
    <row r="37" spans="1:5" ht="63.75">
      <c r="A37" t="s">
        <v>56</v>
      </c>
      <c r="E37" s="36" t="s">
        <v>141</v>
      </c>
    </row>
    <row r="38" spans="1:16" ht="12.75">
      <c r="A38" s="24" t="s">
        <v>48</v>
      </c>
      <c s="29" t="s">
        <v>89</v>
      </c>
      <c s="29" t="s">
        <v>146</v>
      </c>
      <c s="24" t="s">
        <v>50</v>
      </c>
      <c s="30" t="s">
        <v>147</v>
      </c>
      <c s="31" t="s">
        <v>138</v>
      </c>
      <c s="32">
        <v>16.532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38.25">
      <c r="A39" s="35" t="s">
        <v>53</v>
      </c>
      <c r="E39" s="36" t="s">
        <v>148</v>
      </c>
    </row>
    <row r="40" spans="1:5" ht="114.75">
      <c r="A40" s="37" t="s">
        <v>55</v>
      </c>
      <c r="E40" s="38" t="s">
        <v>149</v>
      </c>
    </row>
    <row r="41" spans="1:5" ht="25.5">
      <c r="A41" t="s">
        <v>56</v>
      </c>
      <c r="E41" s="36" t="s">
        <v>150</v>
      </c>
    </row>
    <row r="42" spans="1:16" ht="12.75">
      <c r="A42" s="24" t="s">
        <v>48</v>
      </c>
      <c s="29" t="s">
        <v>43</v>
      </c>
      <c s="29" t="s">
        <v>151</v>
      </c>
      <c s="24" t="s">
        <v>50</v>
      </c>
      <c s="30" t="s">
        <v>152</v>
      </c>
      <c s="31" t="s">
        <v>153</v>
      </c>
      <c s="32">
        <v>40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154</v>
      </c>
    </row>
    <row r="44" spans="1:5" ht="38.25">
      <c r="A44" s="37" t="s">
        <v>55</v>
      </c>
      <c r="E44" s="38" t="s">
        <v>155</v>
      </c>
    </row>
    <row r="45" spans="1:5" ht="38.25">
      <c r="A45" t="s">
        <v>56</v>
      </c>
      <c r="E45" s="36" t="s">
        <v>156</v>
      </c>
    </row>
    <row r="46" spans="1:16" ht="12.75">
      <c r="A46" s="24" t="s">
        <v>48</v>
      </c>
      <c s="29" t="s">
        <v>45</v>
      </c>
      <c s="29" t="s">
        <v>157</v>
      </c>
      <c s="24" t="s">
        <v>50</v>
      </c>
      <c s="30" t="s">
        <v>158</v>
      </c>
      <c s="31" t="s">
        <v>159</v>
      </c>
      <c s="32">
        <v>26.8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38.25">
      <c r="A48" s="37" t="s">
        <v>55</v>
      </c>
      <c r="E48" s="38" t="s">
        <v>160</v>
      </c>
    </row>
    <row r="49" spans="1:5" ht="38.25">
      <c r="A49" t="s">
        <v>56</v>
      </c>
      <c r="E49" s="36" t="s">
        <v>161</v>
      </c>
    </row>
    <row r="50" spans="1:16" ht="12.75">
      <c r="A50" s="24" t="s">
        <v>48</v>
      </c>
      <c s="29" t="s">
        <v>97</v>
      </c>
      <c s="29" t="s">
        <v>162</v>
      </c>
      <c s="24" t="s">
        <v>50</v>
      </c>
      <c s="30" t="s">
        <v>163</v>
      </c>
      <c s="31" t="s">
        <v>138</v>
      </c>
      <c s="32">
        <v>39.6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164</v>
      </c>
    </row>
    <row r="52" spans="1:5" ht="76.5">
      <c r="A52" s="37" t="s">
        <v>55</v>
      </c>
      <c r="E52" s="38" t="s">
        <v>165</v>
      </c>
    </row>
    <row r="53" spans="1:5" ht="369.75">
      <c r="A53" t="s">
        <v>56</v>
      </c>
      <c r="E53" s="36" t="s">
        <v>166</v>
      </c>
    </row>
    <row r="54" spans="1:16" ht="12.75">
      <c r="A54" s="24" t="s">
        <v>48</v>
      </c>
      <c s="29" t="s">
        <v>101</v>
      </c>
      <c s="29" t="s">
        <v>167</v>
      </c>
      <c s="24" t="s">
        <v>50</v>
      </c>
      <c s="30" t="s">
        <v>168</v>
      </c>
      <c s="31" t="s">
        <v>138</v>
      </c>
      <c s="32">
        <v>275.957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169</v>
      </c>
    </row>
    <row r="56" spans="1:5" ht="63.75">
      <c r="A56" s="37" t="s">
        <v>55</v>
      </c>
      <c r="E56" s="38" t="s">
        <v>170</v>
      </c>
    </row>
    <row r="57" spans="1:5" ht="318.75">
      <c r="A57" t="s">
        <v>56</v>
      </c>
      <c r="E57" s="36" t="s">
        <v>171</v>
      </c>
    </row>
    <row r="58" spans="1:16" ht="12.75">
      <c r="A58" s="24" t="s">
        <v>48</v>
      </c>
      <c s="29" t="s">
        <v>104</v>
      </c>
      <c s="29" t="s">
        <v>172</v>
      </c>
      <c s="24" t="s">
        <v>50</v>
      </c>
      <c s="30" t="s">
        <v>173</v>
      </c>
      <c s="31" t="s">
        <v>138</v>
      </c>
      <c s="32">
        <v>315.557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12.75">
      <c r="A59" s="35" t="s">
        <v>53</v>
      </c>
      <c r="E59" s="36" t="s">
        <v>174</v>
      </c>
    </row>
    <row r="60" spans="1:5" ht="76.5">
      <c r="A60" s="37" t="s">
        <v>55</v>
      </c>
      <c r="E60" s="38" t="s">
        <v>175</v>
      </c>
    </row>
    <row r="61" spans="1:5" ht="191.25">
      <c r="A61" t="s">
        <v>56</v>
      </c>
      <c r="E61" s="36" t="s">
        <v>176</v>
      </c>
    </row>
    <row r="62" spans="1:16" ht="12.75">
      <c r="A62" s="24" t="s">
        <v>48</v>
      </c>
      <c s="29" t="s">
        <v>107</v>
      </c>
      <c s="29" t="s">
        <v>177</v>
      </c>
      <c s="24" t="s">
        <v>50</v>
      </c>
      <c s="30" t="s">
        <v>178</v>
      </c>
      <c s="31" t="s">
        <v>138</v>
      </c>
      <c s="32">
        <v>8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38.25">
      <c r="A63" s="35" t="s">
        <v>53</v>
      </c>
      <c r="E63" s="36" t="s">
        <v>179</v>
      </c>
    </row>
    <row r="64" spans="1:5" ht="38.25">
      <c r="A64" s="37" t="s">
        <v>55</v>
      </c>
      <c r="E64" s="38" t="s">
        <v>180</v>
      </c>
    </row>
    <row r="65" spans="1:5" ht="280.5">
      <c r="A65" t="s">
        <v>56</v>
      </c>
      <c r="E65" s="36" t="s">
        <v>181</v>
      </c>
    </row>
    <row r="66" spans="1:18" ht="12.75" customHeight="1">
      <c r="A66" s="6" t="s">
        <v>46</v>
      </c>
      <c s="6"/>
      <c s="43" t="s">
        <v>43</v>
      </c>
      <c s="6"/>
      <c s="27" t="s">
        <v>182</v>
      </c>
      <c s="6"/>
      <c s="6"/>
      <c s="6"/>
      <c s="44">
        <f>0+Q66</f>
      </c>
      <c r="O66">
        <f>0+R66</f>
      </c>
      <c r="Q66">
        <f>0+I67+I71+I75+I79+I83</f>
      </c>
      <c>
        <f>0+O67+O71+O75+O79+O83</f>
      </c>
    </row>
    <row r="67" spans="1:16" ht="25.5">
      <c r="A67" s="24" t="s">
        <v>48</v>
      </c>
      <c s="29" t="s">
        <v>110</v>
      </c>
      <c s="29" t="s">
        <v>183</v>
      </c>
      <c s="24" t="s">
        <v>50</v>
      </c>
      <c s="30" t="s">
        <v>184</v>
      </c>
      <c s="31" t="s">
        <v>159</v>
      </c>
      <c s="32">
        <v>48.6</v>
      </c>
      <c s="33">
        <v>0</v>
      </c>
      <c s="34">
        <f>ROUND(ROUND(H67,2)*ROUND(G67,3),2)</f>
      </c>
      <c r="O67">
        <f>(I67*21)/100</f>
      </c>
      <c t="s">
        <v>26</v>
      </c>
    </row>
    <row r="68" spans="1:5" ht="25.5">
      <c r="A68" s="35" t="s">
        <v>53</v>
      </c>
      <c r="E68" s="36" t="s">
        <v>185</v>
      </c>
    </row>
    <row r="69" spans="1:5" ht="63.75">
      <c r="A69" s="37" t="s">
        <v>55</v>
      </c>
      <c r="E69" s="38" t="s">
        <v>186</v>
      </c>
    </row>
    <row r="70" spans="1:5" ht="38.25">
      <c r="A70" t="s">
        <v>56</v>
      </c>
      <c r="E70" s="36" t="s">
        <v>187</v>
      </c>
    </row>
    <row r="71" spans="1:16" ht="12.75">
      <c r="A71" s="24" t="s">
        <v>48</v>
      </c>
      <c s="29" t="s">
        <v>188</v>
      </c>
      <c s="29" t="s">
        <v>189</v>
      </c>
      <c s="24" t="s">
        <v>50</v>
      </c>
      <c s="30" t="s">
        <v>190</v>
      </c>
      <c s="31" t="s">
        <v>138</v>
      </c>
      <c s="32">
        <v>59.95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191</v>
      </c>
    </row>
    <row r="73" spans="1:5" ht="102">
      <c r="A73" s="37" t="s">
        <v>55</v>
      </c>
      <c r="E73" s="38" t="s">
        <v>192</v>
      </c>
    </row>
    <row r="74" spans="1:5" ht="102">
      <c r="A74" t="s">
        <v>56</v>
      </c>
      <c r="E74" s="36" t="s">
        <v>193</v>
      </c>
    </row>
    <row r="75" spans="1:16" ht="12.75">
      <c r="A75" s="24" t="s">
        <v>48</v>
      </c>
      <c s="29" t="s">
        <v>194</v>
      </c>
      <c s="29" t="s">
        <v>195</v>
      </c>
      <c s="24" t="s">
        <v>50</v>
      </c>
      <c s="30" t="s">
        <v>196</v>
      </c>
      <c s="31" t="s">
        <v>138</v>
      </c>
      <c s="32">
        <v>113.507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12.75">
      <c r="A76" s="35" t="s">
        <v>53</v>
      </c>
      <c r="E76" s="36" t="s">
        <v>191</v>
      </c>
    </row>
    <row r="77" spans="1:5" ht="153">
      <c r="A77" s="37" t="s">
        <v>55</v>
      </c>
      <c r="E77" s="38" t="s">
        <v>197</v>
      </c>
    </row>
    <row r="78" spans="1:5" ht="102">
      <c r="A78" t="s">
        <v>56</v>
      </c>
      <c r="E78" s="36" t="s">
        <v>193</v>
      </c>
    </row>
    <row r="79" spans="1:16" ht="12.75">
      <c r="A79" s="24" t="s">
        <v>48</v>
      </c>
      <c s="29" t="s">
        <v>198</v>
      </c>
      <c s="29" t="s">
        <v>199</v>
      </c>
      <c s="24" t="s">
        <v>50</v>
      </c>
      <c s="30" t="s">
        <v>200</v>
      </c>
      <c s="31" t="s">
        <v>138</v>
      </c>
      <c s="32">
        <v>8.586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191</v>
      </c>
    </row>
    <row r="81" spans="1:5" ht="76.5">
      <c r="A81" s="37" t="s">
        <v>55</v>
      </c>
      <c r="E81" s="38" t="s">
        <v>201</v>
      </c>
    </row>
    <row r="82" spans="1:5" ht="76.5">
      <c r="A82" t="s">
        <v>56</v>
      </c>
      <c r="E82" s="36" t="s">
        <v>202</v>
      </c>
    </row>
    <row r="83" spans="1:16" ht="12.75">
      <c r="A83" s="24" t="s">
        <v>48</v>
      </c>
      <c s="29" t="s">
        <v>203</v>
      </c>
      <c s="29" t="s">
        <v>204</v>
      </c>
      <c s="24" t="s">
        <v>50</v>
      </c>
      <c s="30" t="s">
        <v>205</v>
      </c>
      <c s="31" t="s">
        <v>206</v>
      </c>
      <c s="32">
        <v>132.352</v>
      </c>
      <c s="33">
        <v>0</v>
      </c>
      <c s="34">
        <f>ROUND(ROUND(H83,2)*ROUND(G83,3),2)</f>
      </c>
      <c r="O83">
        <f>(I83*21)/100</f>
      </c>
      <c t="s">
        <v>26</v>
      </c>
    </row>
    <row r="84" spans="1:5" ht="25.5">
      <c r="A84" s="35" t="s">
        <v>53</v>
      </c>
      <c r="E84" s="36" t="s">
        <v>207</v>
      </c>
    </row>
    <row r="85" spans="1:5" ht="102">
      <c r="A85" s="37" t="s">
        <v>55</v>
      </c>
      <c r="E85" s="38" t="s">
        <v>208</v>
      </c>
    </row>
    <row r="86" spans="1:5" ht="76.5">
      <c r="A86" t="s">
        <v>56</v>
      </c>
      <c r="E86" s="36" t="s">
        <v>202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209</v>
      </c>
      <c s="39">
        <f>0+I8+I13+I38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209</v>
      </c>
      <c s="6"/>
      <c s="18" t="s">
        <v>210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32</v>
      </c>
      <c s="29" t="s">
        <v>115</v>
      </c>
      <c s="24" t="s">
        <v>50</v>
      </c>
      <c s="30" t="s">
        <v>117</v>
      </c>
      <c s="31" t="s">
        <v>118</v>
      </c>
      <c s="32">
        <v>461.9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51">
      <c r="A11" s="37" t="s">
        <v>55</v>
      </c>
      <c r="E11" s="38" t="s">
        <v>211</v>
      </c>
    </row>
    <row r="12" spans="1:5" ht="25.5">
      <c r="A12" t="s">
        <v>56</v>
      </c>
      <c r="E12" s="36" t="s">
        <v>121</v>
      </c>
    </row>
    <row r="13" spans="1:18" ht="12.75" customHeight="1">
      <c r="A13" s="6" t="s">
        <v>46</v>
      </c>
      <c s="6"/>
      <c s="43" t="s">
        <v>32</v>
      </c>
      <c s="6"/>
      <c s="27" t="s">
        <v>135</v>
      </c>
      <c s="6"/>
      <c s="6"/>
      <c s="6"/>
      <c s="44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24" t="s">
        <v>48</v>
      </c>
      <c s="29" t="s">
        <v>26</v>
      </c>
      <c s="29" t="s">
        <v>212</v>
      </c>
      <c s="24" t="s">
        <v>50</v>
      </c>
      <c s="30" t="s">
        <v>213</v>
      </c>
      <c s="31" t="s">
        <v>206</v>
      </c>
      <c s="32">
        <v>74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25.5">
      <c r="A15" s="35" t="s">
        <v>53</v>
      </c>
      <c r="E15" s="36" t="s">
        <v>214</v>
      </c>
    </row>
    <row r="16" spans="1:5" ht="63.75">
      <c r="A16" s="37" t="s">
        <v>55</v>
      </c>
      <c r="E16" s="38" t="s">
        <v>215</v>
      </c>
    </row>
    <row r="17" spans="1:5" ht="38.25">
      <c r="A17" t="s">
        <v>56</v>
      </c>
      <c r="E17" s="36" t="s">
        <v>216</v>
      </c>
    </row>
    <row r="18" spans="1:16" ht="12.75">
      <c r="A18" s="24" t="s">
        <v>48</v>
      </c>
      <c s="29" t="s">
        <v>25</v>
      </c>
      <c s="29" t="s">
        <v>217</v>
      </c>
      <c s="24" t="s">
        <v>50</v>
      </c>
      <c s="30" t="s">
        <v>218</v>
      </c>
      <c s="31" t="s">
        <v>206</v>
      </c>
      <c s="32">
        <v>2309.5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219</v>
      </c>
    </row>
    <row r="20" spans="1:5" ht="38.25">
      <c r="A20" s="37" t="s">
        <v>55</v>
      </c>
      <c r="E20" s="38" t="s">
        <v>220</v>
      </c>
    </row>
    <row r="21" spans="1:5" ht="12.75">
      <c r="A21" t="s">
        <v>56</v>
      </c>
      <c r="E21" s="36" t="s">
        <v>221</v>
      </c>
    </row>
    <row r="22" spans="1:16" ht="12.75">
      <c r="A22" s="24" t="s">
        <v>48</v>
      </c>
      <c s="29" t="s">
        <v>36</v>
      </c>
      <c s="29" t="s">
        <v>222</v>
      </c>
      <c s="24" t="s">
        <v>50</v>
      </c>
      <c s="30" t="s">
        <v>223</v>
      </c>
      <c s="31" t="s">
        <v>224</v>
      </c>
      <c s="32">
        <v>45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225</v>
      </c>
    </row>
    <row r="24" spans="1:5" ht="38.25">
      <c r="A24" s="37" t="s">
        <v>55</v>
      </c>
      <c r="E24" s="38" t="s">
        <v>226</v>
      </c>
    </row>
    <row r="25" spans="1:5" ht="165.75">
      <c r="A25" t="s">
        <v>56</v>
      </c>
      <c r="E25" s="36" t="s">
        <v>227</v>
      </c>
    </row>
    <row r="26" spans="1:16" ht="12.75">
      <c r="A26" s="24" t="s">
        <v>48</v>
      </c>
      <c s="29" t="s">
        <v>38</v>
      </c>
      <c s="29" t="s">
        <v>228</v>
      </c>
      <c s="24" t="s">
        <v>50</v>
      </c>
      <c s="30" t="s">
        <v>229</v>
      </c>
      <c s="31" t="s">
        <v>224</v>
      </c>
      <c s="32">
        <v>2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225</v>
      </c>
    </row>
    <row r="28" spans="1:5" ht="38.25">
      <c r="A28" s="37" t="s">
        <v>55</v>
      </c>
      <c r="E28" s="38" t="s">
        <v>230</v>
      </c>
    </row>
    <row r="29" spans="1:5" ht="165.75">
      <c r="A29" t="s">
        <v>56</v>
      </c>
      <c r="E29" s="36" t="s">
        <v>227</v>
      </c>
    </row>
    <row r="30" spans="1:16" ht="12.75">
      <c r="A30" s="24" t="s">
        <v>48</v>
      </c>
      <c s="29" t="s">
        <v>40</v>
      </c>
      <c s="29" t="s">
        <v>231</v>
      </c>
      <c s="24" t="s">
        <v>50</v>
      </c>
      <c s="30" t="s">
        <v>232</v>
      </c>
      <c s="31" t="s">
        <v>138</v>
      </c>
      <c s="32">
        <v>81.44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233</v>
      </c>
    </row>
    <row r="32" spans="1:5" ht="38.25">
      <c r="A32" s="37" t="s">
        <v>55</v>
      </c>
      <c r="E32" s="38" t="s">
        <v>234</v>
      </c>
    </row>
    <row r="33" spans="1:5" ht="38.25">
      <c r="A33" t="s">
        <v>56</v>
      </c>
      <c r="E33" s="36" t="s">
        <v>235</v>
      </c>
    </row>
    <row r="34" spans="1:16" ht="12.75">
      <c r="A34" s="24" t="s">
        <v>48</v>
      </c>
      <c s="29" t="s">
        <v>86</v>
      </c>
      <c s="29" t="s">
        <v>172</v>
      </c>
      <c s="24" t="s">
        <v>50</v>
      </c>
      <c s="30" t="s">
        <v>173</v>
      </c>
      <c s="31" t="s">
        <v>138</v>
      </c>
      <c s="32">
        <v>312.39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76.5">
      <c r="A36" s="37" t="s">
        <v>55</v>
      </c>
      <c r="E36" s="38" t="s">
        <v>236</v>
      </c>
    </row>
    <row r="37" spans="1:5" ht="191.25">
      <c r="A37" t="s">
        <v>56</v>
      </c>
      <c r="E37" s="36" t="s">
        <v>176</v>
      </c>
    </row>
    <row r="38" spans="1:18" ht="12.75" customHeight="1">
      <c r="A38" s="6" t="s">
        <v>46</v>
      </c>
      <c s="6"/>
      <c s="43" t="s">
        <v>43</v>
      </c>
      <c s="6"/>
      <c s="27" t="s">
        <v>182</v>
      </c>
      <c s="6"/>
      <c s="6"/>
      <c s="6"/>
      <c s="44">
        <f>0+Q38</f>
      </c>
      <c r="O38">
        <f>0+R38</f>
      </c>
      <c r="Q38">
        <f>0+I39+I43</f>
      </c>
      <c>
        <f>0+O39+O43</f>
      </c>
    </row>
    <row r="39" spans="1:16" ht="12.75">
      <c r="A39" s="24" t="s">
        <v>48</v>
      </c>
      <c s="29" t="s">
        <v>89</v>
      </c>
      <c s="29" t="s">
        <v>237</v>
      </c>
      <c s="24" t="s">
        <v>50</v>
      </c>
      <c s="30" t="s">
        <v>238</v>
      </c>
      <c s="31" t="s">
        <v>224</v>
      </c>
      <c s="32">
        <v>14</v>
      </c>
      <c s="33">
        <v>0</v>
      </c>
      <c s="34">
        <f>ROUND(ROUND(H39,2)*ROUND(G39,3),2)</f>
      </c>
      <c r="O39">
        <f>(I39*21)/100</f>
      </c>
      <c t="s">
        <v>26</v>
      </c>
    </row>
    <row r="40" spans="1:5" ht="25.5">
      <c r="A40" s="35" t="s">
        <v>53</v>
      </c>
      <c r="E40" s="36" t="s">
        <v>214</v>
      </c>
    </row>
    <row r="41" spans="1:5" ht="38.25">
      <c r="A41" s="37" t="s">
        <v>55</v>
      </c>
      <c r="E41" s="38" t="s">
        <v>239</v>
      </c>
    </row>
    <row r="42" spans="1:5" ht="25.5">
      <c r="A42" t="s">
        <v>56</v>
      </c>
      <c r="E42" s="36" t="s">
        <v>240</v>
      </c>
    </row>
    <row r="43" spans="1:16" ht="25.5">
      <c r="A43" s="24" t="s">
        <v>48</v>
      </c>
      <c s="29" t="s">
        <v>43</v>
      </c>
      <c s="29" t="s">
        <v>241</v>
      </c>
      <c s="24" t="s">
        <v>50</v>
      </c>
      <c s="30" t="s">
        <v>242</v>
      </c>
      <c s="31" t="s">
        <v>224</v>
      </c>
      <c s="32">
        <v>2</v>
      </c>
      <c s="33">
        <v>0</v>
      </c>
      <c s="34">
        <f>ROUND(ROUND(H43,2)*ROUND(G43,3),2)</f>
      </c>
      <c r="O43">
        <f>(I43*21)/100</f>
      </c>
      <c t="s">
        <v>26</v>
      </c>
    </row>
    <row r="44" spans="1:5" ht="38.25">
      <c r="A44" s="35" t="s">
        <v>53</v>
      </c>
      <c r="E44" s="36" t="s">
        <v>243</v>
      </c>
    </row>
    <row r="45" spans="1:5" ht="51">
      <c r="A45" s="37" t="s">
        <v>55</v>
      </c>
      <c r="E45" s="38" t="s">
        <v>244</v>
      </c>
    </row>
    <row r="46" spans="1:5" ht="25.5">
      <c r="A46" t="s">
        <v>56</v>
      </c>
      <c r="E46" s="36" t="s">
        <v>245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0+O8+O21+O70+O83+O120+O129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246</v>
      </c>
      <c s="39">
        <f>0+I8+I21+I70+I83+I120+I129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246</v>
      </c>
      <c s="6"/>
      <c s="18" t="s">
        <v>247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0+I9+I13+I17</f>
      </c>
      <c>
        <f>0+O9+O13+O17</f>
      </c>
    </row>
    <row r="9" spans="1:16" ht="12.75">
      <c r="A9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1974.814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119</v>
      </c>
    </row>
    <row r="11" spans="1:5" ht="102">
      <c r="A11" s="37" t="s">
        <v>55</v>
      </c>
      <c r="E11" s="38" t="s">
        <v>248</v>
      </c>
    </row>
    <row r="12" spans="1:5" ht="25.5">
      <c r="A12" t="s">
        <v>56</v>
      </c>
      <c r="E12" s="36" t="s">
        <v>121</v>
      </c>
    </row>
    <row r="13" spans="1:16" ht="12.75">
      <c r="A13" s="24" t="s">
        <v>48</v>
      </c>
      <c s="29" t="s">
        <v>26</v>
      </c>
      <c s="29" t="s">
        <v>115</v>
      </c>
      <c s="24" t="s">
        <v>122</v>
      </c>
      <c s="30" t="s">
        <v>117</v>
      </c>
      <c s="31" t="s">
        <v>118</v>
      </c>
      <c s="32">
        <v>1260.441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126</v>
      </c>
    </row>
    <row r="15" spans="1:5" ht="51">
      <c r="A15" s="37" t="s">
        <v>55</v>
      </c>
      <c r="E15" s="38" t="s">
        <v>249</v>
      </c>
    </row>
    <row r="16" spans="1:5" ht="25.5">
      <c r="A16" t="s">
        <v>56</v>
      </c>
      <c r="E16" s="36" t="s">
        <v>121</v>
      </c>
    </row>
    <row r="17" spans="1:16" ht="12.75">
      <c r="A17" s="24" t="s">
        <v>48</v>
      </c>
      <c s="29" t="s">
        <v>25</v>
      </c>
      <c s="29" t="s">
        <v>115</v>
      </c>
      <c s="24" t="s">
        <v>125</v>
      </c>
      <c s="30" t="s">
        <v>117</v>
      </c>
      <c s="31" t="s">
        <v>118</v>
      </c>
      <c s="32">
        <v>489.888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123</v>
      </c>
    </row>
    <row r="19" spans="1:5" ht="51">
      <c r="A19" s="37" t="s">
        <v>55</v>
      </c>
      <c r="E19" s="38" t="s">
        <v>250</v>
      </c>
    </row>
    <row r="20" spans="1:5" ht="25.5">
      <c r="A20" t="s">
        <v>56</v>
      </c>
      <c r="E20" s="36" t="s">
        <v>121</v>
      </c>
    </row>
    <row r="21" spans="1:18" ht="12.75" customHeight="1">
      <c r="A21" s="6" t="s">
        <v>46</v>
      </c>
      <c s="6"/>
      <c s="43" t="s">
        <v>32</v>
      </c>
      <c s="6"/>
      <c s="27" t="s">
        <v>135</v>
      </c>
      <c s="6"/>
      <c s="6"/>
      <c s="6"/>
      <c s="44">
        <f>0+Q21</f>
      </c>
      <c r="O21">
        <f>0+R21</f>
      </c>
      <c r="Q21">
        <f>0+I22+I26+I30+I34+I38+I42+I46+I50+I54+I58+I62+I66</f>
      </c>
      <c>
        <f>0+O22+O26+O30+O34+O38+O42+O46+O50+O54+O58+O62+O66</f>
      </c>
    </row>
    <row r="22" spans="1:16" ht="25.5">
      <c r="A22" s="24" t="s">
        <v>48</v>
      </c>
      <c s="29" t="s">
        <v>36</v>
      </c>
      <c s="29" t="s">
        <v>136</v>
      </c>
      <c s="24" t="s">
        <v>50</v>
      </c>
      <c s="30" t="s">
        <v>137</v>
      </c>
      <c s="31" t="s">
        <v>138</v>
      </c>
      <c s="32">
        <v>204.12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25.5">
      <c r="A23" s="35" t="s">
        <v>53</v>
      </c>
      <c r="E23" s="36" t="s">
        <v>251</v>
      </c>
    </row>
    <row r="24" spans="1:5" ht="89.25">
      <c r="A24" s="37" t="s">
        <v>55</v>
      </c>
      <c r="E24" s="38" t="s">
        <v>252</v>
      </c>
    </row>
    <row r="25" spans="1:5" ht="63.75">
      <c r="A25" t="s">
        <v>56</v>
      </c>
      <c r="E25" s="36" t="s">
        <v>141</v>
      </c>
    </row>
    <row r="26" spans="1:16" ht="25.5">
      <c r="A26" s="24" t="s">
        <v>48</v>
      </c>
      <c s="29" t="s">
        <v>38</v>
      </c>
      <c s="29" t="s">
        <v>142</v>
      </c>
      <c s="24" t="s">
        <v>50</v>
      </c>
      <c s="30" t="s">
        <v>143</v>
      </c>
      <c s="31" t="s">
        <v>138</v>
      </c>
      <c s="32">
        <v>663.39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25.5">
      <c r="A27" s="35" t="s">
        <v>53</v>
      </c>
      <c r="E27" s="36" t="s">
        <v>144</v>
      </c>
    </row>
    <row r="28" spans="1:5" ht="89.25">
      <c r="A28" s="37" t="s">
        <v>55</v>
      </c>
      <c r="E28" s="38" t="s">
        <v>253</v>
      </c>
    </row>
    <row r="29" spans="1:5" ht="63.75">
      <c r="A29" t="s">
        <v>56</v>
      </c>
      <c r="E29" s="36" t="s">
        <v>141</v>
      </c>
    </row>
    <row r="30" spans="1:16" ht="12.75">
      <c r="A30" s="24" t="s">
        <v>48</v>
      </c>
      <c s="29" t="s">
        <v>40</v>
      </c>
      <c s="29" t="s">
        <v>146</v>
      </c>
      <c s="24" t="s">
        <v>50</v>
      </c>
      <c s="30" t="s">
        <v>147</v>
      </c>
      <c s="31" t="s">
        <v>138</v>
      </c>
      <c s="32">
        <v>178.605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38.25">
      <c r="A31" s="35" t="s">
        <v>53</v>
      </c>
      <c r="E31" s="36" t="s">
        <v>148</v>
      </c>
    </row>
    <row r="32" spans="1:5" ht="89.25">
      <c r="A32" s="37" t="s">
        <v>55</v>
      </c>
      <c r="E32" s="38" t="s">
        <v>254</v>
      </c>
    </row>
    <row r="33" spans="1:5" ht="25.5">
      <c r="A33" t="s">
        <v>56</v>
      </c>
      <c r="E33" s="36" t="s">
        <v>150</v>
      </c>
    </row>
    <row r="34" spans="1:16" ht="12.75">
      <c r="A34" s="24" t="s">
        <v>48</v>
      </c>
      <c s="29" t="s">
        <v>86</v>
      </c>
      <c s="29" t="s">
        <v>255</v>
      </c>
      <c s="24" t="s">
        <v>50</v>
      </c>
      <c s="30" t="s">
        <v>256</v>
      </c>
      <c s="31" t="s">
        <v>138</v>
      </c>
      <c s="32">
        <v>172.843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25.5">
      <c r="A35" s="35" t="s">
        <v>53</v>
      </c>
      <c r="E35" s="36" t="s">
        <v>257</v>
      </c>
    </row>
    <row r="36" spans="1:5" ht="38.25">
      <c r="A36" s="37" t="s">
        <v>55</v>
      </c>
      <c r="E36" s="38" t="s">
        <v>258</v>
      </c>
    </row>
    <row r="37" spans="1:5" ht="369.75">
      <c r="A37" t="s">
        <v>56</v>
      </c>
      <c r="E37" s="36" t="s">
        <v>166</v>
      </c>
    </row>
    <row r="38" spans="1:16" ht="12.75">
      <c r="A38" s="24" t="s">
        <v>48</v>
      </c>
      <c s="29" t="s">
        <v>89</v>
      </c>
      <c s="29" t="s">
        <v>259</v>
      </c>
      <c s="24" t="s">
        <v>50</v>
      </c>
      <c s="30" t="s">
        <v>260</v>
      </c>
      <c s="31" t="s">
        <v>138</v>
      </c>
      <c s="32">
        <v>912.557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191</v>
      </c>
    </row>
    <row r="40" spans="1:5" ht="140.25">
      <c r="A40" s="37" t="s">
        <v>55</v>
      </c>
      <c r="E40" s="38" t="s">
        <v>261</v>
      </c>
    </row>
    <row r="41" spans="1:5" ht="369.75">
      <c r="A41" t="s">
        <v>56</v>
      </c>
      <c r="E41" s="36" t="s">
        <v>166</v>
      </c>
    </row>
    <row r="42" spans="1:16" ht="12.75">
      <c r="A42" s="24" t="s">
        <v>48</v>
      </c>
      <c s="29" t="s">
        <v>43</v>
      </c>
      <c s="29" t="s">
        <v>262</v>
      </c>
      <c s="24" t="s">
        <v>50</v>
      </c>
      <c s="30" t="s">
        <v>263</v>
      </c>
      <c s="31" t="s">
        <v>138</v>
      </c>
      <c s="32">
        <v>65.1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38.25">
      <c r="A43" s="35" t="s">
        <v>53</v>
      </c>
      <c r="E43" s="36" t="s">
        <v>264</v>
      </c>
    </row>
    <row r="44" spans="1:5" ht="63.75">
      <c r="A44" s="37" t="s">
        <v>55</v>
      </c>
      <c r="E44" s="38" t="s">
        <v>265</v>
      </c>
    </row>
    <row r="45" spans="1:5" ht="293.25">
      <c r="A45" t="s">
        <v>56</v>
      </c>
      <c r="E45" s="36" t="s">
        <v>266</v>
      </c>
    </row>
    <row r="46" spans="1:16" ht="12.75">
      <c r="A46" s="24" t="s">
        <v>48</v>
      </c>
      <c s="29" t="s">
        <v>45</v>
      </c>
      <c s="29" t="s">
        <v>267</v>
      </c>
      <c s="24" t="s">
        <v>50</v>
      </c>
      <c s="30" t="s">
        <v>268</v>
      </c>
      <c s="31" t="s">
        <v>138</v>
      </c>
      <c s="32">
        <v>9.75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76.5">
      <c r="A48" s="37" t="s">
        <v>55</v>
      </c>
      <c r="E48" s="38" t="s">
        <v>269</v>
      </c>
    </row>
    <row r="49" spans="1:5" ht="318.75">
      <c r="A49" t="s">
        <v>56</v>
      </c>
      <c r="E49" s="36" t="s">
        <v>171</v>
      </c>
    </row>
    <row r="50" spans="1:16" ht="12.75">
      <c r="A50" s="24" t="s">
        <v>48</v>
      </c>
      <c s="29" t="s">
        <v>97</v>
      </c>
      <c s="29" t="s">
        <v>172</v>
      </c>
      <c s="24" t="s">
        <v>50</v>
      </c>
      <c s="30" t="s">
        <v>173</v>
      </c>
      <c s="31" t="s">
        <v>138</v>
      </c>
      <c s="32">
        <v>1160.25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174</v>
      </c>
    </row>
    <row r="52" spans="1:5" ht="127.5">
      <c r="A52" s="37" t="s">
        <v>55</v>
      </c>
      <c r="E52" s="38" t="s">
        <v>270</v>
      </c>
    </row>
    <row r="53" spans="1:5" ht="191.25">
      <c r="A53" t="s">
        <v>56</v>
      </c>
      <c r="E53" s="36" t="s">
        <v>176</v>
      </c>
    </row>
    <row r="54" spans="1:16" ht="12.75">
      <c r="A54" s="24" t="s">
        <v>48</v>
      </c>
      <c s="29" t="s">
        <v>101</v>
      </c>
      <c s="29" t="s">
        <v>271</v>
      </c>
      <c s="24" t="s">
        <v>50</v>
      </c>
      <c s="30" t="s">
        <v>272</v>
      </c>
      <c s="31" t="s">
        <v>138</v>
      </c>
      <c s="32">
        <v>153.53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38.25">
      <c r="A55" s="35" t="s">
        <v>53</v>
      </c>
      <c r="E55" s="36" t="s">
        <v>273</v>
      </c>
    </row>
    <row r="56" spans="1:5" ht="63.75">
      <c r="A56" s="37" t="s">
        <v>55</v>
      </c>
      <c r="E56" s="38" t="s">
        <v>274</v>
      </c>
    </row>
    <row r="57" spans="1:5" ht="280.5">
      <c r="A57" t="s">
        <v>56</v>
      </c>
      <c r="E57" s="36" t="s">
        <v>275</v>
      </c>
    </row>
    <row r="58" spans="1:16" ht="12.75">
      <c r="A58" s="24" t="s">
        <v>48</v>
      </c>
      <c s="29" t="s">
        <v>104</v>
      </c>
      <c s="29" t="s">
        <v>276</v>
      </c>
      <c s="24" t="s">
        <v>50</v>
      </c>
      <c s="30" t="s">
        <v>277</v>
      </c>
      <c s="31" t="s">
        <v>138</v>
      </c>
      <c s="32">
        <v>121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278</v>
      </c>
    </row>
    <row r="60" spans="1:5" ht="63.75">
      <c r="A60" s="37" t="s">
        <v>55</v>
      </c>
      <c r="E60" s="38" t="s">
        <v>279</v>
      </c>
    </row>
    <row r="61" spans="1:5" ht="242.25">
      <c r="A61" t="s">
        <v>56</v>
      </c>
      <c r="E61" s="36" t="s">
        <v>280</v>
      </c>
    </row>
    <row r="62" spans="1:16" ht="12.75">
      <c r="A62" s="24" t="s">
        <v>48</v>
      </c>
      <c s="29" t="s">
        <v>107</v>
      </c>
      <c s="29" t="s">
        <v>281</v>
      </c>
      <c s="24" t="s">
        <v>50</v>
      </c>
      <c s="30" t="s">
        <v>282</v>
      </c>
      <c s="31" t="s">
        <v>206</v>
      </c>
      <c s="32">
        <v>5366.27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12.75">
      <c r="A63" s="35" t="s">
        <v>53</v>
      </c>
      <c r="E63" s="36" t="s">
        <v>50</v>
      </c>
    </row>
    <row r="64" spans="1:5" ht="102">
      <c r="A64" s="37" t="s">
        <v>55</v>
      </c>
      <c r="E64" s="38" t="s">
        <v>283</v>
      </c>
    </row>
    <row r="65" spans="1:5" ht="25.5">
      <c r="A65" t="s">
        <v>56</v>
      </c>
      <c r="E65" s="36" t="s">
        <v>284</v>
      </c>
    </row>
    <row r="66" spans="1:16" ht="12.75">
      <c r="A66" s="24" t="s">
        <v>48</v>
      </c>
      <c s="29" t="s">
        <v>110</v>
      </c>
      <c s="29" t="s">
        <v>285</v>
      </c>
      <c s="24" t="s">
        <v>50</v>
      </c>
      <c s="30" t="s">
        <v>286</v>
      </c>
      <c s="31" t="s">
        <v>206</v>
      </c>
      <c s="32">
        <v>1716.715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287</v>
      </c>
    </row>
    <row r="68" spans="1:5" ht="63.75">
      <c r="A68" s="37" t="s">
        <v>55</v>
      </c>
      <c r="E68" s="38" t="s">
        <v>288</v>
      </c>
    </row>
    <row r="69" spans="1:5" ht="25.5">
      <c r="A69" t="s">
        <v>56</v>
      </c>
      <c r="E69" s="36" t="s">
        <v>289</v>
      </c>
    </row>
    <row r="70" spans="1:18" ht="12.75" customHeight="1">
      <c r="A70" s="6" t="s">
        <v>46</v>
      </c>
      <c s="6"/>
      <c s="43" t="s">
        <v>26</v>
      </c>
      <c s="6"/>
      <c s="27" t="s">
        <v>290</v>
      </c>
      <c s="6"/>
      <c s="6"/>
      <c s="6"/>
      <c s="44">
        <f>0+Q70</f>
      </c>
      <c r="O70">
        <f>0+R70</f>
      </c>
      <c r="Q70">
        <f>0+I71+I75+I79</f>
      </c>
      <c>
        <f>0+O71+O75+O79</f>
      </c>
    </row>
    <row r="71" spans="1:16" ht="12.75">
      <c r="A71" s="24" t="s">
        <v>48</v>
      </c>
      <c s="29" t="s">
        <v>188</v>
      </c>
      <c s="29" t="s">
        <v>291</v>
      </c>
      <c s="24" t="s">
        <v>50</v>
      </c>
      <c s="30" t="s">
        <v>292</v>
      </c>
      <c s="31" t="s">
        <v>159</v>
      </c>
      <c s="32">
        <v>151.8</v>
      </c>
      <c s="33">
        <v>0</v>
      </c>
      <c s="34">
        <f>ROUND(ROUND(H71,2)*ROUND(G71,3),2)</f>
      </c>
      <c r="O71">
        <f>(I71*21)/100</f>
      </c>
      <c t="s">
        <v>26</v>
      </c>
    </row>
    <row r="72" spans="1:5" ht="12.75">
      <c r="A72" s="35" t="s">
        <v>53</v>
      </c>
      <c r="E72" s="36" t="s">
        <v>50</v>
      </c>
    </row>
    <row r="73" spans="1:5" ht="63.75">
      <c r="A73" s="37" t="s">
        <v>55</v>
      </c>
      <c r="E73" s="38" t="s">
        <v>293</v>
      </c>
    </row>
    <row r="74" spans="1:5" ht="165.75">
      <c r="A74" t="s">
        <v>56</v>
      </c>
      <c r="E74" s="36" t="s">
        <v>294</v>
      </c>
    </row>
    <row r="75" spans="1:16" ht="12.75">
      <c r="A75" s="24" t="s">
        <v>48</v>
      </c>
      <c s="29" t="s">
        <v>194</v>
      </c>
      <c s="29" t="s">
        <v>295</v>
      </c>
      <c s="24" t="s">
        <v>50</v>
      </c>
      <c s="30" t="s">
        <v>296</v>
      </c>
      <c s="31" t="s">
        <v>138</v>
      </c>
      <c s="32">
        <v>1101.7</v>
      </c>
      <c s="33">
        <v>0</v>
      </c>
      <c s="34">
        <f>ROUND(ROUND(H75,2)*ROUND(G75,3),2)</f>
      </c>
      <c r="O75">
        <f>(I75*21)/100</f>
      </c>
      <c t="s">
        <v>26</v>
      </c>
    </row>
    <row r="76" spans="1:5" ht="25.5">
      <c r="A76" s="35" t="s">
        <v>53</v>
      </c>
      <c r="E76" s="36" t="s">
        <v>297</v>
      </c>
    </row>
    <row r="77" spans="1:5" ht="63.75">
      <c r="A77" s="37" t="s">
        <v>55</v>
      </c>
      <c r="E77" s="38" t="s">
        <v>298</v>
      </c>
    </row>
    <row r="78" spans="1:5" ht="38.25">
      <c r="A78" t="s">
        <v>56</v>
      </c>
      <c r="E78" s="36" t="s">
        <v>299</v>
      </c>
    </row>
    <row r="79" spans="1:16" ht="12.75">
      <c r="A79" s="24" t="s">
        <v>48</v>
      </c>
      <c s="29" t="s">
        <v>198</v>
      </c>
      <c s="29" t="s">
        <v>300</v>
      </c>
      <c s="24" t="s">
        <v>50</v>
      </c>
      <c s="30" t="s">
        <v>301</v>
      </c>
      <c s="31" t="s">
        <v>206</v>
      </c>
      <c s="32">
        <v>3584.009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12.75">
      <c r="A80" s="35" t="s">
        <v>53</v>
      </c>
      <c r="E80" s="36" t="s">
        <v>302</v>
      </c>
    </row>
    <row r="81" spans="1:5" ht="127.5">
      <c r="A81" s="37" t="s">
        <v>55</v>
      </c>
      <c r="E81" s="38" t="s">
        <v>303</v>
      </c>
    </row>
    <row r="82" spans="1:5" ht="102">
      <c r="A82" t="s">
        <v>56</v>
      </c>
      <c r="E82" s="36" t="s">
        <v>304</v>
      </c>
    </row>
    <row r="83" spans="1:18" ht="12.75" customHeight="1">
      <c r="A83" s="6" t="s">
        <v>46</v>
      </c>
      <c s="6"/>
      <c s="43" t="s">
        <v>38</v>
      </c>
      <c s="6"/>
      <c s="27" t="s">
        <v>305</v>
      </c>
      <c s="6"/>
      <c s="6"/>
      <c s="6"/>
      <c s="44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24" t="s">
        <v>48</v>
      </c>
      <c s="29" t="s">
        <v>203</v>
      </c>
      <c s="29" t="s">
        <v>306</v>
      </c>
      <c s="24" t="s">
        <v>50</v>
      </c>
      <c s="30" t="s">
        <v>307</v>
      </c>
      <c s="31" t="s">
        <v>138</v>
      </c>
      <c s="32">
        <v>416.1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308</v>
      </c>
    </row>
    <row r="86" spans="1:5" ht="63.75">
      <c r="A86" s="37" t="s">
        <v>55</v>
      </c>
      <c r="E86" s="38" t="s">
        <v>309</v>
      </c>
    </row>
    <row r="87" spans="1:5" ht="51">
      <c r="A87" t="s">
        <v>56</v>
      </c>
      <c r="E87" s="36" t="s">
        <v>310</v>
      </c>
    </row>
    <row r="88" spans="1:16" ht="12.75">
      <c r="A88" s="24" t="s">
        <v>48</v>
      </c>
      <c s="29" t="s">
        <v>311</v>
      </c>
      <c s="29" t="s">
        <v>312</v>
      </c>
      <c s="24" t="s">
        <v>50</v>
      </c>
      <c s="30" t="s">
        <v>313</v>
      </c>
      <c s="31" t="s">
        <v>206</v>
      </c>
      <c s="32">
        <v>2290.547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314</v>
      </c>
    </row>
    <row r="90" spans="1:5" ht="63.75">
      <c r="A90" s="37" t="s">
        <v>55</v>
      </c>
      <c r="E90" s="38" t="s">
        <v>315</v>
      </c>
    </row>
    <row r="91" spans="1:5" ht="51">
      <c r="A91" t="s">
        <v>56</v>
      </c>
      <c r="E91" s="36" t="s">
        <v>310</v>
      </c>
    </row>
    <row r="92" spans="1:16" ht="12.75">
      <c r="A92" s="24" t="s">
        <v>48</v>
      </c>
      <c s="29" t="s">
        <v>316</v>
      </c>
      <c s="29" t="s">
        <v>317</v>
      </c>
      <c s="24" t="s">
        <v>50</v>
      </c>
      <c s="30" t="s">
        <v>318</v>
      </c>
      <c s="31" t="s">
        <v>206</v>
      </c>
      <c s="32">
        <v>501.35</v>
      </c>
      <c s="33">
        <v>0</v>
      </c>
      <c s="34">
        <f>ROUND(ROUND(H92,2)*ROUND(G92,3),2)</f>
      </c>
      <c r="O92">
        <f>(I92*21)/100</f>
      </c>
      <c t="s">
        <v>26</v>
      </c>
    </row>
    <row r="93" spans="1:5" ht="12.75">
      <c r="A93" s="35" t="s">
        <v>53</v>
      </c>
      <c r="E93" s="36" t="s">
        <v>319</v>
      </c>
    </row>
    <row r="94" spans="1:5" ht="63.75">
      <c r="A94" s="37" t="s">
        <v>55</v>
      </c>
      <c r="E94" s="38" t="s">
        <v>320</v>
      </c>
    </row>
    <row r="95" spans="1:5" ht="102">
      <c r="A95" t="s">
        <v>56</v>
      </c>
      <c r="E95" s="36" t="s">
        <v>321</v>
      </c>
    </row>
    <row r="96" spans="1:16" ht="12.75">
      <c r="A96" s="24" t="s">
        <v>48</v>
      </c>
      <c s="29" t="s">
        <v>322</v>
      </c>
      <c s="29" t="s">
        <v>323</v>
      </c>
      <c s="24" t="s">
        <v>50</v>
      </c>
      <c s="30" t="s">
        <v>324</v>
      </c>
      <c s="31" t="s">
        <v>206</v>
      </c>
      <c s="32">
        <v>2151.122</v>
      </c>
      <c s="33">
        <v>0</v>
      </c>
      <c s="34">
        <f>ROUND(ROUND(H96,2)*ROUND(G96,3),2)</f>
      </c>
      <c r="O96">
        <f>(I96*21)/100</f>
      </c>
      <c t="s">
        <v>26</v>
      </c>
    </row>
    <row r="97" spans="1:5" ht="12.75">
      <c r="A97" s="35" t="s">
        <v>53</v>
      </c>
      <c r="E97" s="36" t="s">
        <v>325</v>
      </c>
    </row>
    <row r="98" spans="1:5" ht="63.75">
      <c r="A98" s="37" t="s">
        <v>55</v>
      </c>
      <c r="E98" s="38" t="s">
        <v>326</v>
      </c>
    </row>
    <row r="99" spans="1:5" ht="51">
      <c r="A99" t="s">
        <v>56</v>
      </c>
      <c r="E99" s="36" t="s">
        <v>327</v>
      </c>
    </row>
    <row r="100" spans="1:16" ht="12.75">
      <c r="A100" s="24" t="s">
        <v>48</v>
      </c>
      <c s="29" t="s">
        <v>328</v>
      </c>
      <c s="29" t="s">
        <v>329</v>
      </c>
      <c s="24" t="s">
        <v>50</v>
      </c>
      <c s="30" t="s">
        <v>330</v>
      </c>
      <c s="31" t="s">
        <v>206</v>
      </c>
      <c s="32">
        <v>4182.738</v>
      </c>
      <c s="33">
        <v>0</v>
      </c>
      <c s="34">
        <f>ROUND(ROUND(H100,2)*ROUND(G100,3),2)</f>
      </c>
      <c r="O100">
        <f>(I100*21)/100</f>
      </c>
      <c t="s">
        <v>26</v>
      </c>
    </row>
    <row r="101" spans="1:5" ht="25.5">
      <c r="A101" s="35" t="s">
        <v>53</v>
      </c>
      <c r="E101" s="36" t="s">
        <v>331</v>
      </c>
    </row>
    <row r="102" spans="1:5" ht="63.75">
      <c r="A102" s="37" t="s">
        <v>55</v>
      </c>
      <c r="E102" s="38" t="s">
        <v>332</v>
      </c>
    </row>
    <row r="103" spans="1:5" ht="51">
      <c r="A103" t="s">
        <v>56</v>
      </c>
      <c r="E103" s="36" t="s">
        <v>327</v>
      </c>
    </row>
    <row r="104" spans="1:16" ht="12.75">
      <c r="A104" s="24" t="s">
        <v>48</v>
      </c>
      <c s="29" t="s">
        <v>333</v>
      </c>
      <c s="29" t="s">
        <v>334</v>
      </c>
      <c s="24" t="s">
        <v>50</v>
      </c>
      <c s="30" t="s">
        <v>335</v>
      </c>
      <c s="31" t="s">
        <v>206</v>
      </c>
      <c s="32">
        <v>156</v>
      </c>
      <c s="33">
        <v>0</v>
      </c>
      <c s="34">
        <f>ROUND(ROUND(H104,2)*ROUND(G104,3),2)</f>
      </c>
      <c r="O104">
        <f>(I104*21)/100</f>
      </c>
      <c t="s">
        <v>26</v>
      </c>
    </row>
    <row r="105" spans="1:5" ht="12.75">
      <c r="A105" s="35" t="s">
        <v>53</v>
      </c>
      <c r="E105" s="36" t="s">
        <v>336</v>
      </c>
    </row>
    <row r="106" spans="1:5" ht="63.75">
      <c r="A106" s="37" t="s">
        <v>55</v>
      </c>
      <c r="E106" s="38" t="s">
        <v>337</v>
      </c>
    </row>
    <row r="107" spans="1:5" ht="51">
      <c r="A107" t="s">
        <v>56</v>
      </c>
      <c r="E107" s="36" t="s">
        <v>338</v>
      </c>
    </row>
    <row r="108" spans="1:16" ht="12.75">
      <c r="A108" s="24" t="s">
        <v>48</v>
      </c>
      <c s="29" t="s">
        <v>339</v>
      </c>
      <c s="29" t="s">
        <v>340</v>
      </c>
      <c s="24" t="s">
        <v>50</v>
      </c>
      <c s="30" t="s">
        <v>341</v>
      </c>
      <c s="31" t="s">
        <v>206</v>
      </c>
      <c s="32">
        <v>2031.616</v>
      </c>
      <c s="33">
        <v>0</v>
      </c>
      <c s="34">
        <f>ROUND(ROUND(H108,2)*ROUND(G108,3),2)</f>
      </c>
      <c r="O108">
        <f>(I108*21)/100</f>
      </c>
      <c t="s">
        <v>26</v>
      </c>
    </row>
    <row r="109" spans="1:5" ht="12.75">
      <c r="A109" s="35" t="s">
        <v>53</v>
      </c>
      <c r="E109" s="36" t="s">
        <v>342</v>
      </c>
    </row>
    <row r="110" spans="1:5" ht="63.75">
      <c r="A110" s="37" t="s">
        <v>55</v>
      </c>
      <c r="E110" s="38" t="s">
        <v>343</v>
      </c>
    </row>
    <row r="111" spans="1:5" ht="140.25">
      <c r="A111" t="s">
        <v>56</v>
      </c>
      <c r="E111" s="36" t="s">
        <v>344</v>
      </c>
    </row>
    <row r="112" spans="1:16" ht="12.75">
      <c r="A112" s="24" t="s">
        <v>48</v>
      </c>
      <c s="29" t="s">
        <v>345</v>
      </c>
      <c s="29" t="s">
        <v>346</v>
      </c>
      <c s="24" t="s">
        <v>50</v>
      </c>
      <c s="30" t="s">
        <v>347</v>
      </c>
      <c s="31" t="s">
        <v>206</v>
      </c>
      <c s="32">
        <v>2071.451</v>
      </c>
      <c s="33">
        <v>0</v>
      </c>
      <c s="34">
        <f>ROUND(ROUND(H112,2)*ROUND(G112,3),2)</f>
      </c>
      <c r="O112">
        <f>(I112*21)/100</f>
      </c>
      <c t="s">
        <v>26</v>
      </c>
    </row>
    <row r="113" spans="1:5" ht="12.75">
      <c r="A113" s="35" t="s">
        <v>53</v>
      </c>
      <c r="E113" s="36" t="s">
        <v>348</v>
      </c>
    </row>
    <row r="114" spans="1:5" ht="63.75">
      <c r="A114" s="37" t="s">
        <v>55</v>
      </c>
      <c r="E114" s="38" t="s">
        <v>349</v>
      </c>
    </row>
    <row r="115" spans="1:5" ht="140.25">
      <c r="A115" t="s">
        <v>56</v>
      </c>
      <c r="E115" s="36" t="s">
        <v>344</v>
      </c>
    </row>
    <row r="116" spans="1:16" ht="12.75">
      <c r="A116" s="24" t="s">
        <v>48</v>
      </c>
      <c s="29" t="s">
        <v>350</v>
      </c>
      <c s="29" t="s">
        <v>351</v>
      </c>
      <c s="24" t="s">
        <v>50</v>
      </c>
      <c s="30" t="s">
        <v>352</v>
      </c>
      <c s="31" t="s">
        <v>206</v>
      </c>
      <c s="32">
        <v>2131.205</v>
      </c>
      <c s="33">
        <v>0</v>
      </c>
      <c s="34">
        <f>ROUND(ROUND(H116,2)*ROUND(G116,3),2)</f>
      </c>
      <c r="O116">
        <f>(I116*21)/100</f>
      </c>
      <c t="s">
        <v>26</v>
      </c>
    </row>
    <row r="117" spans="1:5" ht="12.75">
      <c r="A117" s="35" t="s">
        <v>53</v>
      </c>
      <c r="E117" s="36" t="s">
        <v>353</v>
      </c>
    </row>
    <row r="118" spans="1:5" ht="63.75">
      <c r="A118" s="37" t="s">
        <v>55</v>
      </c>
      <c r="E118" s="38" t="s">
        <v>354</v>
      </c>
    </row>
    <row r="119" spans="1:5" ht="140.25">
      <c r="A119" t="s">
        <v>56</v>
      </c>
      <c r="E119" s="36" t="s">
        <v>344</v>
      </c>
    </row>
    <row r="120" spans="1:18" ht="12.75" customHeight="1">
      <c r="A120" s="6" t="s">
        <v>46</v>
      </c>
      <c s="6"/>
      <c s="43" t="s">
        <v>89</v>
      </c>
      <c s="6"/>
      <c s="27" t="s">
        <v>355</v>
      </c>
      <c s="6"/>
      <c s="6"/>
      <c s="6"/>
      <c s="44">
        <f>0+Q120</f>
      </c>
      <c r="O120">
        <f>0+R120</f>
      </c>
      <c r="Q120">
        <f>0+I121+I125</f>
      </c>
      <c>
        <f>0+O121+O125</f>
      </c>
    </row>
    <row r="121" spans="1:16" ht="12.75">
      <c r="A121" s="24" t="s">
        <v>48</v>
      </c>
      <c s="29" t="s">
        <v>356</v>
      </c>
      <c s="29" t="s">
        <v>357</v>
      </c>
      <c s="24" t="s">
        <v>50</v>
      </c>
      <c s="30" t="s">
        <v>358</v>
      </c>
      <c s="31" t="s">
        <v>159</v>
      </c>
      <c s="32">
        <v>15.5</v>
      </c>
      <c s="33">
        <v>0</v>
      </c>
      <c s="34">
        <f>ROUND(ROUND(H121,2)*ROUND(G121,3),2)</f>
      </c>
      <c r="O121">
        <f>(I121*21)/100</f>
      </c>
      <c t="s">
        <v>26</v>
      </c>
    </row>
    <row r="122" spans="1:5" ht="12.75">
      <c r="A122" s="35" t="s">
        <v>53</v>
      </c>
      <c r="E122" s="36" t="s">
        <v>359</v>
      </c>
    </row>
    <row r="123" spans="1:5" ht="38.25">
      <c r="A123" s="37" t="s">
        <v>55</v>
      </c>
      <c r="E123" s="38" t="s">
        <v>360</v>
      </c>
    </row>
    <row r="124" spans="1:5" ht="255">
      <c r="A124" t="s">
        <v>56</v>
      </c>
      <c r="E124" s="36" t="s">
        <v>361</v>
      </c>
    </row>
    <row r="125" spans="1:16" ht="12.75">
      <c r="A125" s="24" t="s">
        <v>48</v>
      </c>
      <c s="29" t="s">
        <v>362</v>
      </c>
      <c s="29" t="s">
        <v>363</v>
      </c>
      <c s="24" t="s">
        <v>50</v>
      </c>
      <c s="30" t="s">
        <v>364</v>
      </c>
      <c s="31" t="s">
        <v>224</v>
      </c>
      <c s="32">
        <v>1</v>
      </c>
      <c s="33">
        <v>0</v>
      </c>
      <c s="34">
        <f>ROUND(ROUND(H125,2)*ROUND(G125,3),2)</f>
      </c>
      <c r="O125">
        <f>(I125*21)/100</f>
      </c>
      <c t="s">
        <v>26</v>
      </c>
    </row>
    <row r="126" spans="1:5" ht="12.75">
      <c r="A126" s="35" t="s">
        <v>53</v>
      </c>
      <c r="E126" s="36" t="s">
        <v>50</v>
      </c>
    </row>
    <row r="127" spans="1:5" ht="38.25">
      <c r="A127" s="37" t="s">
        <v>55</v>
      </c>
      <c r="E127" s="38" t="s">
        <v>365</v>
      </c>
    </row>
    <row r="128" spans="1:5" ht="76.5">
      <c r="A128" t="s">
        <v>56</v>
      </c>
      <c r="E128" s="36" t="s">
        <v>366</v>
      </c>
    </row>
    <row r="129" spans="1:18" ht="12.75" customHeight="1">
      <c r="A129" s="6" t="s">
        <v>46</v>
      </c>
      <c s="6"/>
      <c s="43" t="s">
        <v>43</v>
      </c>
      <c s="6"/>
      <c s="27" t="s">
        <v>182</v>
      </c>
      <c s="6"/>
      <c s="6"/>
      <c s="6"/>
      <c s="44">
        <f>0+Q129</f>
      </c>
      <c r="O129">
        <f>0+R129</f>
      </c>
      <c r="Q129">
        <f>0+I130+I134+I138+I142+I146+I150+I154+I158+I162</f>
      </c>
      <c>
        <f>0+O130+O134+O138+O142+O146+O150+O154+O158+O162</f>
      </c>
    </row>
    <row r="130" spans="1:16" ht="12.75">
      <c r="A130" s="24" t="s">
        <v>48</v>
      </c>
      <c s="29" t="s">
        <v>367</v>
      </c>
      <c s="29" t="s">
        <v>368</v>
      </c>
      <c s="24" t="s">
        <v>116</v>
      </c>
      <c s="30" t="s">
        <v>369</v>
      </c>
      <c s="31" t="s">
        <v>224</v>
      </c>
      <c s="32">
        <v>32</v>
      </c>
      <c s="33">
        <v>0</v>
      </c>
      <c s="34">
        <f>ROUND(ROUND(H130,2)*ROUND(G130,3),2)</f>
      </c>
      <c r="O130">
        <f>(I130*21)/100</f>
      </c>
      <c t="s">
        <v>26</v>
      </c>
    </row>
    <row r="131" spans="1:5" ht="12.75">
      <c r="A131" s="35" t="s">
        <v>53</v>
      </c>
      <c r="E131" s="36" t="s">
        <v>370</v>
      </c>
    </row>
    <row r="132" spans="1:5" ht="38.25">
      <c r="A132" s="37" t="s">
        <v>55</v>
      </c>
      <c r="E132" s="38" t="s">
        <v>371</v>
      </c>
    </row>
    <row r="133" spans="1:5" ht="51">
      <c r="A133" t="s">
        <v>56</v>
      </c>
      <c r="E133" s="36" t="s">
        <v>372</v>
      </c>
    </row>
    <row r="134" spans="1:16" ht="12.75">
      <c r="A134" s="24" t="s">
        <v>48</v>
      </c>
      <c s="29" t="s">
        <v>373</v>
      </c>
      <c s="29" t="s">
        <v>368</v>
      </c>
      <c s="24" t="s">
        <v>122</v>
      </c>
      <c s="30" t="s">
        <v>369</v>
      </c>
      <c s="31" t="s">
        <v>224</v>
      </c>
      <c s="32">
        <v>6</v>
      </c>
      <c s="33">
        <v>0</v>
      </c>
      <c s="34">
        <f>ROUND(ROUND(H134,2)*ROUND(G134,3),2)</f>
      </c>
      <c r="O134">
        <f>(I134*21)/100</f>
      </c>
      <c t="s">
        <v>26</v>
      </c>
    </row>
    <row r="135" spans="1:5" ht="12.75">
      <c r="A135" s="35" t="s">
        <v>53</v>
      </c>
      <c r="E135" s="36" t="s">
        <v>374</v>
      </c>
    </row>
    <row r="136" spans="1:5" ht="38.25">
      <c r="A136" s="37" t="s">
        <v>55</v>
      </c>
      <c r="E136" s="38" t="s">
        <v>375</v>
      </c>
    </row>
    <row r="137" spans="1:5" ht="51">
      <c r="A137" t="s">
        <v>56</v>
      </c>
      <c r="E137" s="36" t="s">
        <v>372</v>
      </c>
    </row>
    <row r="138" spans="1:16" ht="12.75">
      <c r="A138" s="24" t="s">
        <v>48</v>
      </c>
      <c s="29" t="s">
        <v>376</v>
      </c>
      <c s="29" t="s">
        <v>377</v>
      </c>
      <c s="24" t="s">
        <v>50</v>
      </c>
      <c s="30" t="s">
        <v>378</v>
      </c>
      <c s="31" t="s">
        <v>224</v>
      </c>
      <c s="32">
        <v>2</v>
      </c>
      <c s="33">
        <v>0</v>
      </c>
      <c s="34">
        <f>ROUND(ROUND(H138,2)*ROUND(G138,3),2)</f>
      </c>
      <c r="O138">
        <f>(I138*21)/100</f>
      </c>
      <c t="s">
        <v>26</v>
      </c>
    </row>
    <row r="139" spans="1:5" ht="12.75">
      <c r="A139" s="35" t="s">
        <v>53</v>
      </c>
      <c r="E139" s="36" t="s">
        <v>50</v>
      </c>
    </row>
    <row r="140" spans="1:5" ht="38.25">
      <c r="A140" s="37" t="s">
        <v>55</v>
      </c>
      <c r="E140" s="38" t="s">
        <v>230</v>
      </c>
    </row>
    <row r="141" spans="1:5" ht="25.5">
      <c r="A141" t="s">
        <v>56</v>
      </c>
      <c r="E141" s="36" t="s">
        <v>379</v>
      </c>
    </row>
    <row r="142" spans="1:16" ht="25.5">
      <c r="A142" s="24" t="s">
        <v>48</v>
      </c>
      <c s="29" t="s">
        <v>380</v>
      </c>
      <c s="29" t="s">
        <v>381</v>
      </c>
      <c s="24" t="s">
        <v>50</v>
      </c>
      <c s="30" t="s">
        <v>382</v>
      </c>
      <c s="31" t="s">
        <v>224</v>
      </c>
      <c s="32">
        <v>2</v>
      </c>
      <c s="33">
        <v>0</v>
      </c>
      <c s="34">
        <f>ROUND(ROUND(H142,2)*ROUND(G142,3),2)</f>
      </c>
      <c r="O142">
        <f>(I142*21)/100</f>
      </c>
      <c t="s">
        <v>26</v>
      </c>
    </row>
    <row r="143" spans="1:5" ht="12.75">
      <c r="A143" s="35" t="s">
        <v>53</v>
      </c>
      <c r="E143" s="36" t="s">
        <v>50</v>
      </c>
    </row>
    <row r="144" spans="1:5" ht="51">
      <c r="A144" s="37" t="s">
        <v>55</v>
      </c>
      <c r="E144" s="38" t="s">
        <v>383</v>
      </c>
    </row>
    <row r="145" spans="1:5" ht="25.5">
      <c r="A145" t="s">
        <v>56</v>
      </c>
      <c r="E145" s="36" t="s">
        <v>384</v>
      </c>
    </row>
    <row r="146" spans="1:16" ht="25.5">
      <c r="A146" s="24" t="s">
        <v>48</v>
      </c>
      <c s="29" t="s">
        <v>385</v>
      </c>
      <c s="29" t="s">
        <v>386</v>
      </c>
      <c s="24" t="s">
        <v>50</v>
      </c>
      <c s="30" t="s">
        <v>387</v>
      </c>
      <c s="31" t="s">
        <v>206</v>
      </c>
      <c s="32">
        <v>84.125</v>
      </c>
      <c s="33">
        <v>0</v>
      </c>
      <c s="34">
        <f>ROUND(ROUND(H146,2)*ROUND(G146,3),2)</f>
      </c>
      <c r="O146">
        <f>(I146*21)/100</f>
      </c>
      <c t="s">
        <v>26</v>
      </c>
    </row>
    <row r="147" spans="1:5" ht="12.75">
      <c r="A147" s="35" t="s">
        <v>53</v>
      </c>
      <c r="E147" s="36" t="s">
        <v>388</v>
      </c>
    </row>
    <row r="148" spans="1:5" ht="63.75">
      <c r="A148" s="37" t="s">
        <v>55</v>
      </c>
      <c r="E148" s="38" t="s">
        <v>389</v>
      </c>
    </row>
    <row r="149" spans="1:5" ht="38.25">
      <c r="A149" t="s">
        <v>56</v>
      </c>
      <c r="E149" s="36" t="s">
        <v>390</v>
      </c>
    </row>
    <row r="150" spans="1:16" ht="12.75">
      <c r="A150" s="24" t="s">
        <v>48</v>
      </c>
      <c s="29" t="s">
        <v>391</v>
      </c>
      <c s="29" t="s">
        <v>392</v>
      </c>
      <c s="24" t="s">
        <v>50</v>
      </c>
      <c s="30" t="s">
        <v>393</v>
      </c>
      <c s="31" t="s">
        <v>159</v>
      </c>
      <c s="32">
        <v>10.3</v>
      </c>
      <c s="33">
        <v>0</v>
      </c>
      <c s="34">
        <f>ROUND(ROUND(H150,2)*ROUND(G150,3),2)</f>
      </c>
      <c r="O150">
        <f>(I150*21)/100</f>
      </c>
      <c t="s">
        <v>26</v>
      </c>
    </row>
    <row r="151" spans="1:5" ht="12.75">
      <c r="A151" s="35" t="s">
        <v>53</v>
      </c>
      <c r="E151" s="36" t="s">
        <v>394</v>
      </c>
    </row>
    <row r="152" spans="1:5" ht="63.75">
      <c r="A152" s="37" t="s">
        <v>55</v>
      </c>
      <c r="E152" s="38" t="s">
        <v>395</v>
      </c>
    </row>
    <row r="153" spans="1:5" ht="25.5">
      <c r="A153" t="s">
        <v>56</v>
      </c>
      <c r="E153" s="36" t="s">
        <v>396</v>
      </c>
    </row>
    <row r="154" spans="1:16" ht="12.75">
      <c r="A154" s="24" t="s">
        <v>48</v>
      </c>
      <c s="29" t="s">
        <v>397</v>
      </c>
      <c s="29" t="s">
        <v>398</v>
      </c>
      <c s="24" t="s">
        <v>50</v>
      </c>
      <c s="30" t="s">
        <v>399</v>
      </c>
      <c s="31" t="s">
        <v>159</v>
      </c>
      <c s="32">
        <v>10.3</v>
      </c>
      <c s="33">
        <v>0</v>
      </c>
      <c s="34">
        <f>ROUND(ROUND(H154,2)*ROUND(G154,3),2)</f>
      </c>
      <c r="O154">
        <f>(I154*21)/100</f>
      </c>
      <c t="s">
        <v>26</v>
      </c>
    </row>
    <row r="155" spans="1:5" ht="12.75">
      <c r="A155" s="35" t="s">
        <v>53</v>
      </c>
      <c r="E155" s="36" t="s">
        <v>394</v>
      </c>
    </row>
    <row r="156" spans="1:5" ht="63.75">
      <c r="A156" s="37" t="s">
        <v>55</v>
      </c>
      <c r="E156" s="38" t="s">
        <v>395</v>
      </c>
    </row>
    <row r="157" spans="1:5" ht="38.25">
      <c r="A157" t="s">
        <v>56</v>
      </c>
      <c r="E157" s="36" t="s">
        <v>400</v>
      </c>
    </row>
    <row r="158" spans="1:16" ht="12.75">
      <c r="A158" s="24" t="s">
        <v>48</v>
      </c>
      <c s="29" t="s">
        <v>401</v>
      </c>
      <c s="29" t="s">
        <v>402</v>
      </c>
      <c s="24" t="s">
        <v>50</v>
      </c>
      <c s="30" t="s">
        <v>403</v>
      </c>
      <c s="31" t="s">
        <v>159</v>
      </c>
      <c s="32">
        <v>251.2</v>
      </c>
      <c s="33">
        <v>0</v>
      </c>
      <c s="34">
        <f>ROUND(ROUND(H158,2)*ROUND(G158,3),2)</f>
      </c>
      <c r="O158">
        <f>(I158*21)/100</f>
      </c>
      <c t="s">
        <v>26</v>
      </c>
    </row>
    <row r="159" spans="1:5" ht="38.25">
      <c r="A159" s="35" t="s">
        <v>53</v>
      </c>
      <c r="E159" s="36" t="s">
        <v>404</v>
      </c>
    </row>
    <row r="160" spans="1:5" ht="63.75">
      <c r="A160" s="37" t="s">
        <v>55</v>
      </c>
      <c r="E160" s="38" t="s">
        <v>405</v>
      </c>
    </row>
    <row r="161" spans="1:5" ht="89.25">
      <c r="A161" t="s">
        <v>56</v>
      </c>
      <c r="E161" s="36" t="s">
        <v>406</v>
      </c>
    </row>
    <row r="162" spans="1:16" ht="12.75">
      <c r="A162" s="24" t="s">
        <v>48</v>
      </c>
      <c s="29" t="s">
        <v>407</v>
      </c>
      <c s="29" t="s">
        <v>408</v>
      </c>
      <c s="24" t="s">
        <v>50</v>
      </c>
      <c s="30" t="s">
        <v>409</v>
      </c>
      <c s="31" t="s">
        <v>224</v>
      </c>
      <c s="32">
        <v>1</v>
      </c>
      <c s="33">
        <v>0</v>
      </c>
      <c s="34">
        <f>ROUND(ROUND(H162,2)*ROUND(G162,3),2)</f>
      </c>
      <c r="O162">
        <f>(I162*21)/100</f>
      </c>
      <c t="s">
        <v>26</v>
      </c>
    </row>
    <row r="163" spans="1:5" ht="12.75">
      <c r="A163" s="35" t="s">
        <v>53</v>
      </c>
      <c r="E163" s="36" t="s">
        <v>410</v>
      </c>
    </row>
    <row r="164" spans="1:5" ht="38.25">
      <c r="A164" s="37" t="s">
        <v>55</v>
      </c>
      <c r="E164" s="38" t="s">
        <v>365</v>
      </c>
    </row>
    <row r="165" spans="1:5" ht="38.25">
      <c r="A165" t="s">
        <v>56</v>
      </c>
      <c r="E165" s="36" t="s">
        <v>411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0+O9+O14+O39+O60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414</v>
      </c>
      <c s="39">
        <f>0+I9+I14+I39+I60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414</v>
      </c>
      <c s="6"/>
      <c s="18" t="s">
        <v>415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45.056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416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259</v>
      </c>
      <c s="24" t="s">
        <v>50</v>
      </c>
      <c s="30" t="s">
        <v>260</v>
      </c>
      <c s="31" t="s">
        <v>138</v>
      </c>
      <c s="32">
        <v>22.528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417</v>
      </c>
    </row>
    <row r="18" spans="1:5" ht="369.75">
      <c r="A18" t="s">
        <v>56</v>
      </c>
      <c r="E18" s="36" t="s">
        <v>166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22.528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418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271</v>
      </c>
      <c s="24" t="s">
        <v>50</v>
      </c>
      <c s="30" t="s">
        <v>272</v>
      </c>
      <c s="31" t="s">
        <v>138</v>
      </c>
      <c s="32">
        <v>3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419</v>
      </c>
    </row>
    <row r="25" spans="1:5" ht="38.25">
      <c r="A25" s="37" t="s">
        <v>55</v>
      </c>
      <c r="E25" s="38" t="s">
        <v>420</v>
      </c>
    </row>
    <row r="26" spans="1:5" ht="280.5">
      <c r="A26" t="s">
        <v>56</v>
      </c>
      <c r="E26" s="36" t="s">
        <v>275</v>
      </c>
    </row>
    <row r="27" spans="1:16" ht="12.75">
      <c r="A27" s="24" t="s">
        <v>48</v>
      </c>
      <c s="29" t="s">
        <v>38</v>
      </c>
      <c s="29" t="s">
        <v>276</v>
      </c>
      <c s="24" t="s">
        <v>50</v>
      </c>
      <c s="30" t="s">
        <v>277</v>
      </c>
      <c s="31" t="s">
        <v>138</v>
      </c>
      <c s="32">
        <v>1.955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25.5">
      <c r="A28" s="35" t="s">
        <v>53</v>
      </c>
      <c r="E28" s="36" t="s">
        <v>278</v>
      </c>
    </row>
    <row r="29" spans="1:5" ht="63.75">
      <c r="A29" s="37" t="s">
        <v>55</v>
      </c>
      <c r="E29" s="38" t="s">
        <v>421</v>
      </c>
    </row>
    <row r="30" spans="1:5" ht="242.25">
      <c r="A30" t="s">
        <v>56</v>
      </c>
      <c r="E30" s="36" t="s">
        <v>280</v>
      </c>
    </row>
    <row r="31" spans="1:16" ht="12.75">
      <c r="A31" s="24" t="s">
        <v>48</v>
      </c>
      <c s="29" t="s">
        <v>40</v>
      </c>
      <c s="29" t="s">
        <v>281</v>
      </c>
      <c s="24" t="s">
        <v>50</v>
      </c>
      <c s="30" t="s">
        <v>282</v>
      </c>
      <c s="31" t="s">
        <v>206</v>
      </c>
      <c s="32">
        <v>67.592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25.5">
      <c r="A32" s="35" t="s">
        <v>53</v>
      </c>
      <c r="E32" s="36" t="s">
        <v>422</v>
      </c>
    </row>
    <row r="33" spans="1:5" ht="63.75">
      <c r="A33" s="37" t="s">
        <v>55</v>
      </c>
      <c r="E33" s="38" t="s">
        <v>423</v>
      </c>
    </row>
    <row r="34" spans="1:5" ht="25.5">
      <c r="A34" t="s">
        <v>56</v>
      </c>
      <c r="E34" s="36" t="s">
        <v>284</v>
      </c>
    </row>
    <row r="35" spans="1:16" ht="12.75">
      <c r="A35" s="24" t="s">
        <v>48</v>
      </c>
      <c s="29" t="s">
        <v>86</v>
      </c>
      <c s="29" t="s">
        <v>285</v>
      </c>
      <c s="24" t="s">
        <v>50</v>
      </c>
      <c s="30" t="s">
        <v>286</v>
      </c>
      <c s="31" t="s">
        <v>206</v>
      </c>
      <c s="32">
        <v>14.391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287</v>
      </c>
    </row>
    <row r="37" spans="1:5" ht="63.75">
      <c r="A37" s="37" t="s">
        <v>55</v>
      </c>
      <c r="E37" s="38" t="s">
        <v>424</v>
      </c>
    </row>
    <row r="38" spans="1:5" ht="25.5">
      <c r="A38" t="s">
        <v>56</v>
      </c>
      <c r="E38" s="36" t="s">
        <v>289</v>
      </c>
    </row>
    <row r="39" spans="1:18" ht="12.75" customHeight="1">
      <c r="A39" s="6" t="s">
        <v>46</v>
      </c>
      <c s="6"/>
      <c s="43" t="s">
        <v>38</v>
      </c>
      <c s="6"/>
      <c s="27" t="s">
        <v>305</v>
      </c>
      <c s="6"/>
      <c s="6"/>
      <c s="6"/>
      <c s="44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24" t="s">
        <v>48</v>
      </c>
      <c s="29" t="s">
        <v>89</v>
      </c>
      <c s="29" t="s">
        <v>306</v>
      </c>
      <c s="24" t="s">
        <v>50</v>
      </c>
      <c s="30" t="s">
        <v>307</v>
      </c>
      <c s="31" t="s">
        <v>138</v>
      </c>
      <c s="32">
        <v>10.139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25.5">
      <c r="A41" s="35" t="s">
        <v>53</v>
      </c>
      <c r="E41" s="36" t="s">
        <v>425</v>
      </c>
    </row>
    <row r="42" spans="1:5" ht="63.75">
      <c r="A42" s="37" t="s">
        <v>55</v>
      </c>
      <c r="E42" s="38" t="s">
        <v>426</v>
      </c>
    </row>
    <row r="43" spans="1:5" ht="51">
      <c r="A43" t="s">
        <v>56</v>
      </c>
      <c r="E43" s="36" t="s">
        <v>310</v>
      </c>
    </row>
    <row r="44" spans="1:16" ht="12.75">
      <c r="A44" s="24" t="s">
        <v>48</v>
      </c>
      <c s="29" t="s">
        <v>43</v>
      </c>
      <c s="29" t="s">
        <v>427</v>
      </c>
      <c s="24" t="s">
        <v>50</v>
      </c>
      <c s="30" t="s">
        <v>428</v>
      </c>
      <c s="31" t="s">
        <v>138</v>
      </c>
      <c s="32">
        <v>65.697</v>
      </c>
      <c s="33">
        <v>0</v>
      </c>
      <c s="34">
        <f>ROUND(ROUND(H44,2)*ROUND(G44,3),2)</f>
      </c>
      <c r="O44">
        <f>(I44*21)/100</f>
      </c>
      <c t="s">
        <v>26</v>
      </c>
    </row>
    <row r="45" spans="1:5" ht="25.5">
      <c r="A45" s="35" t="s">
        <v>53</v>
      </c>
      <c r="E45" s="36" t="s">
        <v>429</v>
      </c>
    </row>
    <row r="46" spans="1:5" ht="63.75">
      <c r="A46" s="37" t="s">
        <v>55</v>
      </c>
      <c r="E46" s="38" t="s">
        <v>430</v>
      </c>
    </row>
    <row r="47" spans="1:5" ht="102">
      <c r="A47" t="s">
        <v>56</v>
      </c>
      <c r="E47" s="36" t="s">
        <v>321</v>
      </c>
    </row>
    <row r="48" spans="1:16" ht="12.75">
      <c r="A48" s="24" t="s">
        <v>48</v>
      </c>
      <c s="29" t="s">
        <v>45</v>
      </c>
      <c s="29" t="s">
        <v>317</v>
      </c>
      <c s="24" t="s">
        <v>50</v>
      </c>
      <c s="30" t="s">
        <v>318</v>
      </c>
      <c s="31" t="s">
        <v>206</v>
      </c>
      <c s="32">
        <v>18.93</v>
      </c>
      <c s="33">
        <v>0</v>
      </c>
      <c s="34">
        <f>ROUND(ROUND(H48,2)*ROUND(G48,3),2)</f>
      </c>
      <c r="O48">
        <f>(I48*21)/100</f>
      </c>
      <c t="s">
        <v>26</v>
      </c>
    </row>
    <row r="49" spans="1:5" ht="12.75">
      <c r="A49" s="35" t="s">
        <v>53</v>
      </c>
      <c r="E49" s="36" t="s">
        <v>319</v>
      </c>
    </row>
    <row r="50" spans="1:5" ht="63.75">
      <c r="A50" s="37" t="s">
        <v>55</v>
      </c>
      <c r="E50" s="38" t="s">
        <v>431</v>
      </c>
    </row>
    <row r="51" spans="1:5" ht="102">
      <c r="A51" t="s">
        <v>56</v>
      </c>
      <c r="E51" s="36" t="s">
        <v>321</v>
      </c>
    </row>
    <row r="52" spans="1:16" ht="12.75">
      <c r="A52" s="24" t="s">
        <v>48</v>
      </c>
      <c s="29" t="s">
        <v>97</v>
      </c>
      <c s="29" t="s">
        <v>323</v>
      </c>
      <c s="24" t="s">
        <v>50</v>
      </c>
      <c s="30" t="s">
        <v>324</v>
      </c>
      <c s="31" t="s">
        <v>206</v>
      </c>
      <c s="32">
        <v>64.433</v>
      </c>
      <c s="33">
        <v>0</v>
      </c>
      <c s="34">
        <f>ROUND(ROUND(H52,2)*ROUND(G52,3),2)</f>
      </c>
      <c r="O52">
        <f>(I52*21)/100</f>
      </c>
      <c t="s">
        <v>26</v>
      </c>
    </row>
    <row r="53" spans="1:5" ht="12.75">
      <c r="A53" s="35" t="s">
        <v>53</v>
      </c>
      <c r="E53" s="36" t="s">
        <v>432</v>
      </c>
    </row>
    <row r="54" spans="1:5" ht="63.75">
      <c r="A54" s="37" t="s">
        <v>55</v>
      </c>
      <c r="E54" s="38" t="s">
        <v>433</v>
      </c>
    </row>
    <row r="55" spans="1:5" ht="51">
      <c r="A55" t="s">
        <v>56</v>
      </c>
      <c r="E55" s="36" t="s">
        <v>327</v>
      </c>
    </row>
    <row r="56" spans="1:16" ht="12.75">
      <c r="A56" s="24" t="s">
        <v>48</v>
      </c>
      <c s="29" t="s">
        <v>101</v>
      </c>
      <c s="29" t="s">
        <v>434</v>
      </c>
      <c s="24" t="s">
        <v>50</v>
      </c>
      <c s="30" t="s">
        <v>435</v>
      </c>
      <c s="31" t="s">
        <v>206</v>
      </c>
      <c s="32">
        <v>26.83</v>
      </c>
      <c s="33">
        <v>0</v>
      </c>
      <c s="34">
        <f>ROUND(ROUND(H56,2)*ROUND(G56,3),2)</f>
      </c>
      <c r="O56">
        <f>(I56*21)/100</f>
      </c>
      <c t="s">
        <v>26</v>
      </c>
    </row>
    <row r="57" spans="1:5" ht="38.25">
      <c r="A57" s="35" t="s">
        <v>53</v>
      </c>
      <c r="E57" s="36" t="s">
        <v>436</v>
      </c>
    </row>
    <row r="58" spans="1:5" ht="63.75">
      <c r="A58" s="37" t="s">
        <v>55</v>
      </c>
      <c r="E58" s="38" t="s">
        <v>437</v>
      </c>
    </row>
    <row r="59" spans="1:5" ht="153">
      <c r="A59" t="s">
        <v>56</v>
      </c>
      <c r="E59" s="36" t="s">
        <v>438</v>
      </c>
    </row>
    <row r="60" spans="1:18" ht="12.75" customHeight="1">
      <c r="A60" s="6" t="s">
        <v>46</v>
      </c>
      <c s="6"/>
      <c s="43" t="s">
        <v>43</v>
      </c>
      <c s="6"/>
      <c s="27" t="s">
        <v>182</v>
      </c>
      <c s="6"/>
      <c s="6"/>
      <c s="6"/>
      <c s="44">
        <f>0+Q60</f>
      </c>
      <c r="O60">
        <f>0+R60</f>
      </c>
      <c r="Q60">
        <f>0+I61</f>
      </c>
      <c>
        <f>0+O61</f>
      </c>
    </row>
    <row r="61" spans="1:16" ht="12.75">
      <c r="A61" s="24" t="s">
        <v>48</v>
      </c>
      <c s="29" t="s">
        <v>104</v>
      </c>
      <c s="29" t="s">
        <v>439</v>
      </c>
      <c s="24" t="s">
        <v>50</v>
      </c>
      <c s="30" t="s">
        <v>440</v>
      </c>
      <c s="31" t="s">
        <v>159</v>
      </c>
      <c s="32">
        <v>18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25.5">
      <c r="A62" s="35" t="s">
        <v>53</v>
      </c>
      <c r="E62" s="36" t="s">
        <v>441</v>
      </c>
    </row>
    <row r="63" spans="1:5" ht="63.75">
      <c r="A63" s="37" t="s">
        <v>55</v>
      </c>
      <c r="E63" s="38" t="s">
        <v>442</v>
      </c>
    </row>
    <row r="64" spans="1:5" ht="51">
      <c r="A64" t="s">
        <v>56</v>
      </c>
      <c r="E64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444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444</v>
      </c>
      <c s="6"/>
      <c s="18" t="s">
        <v>445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19.86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446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9.93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25.5">
      <c r="A16" s="35" t="s">
        <v>53</v>
      </c>
      <c r="E16" s="36" t="s">
        <v>447</v>
      </c>
    </row>
    <row r="17" spans="1:5" ht="63.75">
      <c r="A17" s="37" t="s">
        <v>55</v>
      </c>
      <c r="E17" s="38" t="s">
        <v>448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9.93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449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1.725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450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4.816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454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7.762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457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66.36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458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23.084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462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1.215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467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1.62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476</v>
      </c>
    </row>
    <row r="55" spans="1:5" ht="63.75">
      <c r="A55" s="37" t="s">
        <v>55</v>
      </c>
      <c r="E55" s="38" t="s">
        <v>477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22.681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38.25">
      <c r="A59" s="35" t="s">
        <v>53</v>
      </c>
      <c r="E59" s="36" t="s">
        <v>479</v>
      </c>
    </row>
    <row r="60" spans="1:5" ht="63.75">
      <c r="A60" s="37" t="s">
        <v>55</v>
      </c>
      <c r="E60" s="38" t="s">
        <v>480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52.686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481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12.51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482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51.673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483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13.5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484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8.44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38.25">
      <c r="A80" s="35" t="s">
        <v>53</v>
      </c>
      <c r="E80" s="36" t="s">
        <v>487</v>
      </c>
    </row>
    <row r="81" spans="1:5" ht="63.75">
      <c r="A81" s="37" t="s">
        <v>55</v>
      </c>
      <c r="E81" s="38" t="s">
        <v>488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12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492</v>
      </c>
    </row>
    <row r="86" spans="1:5" ht="63.75">
      <c r="A86" s="37" t="s">
        <v>55</v>
      </c>
      <c r="E86" s="38" t="s">
        <v>493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0+O9+O14+O39+O44+O57+O78+O83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495</v>
      </c>
      <c s="39">
        <f>0+I9+I14+I39+I44+I57+I78+I83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412</v>
      </c>
      <c s="1"/>
      <c s="14" t="s">
        <v>413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495</v>
      </c>
      <c s="6"/>
      <c s="18" t="s">
        <v>496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48</v>
      </c>
      <c s="29" t="s">
        <v>32</v>
      </c>
      <c s="29" t="s">
        <v>115</v>
      </c>
      <c s="24" t="s">
        <v>116</v>
      </c>
      <c s="30" t="s">
        <v>117</v>
      </c>
      <c s="31" t="s">
        <v>118</v>
      </c>
      <c s="32">
        <v>54.506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119</v>
      </c>
    </row>
    <row r="12" spans="1:5" ht="51">
      <c r="A12" s="37" t="s">
        <v>55</v>
      </c>
      <c r="E12" s="38" t="s">
        <v>497</v>
      </c>
    </row>
    <row r="13" spans="1:5" ht="25.5">
      <c r="A13" t="s">
        <v>56</v>
      </c>
      <c r="E13" s="36" t="s">
        <v>121</v>
      </c>
    </row>
    <row r="14" spans="1:18" ht="12.75" customHeight="1">
      <c r="A14" s="6" t="s">
        <v>46</v>
      </c>
      <c s="6"/>
      <c s="43" t="s">
        <v>32</v>
      </c>
      <c s="6"/>
      <c s="27" t="s">
        <v>135</v>
      </c>
      <c s="6"/>
      <c s="6"/>
      <c s="6"/>
      <c s="44">
        <f>0+Q14</f>
      </c>
      <c r="O14">
        <f>0+R14</f>
      </c>
      <c r="Q14">
        <f>0+I15+I19+I23+I27+I31+I35</f>
      </c>
      <c>
        <f>0+O15+O19+O23+O27+O31+O35</f>
      </c>
    </row>
    <row r="15" spans="1:16" ht="12.75">
      <c r="A15" s="24" t="s">
        <v>48</v>
      </c>
      <c s="29" t="s">
        <v>26</v>
      </c>
      <c s="29" t="s">
        <v>267</v>
      </c>
      <c s="24" t="s">
        <v>50</v>
      </c>
      <c s="30" t="s">
        <v>268</v>
      </c>
      <c s="31" t="s">
        <v>138</v>
      </c>
      <c s="32">
        <v>27.253</v>
      </c>
      <c s="33">
        <v>0</v>
      </c>
      <c s="34">
        <f>ROUND(ROUND(H15,2)*ROUND(G15,3),2)</f>
      </c>
      <c r="O15">
        <f>(I15*21)/100</f>
      </c>
      <c t="s">
        <v>26</v>
      </c>
    </row>
    <row r="16" spans="1:5" ht="12.75">
      <c r="A16" s="35" t="s">
        <v>53</v>
      </c>
      <c r="E16" s="36" t="s">
        <v>191</v>
      </c>
    </row>
    <row r="17" spans="1:5" ht="76.5">
      <c r="A17" s="37" t="s">
        <v>55</v>
      </c>
      <c r="E17" s="38" t="s">
        <v>498</v>
      </c>
    </row>
    <row r="18" spans="1:5" ht="318.75">
      <c r="A18" t="s">
        <v>56</v>
      </c>
      <c r="E18" s="36" t="s">
        <v>171</v>
      </c>
    </row>
    <row r="19" spans="1:16" ht="12.75">
      <c r="A19" s="24" t="s">
        <v>48</v>
      </c>
      <c s="29" t="s">
        <v>25</v>
      </c>
      <c s="29" t="s">
        <v>172</v>
      </c>
      <c s="24" t="s">
        <v>50</v>
      </c>
      <c s="30" t="s">
        <v>173</v>
      </c>
      <c s="31" t="s">
        <v>138</v>
      </c>
      <c s="32">
        <v>27.253</v>
      </c>
      <c s="33">
        <v>0</v>
      </c>
      <c s="34">
        <f>ROUND(ROUND(H19,2)*ROUND(G19,3),2)</f>
      </c>
      <c r="O19">
        <f>(I19*21)/100</f>
      </c>
      <c t="s">
        <v>26</v>
      </c>
    </row>
    <row r="20" spans="1:5" ht="12.75">
      <c r="A20" s="35" t="s">
        <v>53</v>
      </c>
      <c r="E20" s="36" t="s">
        <v>50</v>
      </c>
    </row>
    <row r="21" spans="1:5" ht="51">
      <c r="A21" s="37" t="s">
        <v>55</v>
      </c>
      <c r="E21" s="38" t="s">
        <v>499</v>
      </c>
    </row>
    <row r="22" spans="1:5" ht="191.25">
      <c r="A22" t="s">
        <v>56</v>
      </c>
      <c r="E22" s="36" t="s">
        <v>176</v>
      </c>
    </row>
    <row r="23" spans="1:16" ht="12.75">
      <c r="A23" s="24" t="s">
        <v>48</v>
      </c>
      <c s="29" t="s">
        <v>36</v>
      </c>
      <c s="29" t="s">
        <v>276</v>
      </c>
      <c s="24" t="s">
        <v>50</v>
      </c>
      <c s="30" t="s">
        <v>277</v>
      </c>
      <c s="31" t="s">
        <v>138</v>
      </c>
      <c s="32">
        <v>0.392</v>
      </c>
      <c s="33">
        <v>0</v>
      </c>
      <c s="34">
        <f>ROUND(ROUND(H23,2)*ROUND(G23,3),2)</f>
      </c>
      <c r="O23">
        <f>(I23*21)/100</f>
      </c>
      <c t="s">
        <v>26</v>
      </c>
    </row>
    <row r="24" spans="1:5" ht="25.5">
      <c r="A24" s="35" t="s">
        <v>53</v>
      </c>
      <c r="E24" s="36" t="s">
        <v>278</v>
      </c>
    </row>
    <row r="25" spans="1:5" ht="63.75">
      <c r="A25" s="37" t="s">
        <v>55</v>
      </c>
      <c r="E25" s="38" t="s">
        <v>500</v>
      </c>
    </row>
    <row r="26" spans="1:5" ht="242.25">
      <c r="A26" t="s">
        <v>56</v>
      </c>
      <c r="E26" s="36" t="s">
        <v>280</v>
      </c>
    </row>
    <row r="27" spans="1:16" ht="12.75">
      <c r="A27" s="24" t="s">
        <v>48</v>
      </c>
      <c s="29" t="s">
        <v>38</v>
      </c>
      <c s="29" t="s">
        <v>451</v>
      </c>
      <c s="24" t="s">
        <v>116</v>
      </c>
      <c s="30" t="s">
        <v>452</v>
      </c>
      <c s="31" t="s">
        <v>138</v>
      </c>
      <c s="32">
        <v>5.405</v>
      </c>
      <c s="33">
        <v>0</v>
      </c>
      <c s="34">
        <f>ROUND(ROUND(H27,2)*ROUND(G27,3),2)</f>
      </c>
      <c r="O27">
        <f>(I27*21)/100</f>
      </c>
      <c t="s">
        <v>26</v>
      </c>
    </row>
    <row r="28" spans="1:5" ht="38.25">
      <c r="A28" s="35" t="s">
        <v>53</v>
      </c>
      <c r="E28" s="36" t="s">
        <v>453</v>
      </c>
    </row>
    <row r="29" spans="1:5" ht="63.75">
      <c r="A29" s="37" t="s">
        <v>55</v>
      </c>
      <c r="E29" s="38" t="s">
        <v>501</v>
      </c>
    </row>
    <row r="30" spans="1:5" ht="229.5">
      <c r="A30" t="s">
        <v>56</v>
      </c>
      <c r="E30" s="36" t="s">
        <v>455</v>
      </c>
    </row>
    <row r="31" spans="1:16" ht="12.75">
      <c r="A31" s="24" t="s">
        <v>48</v>
      </c>
      <c s="29" t="s">
        <v>40</v>
      </c>
      <c s="29" t="s">
        <v>451</v>
      </c>
      <c s="24" t="s">
        <v>122</v>
      </c>
      <c s="30" t="s">
        <v>452</v>
      </c>
      <c s="31" t="s">
        <v>138</v>
      </c>
      <c s="32">
        <v>15.368</v>
      </c>
      <c s="33">
        <v>0</v>
      </c>
      <c s="34">
        <f>ROUND(ROUND(H31,2)*ROUND(G31,3),2)</f>
      </c>
      <c r="O31">
        <f>(I31*21)/100</f>
      </c>
      <c t="s">
        <v>26</v>
      </c>
    </row>
    <row r="32" spans="1:5" ht="38.25">
      <c r="A32" s="35" t="s">
        <v>53</v>
      </c>
      <c r="E32" s="36" t="s">
        <v>456</v>
      </c>
    </row>
    <row r="33" spans="1:5" ht="63.75">
      <c r="A33" s="37" t="s">
        <v>55</v>
      </c>
      <c r="E33" s="38" t="s">
        <v>502</v>
      </c>
    </row>
    <row r="34" spans="1:5" ht="229.5">
      <c r="A34" t="s">
        <v>56</v>
      </c>
      <c r="E34" s="36" t="s">
        <v>455</v>
      </c>
    </row>
    <row r="35" spans="1:16" ht="12.75">
      <c r="A35" s="24" t="s">
        <v>48</v>
      </c>
      <c s="29" t="s">
        <v>86</v>
      </c>
      <c s="29" t="s">
        <v>281</v>
      </c>
      <c s="24" t="s">
        <v>50</v>
      </c>
      <c s="30" t="s">
        <v>282</v>
      </c>
      <c s="31" t="s">
        <v>206</v>
      </c>
      <c s="32">
        <v>28.086</v>
      </c>
      <c s="33">
        <v>0</v>
      </c>
      <c s="34">
        <f>ROUND(ROUND(H35,2)*ROUND(G35,3),2)</f>
      </c>
      <c r="O35">
        <f>(I35*21)/100</f>
      </c>
      <c t="s">
        <v>26</v>
      </c>
    </row>
    <row r="36" spans="1:5" ht="12.75">
      <c r="A36" s="35" t="s">
        <v>53</v>
      </c>
      <c r="E36" s="36" t="s">
        <v>50</v>
      </c>
    </row>
    <row r="37" spans="1:5" ht="114.75">
      <c r="A37" s="37" t="s">
        <v>55</v>
      </c>
      <c r="E37" s="38" t="s">
        <v>503</v>
      </c>
    </row>
    <row r="38" spans="1:5" ht="25.5">
      <c r="A38" t="s">
        <v>56</v>
      </c>
      <c r="E38" s="36" t="s">
        <v>284</v>
      </c>
    </row>
    <row r="39" spans="1:18" ht="12.75" customHeight="1">
      <c r="A39" s="6" t="s">
        <v>46</v>
      </c>
      <c s="6"/>
      <c s="43" t="s">
        <v>26</v>
      </c>
      <c s="6"/>
      <c s="27" t="s">
        <v>290</v>
      </c>
      <c s="6"/>
      <c s="6"/>
      <c s="6"/>
      <c s="44">
        <f>0+Q39</f>
      </c>
      <c r="O39">
        <f>0+R39</f>
      </c>
      <c r="Q39">
        <f>0+I40</f>
      </c>
      <c>
        <f>0+O40</f>
      </c>
    </row>
    <row r="40" spans="1:16" ht="12.75">
      <c r="A40" s="24" t="s">
        <v>48</v>
      </c>
      <c s="29" t="s">
        <v>89</v>
      </c>
      <c s="29" t="s">
        <v>459</v>
      </c>
      <c s="24" t="s">
        <v>50</v>
      </c>
      <c s="30" t="s">
        <v>460</v>
      </c>
      <c s="31" t="s">
        <v>206</v>
      </c>
      <c s="32">
        <v>25.959</v>
      </c>
      <c s="33">
        <v>0</v>
      </c>
      <c s="34">
        <f>ROUND(ROUND(H40,2)*ROUND(G40,3),2)</f>
      </c>
      <c r="O40">
        <f>(I40*21)/100</f>
      </c>
      <c t="s">
        <v>26</v>
      </c>
    </row>
    <row r="41" spans="1:5" ht="38.25">
      <c r="A41" s="35" t="s">
        <v>53</v>
      </c>
      <c r="E41" s="36" t="s">
        <v>461</v>
      </c>
    </row>
    <row r="42" spans="1:5" ht="63.75">
      <c r="A42" s="37" t="s">
        <v>55</v>
      </c>
      <c r="E42" s="38" t="s">
        <v>504</v>
      </c>
    </row>
    <row r="43" spans="1:5" ht="102">
      <c r="A43" t="s">
        <v>56</v>
      </c>
      <c r="E43" s="36" t="s">
        <v>304</v>
      </c>
    </row>
    <row r="44" spans="1:18" ht="12.75" customHeight="1">
      <c r="A44" s="6" t="s">
        <v>46</v>
      </c>
      <c s="6"/>
      <c s="43" t="s">
        <v>36</v>
      </c>
      <c s="6"/>
      <c s="27" t="s">
        <v>463</v>
      </c>
      <c s="6"/>
      <c s="6"/>
      <c s="6"/>
      <c s="44">
        <f>0+Q44</f>
      </c>
      <c r="O44">
        <f>0+R44</f>
      </c>
      <c r="Q44">
        <f>0+I45+I49+I53</f>
      </c>
      <c>
        <f>0+O45+O49+O53</f>
      </c>
    </row>
    <row r="45" spans="1:16" ht="12.75">
      <c r="A45" s="24" t="s">
        <v>48</v>
      </c>
      <c s="29" t="s">
        <v>43</v>
      </c>
      <c s="29" t="s">
        <v>464</v>
      </c>
      <c s="24" t="s">
        <v>50</v>
      </c>
      <c s="30" t="s">
        <v>465</v>
      </c>
      <c s="31" t="s">
        <v>138</v>
      </c>
      <c s="32">
        <v>1.002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38.25">
      <c r="A46" s="35" t="s">
        <v>53</v>
      </c>
      <c r="E46" s="36" t="s">
        <v>466</v>
      </c>
    </row>
    <row r="47" spans="1:5" ht="63.75">
      <c r="A47" s="37" t="s">
        <v>55</v>
      </c>
      <c r="E47" s="38" t="s">
        <v>505</v>
      </c>
    </row>
    <row r="48" spans="1:5" ht="369.75">
      <c r="A48" t="s">
        <v>56</v>
      </c>
      <c r="E48" s="36" t="s">
        <v>468</v>
      </c>
    </row>
    <row r="49" spans="1:16" ht="12.75">
      <c r="A49" s="24" t="s">
        <v>48</v>
      </c>
      <c s="29" t="s">
        <v>45</v>
      </c>
      <c s="29" t="s">
        <v>469</v>
      </c>
      <c s="24" t="s">
        <v>50</v>
      </c>
      <c s="30" t="s">
        <v>470</v>
      </c>
      <c s="31" t="s">
        <v>138</v>
      </c>
      <c s="32">
        <v>0.144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471</v>
      </c>
    </row>
    <row r="51" spans="1:5" ht="63.75">
      <c r="A51" s="37" t="s">
        <v>55</v>
      </c>
      <c r="E51" s="38" t="s">
        <v>472</v>
      </c>
    </row>
    <row r="52" spans="1:5" ht="293.25">
      <c r="A52" t="s">
        <v>56</v>
      </c>
      <c r="E52" s="36" t="s">
        <v>473</v>
      </c>
    </row>
    <row r="53" spans="1:16" ht="12.75">
      <c r="A53" s="24" t="s">
        <v>48</v>
      </c>
      <c s="29" t="s">
        <v>97</v>
      </c>
      <c s="29" t="s">
        <v>474</v>
      </c>
      <c s="24" t="s">
        <v>50</v>
      </c>
      <c s="30" t="s">
        <v>475</v>
      </c>
      <c s="31" t="s">
        <v>138</v>
      </c>
      <c s="32">
        <v>1.336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506</v>
      </c>
    </row>
    <row r="55" spans="1:5" ht="63.75">
      <c r="A55" s="37" t="s">
        <v>55</v>
      </c>
      <c r="E55" s="38" t="s">
        <v>507</v>
      </c>
    </row>
    <row r="56" spans="1:5" ht="102">
      <c r="A56" t="s">
        <v>56</v>
      </c>
      <c r="E56" s="36" t="s">
        <v>478</v>
      </c>
    </row>
    <row r="57" spans="1:18" ht="12.75" customHeight="1">
      <c r="A57" s="6" t="s">
        <v>46</v>
      </c>
      <c s="6"/>
      <c s="43" t="s">
        <v>38</v>
      </c>
      <c s="6"/>
      <c s="27" t="s">
        <v>305</v>
      </c>
      <c s="6"/>
      <c s="6"/>
      <c s="6"/>
      <c s="44">
        <f>0+Q57</f>
      </c>
      <c r="O57">
        <f>0+R57</f>
      </c>
      <c r="Q57">
        <f>0+I58+I62+I66+I70+I74</f>
      </c>
      <c>
        <f>0+O58+O62+O66+O70+O74</f>
      </c>
    </row>
    <row r="58" spans="1:16" ht="12.75">
      <c r="A58" s="24" t="s">
        <v>48</v>
      </c>
      <c s="29" t="s">
        <v>101</v>
      </c>
      <c s="29" t="s">
        <v>306</v>
      </c>
      <c s="24" t="s">
        <v>50</v>
      </c>
      <c s="30" t="s">
        <v>307</v>
      </c>
      <c s="31" t="s">
        <v>138</v>
      </c>
      <c s="32">
        <v>2.175</v>
      </c>
      <c s="33">
        <v>0</v>
      </c>
      <c s="34">
        <f>ROUND(ROUND(H58,2)*ROUND(G58,3),2)</f>
      </c>
      <c r="O58">
        <f>(I58*21)/100</f>
      </c>
      <c t="s">
        <v>26</v>
      </c>
    </row>
    <row r="59" spans="1:5" ht="25.5">
      <c r="A59" s="35" t="s">
        <v>53</v>
      </c>
      <c r="E59" s="36" t="s">
        <v>425</v>
      </c>
    </row>
    <row r="60" spans="1:5" ht="63.75">
      <c r="A60" s="37" t="s">
        <v>55</v>
      </c>
      <c r="E60" s="38" t="s">
        <v>508</v>
      </c>
    </row>
    <row r="61" spans="1:5" ht="51">
      <c r="A61" t="s">
        <v>56</v>
      </c>
      <c r="E61" s="36" t="s">
        <v>310</v>
      </c>
    </row>
    <row r="62" spans="1:16" ht="12.75">
      <c r="A62" s="24" t="s">
        <v>48</v>
      </c>
      <c s="29" t="s">
        <v>104</v>
      </c>
      <c s="29" t="s">
        <v>427</v>
      </c>
      <c s="24" t="s">
        <v>50</v>
      </c>
      <c s="30" t="s">
        <v>428</v>
      </c>
      <c s="31" t="s">
        <v>138</v>
      </c>
      <c s="32">
        <v>14.092</v>
      </c>
      <c s="33">
        <v>0</v>
      </c>
      <c s="34">
        <f>ROUND(ROUND(H62,2)*ROUND(G62,3),2)</f>
      </c>
      <c r="O62">
        <f>(I62*21)/100</f>
      </c>
      <c t="s">
        <v>26</v>
      </c>
    </row>
    <row r="63" spans="1:5" ht="25.5">
      <c r="A63" s="35" t="s">
        <v>53</v>
      </c>
      <c r="E63" s="36" t="s">
        <v>429</v>
      </c>
    </row>
    <row r="64" spans="1:5" ht="63.75">
      <c r="A64" s="37" t="s">
        <v>55</v>
      </c>
      <c r="E64" s="38" t="s">
        <v>509</v>
      </c>
    </row>
    <row r="65" spans="1:5" ht="102">
      <c r="A65" t="s">
        <v>56</v>
      </c>
      <c r="E65" s="36" t="s">
        <v>321</v>
      </c>
    </row>
    <row r="66" spans="1:16" ht="12.75">
      <c r="A66" s="24" t="s">
        <v>48</v>
      </c>
      <c s="29" t="s">
        <v>107</v>
      </c>
      <c s="29" t="s">
        <v>317</v>
      </c>
      <c s="24" t="s">
        <v>50</v>
      </c>
      <c s="30" t="s">
        <v>318</v>
      </c>
      <c s="31" t="s">
        <v>206</v>
      </c>
      <c s="32">
        <v>3.42</v>
      </c>
      <c s="33">
        <v>0</v>
      </c>
      <c s="34">
        <f>ROUND(ROUND(H66,2)*ROUND(G66,3),2)</f>
      </c>
      <c r="O66">
        <f>(I66*21)/100</f>
      </c>
      <c t="s">
        <v>26</v>
      </c>
    </row>
    <row r="67" spans="1:5" ht="12.75">
      <c r="A67" s="35" t="s">
        <v>53</v>
      </c>
      <c r="E67" s="36" t="s">
        <v>319</v>
      </c>
    </row>
    <row r="68" spans="1:5" ht="63.75">
      <c r="A68" s="37" t="s">
        <v>55</v>
      </c>
      <c r="E68" s="38" t="s">
        <v>510</v>
      </c>
    </row>
    <row r="69" spans="1:5" ht="102">
      <c r="A69" t="s">
        <v>56</v>
      </c>
      <c r="E69" s="36" t="s">
        <v>321</v>
      </c>
    </row>
    <row r="70" spans="1:16" ht="12.75">
      <c r="A70" s="24" t="s">
        <v>48</v>
      </c>
      <c s="29" t="s">
        <v>110</v>
      </c>
      <c s="29" t="s">
        <v>323</v>
      </c>
      <c s="24" t="s">
        <v>50</v>
      </c>
      <c s="30" t="s">
        <v>324</v>
      </c>
      <c s="31" t="s">
        <v>206</v>
      </c>
      <c s="32">
        <v>13.821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432</v>
      </c>
    </row>
    <row r="72" spans="1:5" ht="63.75">
      <c r="A72" s="37" t="s">
        <v>55</v>
      </c>
      <c r="E72" s="38" t="s">
        <v>511</v>
      </c>
    </row>
    <row r="73" spans="1:5" ht="51">
      <c r="A73" t="s">
        <v>56</v>
      </c>
      <c r="E73" s="36" t="s">
        <v>327</v>
      </c>
    </row>
    <row r="74" spans="1:16" ht="12.75">
      <c r="A74" s="24" t="s">
        <v>48</v>
      </c>
      <c s="29" t="s">
        <v>188</v>
      </c>
      <c s="29" t="s">
        <v>434</v>
      </c>
      <c s="24" t="s">
        <v>50</v>
      </c>
      <c s="30" t="s">
        <v>435</v>
      </c>
      <c s="31" t="s">
        <v>206</v>
      </c>
      <c s="32">
        <v>12.6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38.25">
      <c r="A75" s="35" t="s">
        <v>53</v>
      </c>
      <c r="E75" s="36" t="s">
        <v>436</v>
      </c>
    </row>
    <row r="76" spans="1:5" ht="63.75">
      <c r="A76" s="37" t="s">
        <v>55</v>
      </c>
      <c r="E76" s="38" t="s">
        <v>512</v>
      </c>
    </row>
    <row r="77" spans="1:5" ht="153">
      <c r="A77" t="s">
        <v>56</v>
      </c>
      <c r="E77" s="36" t="s">
        <v>438</v>
      </c>
    </row>
    <row r="78" spans="1:18" ht="12.75" customHeight="1">
      <c r="A78" s="6" t="s">
        <v>46</v>
      </c>
      <c s="6"/>
      <c s="43" t="s">
        <v>89</v>
      </c>
      <c s="6"/>
      <c s="27" t="s">
        <v>355</v>
      </c>
      <c s="6"/>
      <c s="6"/>
      <c s="6"/>
      <c s="44">
        <f>0+Q78</f>
      </c>
      <c r="O78">
        <f>0+R78</f>
      </c>
      <c r="Q78">
        <f>0+I79</f>
      </c>
      <c>
        <f>0+O79</f>
      </c>
    </row>
    <row r="79" spans="1:16" ht="12.75">
      <c r="A79" s="24" t="s">
        <v>48</v>
      </c>
      <c s="29" t="s">
        <v>194</v>
      </c>
      <c s="29" t="s">
        <v>485</v>
      </c>
      <c s="24" t="s">
        <v>50</v>
      </c>
      <c s="30" t="s">
        <v>486</v>
      </c>
      <c s="31" t="s">
        <v>159</v>
      </c>
      <c s="32">
        <v>9.37</v>
      </c>
      <c s="33">
        <v>0</v>
      </c>
      <c s="34">
        <f>ROUND(ROUND(H79,2)*ROUND(G79,3),2)</f>
      </c>
      <c r="O79">
        <f>(I79*21)/100</f>
      </c>
      <c t="s">
        <v>26</v>
      </c>
    </row>
    <row r="80" spans="1:5" ht="38.25">
      <c r="A80" s="35" t="s">
        <v>53</v>
      </c>
      <c r="E80" s="36" t="s">
        <v>487</v>
      </c>
    </row>
    <row r="81" spans="1:5" ht="63.75">
      <c r="A81" s="37" t="s">
        <v>55</v>
      </c>
      <c r="E81" s="38" t="s">
        <v>513</v>
      </c>
    </row>
    <row r="82" spans="1:5" ht="255">
      <c r="A82" t="s">
        <v>56</v>
      </c>
      <c r="E82" s="36" t="s">
        <v>489</v>
      </c>
    </row>
    <row r="83" spans="1:18" ht="12.75" customHeight="1">
      <c r="A83" s="6" t="s">
        <v>46</v>
      </c>
      <c s="6"/>
      <c s="43" t="s">
        <v>43</v>
      </c>
      <c s="6"/>
      <c s="27" t="s">
        <v>182</v>
      </c>
      <c s="6"/>
      <c s="6"/>
      <c s="6"/>
      <c s="44">
        <f>0+Q83</f>
      </c>
      <c r="O83">
        <f>0+R83</f>
      </c>
      <c r="Q83">
        <f>0+I84+I88</f>
      </c>
      <c>
        <f>0+O84+O88</f>
      </c>
    </row>
    <row r="84" spans="1:16" ht="12.75">
      <c r="A84" s="24" t="s">
        <v>48</v>
      </c>
      <c s="29" t="s">
        <v>198</v>
      </c>
      <c s="29" t="s">
        <v>490</v>
      </c>
      <c s="24" t="s">
        <v>50</v>
      </c>
      <c s="30" t="s">
        <v>491</v>
      </c>
      <c s="31" t="s">
        <v>159</v>
      </c>
      <c s="32">
        <v>16.5</v>
      </c>
      <c s="33">
        <v>0</v>
      </c>
      <c s="34">
        <f>ROUND(ROUND(H84,2)*ROUND(G84,3),2)</f>
      </c>
      <c r="O84">
        <f>(I84*21)/100</f>
      </c>
      <c t="s">
        <v>26</v>
      </c>
    </row>
    <row r="85" spans="1:5" ht="25.5">
      <c r="A85" s="35" t="s">
        <v>53</v>
      </c>
      <c r="E85" s="36" t="s">
        <v>514</v>
      </c>
    </row>
    <row r="86" spans="1:5" ht="63.75">
      <c r="A86" s="37" t="s">
        <v>55</v>
      </c>
      <c r="E86" s="38" t="s">
        <v>515</v>
      </c>
    </row>
    <row r="87" spans="1:5" ht="51">
      <c r="A87" t="s">
        <v>56</v>
      </c>
      <c r="E87" s="36" t="s">
        <v>443</v>
      </c>
    </row>
    <row r="88" spans="1:16" ht="12.75">
      <c r="A88" s="24" t="s">
        <v>48</v>
      </c>
      <c s="29" t="s">
        <v>203</v>
      </c>
      <c s="29" t="s">
        <v>439</v>
      </c>
      <c s="24" t="s">
        <v>50</v>
      </c>
      <c s="30" t="s">
        <v>440</v>
      </c>
      <c s="31" t="s">
        <v>159</v>
      </c>
      <c s="32">
        <v>6</v>
      </c>
      <c s="33">
        <v>0</v>
      </c>
      <c s="34">
        <f>ROUND(ROUND(H88,2)*ROUND(G88,3),2)</f>
      </c>
      <c r="O88">
        <f>(I88*21)/100</f>
      </c>
      <c t="s">
        <v>26</v>
      </c>
    </row>
    <row r="89" spans="1:5" ht="25.5">
      <c r="A89" s="35" t="s">
        <v>53</v>
      </c>
      <c r="E89" s="36" t="s">
        <v>441</v>
      </c>
    </row>
    <row r="90" spans="1:5" ht="63.75">
      <c r="A90" s="37" t="s">
        <v>55</v>
      </c>
      <c r="E90" s="38" t="s">
        <v>494</v>
      </c>
    </row>
    <row r="91" spans="1:5" ht="51">
      <c r="A91" t="s">
        <v>56</v>
      </c>
      <c r="E91" s="36" t="s">
        <v>443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