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tab2021\21102 - Brno, Hybešova 15\9_pdf provadecka_ODEVZDANI\"/>
    </mc:Choice>
  </mc:AlternateContent>
  <bookViews>
    <workbookView xWindow="0" yWindow="0" windowWidth="25200" windowHeight="11985" activeTab="1"/>
  </bookViews>
  <sheets>
    <sheet name="Pokyny pro vyplnění" sheetId="11" r:id="rId1"/>
    <sheet name="Stavba" sheetId="1" r:id="rId2"/>
    <sheet name="VzorPolozky" sheetId="10" state="hidden" r:id="rId3"/>
    <sheet name="01 11041_01 Pol" sheetId="12" r:id="rId4"/>
    <sheet name="Elektro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11041_01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11041_01 Pol'!$A$1:$X$156</definedName>
    <definedName name="_xlnm.Print_Area" localSheetId="4">Elektro!$A$1:$G$133</definedName>
    <definedName name="_xlnm.Print_Area" localSheetId="1">Stavba!$A$1:$J$61</definedName>
    <definedName name="odic" localSheetId="1">Stavba!$I$6</definedName>
    <definedName name="oico" localSheetId="1">Stavba!$I$5</definedName>
    <definedName name="OLE_LINK1" localSheetId="4">Elektro!#REF!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6" i="13" l="1"/>
  <c r="G115" i="13"/>
  <c r="G114" i="13"/>
  <c r="G113" i="13"/>
  <c r="G112" i="13"/>
  <c r="G111" i="13"/>
  <c r="G110" i="13"/>
  <c r="G109" i="13"/>
  <c r="G108" i="13"/>
  <c r="G107" i="13"/>
  <c r="G106" i="13"/>
  <c r="G118" i="13" s="1"/>
  <c r="G130" i="13" s="1"/>
  <c r="G102" i="13"/>
  <c r="G101" i="13"/>
  <c r="G100" i="13"/>
  <c r="G99" i="13"/>
  <c r="G98" i="13"/>
  <c r="G97" i="13"/>
  <c r="G96" i="13"/>
  <c r="G95" i="13"/>
  <c r="G94" i="13"/>
  <c r="G93" i="13"/>
  <c r="G88" i="13"/>
  <c r="G87" i="13"/>
  <c r="G86" i="13"/>
  <c r="G85" i="13"/>
  <c r="G79" i="13"/>
  <c r="G78" i="13"/>
  <c r="G77" i="13"/>
  <c r="G76" i="13"/>
  <c r="G75" i="13"/>
  <c r="G74" i="13"/>
  <c r="G73" i="13"/>
  <c r="G68" i="13"/>
  <c r="G67" i="13"/>
  <c r="G66" i="13"/>
  <c r="G69" i="13" s="1"/>
  <c r="G65" i="13"/>
  <c r="G60" i="13"/>
  <c r="E60" i="13"/>
  <c r="G59" i="13"/>
  <c r="G57" i="13"/>
  <c r="G56" i="13"/>
  <c r="G55" i="13"/>
  <c r="G54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2" i="13"/>
  <c r="G31" i="13"/>
  <c r="G30" i="13"/>
  <c r="G29" i="13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O13" i="12"/>
  <c r="Q13" i="12"/>
  <c r="V13" i="12"/>
  <c r="G15" i="12"/>
  <c r="M15" i="12" s="1"/>
  <c r="I15" i="12"/>
  <c r="I14" i="12" s="1"/>
  <c r="K15" i="12"/>
  <c r="O15" i="12"/>
  <c r="Q15" i="12"/>
  <c r="Q14" i="12" s="1"/>
  <c r="V15" i="12"/>
  <c r="V14" i="12" s="1"/>
  <c r="G16" i="12"/>
  <c r="M16" i="12" s="1"/>
  <c r="I16" i="12"/>
  <c r="K16" i="12"/>
  <c r="K14" i="12" s="1"/>
  <c r="O16" i="12"/>
  <c r="Q16" i="12"/>
  <c r="V16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O14" i="12" s="1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I33" i="12" s="1"/>
  <c r="K34" i="12"/>
  <c r="K33" i="12" s="1"/>
  <c r="O34" i="12"/>
  <c r="Q34" i="12"/>
  <c r="Q33" i="12" s="1"/>
  <c r="V34" i="12"/>
  <c r="V33" i="12" s="1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O33" i="12" s="1"/>
  <c r="Q38" i="12"/>
  <c r="V38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4" i="12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52" i="1" s="1"/>
  <c r="K88" i="12"/>
  <c r="V88" i="12"/>
  <c r="G89" i="12"/>
  <c r="M89" i="12" s="1"/>
  <c r="M88" i="12" s="1"/>
  <c r="I89" i="12"/>
  <c r="I88" i="12" s="1"/>
  <c r="K89" i="12"/>
  <c r="O89" i="12"/>
  <c r="O88" i="12" s="1"/>
  <c r="Q89" i="12"/>
  <c r="Q88" i="12" s="1"/>
  <c r="V89" i="12"/>
  <c r="K90" i="12"/>
  <c r="G91" i="12"/>
  <c r="M91" i="12" s="1"/>
  <c r="I91" i="12"/>
  <c r="I90" i="12" s="1"/>
  <c r="K91" i="12"/>
  <c r="O91" i="12"/>
  <c r="Q91" i="12"/>
  <c r="Q90" i="12" s="1"/>
  <c r="V91" i="12"/>
  <c r="V90" i="12" s="1"/>
  <c r="G92" i="12"/>
  <c r="M92" i="12" s="1"/>
  <c r="I92" i="12"/>
  <c r="K92" i="12"/>
  <c r="O92" i="12"/>
  <c r="O90" i="12" s="1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I95" i="12" s="1"/>
  <c r="K96" i="12"/>
  <c r="K95" i="12" s="1"/>
  <c r="O96" i="12"/>
  <c r="O95" i="12" s="1"/>
  <c r="Q96" i="12"/>
  <c r="V96" i="12"/>
  <c r="V95" i="12" s="1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Q95" i="12" s="1"/>
  <c r="V102" i="12"/>
  <c r="O104" i="12"/>
  <c r="G105" i="12"/>
  <c r="M105" i="12" s="1"/>
  <c r="I105" i="12"/>
  <c r="I104" i="12" s="1"/>
  <c r="K105" i="12"/>
  <c r="O105" i="12"/>
  <c r="Q105" i="12"/>
  <c r="Q104" i="12" s="1"/>
  <c r="V105" i="12"/>
  <c r="V104" i="12" s="1"/>
  <c r="G106" i="12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K104" i="12" s="1"/>
  <c r="O108" i="12"/>
  <c r="Q108" i="12"/>
  <c r="V108" i="12"/>
  <c r="G110" i="12"/>
  <c r="M110" i="12" s="1"/>
  <c r="I110" i="12"/>
  <c r="K110" i="12"/>
  <c r="K109" i="12" s="1"/>
  <c r="O110" i="12"/>
  <c r="O109" i="12" s="1"/>
  <c r="Q110" i="12"/>
  <c r="V110" i="12"/>
  <c r="V109" i="12" s="1"/>
  <c r="G112" i="12"/>
  <c r="M112" i="12" s="1"/>
  <c r="I112" i="12"/>
  <c r="K112" i="12"/>
  <c r="O112" i="12"/>
  <c r="Q112" i="12"/>
  <c r="Q109" i="12" s="1"/>
  <c r="V112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M118" i="12" s="1"/>
  <c r="I118" i="12"/>
  <c r="I109" i="12" s="1"/>
  <c r="K118" i="12"/>
  <c r="O118" i="12"/>
  <c r="Q118" i="12"/>
  <c r="V118" i="12"/>
  <c r="V119" i="12"/>
  <c r="G120" i="12"/>
  <c r="I120" i="12"/>
  <c r="I119" i="12" s="1"/>
  <c r="K120" i="12"/>
  <c r="K119" i="12" s="1"/>
  <c r="O120" i="12"/>
  <c r="Q120" i="12"/>
  <c r="Q119" i="12" s="1"/>
  <c r="V120" i="12"/>
  <c r="G121" i="12"/>
  <c r="M121" i="12" s="1"/>
  <c r="I121" i="12"/>
  <c r="K121" i="12"/>
  <c r="O121" i="12"/>
  <c r="O119" i="12" s="1"/>
  <c r="Q121" i="12"/>
  <c r="V121" i="12"/>
  <c r="G122" i="12"/>
  <c r="M122" i="12" s="1"/>
  <c r="I122" i="12"/>
  <c r="K122" i="12"/>
  <c r="O122" i="12"/>
  <c r="Q122" i="12"/>
  <c r="V122" i="12"/>
  <c r="O124" i="12"/>
  <c r="G125" i="12"/>
  <c r="M125" i="12" s="1"/>
  <c r="I125" i="12"/>
  <c r="I124" i="12" s="1"/>
  <c r="K125" i="12"/>
  <c r="O125" i="12"/>
  <c r="Q125" i="12"/>
  <c r="Q124" i="12" s="1"/>
  <c r="V125" i="12"/>
  <c r="V124" i="12" s="1"/>
  <c r="G130" i="12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K124" i="12" s="1"/>
  <c r="O133" i="12"/>
  <c r="Q133" i="12"/>
  <c r="V133" i="12"/>
  <c r="I135" i="12"/>
  <c r="Q135" i="12"/>
  <c r="I136" i="12"/>
  <c r="K136" i="12"/>
  <c r="K135" i="12" s="1"/>
  <c r="O136" i="12"/>
  <c r="O135" i="12" s="1"/>
  <c r="Q136" i="12"/>
  <c r="V136" i="12"/>
  <c r="V135" i="12" s="1"/>
  <c r="O137" i="12"/>
  <c r="G138" i="12"/>
  <c r="M138" i="12" s="1"/>
  <c r="I138" i="12"/>
  <c r="K138" i="12"/>
  <c r="K137" i="12" s="1"/>
  <c r="O138" i="12"/>
  <c r="Q138" i="12"/>
  <c r="Q137" i="12" s="1"/>
  <c r="V138" i="12"/>
  <c r="V137" i="12" s="1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I137" i="12" s="1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AE146" i="12"/>
  <c r="F39" i="1" s="1"/>
  <c r="I20" i="1"/>
  <c r="J28" i="1"/>
  <c r="J26" i="1"/>
  <c r="G38" i="1"/>
  <c r="F38" i="1"/>
  <c r="J23" i="1"/>
  <c r="J24" i="1"/>
  <c r="J25" i="1"/>
  <c r="J27" i="1"/>
  <c r="E24" i="1"/>
  <c r="E26" i="1"/>
  <c r="G8" i="12" l="1"/>
  <c r="I49" i="1" s="1"/>
  <c r="G70" i="13"/>
  <c r="G126" i="13" s="1"/>
  <c r="G103" i="13"/>
  <c r="G129" i="13" s="1"/>
  <c r="G33" i="13"/>
  <c r="G34" i="13" s="1"/>
  <c r="G123" i="13" s="1"/>
  <c r="G120" i="13" s="1"/>
  <c r="G131" i="13" s="1"/>
  <c r="G50" i="13"/>
  <c r="G51" i="13"/>
  <c r="G124" i="13" s="1"/>
  <c r="G89" i="13"/>
  <c r="G90" i="13" s="1"/>
  <c r="G128" i="13" s="1"/>
  <c r="G119" i="12"/>
  <c r="I57" i="1" s="1"/>
  <c r="M13" i="12"/>
  <c r="M8" i="12" s="1"/>
  <c r="G33" i="12"/>
  <c r="I51" i="1" s="1"/>
  <c r="M95" i="12"/>
  <c r="G104" i="12"/>
  <c r="I55" i="1" s="1"/>
  <c r="M120" i="12"/>
  <c r="M119" i="12" s="1"/>
  <c r="G109" i="12"/>
  <c r="I56" i="1" s="1"/>
  <c r="M137" i="12"/>
  <c r="G124" i="12"/>
  <c r="I58" i="1" s="1"/>
  <c r="G137" i="12"/>
  <c r="I60" i="1" s="1"/>
  <c r="I19" i="1" s="1"/>
  <c r="F42" i="1"/>
  <c r="G23" i="1" s="1"/>
  <c r="F40" i="1"/>
  <c r="F41" i="1"/>
  <c r="G61" i="13"/>
  <c r="G80" i="13"/>
  <c r="M109" i="12"/>
  <c r="M90" i="12"/>
  <c r="M14" i="12"/>
  <c r="G95" i="12"/>
  <c r="I54" i="1" s="1"/>
  <c r="G90" i="12"/>
  <c r="I53" i="1" s="1"/>
  <c r="G14" i="12"/>
  <c r="I50" i="1" s="1"/>
  <c r="M130" i="12"/>
  <c r="M124" i="12" s="1"/>
  <c r="M106" i="12"/>
  <c r="M104" i="12" s="1"/>
  <c r="M44" i="12"/>
  <c r="M33" i="12" s="1"/>
  <c r="I16" i="1" l="1"/>
  <c r="I17" i="1"/>
  <c r="G62" i="13"/>
  <c r="G125" i="13" s="1"/>
  <c r="G81" i="13"/>
  <c r="A23" i="1"/>
  <c r="G82" i="13" l="1"/>
  <c r="G127" i="13" s="1"/>
  <c r="G133" i="13"/>
  <c r="F136" i="12" s="1"/>
  <c r="G136" i="12" s="1"/>
  <c r="G24" i="1"/>
  <c r="A24" i="1"/>
  <c r="M136" i="12" l="1"/>
  <c r="M135" i="12" s="1"/>
  <c r="AF146" i="12"/>
  <c r="G135" i="12"/>
  <c r="G40" i="1" l="1"/>
  <c r="H40" i="1" s="1"/>
  <c r="I40" i="1" s="1"/>
  <c r="G39" i="1"/>
  <c r="G41" i="1"/>
  <c r="H41" i="1" s="1"/>
  <c r="I41" i="1" s="1"/>
  <c r="I59" i="1"/>
  <c r="G146" i="12"/>
  <c r="G42" i="1" l="1"/>
  <c r="H39" i="1"/>
  <c r="H42" i="1" s="1"/>
  <c r="I18" i="1"/>
  <c r="I21" i="1" s="1"/>
  <c r="I61" i="1"/>
  <c r="I39" i="1" l="1"/>
  <c r="I42" i="1" s="1"/>
  <c r="J39" i="1" s="1"/>
  <c r="J42" i="1" s="1"/>
  <c r="J57" i="1"/>
  <c r="J59" i="1"/>
  <c r="J49" i="1"/>
  <c r="J51" i="1"/>
  <c r="J56" i="1"/>
  <c r="J53" i="1"/>
  <c r="J50" i="1"/>
  <c r="J55" i="1"/>
  <c r="J54" i="1"/>
  <c r="J60" i="1"/>
  <c r="J58" i="1"/>
  <c r="J52" i="1"/>
  <c r="G25" i="1"/>
  <c r="A25" i="1" s="1"/>
  <c r="G28" i="1"/>
  <c r="J40" i="1" l="1"/>
  <c r="J41" i="1"/>
  <c r="J61" i="1"/>
  <c r="A26" i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<sst xmlns="http://schemas.openxmlformats.org/spreadsheetml/2006/main" count="1189" uniqueCount="538">
  <si>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</si>
  <si>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</si>
  <si>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</si>
  <si>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</si>
  <si>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</si>
  <si>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</si>
  <si>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</si>
  <si>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</si>
  <si>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</si>
  <si>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</si>
  <si>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</si>
  <si>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</si>
  <si>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</si>
  <si>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</si>
  <si>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</si>
  <si>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</si>
  <si>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</si>
  <si>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</si>
  <si>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</si>
  <si>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</si>
  <si>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</si>
  <si>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</si>
  <si>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</si>
  <si>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</si>
  <si>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</si>
  <si>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</si>
  <si>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</si>
  <si>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</si>
  <si>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</si>
  <si>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</si>
  <si>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</si>
  <si>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</si>
  <si>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</si>
  <si>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</si>
  <si>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</si>
  <si>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</si>
  <si>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</si>
  <si>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</si>
  <si>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</si>
  <si>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</si>
  <si>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</si>
  <si>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</si>
  <si>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</si>
  <si>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11041/01</t>
  </si>
  <si>
    <t>Změna služebního bytu na centrální spisovnu</t>
  </si>
  <si>
    <t>01</t>
  </si>
  <si>
    <t>SSŠ Hybešova 15, Brno</t>
  </si>
  <si>
    <t>Objekt:</t>
  </si>
  <si>
    <t>Rozpočet:</t>
  </si>
  <si>
    <t>11041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</si>
  <si>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</si>
  <si>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</si>
  <si>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</si>
  <si>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</si>
  <si>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</si>
  <si>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</si>
  <si>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</si>
  <si>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</si>
  <si>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povrchu,podlahy</t>
  </si>
  <si>
    <t>9</t>
  </si>
  <si>
    <t>Ostatní konstrukce, bourání</t>
  </si>
  <si>
    <t>99</t>
  </si>
  <si>
    <t>Staveništní přesun hmot</t>
  </si>
  <si>
    <t>720</t>
  </si>
  <si>
    <t>Zdravotechnická instalace</t>
  </si>
  <si>
    <t>762</t>
  </si>
  <si>
    <t>Konstrukce tesařské</t>
  </si>
  <si>
    <t>766</t>
  </si>
  <si>
    <t>Konstrukce truhlářské</t>
  </si>
  <si>
    <t>775</t>
  </si>
  <si>
    <t>Podlahy vlysové a parketové</t>
  </si>
  <si>
    <t>781</t>
  </si>
  <si>
    <t>Obklady keramické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</si>
  <si>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</si>
  <si>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</si>
  <si>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</si>
  <si>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</si>
  <si>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</si>
  <si>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</si>
  <si>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</si>
  <si>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</si>
  <si>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</si>
  <si>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</si>
  <si>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</si>
  <si>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</si>
  <si>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</si>
  <si>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</si>
  <si>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</si>
  <si>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</si>
  <si>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</si>
  <si>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</si>
  <si>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</si>
  <si>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</si>
  <si>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</si>
  <si>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</si>
  <si>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</si>
  <si>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</si>
  <si>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</si>
  <si>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</si>
  <si>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</si>
  <si>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</si>
  <si>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</si>
  <si>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</si>
  <si>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</si>
  <si>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</si>
  <si>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</si>
  <si>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342264051RT1</t>
  </si>
  <si>
    <t>Podhled sádrokartonový na zavěšenou ocel. konstr. desky standard tl. 12,5 mm, bez izolace</t>
  </si>
  <si>
    <t>m2</t>
  </si>
  <si>
    <t>RTS 21/ I</t>
  </si>
  <si>
    <t>Práce</t>
  </si>
  <si>
    <t>POL1_1</t>
  </si>
  <si>
    <t>19,4+21,2</t>
  </si>
  <si>
    <t>VV</t>
  </si>
  <si>
    <t>342264051RT2</t>
  </si>
  <si>
    <t>Podhled sádrokartonový na zavěšenou ocel. konstr. desky protipožární tl. 12,5 mm, bez izolace</t>
  </si>
  <si>
    <t>8,1+37,2</t>
  </si>
  <si>
    <t>342264091R00</t>
  </si>
  <si>
    <t>Příplatek k podhledu sádrokart. za tl. desek 15 mm</t>
  </si>
  <si>
    <t>POL1_</t>
  </si>
  <si>
    <t>602016193R00</t>
  </si>
  <si>
    <t>Penetrace hloubková stěn</t>
  </si>
  <si>
    <t>612421421R00</t>
  </si>
  <si>
    <t>Oprava vápen.omítek stěn do 50 % pl. - hladkých</t>
  </si>
  <si>
    <t>(3,6+2,25)*2*4,27-1,4</t>
  </si>
  <si>
    <t>(3,6+5,28)*2*4,34-1,6</t>
  </si>
  <si>
    <t>(2,8+7,07)*2*4,19-1,6</t>
  </si>
  <si>
    <t>(5,16+7,07)*2*4,19-1,6</t>
  </si>
  <si>
    <t>612471411R00</t>
  </si>
  <si>
    <t>Úprava vnitřních stěn aktivovaným štukem</t>
  </si>
  <si>
    <t>612481211RT2</t>
  </si>
  <si>
    <t>Montáž výztužné sítě (perlinky) do stěrky-stěny včetně výztužné sítě a stěrkového tmelu</t>
  </si>
  <si>
    <t>631313621R00</t>
  </si>
  <si>
    <t>Mazanina betonová tl. 8 - 12 cm C 20/25</t>
  </si>
  <si>
    <t>m3</t>
  </si>
  <si>
    <t>38,4*0,12</t>
  </si>
  <si>
    <t>631362021R00</t>
  </si>
  <si>
    <t>Výztuž mazanin svařovanou sítí z drátů Kari</t>
  </si>
  <si>
    <t>t</t>
  </si>
  <si>
    <t>12*3*2*7,9/1000</t>
  </si>
  <si>
    <t>632411104RT1</t>
  </si>
  <si>
    <t>Vyrovnávací stěrka cementová tl.2-5 mm samonivelační</t>
  </si>
  <si>
    <t>632411115RT1</t>
  </si>
  <si>
    <t>Vyrovnávací stěrka cementová tl.5 -20mm samonivelační</t>
  </si>
  <si>
    <t>632411904R00</t>
  </si>
  <si>
    <t>Penetrace podkladů podlah</t>
  </si>
  <si>
    <t>60001</t>
  </si>
  <si>
    <t>Dostříhání Kari sítí</t>
  </si>
  <si>
    <t>soub</t>
  </si>
  <si>
    <t>Vlastní</t>
  </si>
  <si>
    <t>Indiv</t>
  </si>
  <si>
    <t>60002</t>
  </si>
  <si>
    <t>Provizorní podepření stropu na 1pp</t>
  </si>
  <si>
    <t>216904112R00</t>
  </si>
  <si>
    <t>Očištění povrchu cihel</t>
  </si>
  <si>
    <t>306,0354*0,5</t>
  </si>
  <si>
    <t>941955003R00</t>
  </si>
  <si>
    <t>Lešení lehké pomocné, výška podlahy do 2,5 m</t>
  </si>
  <si>
    <t>952901111R00</t>
  </si>
  <si>
    <t>Vyčištění budov o výšce podlaží do 4 m</t>
  </si>
  <si>
    <t>965042141R00</t>
  </si>
  <si>
    <t>Bourání mazanin betonových tl. 10 cm, nad 4 m2</t>
  </si>
  <si>
    <t>8,1*0,05</t>
  </si>
  <si>
    <t>965081713R00</t>
  </si>
  <si>
    <t>Bourání dlaždic keramických tl. 1 cm, nad 1 m2</t>
  </si>
  <si>
    <t>965082923R00</t>
  </si>
  <si>
    <t>Odstranění násypu tl. do 10 cm, plocha nad 2 m2</t>
  </si>
  <si>
    <t>37,2*0,05+19,4*0,02+21,2*0,02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</si>
  <si>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</si>
  <si>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</si>
  <si>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</si>
  <si>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</si>
  <si>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</si>
  <si>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1,4+1,6*3</t>
  </si>
  <si>
    <t>974031267R00</t>
  </si>
  <si>
    <t>Vysekání rýh zeď cihelná u stropu 15 x 50 cm</t>
  </si>
  <si>
    <t>m</t>
  </si>
  <si>
    <t>1*19</t>
  </si>
  <si>
    <t>978011191R00</t>
  </si>
  <si>
    <t>Otlučení omítek vnitřních vápenných stropů do 100%</t>
  </si>
  <si>
    <t>8,1+19,4+21,2+37,2</t>
  </si>
  <si>
    <t>978013161R00</t>
  </si>
  <si>
    <t>Otlučení omítek vnitřních stěn v rozsahu do 50 %</t>
  </si>
  <si>
    <t>978059531R00</t>
  </si>
  <si>
    <t>Odsekání vnitřních obkladů stěn nad 2 m2</t>
  </si>
  <si>
    <t>16+8</t>
  </si>
  <si>
    <t>762522811R00</t>
  </si>
  <si>
    <t>Demontáž podlah s polštáři z prken tl. do 32 mm</t>
  </si>
  <si>
    <t>POL1_7</t>
  </si>
  <si>
    <t>762522911R00</t>
  </si>
  <si>
    <t>Vyřezání polštářů tloušťky do 100 mm</t>
  </si>
  <si>
    <t>775521800R00</t>
  </si>
  <si>
    <t>Demontáž podlah vlysových přibíjených včetně lišt</t>
  </si>
  <si>
    <t>21,2+19,4+37,2</t>
  </si>
  <si>
    <t>776511810R00</t>
  </si>
  <si>
    <t>Odstranění PVC a koberců lepených bez podložky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</si>
  <si>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</si>
  <si>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</si>
  <si>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</si>
  <si>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</si>
  <si>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</si>
  <si>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</si>
  <si>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</si>
  <si>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</si>
  <si>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</si>
  <si>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</si>
  <si>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20/ I</t>
  </si>
  <si>
    <t>979093111R00</t>
  </si>
  <si>
    <t>Uložení suti na skládku bez zhutnění</t>
  </si>
  <si>
    <t>90001</t>
  </si>
  <si>
    <t>Demontáž vpusti vč.likvidace</t>
  </si>
  <si>
    <t>ks</t>
  </si>
  <si>
    <t>90002</t>
  </si>
  <si>
    <t>Zaslepení odpadů kanalizace a vody</t>
  </si>
  <si>
    <t>90003</t>
  </si>
  <si>
    <t>Zaslepení přípojky plynu v 1.PP  pro byt</t>
  </si>
  <si>
    <t>90004</t>
  </si>
  <si>
    <t>Ověření sopouchů do komínu, odstranění záslepek nová kovová záslepka s těsněním, popř.zazdění</t>
  </si>
  <si>
    <t>90005</t>
  </si>
  <si>
    <t>Ověření větracího průduchu pod stropem demontáž mřížky</t>
  </si>
  <si>
    <t>90006</t>
  </si>
  <si>
    <t>Vybourání spíže vč.podlahy a stropu</t>
  </si>
  <si>
    <t>90007</t>
  </si>
  <si>
    <t>Zapravení omítky po instalaci rozvaděče</t>
  </si>
  <si>
    <t>90008</t>
  </si>
  <si>
    <t>Bezpečnostní fólie oken, D+M</t>
  </si>
  <si>
    <t>90009</t>
  </si>
  <si>
    <t>Oprava nátěru radiátoru</t>
  </si>
  <si>
    <t>90010</t>
  </si>
  <si>
    <t>Oprava nátěru topných trubek</t>
  </si>
  <si>
    <t>90011</t>
  </si>
  <si>
    <t>Demontáž slaboproudých rozvodů</t>
  </si>
  <si>
    <t>90012</t>
  </si>
  <si>
    <t>Začištění po elektroinstalacích</t>
  </si>
  <si>
    <t>90013</t>
  </si>
  <si>
    <t>Hasící přístroj práškový 34A</t>
  </si>
  <si>
    <t>90015</t>
  </si>
  <si>
    <t>Regály š.1500, hl.40, v.2000</t>
  </si>
  <si>
    <t>725290010RA0</t>
  </si>
  <si>
    <t>Demontáž klozetu včetně splachovací nádrže</t>
  </si>
  <si>
    <t>Agregovaná položka</t>
  </si>
  <si>
    <t>POL2_7</t>
  </si>
  <si>
    <t>725290020RA0</t>
  </si>
  <si>
    <t>Demontáž umyvadla včetně baterie a konzol</t>
  </si>
  <si>
    <t>725290030RA0</t>
  </si>
  <si>
    <t>Demontáž vany, sprchy, včetně baterie a obezdění</t>
  </si>
  <si>
    <t>731200020RA0</t>
  </si>
  <si>
    <t>Demontáž zásobníku TUV</t>
  </si>
  <si>
    <t>RTS 12/ I</t>
  </si>
  <si>
    <t>733200010RA0</t>
  </si>
  <si>
    <t>Demontáž potrubí ocelového do DN 40</t>
  </si>
  <si>
    <t>999281105R00</t>
  </si>
  <si>
    <t>Přesun hmot pro opravy a údržbu do výšky 6 m</t>
  </si>
  <si>
    <t>Přesun hmot</t>
  </si>
  <si>
    <t>POL7_</t>
  </si>
  <si>
    <t>72001</t>
  </si>
  <si>
    <t>Vodovodní potrubí vč.vysekání drážek a zapravení</t>
  </si>
  <si>
    <t>72002</t>
  </si>
  <si>
    <t>Kanalizační potrubí vč.vysekání drážek a zapravení</t>
  </si>
  <si>
    <t>72003</t>
  </si>
  <si>
    <t>Průtokový ohřívač, D+M</t>
  </si>
  <si>
    <t>725100001RA0</t>
  </si>
  <si>
    <t>Umyvadlo, beztlaková baterie, zápachová uzávěrka</t>
  </si>
  <si>
    <t>762512245R00</t>
  </si>
  <si>
    <t>Položení podlah pod PVC šroubováním</t>
  </si>
  <si>
    <t>40,6</t>
  </si>
  <si>
    <t>998762102R00</t>
  </si>
  <si>
    <t>Přesun hmot pro tesařské konstrukce, výšky do 12 m</t>
  </si>
  <si>
    <t>76201</t>
  </si>
  <si>
    <t>Doplnění a zatlučení hřebíků v prkenném záklopu stávajícím</t>
  </si>
  <si>
    <t>60726012.AR</t>
  </si>
  <si>
    <t>Deska dřevoštěpková OSB 3 N - 4PD tl. 15 mm</t>
  </si>
  <si>
    <t>SPCM</t>
  </si>
  <si>
    <t>Specifikace</t>
  </si>
  <si>
    <t>POL3_7</t>
  </si>
  <si>
    <t>40,6*1,1*2</t>
  </si>
  <si>
    <t>76601</t>
  </si>
  <si>
    <t>Vnitřní dveře, obl.zárubeň, kování, přech.lišta zárubeň s provětráváním, D+M, 1/T</t>
  </si>
  <si>
    <t>76602</t>
  </si>
  <si>
    <t>Vnitřní dveře, obl.zárubeň, kování, přech.lišta D+M, 2/T</t>
  </si>
  <si>
    <t>76603</t>
  </si>
  <si>
    <t>Vnitřní dveře, obl.zárubeň, kování, přech.lišta protipožární, okopný plech, D+M, 3/T</t>
  </si>
  <si>
    <t>76604</t>
  </si>
  <si>
    <t>Oprava nátěru zárubně a dveřního křídla cylindrický zámek, přech.lišta, 4/T</t>
  </si>
  <si>
    <t>77501</t>
  </si>
  <si>
    <t>Podlaha vinylová - pokládka - lepený</t>
  </si>
  <si>
    <t>77502</t>
  </si>
  <si>
    <t>Podlaha vinylová - dodávka (lepený)</t>
  </si>
  <si>
    <t>77503</t>
  </si>
  <si>
    <t>Podlaha vinylová - pokládka - plovoucí vč.podložky</t>
  </si>
  <si>
    <t>77504</t>
  </si>
  <si>
    <t>Podlaha vinylová - dodávka (plovoucí)</t>
  </si>
  <si>
    <t>77505</t>
  </si>
  <si>
    <t>Soklová lišta - pokládka</t>
  </si>
  <si>
    <t>(3,6+2,25+3,6+5,28+,8+7,07+5,16+7,07)*2</t>
  </si>
  <si>
    <t>77506</t>
  </si>
  <si>
    <t>Soklová lišta - dodávka</t>
  </si>
  <si>
    <t>998781201R00</t>
  </si>
  <si>
    <t>Přesun hmot pro obklady keramické, výšky do 6 m</t>
  </si>
  <si>
    <t>78101</t>
  </si>
  <si>
    <t>Dodávka obkladu</t>
  </si>
  <si>
    <t>781470014RAI</t>
  </si>
  <si>
    <t>Obklad vnitřní keramický do malty, obklad ve specifikaci</t>
  </si>
  <si>
    <t>POL2_0</t>
  </si>
  <si>
    <t>2*1,4</t>
  </si>
  <si>
    <t>784402802R00</t>
  </si>
  <si>
    <t>Odstranění malby oškrábáním v místnosti H do 5 m</t>
  </si>
  <si>
    <t>(3,6+,25)*2*4,27-1,4-16</t>
  </si>
  <si>
    <t>(2,8+7,07)*2*4,19-1,6-8</t>
  </si>
  <si>
    <t>784191101R00</t>
  </si>
  <si>
    <t>Penetrace podkladu univerzální</t>
  </si>
  <si>
    <t>306,0354+264,9554</t>
  </si>
  <si>
    <t>784195212R00</t>
  </si>
  <si>
    <t>Malba tekutá, bílá, 2 x</t>
  </si>
  <si>
    <t>784452213R00</t>
  </si>
  <si>
    <t>Malba sádrokartonových konstrukcích</t>
  </si>
  <si>
    <t>40,6+45,3</t>
  </si>
  <si>
    <t>21001</t>
  </si>
  <si>
    <t>Elektroistalace (viz samostatný VV)</t>
  </si>
  <si>
    <t>Kalkul</t>
  </si>
  <si>
    <t>005121 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</si>
  <si>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</si>
  <si>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</si>
  <si>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</si>
  <si>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</si>
  <si>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</si>
  <si>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</si>
  <si>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</si>
  <si>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</si>
  <si>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</si>
  <si>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</si>
  <si>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</si>
  <si>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</si>
  <si>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</si>
  <si>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</si>
  <si>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</si>
  <si>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</si>
  <si>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SUM</t>
  </si>
  <si>
    <t>Poznámky uchazeče k zadání</t>
  </si>
  <si>
    <t>POPUZIV</t>
  </si>
  <si>
    <t>END</t>
  </si>
  <si>
    <t>Rozpočet</t>
  </si>
  <si>
    <t>Středisko služeb školám;  Hybešova 253/15, Brno-Staré Brno</t>
  </si>
  <si>
    <t xml:space="preserve">Změna užívání služebního bytu na centrální spisovnu  
</t>
  </si>
  <si>
    <t>Ohlášení změny užívání dle §104 odst. 1 písm. k)</t>
  </si>
  <si>
    <t>D1.4.1. Elektroinstalace</t>
  </si>
  <si>
    <t>Rozpočet je vypracován za následujících předpokladů:</t>
  </si>
  <si>
    <t>0.1</t>
  </si>
  <si>
    <t>Odborná realizační elektro firma je povinna v době výběrového řízení řádně vyhodnotit zadávací projektovou dokumentaci a na neshody upozornit investora a projektanta EL. Před započetím prací je realizační firma povinna zajistit a předložit investorovi a AD výrobní a dílenskou projektovou dokumentaci k odsouhlasení postupu prací.</t>
  </si>
  <si>
    <t>0.2</t>
  </si>
  <si>
    <t>Jedná se o odborný odhad nákladů, zpracovaný na základě dostupných informací.Ceny jsou orientační.</t>
  </si>
  <si>
    <t>0.3</t>
  </si>
  <si>
    <t>Rozpočet je vypracován jako obecná nabídka, dle cen montáží v místě a čase obvyklých, velkoobchodních ceníků materiálu a obvyklých nákladů. Rozpočet neobsahuje DPH.</t>
  </si>
  <si>
    <t>0.4</t>
  </si>
  <si>
    <t>Zhotovitel je povinen provést na svůj náklad a své nebezpečí veškeré práce a dodávky, které jsou v projektové dokumentaci obsaženy, bez ohledu na to, zda jsou 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dokumentací, pečlivě ji překontroloval a uvažovat s tím, že investor nebude brát zřetel na požadavky a námitky zhotovitele vyplývající z vad, nedostatečného či chybného popisu díla v projektové dokumentaci.</t>
  </si>
  <si>
    <t>0.5</t>
  </si>
  <si>
    <t>Nejsou zahrnuty individuální možnosti dodavatele a vedlejší rozpočtové náklady.</t>
  </si>
  <si>
    <t>0.6</t>
  </si>
  <si>
    <t>Fakturovat dle skutečně naběhlých nákladů potvrzených investorem.</t>
  </si>
  <si>
    <t>0.7</t>
  </si>
  <si>
    <t xml:space="preserve">Napojení staveniště tato PD neřeší </t>
  </si>
  <si>
    <t>0.8</t>
  </si>
  <si>
    <t xml:space="preserve">Montážní firma je povinna splnit podmínky stanoviska DOSS k PD </t>
  </si>
  <si>
    <t>0.9</t>
  </si>
  <si>
    <t>UPOZORNĚNÍ: tento projekt (dokumenty dle obsahu) je duševním vlastnictvím autorů, má povahu duševního tajemství dle §17 obchodního zákona a nesmí být bez souhlasu autorů použit, kopírován či předán třetí osobě!</t>
  </si>
  <si>
    <t>0.10</t>
  </si>
  <si>
    <t>Svítidla jsou jako funkční celek, včetně zdrojů a potřebných komponent. Svítidla jsou navržená a podložená výpočtem pro splnění požadavků platné legislativy, jedná se o konkrétní typ. Při změně typu svítidla se musí znovu vypracovat světelně technický protokol a konzultovat jakoukoliv změnu s projektantem elektro a investorem.</t>
  </si>
  <si>
    <t>0.11</t>
  </si>
  <si>
    <t>V nákladech na veškerou dodávku a montáž materiálu jsou dále zahrnuty tyto součásti: Dodávka podmiňujících komponent (příslušenství, dílčí součásti kompletů a pod). Náklady na zajištění, výrobu, nákup, přepravu a skladování materiálu. Přípravné a pomocné práce před montážemi. Vyměření místa, upevnění, osazení instalovaných komponent. Utěsnění vstupů, vystrojení skříní a rozváděčů. Závěrečné práce spojené s montáží rozváděčů (označení kabelů, propojení uzemnění). Očíslování a označení skříní štítkem, nebo popisem. Podmiňující práce spojené s montáží rozváděčů. Propojení a změření uzemnění a vypsání měřícího protokolu. Správní poplatky podle zákona č. 368/1992 Sb. v platném znění, které vzniknou při obstaravatelské činnosti zhotovitele v důsledku získávání potřebných správních rozhodnutí nebo povolení, které jsou nezbytné k provedení díla. Poštovní a přepravní poplatky nutné pro realizaci akce. Vytýčení stávajících inženýrských sítí jejich správci. Dohled vlastníka nebo správce dotčené nemovitosti, kabelovodu, kolektoru,…Všechny ostatní náklady související s realizací díla, které nebyly zahrnuty do popisu slož. položek, např.:Zařízení staveniště - místa plnění, práci, prováděné služby a dopravu nezbytné pro provedení zakázky použití stavební techniky, nástrojů a dalšího vybavení zaměstnanců zhotovitele, vodu, teplo, energie, osvětlení, zabezpečení pracoviště, administrativa.</t>
  </si>
  <si>
    <t>0.12</t>
  </si>
  <si>
    <t>Investor umožní realizační firmě napojení na energie, skladové prostory, přístup do řešených prostor, dle dohody s realizací.</t>
  </si>
  <si>
    <t>0.13</t>
  </si>
  <si>
    <t xml:space="preserve">Investor provede součinost a koordinaci při prováděných pracích, zejména v době odpojení/přepojení napájecích kabelů, tak aby realizační firma mohla práce nutné v beznapěťovém stavu provést v nejkratším možném termínu. Realizační firma vypracuje energetický režim a před započetím prací předloží investorovi a dozoru. Po odsouhlasení bude energetický režim vyvěšený na veřejných místech (schránky, nástěnky, e-mail) </t>
  </si>
  <si>
    <t>0.14</t>
  </si>
  <si>
    <t xml:space="preserve">Vypnutí el. energie je nutno předem konzultovat s investorem, uživateli a dozorem. Po odsouhlasení s ními prokazatelně obeznámit uživatele domu </t>
  </si>
  <si>
    <t>0.15</t>
  </si>
  <si>
    <t xml:space="preserve">Zednické a malířské práce jsou součástí dodávky stavby. Prostupy/průrazy, kabelové trasy, kabelové drážeky apod. jsou součástí dodávky EL </t>
  </si>
  <si>
    <t>0.16</t>
  </si>
  <si>
    <t>LPS není řešeno touto PD.</t>
  </si>
  <si>
    <t>0.17</t>
  </si>
  <si>
    <t>Stávající EL zařízení musí splňovat podmínky platné legislativy pro provoz EL zařízení. Stav lze doložit např. platnou RZ.</t>
  </si>
  <si>
    <t>0.18</t>
  </si>
  <si>
    <t>Rozhraní prací vnitřní rozvody EL viz TZ a výkres</t>
  </si>
  <si>
    <t>ozn</t>
  </si>
  <si>
    <t>kod</t>
  </si>
  <si>
    <t>položka</t>
  </si>
  <si>
    <t>počet</t>
  </si>
  <si>
    <t>cena (Kč/ks)</t>
  </si>
  <si>
    <t>celkem (Kč)</t>
  </si>
  <si>
    <t>Rozváděčová technika</t>
  </si>
  <si>
    <t>1.1</t>
  </si>
  <si>
    <t>RH (RE) - úprava a doplnění pro napojení RS; FA 3/20/C, nutné úpravy a materiál, splnění podmínek e.on. Montážní firma zajistí bezpečné napojení, příp. dotažení všech svorek</t>
  </si>
  <si>
    <t>kpl</t>
  </si>
  <si>
    <t>1.2</t>
  </si>
  <si>
    <t>Rozvaděč RS (centrální spisovna); nový, dle výkresové dokumentace, certifikovaný výrobek (CE), konstrukční detaily dle výrobce rozvaděče</t>
  </si>
  <si>
    <t>1.3</t>
  </si>
  <si>
    <t xml:space="preserve">Zaměření, výrobní (dílenská) dokumentace rozvaděčů, technologický postup výstavby </t>
  </si>
  <si>
    <t>1.4</t>
  </si>
  <si>
    <t>Popis a schéma rozvaděčů</t>
  </si>
  <si>
    <t>1.5</t>
  </si>
  <si>
    <t>Montážní a odborné práce</t>
  </si>
  <si>
    <t>Mezisoučet</t>
  </si>
  <si>
    <t>2</t>
  </si>
  <si>
    <t>Elektroinstalační materiál, el. přístroje, el.spotřebiče</t>
  </si>
  <si>
    <t>2.1</t>
  </si>
  <si>
    <t>Spínač č.1, 250/10, IP20, barva bílá, kompletní, zapuštěný</t>
  </si>
  <si>
    <t>2.2</t>
  </si>
  <si>
    <t>Spínač č.5, 250/10, IP20, barva bílá, kompletní, zapuštěný</t>
  </si>
  <si>
    <t>2.3</t>
  </si>
  <si>
    <t>Zásuvka jednoduchá s clonkami 16/250, IP20, barva bílá - kompletní</t>
  </si>
  <si>
    <t>2.4</t>
  </si>
  <si>
    <t>Zásuvka dvojitá s clonkami 16/250, IP20, barva bílá - kompletní</t>
  </si>
  <si>
    <t>2.5</t>
  </si>
  <si>
    <t>Modul přepěťové ochrany - SPD typ 3 (do KU 68)</t>
  </si>
  <si>
    <t>2.6</t>
  </si>
  <si>
    <t>Spojovací a kotvící materiál, distanční prvky</t>
  </si>
  <si>
    <t>2.7</t>
  </si>
  <si>
    <t>Spotřební instalační a podružný materiál (instalační krabice zapuštěné a přisazené, svorky, oka, izolace, stah.,pás, svorky, sádra, tmely, barvy, víčka, příchytky, kotvení, kabelové příchytky, koncovky atd.)</t>
  </si>
  <si>
    <t>2.8</t>
  </si>
  <si>
    <t>Ventilátor stěnový s mřížkou, průměr 125mm, kuličková ložiska, zpětná klapka, časový doběh, barva bílá</t>
  </si>
  <si>
    <t>2.9</t>
  </si>
  <si>
    <t>Vkládací lišta LHD 40x20</t>
  </si>
  <si>
    <t>2.10</t>
  </si>
  <si>
    <t>Vkládací lišta LHD 40x40</t>
  </si>
  <si>
    <t>2.11</t>
  </si>
  <si>
    <t>Trubka ohebná PVC prům. 16mm</t>
  </si>
  <si>
    <t>2.12</t>
  </si>
  <si>
    <t>Trubka ohebná PVC prům. 25mm</t>
  </si>
  <si>
    <t>2.13</t>
  </si>
  <si>
    <t>Trubka ohebná PVC prům. 40mm</t>
  </si>
  <si>
    <t>2.14</t>
  </si>
  <si>
    <t>Svítidla a světelné zdroje</t>
  </si>
  <si>
    <t>3.1</t>
  </si>
  <si>
    <t>A1</t>
  </si>
  <si>
    <t>Přisazené, závěsné LED svítidlo, 230V AC, 39W, IP20, IK05, 4000K, světelný tok 4700lm. MTBF 65.000h, Pokles &gt;60.000h(L80B20), stabilita barvy světla 3 SDCM, kovové tělo, barva bílá, vč. zdroje, příslušenství, závěsů, kotvení</t>
  </si>
  <si>
    <t>3.2</t>
  </si>
  <si>
    <t>A2</t>
  </si>
  <si>
    <t>Přisazené, závěsné LED svítidlo, 230V AC, 52W, IP20, IK05, 4000K, světelný tok 6000lm. MTBF 65.000h, Pokles &gt;60.000h(L80B20), stabilita barvy světla 3 SDCM, kovové tělo, barva bílá, vč. zdroje, příslušenství, závěsů, kotvení</t>
  </si>
  <si>
    <t>3.3</t>
  </si>
  <si>
    <t>NA</t>
  </si>
  <si>
    <t>LED nouzové svítidlo, nástěnná i stropní, 230V AC, 0,8W, IP42, IK07, světelný tok 100lm, vč. zdroje, příslušenství, závěsů, kotvení. Záloha min 60min baterie NiCd 3,6V 0,5 Ah</t>
  </si>
  <si>
    <t>3.4</t>
  </si>
  <si>
    <t>PIK</t>
  </si>
  <si>
    <t>Fotoluminiscenční tabulka pro únikové cesty, značka s piktogramem, materiál plast, rozměr: 200x100mm, symbol viz PBŘ/požární preventista</t>
  </si>
  <si>
    <t>3.5</t>
  </si>
  <si>
    <t>Pozn.: svítidla mají platné certifikáty ENEC vydané EZÚ Praha, návrh sv. soustavy proveden výpočtem výrobce</t>
  </si>
  <si>
    <t>3.6</t>
  </si>
  <si>
    <t>Lešení pro montáž ve výškách</t>
  </si>
  <si>
    <t>3.7</t>
  </si>
  <si>
    <t>RECYKLACE SVÍTIDEL</t>
  </si>
  <si>
    <t>3.8</t>
  </si>
  <si>
    <t>Slaboproudé rozvody</t>
  </si>
  <si>
    <t>4.1</t>
  </si>
  <si>
    <t>RACK-B, úprava, doplnění pro instalaci, zakončení/napojení 8x UTP vč. Spotřebního a montážního materiálu, koordinace s IT, popis, 8x měření vč. protokolu</t>
  </si>
  <si>
    <t>4.2</t>
  </si>
  <si>
    <t>Datová zásuvka dvojitá UTP CAT5e, 2xRJ45, barva bílá, 1x rámeček pro zásuvku, 1x tělo zásuvky, 1x nosná maska pro 2 keystone, 2x keystone RJ45 černý UTP cat.5e, zásuvka pro montáž pod omítku, instalační krabička, kompletní set</t>
  </si>
  <si>
    <t>4.3</t>
  </si>
  <si>
    <t>Patch panel,cat.5e,24xRJ45, kompletní set</t>
  </si>
  <si>
    <t>4.4</t>
  </si>
  <si>
    <t>Patch cord,cat.5e,RJ45,1m</t>
  </si>
  <si>
    <t>4.5</t>
  </si>
  <si>
    <t>Vodiče a kabely</t>
  </si>
  <si>
    <t>5.1</t>
  </si>
  <si>
    <t>CYKY-J(O) 3x1,5</t>
  </si>
  <si>
    <t>5.2</t>
  </si>
  <si>
    <t>CYKY-J 5x1,5</t>
  </si>
  <si>
    <t>5.3</t>
  </si>
  <si>
    <t>CYKY-J 3x2,5</t>
  </si>
  <si>
    <t>5.4</t>
  </si>
  <si>
    <t>CYKY-J 5x4</t>
  </si>
  <si>
    <t>5.5</t>
  </si>
  <si>
    <t>CY1 (protahovací)</t>
  </si>
  <si>
    <t>5.6</t>
  </si>
  <si>
    <t>CYA 6</t>
  </si>
  <si>
    <t>5.7</t>
  </si>
  <si>
    <t>Kabel UTP 4x2x0,5 cat 5e drát (STR)</t>
  </si>
  <si>
    <t>5.8</t>
  </si>
  <si>
    <t>Prořez délkového materiálu (3%)</t>
  </si>
  <si>
    <t>5.9</t>
  </si>
  <si>
    <t>Uzemnění a pospojování</t>
  </si>
  <si>
    <t>6.1</t>
  </si>
  <si>
    <t>Připojení vodiče CYA6 na stávajícího uzemnění</t>
  </si>
  <si>
    <t>6.2</t>
  </si>
  <si>
    <t xml:space="preserve">Příslušenství pro realizaci uzemnění a doplň. pospojení (PA), komponenty TZB budou pospojovány a připojeny na ochranný vodič.
</t>
  </si>
  <si>
    <t>6.3</t>
  </si>
  <si>
    <t xml:space="preserve">Spotřební a instalační mat. pro PE, PA a uzemnění </t>
  </si>
  <si>
    <t>6.4</t>
  </si>
  <si>
    <t>Měření uzemnění</t>
  </si>
  <si>
    <t>6.5</t>
  </si>
  <si>
    <t>Stavební práce</t>
  </si>
  <si>
    <t>7.1</t>
  </si>
  <si>
    <t>Frézování a sekání drážek (beton, cihla) pro kabeláž v celém objektu</t>
  </si>
  <si>
    <t>7.2</t>
  </si>
  <si>
    <t>Stavební připravenost kabelových tras pod omítkou, ve zdivu, ve stropech, v SDK, kotvení, sádrování, tmelení atd. vč. materiálu</t>
  </si>
  <si>
    <t>7.3</t>
  </si>
  <si>
    <t xml:space="preserve">Jádrové vrtání/průrazy na páteřních trasách horizontálně a 2.NP-1.NP (STR) </t>
  </si>
  <si>
    <t>7.4</t>
  </si>
  <si>
    <t xml:space="preserve">Průrazy na kabelových trasách </t>
  </si>
  <si>
    <t>7.5</t>
  </si>
  <si>
    <t>Stavební příprava pro instalaci rozvaděče RS, stavební úprava výklenku</t>
  </si>
  <si>
    <t>7.6</t>
  </si>
  <si>
    <r>
      <t xml:space="preserve">Příprava otvorů/kapes, stavební instalace protahovacích, přístrojových krabic apod  </t>
    </r>
    <r>
      <rPr>
        <sz val="10"/>
        <rFont val="Arial CE"/>
        <charset val="238"/>
      </rPr>
      <t xml:space="preserve"> </t>
    </r>
  </si>
  <si>
    <t>7.7</t>
  </si>
  <si>
    <t>Protipožární ucpávky prostupů mezi požárními úseky a mezi podlažím, dle PBŘ, EI 90/60, štítek, certifikát, dokumentace, fotodokumetace s popisem</t>
  </si>
  <si>
    <t>7.8</t>
  </si>
  <si>
    <t>Přeložky a úpravy IS (voda, plyn, SLP, EL) v místě kolize nové EL+SLP instalace, provede odborná firma s kvalifikací a dodá RZ. Přeložky IS (lokálně v místě tras EL+SLP a rozvaděčů) budou provedeny dle aktuálního stavu v době výstavby a řešeny jako samostatná akce</t>
  </si>
  <si>
    <t>7.9</t>
  </si>
  <si>
    <t>Zámečnické práce - zapravení v RH po dozbrojení</t>
  </si>
  <si>
    <t>7.10</t>
  </si>
  <si>
    <t>Spotřební a instalační materiál pro stavební připravenost</t>
  </si>
  <si>
    <t>Ostatní</t>
  </si>
  <si>
    <t>8.1</t>
  </si>
  <si>
    <t>Demontáže stávajících, dále nevyužitých EL+SLP rozvodů, páteřních tras, kabelových tras, lišt, trubek, kabelů, úchytek, spoj. mat., rozvaděčů, rozvodnic, výzbroje, ost. prvků, vyseknutí krabic, apod. v řešených prostorech</t>
  </si>
  <si>
    <t>8.2</t>
  </si>
  <si>
    <t>Koordinace profesí, HIP, INV</t>
  </si>
  <si>
    <t>8.3</t>
  </si>
  <si>
    <t>Úklid, odvoz, likvidace odpadů, suti, likvidace/recyklace starých sv. zdrojů, materiálu osvětlení, kabelů, rozvaděčů, kovů, plastů, lišt, trubek apod. vč. dodání vážních lístků, dokladů o uložení na skládku a ekol. likvidaci</t>
  </si>
  <si>
    <t>8.4</t>
  </si>
  <si>
    <t>Podružné a nespecifikované práce (jinde neuvedené)</t>
  </si>
  <si>
    <t>8.5</t>
  </si>
  <si>
    <t>Podružný, spotřební a instalační materiál (jinde neuvedené)</t>
  </si>
  <si>
    <t>8.6</t>
  </si>
  <si>
    <t>Individuální a komplexní zkoušky, protokol o zkouškách</t>
  </si>
  <si>
    <t>8.7</t>
  </si>
  <si>
    <t>Výchozí revize a zaškolení obsluhy EL zařízení, dokladová část k předání stavby</t>
  </si>
  <si>
    <t>8.8</t>
  </si>
  <si>
    <t xml:space="preserve">Dokumentace výrobní/dílenská </t>
  </si>
  <si>
    <t>8.9</t>
  </si>
  <si>
    <t>Dokumentace skutečného provedení stavby (DSPS)</t>
  </si>
  <si>
    <t>8.10</t>
  </si>
  <si>
    <t>Popis a označení ukončovacích prvků</t>
  </si>
  <si>
    <t>8.11</t>
  </si>
  <si>
    <t>Autorský dozor projektanta elektro+doprava</t>
  </si>
  <si>
    <t>8.12</t>
  </si>
  <si>
    <t>3% projekční rezerva (z kompletní ceny profese silnoproudá zařízení)</t>
  </si>
  <si>
    <t>Doprava, přesuny hmot, zařízení staveniště, lešení, apod.</t>
  </si>
  <si>
    <t>Rekapitulace:</t>
  </si>
  <si>
    <t>Celkem za dodávku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</si>
</sst>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General_)"/>
    <numFmt numFmtId="166" formatCode="#,##0.00\ &quot;Kč&quot;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u/>
      <sz val="18"/>
      <name val="Arial"/>
      <family val="2"/>
      <charset val="238"/>
    </font>
    <font>
      <u/>
      <sz val="18"/>
      <name val="Arial CE"/>
      <charset val="238"/>
    </font>
    <font>
      <i/>
      <u/>
      <sz val="10"/>
      <name val="Arial"/>
      <family val="2"/>
      <charset val="238"/>
    </font>
    <font>
      <i/>
      <u/>
      <sz val="10"/>
      <name val="Arial CE"/>
      <charset val="238"/>
    </font>
    <font>
      <i/>
      <sz val="10"/>
      <name val="Arial"/>
      <family val="2"/>
      <charset val="238"/>
    </font>
    <font>
      <i/>
      <sz val="11"/>
      <name val="Arial CE"/>
      <charset val="238"/>
    </font>
    <font>
      <b/>
      <i/>
      <sz val="10"/>
      <name val="Arial CE"/>
      <charset val="238"/>
    </font>
    <font>
      <sz val="8"/>
      <name val="Verdana"/>
      <family val="2"/>
      <charset val="238"/>
    </font>
    <font>
      <sz val="10"/>
      <color rgb="FFFF0000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6" borderId="0" xfId="0" applyFill="1"/>
    <xf numFmtId="1" fontId="0" fillId="0" borderId="52" xfId="0" applyNumberFormat="1" applyBorder="1" applyAlignment="1">
      <alignment horizontal="center" vertical="top"/>
    </xf>
    <xf numFmtId="1" fontId="0" fillId="6" borderId="52" xfId="0" applyNumberFormat="1" applyFill="1" applyBorder="1" applyAlignment="1">
      <alignment vertical="top"/>
    </xf>
    <xf numFmtId="1" fontId="0" fillId="6" borderId="52" xfId="0" applyNumberFormat="1" applyFill="1" applyBorder="1" applyAlignment="1">
      <alignment horizontal="left" vertical="top"/>
    </xf>
    <xf numFmtId="0" fontId="0" fillId="6" borderId="52" xfId="0" applyFill="1" applyBorder="1" applyAlignment="1">
      <alignment horizontal="left" vertical="top"/>
    </xf>
    <xf numFmtId="1" fontId="0" fillId="6" borderId="52" xfId="0" applyNumberFormat="1" applyFill="1" applyBorder="1" applyAlignment="1">
      <alignment horizontal="center" vertical="top"/>
    </xf>
    <xf numFmtId="0" fontId="0" fillId="6" borderId="52" xfId="0" applyFill="1" applyBorder="1"/>
    <xf numFmtId="0" fontId="0" fillId="6" borderId="52" xfId="0" applyFill="1" applyBorder="1" applyAlignment="1">
      <alignment horizontal="center"/>
    </xf>
    <xf numFmtId="0" fontId="24" fillId="6" borderId="52" xfId="0" applyFont="1" applyFill="1" applyBorder="1" applyAlignment="1">
      <alignment horizontal="center"/>
    </xf>
    <xf numFmtId="0" fontId="9" fillId="6" borderId="52" xfId="0" applyFont="1" applyFill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left" vertical="center" wrapText="1"/>
    </xf>
    <xf numFmtId="0" fontId="0" fillId="0" borderId="52" xfId="0" applyBorder="1" applyAlignment="1">
      <alignment horizontal="center" wrapText="1"/>
    </xf>
    <xf numFmtId="0" fontId="0" fillId="6" borderId="52" xfId="0" applyFill="1" applyBorder="1" applyAlignment="1">
      <alignment horizontal="center" wrapText="1"/>
    </xf>
    <xf numFmtId="0" fontId="0" fillId="6" borderId="52" xfId="0" applyFill="1" applyBorder="1" applyAlignment="1">
      <alignment horizontal="left" wrapText="1"/>
    </xf>
    <xf numFmtId="0" fontId="22" fillId="6" borderId="52" xfId="0" applyFont="1" applyFill="1" applyBorder="1" applyAlignment="1">
      <alignment vertical="top"/>
    </xf>
    <xf numFmtId="49" fontId="0" fillId="0" borderId="52" xfId="0" applyNumberFormat="1" applyBorder="1" applyAlignment="1">
      <alignment horizontal="center" vertical="top"/>
    </xf>
    <xf numFmtId="16" fontId="0" fillId="6" borderId="52" xfId="0" applyNumberFormat="1" applyFill="1" applyBorder="1" applyAlignment="1">
      <alignment horizontal="left" vertical="top"/>
    </xf>
    <xf numFmtId="0" fontId="0" fillId="0" borderId="52" xfId="0" applyBorder="1" applyAlignment="1">
      <alignment horizontal="left" vertical="top" wrapText="1"/>
    </xf>
    <xf numFmtId="0" fontId="0" fillId="0" borderId="52" xfId="0" applyBorder="1" applyAlignment="1">
      <alignment horizontal="center"/>
    </xf>
    <xf numFmtId="4" fontId="0" fillId="0" borderId="52" xfId="0" applyNumberFormat="1" applyBorder="1"/>
    <xf numFmtId="0" fontId="0" fillId="0" borderId="52" xfId="0" applyBorder="1" applyAlignment="1">
      <alignment horizontal="left" vertical="top"/>
    </xf>
    <xf numFmtId="3" fontId="0" fillId="0" borderId="52" xfId="0" applyNumberFormat="1" applyBorder="1" applyAlignment="1">
      <alignment horizontal="center"/>
    </xf>
    <xf numFmtId="0" fontId="25" fillId="6" borderId="52" xfId="0" applyFont="1" applyFill="1" applyBorder="1" applyAlignment="1">
      <alignment vertical="top"/>
    </xf>
    <xf numFmtId="0" fontId="25" fillId="6" borderId="52" xfId="0" applyFont="1" applyFill="1" applyBorder="1" applyAlignment="1">
      <alignment horizontal="center" wrapText="1"/>
    </xf>
    <xf numFmtId="0" fontId="25" fillId="6" borderId="52" xfId="0" applyFont="1" applyFill="1" applyBorder="1" applyAlignment="1">
      <alignment horizontal="center"/>
    </xf>
    <xf numFmtId="4" fontId="25" fillId="6" borderId="52" xfId="0" applyNumberFormat="1" applyFont="1" applyFill="1" applyBorder="1"/>
    <xf numFmtId="0" fontId="0" fillId="6" borderId="52" xfId="0" applyFill="1" applyBorder="1" applyAlignment="1">
      <alignment vertical="top"/>
    </xf>
    <xf numFmtId="4" fontId="0" fillId="6" borderId="52" xfId="0" applyNumberFormat="1" applyFill="1" applyBorder="1"/>
    <xf numFmtId="0" fontId="18" fillId="6" borderId="52" xfId="0" applyFont="1" applyFill="1" applyBorder="1" applyAlignment="1">
      <alignment horizontal="center"/>
    </xf>
    <xf numFmtId="4" fontId="18" fillId="6" borderId="52" xfId="0" applyNumberFormat="1" applyFont="1" applyFill="1" applyBorder="1"/>
    <xf numFmtId="0" fontId="18" fillId="0" borderId="52" xfId="0" applyFont="1" applyBorder="1" applyAlignment="1">
      <alignment horizontal="center"/>
    </xf>
    <xf numFmtId="4" fontId="18" fillId="0" borderId="52" xfId="0" applyNumberFormat="1" applyFont="1" applyBorder="1"/>
    <xf numFmtId="0" fontId="0" fillId="6" borderId="52" xfId="0" applyFill="1" applyBorder="1" applyAlignment="1">
      <alignment vertical="top" wrapText="1"/>
    </xf>
    <xf numFmtId="0" fontId="0" fillId="6" borderId="52" xfId="0" applyFill="1" applyBorder="1" applyAlignment="1">
      <alignment wrapText="1"/>
    </xf>
    <xf numFmtId="3" fontId="0" fillId="6" borderId="52" xfId="0" applyNumberFormat="1" applyFill="1" applyBorder="1" applyAlignment="1">
      <alignment horizontal="center"/>
    </xf>
    <xf numFmtId="0" fontId="0" fillId="6" borderId="52" xfId="0" applyFill="1" applyBorder="1" applyAlignment="1">
      <alignment horizontal="left" vertical="top" wrapText="1"/>
    </xf>
    <xf numFmtId="0" fontId="0" fillId="0" borderId="52" xfId="0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3" fontId="26" fillId="6" borderId="52" xfId="0" applyNumberFormat="1" applyFont="1" applyFill="1" applyBorder="1" applyAlignment="1" applyProtection="1">
      <alignment horizontal="left"/>
      <protection locked="0"/>
    </xf>
    <xf numFmtId="4" fontId="0" fillId="6" borderId="52" xfId="0" applyNumberFormat="1" applyFill="1" applyBorder="1" applyAlignment="1">
      <alignment horizontal="right"/>
    </xf>
    <xf numFmtId="49" fontId="27" fillId="0" borderId="52" xfId="0" applyNumberFormat="1" applyFont="1" applyBorder="1" applyAlignment="1">
      <alignment horizontal="center" vertical="top"/>
    </xf>
    <xf numFmtId="1" fontId="27" fillId="0" borderId="52" xfId="0" applyNumberFormat="1" applyFont="1" applyBorder="1" applyAlignment="1">
      <alignment horizontal="center" vertical="top"/>
    </xf>
    <xf numFmtId="0" fontId="28" fillId="6" borderId="52" xfId="0" applyFont="1" applyFill="1" applyBorder="1" applyAlignment="1">
      <alignment vertical="top" wrapText="1"/>
    </xf>
    <xf numFmtId="0" fontId="27" fillId="6" borderId="52" xfId="0" applyFont="1" applyFill="1" applyBorder="1" applyAlignment="1">
      <alignment horizontal="center"/>
    </xf>
    <xf numFmtId="4" fontId="27" fillId="6" borderId="52" xfId="0" applyNumberFormat="1" applyFont="1" applyFill="1" applyBorder="1"/>
    <xf numFmtId="0" fontId="22" fillId="0" borderId="52" xfId="0" applyFont="1" applyBorder="1" applyAlignment="1">
      <alignment vertical="top"/>
    </xf>
    <xf numFmtId="4" fontId="25" fillId="0" borderId="52" xfId="0" applyNumberFormat="1" applyFont="1" applyBorder="1"/>
    <xf numFmtId="0" fontId="25" fillId="6" borderId="52" xfId="0" applyFont="1" applyFill="1" applyBorder="1" applyAlignment="1">
      <alignment wrapText="1"/>
    </xf>
    <xf numFmtId="0" fontId="8" fillId="6" borderId="52" xfId="0" applyFont="1" applyFill="1" applyBorder="1" applyAlignment="1">
      <alignment wrapText="1"/>
    </xf>
    <xf numFmtId="4" fontId="8" fillId="6" borderId="52" xfId="0" applyNumberFormat="1" applyFont="1" applyFill="1" applyBorder="1"/>
    <xf numFmtId="1" fontId="27" fillId="0" borderId="0" xfId="0" applyNumberFormat="1" applyFont="1" applyAlignment="1">
      <alignment horizontal="center" vertical="top"/>
    </xf>
    <xf numFmtId="1" fontId="0" fillId="6" borderId="0" xfId="0" applyNumberFormat="1" applyFill="1" applyAlignment="1">
      <alignment vertical="top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66" fontId="7" fillId="6" borderId="0" xfId="0" applyNumberFormat="1" applyFont="1" applyFill="1" applyAlignment="1">
      <alignment horizontal="right"/>
    </xf>
    <xf numFmtId="0" fontId="7" fillId="6" borderId="0" xfId="0" applyFont="1" applyFill="1"/>
    <xf numFmtId="0" fontId="0" fillId="6" borderId="0" xfId="0" applyFill="1" applyAlignment="1">
      <alignment horizontal="center"/>
    </xf>
    <xf numFmtId="4" fontId="0" fillId="6" borderId="0" xfId="0" applyNumberFormat="1" applyFill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5" fontId="23" fillId="6" borderId="52" xfId="0" applyNumberFormat="1" applyFont="1" applyFill="1" applyBorder="1" applyAlignment="1">
      <alignment vertical="top" wrapText="1"/>
    </xf>
    <xf numFmtId="0" fontId="0" fillId="6" borderId="52" xfId="0" applyFill="1" applyBorder="1" applyAlignment="1">
      <alignment vertical="top"/>
    </xf>
    <xf numFmtId="0" fontId="0" fillId="6" borderId="52" xfId="0" applyFill="1" applyBorder="1"/>
    <xf numFmtId="0" fontId="0" fillId="6" borderId="52" xfId="0" applyFill="1" applyBorder="1" applyAlignment="1">
      <alignment vertical="top" wrapText="1"/>
    </xf>
    <xf numFmtId="0" fontId="0" fillId="6" borderId="52" xfId="0" applyFill="1" applyBorder="1" applyAlignment="1">
      <alignment wrapText="1"/>
    </xf>
    <xf numFmtId="165" fontId="19" fillId="6" borderId="47" xfId="0" applyNumberFormat="1" applyFont="1" applyFill="1" applyBorder="1" applyAlignment="1">
      <alignment horizontal="center"/>
    </xf>
    <xf numFmtId="0" fontId="20" fillId="6" borderId="48" xfId="0" applyFont="1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13" fillId="0" borderId="5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165" fontId="21" fillId="6" borderId="52" xfId="0" applyNumberFormat="1" applyFont="1" applyFill="1" applyBorder="1" applyAlignment="1">
      <alignment vertical="top" wrapText="1"/>
    </xf>
    <xf numFmtId="0" fontId="22" fillId="6" borderId="52" xfId="0" applyFont="1" applyFill="1" applyBorder="1" applyAlignment="1">
      <alignment vertical="top"/>
    </xf>
    <xf numFmtId="0" fontId="22" fillId="6" borderId="52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49" t="s">
        <v>41</v>
      </c>
      <c r="B2" s="249"/>
      <c r="C2" s="249"/>
      <c r="D2" s="249"/>
      <c r="E2" s="249"/>
      <c r="F2" s="249"/>
      <c r="G2" s="24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50" t="s">
        <v>4</v>
      </c>
      <c r="C1" s="251"/>
      <c r="D1" s="251"/>
      <c r="E1" s="251"/>
      <c r="F1" s="251"/>
      <c r="G1" s="251"/>
      <c r="H1" s="251"/>
      <c r="I1" s="251"/>
      <c r="J1" s="252"/>
    </row>
    <row r="2" spans="1:15" ht="36" customHeight="1" x14ac:dyDescent="0.2">
      <c r="A2" s="2"/>
      <c r="B2" s="77" t="s">
        <v>24</v>
      </c>
      <c r="C2" s="78"/>
      <c r="D2" s="79" t="s">
        <v>49</v>
      </c>
      <c r="E2" s="259" t="s">
        <v>46</v>
      </c>
      <c r="F2" s="260"/>
      <c r="G2" s="260"/>
      <c r="H2" s="260"/>
      <c r="I2" s="260"/>
      <c r="J2" s="261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62" t="s">
        <v>46</v>
      </c>
      <c r="F3" s="263"/>
      <c r="G3" s="263"/>
      <c r="H3" s="263"/>
      <c r="I3" s="263"/>
      <c r="J3" s="264"/>
    </row>
    <row r="4" spans="1:15" ht="23.25" customHeight="1" x14ac:dyDescent="0.2">
      <c r="A4" s="76">
        <v>1854</v>
      </c>
      <c r="B4" s="82" t="s">
        <v>48</v>
      </c>
      <c r="C4" s="83"/>
      <c r="D4" s="84" t="s">
        <v>43</v>
      </c>
      <c r="E4" s="272" t="s">
        <v>44</v>
      </c>
      <c r="F4" s="273"/>
      <c r="G4" s="273"/>
      <c r="H4" s="273"/>
      <c r="I4" s="273"/>
      <c r="J4" s="274"/>
    </row>
    <row r="5" spans="1:15" ht="24" customHeight="1" x14ac:dyDescent="0.2">
      <c r="A5" s="2"/>
      <c r="B5" s="31" t="s">
        <v>23</v>
      </c>
      <c r="D5" s="277"/>
      <c r="E5" s="278"/>
      <c r="F5" s="278"/>
      <c r="G5" s="278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79"/>
      <c r="E6" s="280"/>
      <c r="F6" s="280"/>
      <c r="G6" s="280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81"/>
      <c r="F7" s="282"/>
      <c r="G7" s="28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66"/>
      <c r="E11" s="266"/>
      <c r="F11" s="266"/>
      <c r="G11" s="266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71"/>
      <c r="E12" s="271"/>
      <c r="F12" s="271"/>
      <c r="G12" s="27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75"/>
      <c r="F13" s="276"/>
      <c r="G13" s="27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65"/>
      <c r="F15" s="265"/>
      <c r="G15" s="267"/>
      <c r="H15" s="267"/>
      <c r="I15" s="267" t="s">
        <v>31</v>
      </c>
      <c r="J15" s="26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56"/>
      <c r="F16" s="257"/>
      <c r="G16" s="256"/>
      <c r="H16" s="257"/>
      <c r="I16" s="256">
        <f>SUMIF(F49:F60,A16,I49:I60)+SUMIF(F49:F60,"PSU",I49:I60)</f>
        <v>0</v>
      </c>
      <c r="J16" s="25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56"/>
      <c r="F17" s="257"/>
      <c r="G17" s="256"/>
      <c r="H17" s="257"/>
      <c r="I17" s="256">
        <f>SUMIF(F49:F60,A17,I49:I60)</f>
        <v>0</v>
      </c>
      <c r="J17" s="25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56"/>
      <c r="F18" s="257"/>
      <c r="G18" s="256"/>
      <c r="H18" s="257"/>
      <c r="I18" s="256">
        <f>SUMIF(F49:F60,A18,I49:I60)</f>
        <v>0</v>
      </c>
      <c r="J18" s="258"/>
    </row>
    <row r="19" spans="1:10" ht="23.25" customHeight="1" x14ac:dyDescent="0.2">
      <c r="A19" s="139" t="s">
        <v>77</v>
      </c>
      <c r="B19" s="38" t="s">
        <v>29</v>
      </c>
      <c r="C19" s="62"/>
      <c r="D19" s="63"/>
      <c r="E19" s="256"/>
      <c r="F19" s="257"/>
      <c r="G19" s="256"/>
      <c r="H19" s="257"/>
      <c r="I19" s="256">
        <f>SUMIF(F49:F60,A19,I49:I60)</f>
        <v>0</v>
      </c>
      <c r="J19" s="258"/>
    </row>
    <row r="20" spans="1:10" ht="23.25" customHeight="1" x14ac:dyDescent="0.2">
      <c r="A20" s="139" t="s">
        <v>78</v>
      </c>
      <c r="B20" s="38" t="s">
        <v>30</v>
      </c>
      <c r="C20" s="62"/>
      <c r="D20" s="63"/>
      <c r="E20" s="256"/>
      <c r="F20" s="257"/>
      <c r="G20" s="256"/>
      <c r="H20" s="257"/>
      <c r="I20" s="256">
        <f>SUMIF(F49:F60,A20,I49:I60)</f>
        <v>0</v>
      </c>
      <c r="J20" s="258"/>
    </row>
    <row r="21" spans="1:10" ht="23.25" customHeight="1" x14ac:dyDescent="0.2">
      <c r="A21" s="2"/>
      <c r="B21" s="48" t="s">
        <v>31</v>
      </c>
      <c r="C21" s="64"/>
      <c r="D21" s="65"/>
      <c r="E21" s="269"/>
      <c r="F21" s="270"/>
      <c r="G21" s="269"/>
      <c r="H21" s="270"/>
      <c r="I21" s="269">
        <f>SUM(I16:J20)</f>
        <v>0</v>
      </c>
      <c r="J21" s="28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86">
        <f>ZakladDPHSniVypocet</f>
        <v>0</v>
      </c>
      <c r="H23" s="287"/>
      <c r="I23" s="28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84">
        <f>A23</f>
        <v>0</v>
      </c>
      <c r="H24" s="285"/>
      <c r="I24" s="28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86">
        <f>ZakladDPHZaklVypocet</f>
        <v>0</v>
      </c>
      <c r="H25" s="287"/>
      <c r="I25" s="28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53">
        <f>A25</f>
        <v>0</v>
      </c>
      <c r="H26" s="254"/>
      <c r="I26" s="25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55">
        <f>CenaCelkem-(ZakladDPHSni+DPHSni+ZakladDPHZakl+DPHZakl)</f>
        <v>0</v>
      </c>
      <c r="H27" s="255"/>
      <c r="I27" s="25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89">
        <f>ZakladDPHSniVypocet+ZakladDPHZaklVypocet</f>
        <v>0</v>
      </c>
      <c r="H28" s="290"/>
      <c r="I28" s="29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89">
        <f>A27</f>
        <v>0</v>
      </c>
      <c r="H29" s="289"/>
      <c r="I29" s="289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91"/>
      <c r="E34" s="292"/>
      <c r="G34" s="293"/>
      <c r="H34" s="294"/>
      <c r="I34" s="294"/>
      <c r="J34" s="25"/>
    </row>
    <row r="35" spans="1:10" ht="12.75" customHeight="1" x14ac:dyDescent="0.2">
      <c r="A35" s="2"/>
      <c r="B35" s="2"/>
      <c r="D35" s="283" t="s">
        <v>2</v>
      </c>
      <c r="E35" s="28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95"/>
      <c r="D39" s="295"/>
      <c r="E39" s="295"/>
      <c r="F39" s="100">
        <f>'01 11041_01 Pol'!AE146</f>
        <v>0</v>
      </c>
      <c r="G39" s="101">
        <f>'01 11041_01 Pol'!AF146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296" t="s">
        <v>46</v>
      </c>
      <c r="D40" s="296"/>
      <c r="E40" s="296"/>
      <c r="F40" s="105">
        <f>'01 11041_01 Pol'!AE146</f>
        <v>0</v>
      </c>
      <c r="G40" s="106">
        <f>'01 11041_01 Pol'!AF146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295" t="s">
        <v>44</v>
      </c>
      <c r="D41" s="295"/>
      <c r="E41" s="295"/>
      <c r="F41" s="109">
        <f>'01 11041_01 Pol'!AE146</f>
        <v>0</v>
      </c>
      <c r="G41" s="102">
        <f>'01 11041_01 Pol'!AF146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97" t="s">
        <v>51</v>
      </c>
      <c r="C42" s="298"/>
      <c r="D42" s="298"/>
      <c r="E42" s="299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55</v>
      </c>
      <c r="C49" s="300" t="s">
        <v>56</v>
      </c>
      <c r="D49" s="301"/>
      <c r="E49" s="301"/>
      <c r="F49" s="137" t="s">
        <v>26</v>
      </c>
      <c r="G49" s="130"/>
      <c r="H49" s="130"/>
      <c r="I49" s="130">
        <f>'01 11041_01 Pol'!G8</f>
        <v>0</v>
      </c>
      <c r="J49" s="135" t="str">
        <f>IF(I61=0,"",I49/I61*100)</f>
        <v/>
      </c>
    </row>
    <row r="50" spans="1:10" ht="36.75" customHeight="1" x14ac:dyDescent="0.2">
      <c r="A50" s="124"/>
      <c r="B50" s="129" t="s">
        <v>57</v>
      </c>
      <c r="C50" s="300" t="s">
        <v>58</v>
      </c>
      <c r="D50" s="301"/>
      <c r="E50" s="301"/>
      <c r="F50" s="137" t="s">
        <v>26</v>
      </c>
      <c r="G50" s="130"/>
      <c r="H50" s="130"/>
      <c r="I50" s="130">
        <f>'01 11041_01 Pol'!G14</f>
        <v>0</v>
      </c>
      <c r="J50" s="135" t="str">
        <f>IF(I61=0,"",I50/I61*100)</f>
        <v/>
      </c>
    </row>
    <row r="51" spans="1:10" ht="36.75" customHeight="1" x14ac:dyDescent="0.2">
      <c r="A51" s="124"/>
      <c r="B51" s="129" t="s">
        <v>59</v>
      </c>
      <c r="C51" s="300" t="s">
        <v>60</v>
      </c>
      <c r="D51" s="301"/>
      <c r="E51" s="301"/>
      <c r="F51" s="137" t="s">
        <v>26</v>
      </c>
      <c r="G51" s="130"/>
      <c r="H51" s="130"/>
      <c r="I51" s="130">
        <f>'01 11041_01 Pol'!G33</f>
        <v>0</v>
      </c>
      <c r="J51" s="135" t="str">
        <f>IF(I61=0,"",I51/I61*100)</f>
        <v/>
      </c>
    </row>
    <row r="52" spans="1:10" ht="36.75" customHeight="1" x14ac:dyDescent="0.2">
      <c r="A52" s="124"/>
      <c r="B52" s="129" t="s">
        <v>61</v>
      </c>
      <c r="C52" s="300" t="s">
        <v>62</v>
      </c>
      <c r="D52" s="301"/>
      <c r="E52" s="301"/>
      <c r="F52" s="137" t="s">
        <v>26</v>
      </c>
      <c r="G52" s="130"/>
      <c r="H52" s="130"/>
      <c r="I52" s="130">
        <f>'01 11041_01 Pol'!G88</f>
        <v>0</v>
      </c>
      <c r="J52" s="135" t="str">
        <f>IF(I61=0,"",I52/I61*100)</f>
        <v/>
      </c>
    </row>
    <row r="53" spans="1:10" ht="36.75" customHeight="1" x14ac:dyDescent="0.2">
      <c r="A53" s="124"/>
      <c r="B53" s="129" t="s">
        <v>63</v>
      </c>
      <c r="C53" s="300" t="s">
        <v>64</v>
      </c>
      <c r="D53" s="301"/>
      <c r="E53" s="301"/>
      <c r="F53" s="137" t="s">
        <v>27</v>
      </c>
      <c r="G53" s="130"/>
      <c r="H53" s="130"/>
      <c r="I53" s="130">
        <f>'01 11041_01 Pol'!G90</f>
        <v>0</v>
      </c>
      <c r="J53" s="135" t="str">
        <f>IF(I61=0,"",I53/I61*100)</f>
        <v/>
      </c>
    </row>
    <row r="54" spans="1:10" ht="36.75" customHeight="1" x14ac:dyDescent="0.2">
      <c r="A54" s="124"/>
      <c r="B54" s="129" t="s">
        <v>65</v>
      </c>
      <c r="C54" s="300" t="s">
        <v>66</v>
      </c>
      <c r="D54" s="301"/>
      <c r="E54" s="301"/>
      <c r="F54" s="137" t="s">
        <v>27</v>
      </c>
      <c r="G54" s="130"/>
      <c r="H54" s="130"/>
      <c r="I54" s="130">
        <f>'01 11041_01 Pol'!G95</f>
        <v>0</v>
      </c>
      <c r="J54" s="135" t="str">
        <f>IF(I61=0,"",I54/I61*100)</f>
        <v/>
      </c>
    </row>
    <row r="55" spans="1:10" ht="36.75" customHeight="1" x14ac:dyDescent="0.2">
      <c r="A55" s="124"/>
      <c r="B55" s="129" t="s">
        <v>67</v>
      </c>
      <c r="C55" s="300" t="s">
        <v>68</v>
      </c>
      <c r="D55" s="301"/>
      <c r="E55" s="301"/>
      <c r="F55" s="137" t="s">
        <v>27</v>
      </c>
      <c r="G55" s="130"/>
      <c r="H55" s="130"/>
      <c r="I55" s="130">
        <f>'01 11041_01 Pol'!G104</f>
        <v>0</v>
      </c>
      <c r="J55" s="135" t="str">
        <f>IF(I61=0,"",I55/I61*100)</f>
        <v/>
      </c>
    </row>
    <row r="56" spans="1:10" ht="36.75" customHeight="1" x14ac:dyDescent="0.2">
      <c r="A56" s="124"/>
      <c r="B56" s="129" t="s">
        <v>69</v>
      </c>
      <c r="C56" s="300" t="s">
        <v>70</v>
      </c>
      <c r="D56" s="301"/>
      <c r="E56" s="301"/>
      <c r="F56" s="137" t="s">
        <v>27</v>
      </c>
      <c r="G56" s="130"/>
      <c r="H56" s="130"/>
      <c r="I56" s="130">
        <f>'01 11041_01 Pol'!G109</f>
        <v>0</v>
      </c>
      <c r="J56" s="135" t="str">
        <f>IF(I61=0,"",I56/I61*100)</f>
        <v/>
      </c>
    </row>
    <row r="57" spans="1:10" ht="36.75" customHeight="1" x14ac:dyDescent="0.2">
      <c r="A57" s="124"/>
      <c r="B57" s="129" t="s">
        <v>71</v>
      </c>
      <c r="C57" s="300" t="s">
        <v>72</v>
      </c>
      <c r="D57" s="301"/>
      <c r="E57" s="301"/>
      <c r="F57" s="137" t="s">
        <v>27</v>
      </c>
      <c r="G57" s="130"/>
      <c r="H57" s="130"/>
      <c r="I57" s="130">
        <f>'01 11041_01 Pol'!G119</f>
        <v>0</v>
      </c>
      <c r="J57" s="135" t="str">
        <f>IF(I61=0,"",I57/I61*100)</f>
        <v/>
      </c>
    </row>
    <row r="58" spans="1:10" ht="36.75" customHeight="1" x14ac:dyDescent="0.2">
      <c r="A58" s="124"/>
      <c r="B58" s="129" t="s">
        <v>73</v>
      </c>
      <c r="C58" s="300" t="s">
        <v>74</v>
      </c>
      <c r="D58" s="301"/>
      <c r="E58" s="301"/>
      <c r="F58" s="137" t="s">
        <v>27</v>
      </c>
      <c r="G58" s="130"/>
      <c r="H58" s="130"/>
      <c r="I58" s="130">
        <f>'01 11041_01 Pol'!G124</f>
        <v>0</v>
      </c>
      <c r="J58" s="135" t="str">
        <f>IF(I61=0,"",I58/I61*100)</f>
        <v/>
      </c>
    </row>
    <row r="59" spans="1:10" ht="36.75" customHeight="1" x14ac:dyDescent="0.2">
      <c r="A59" s="124"/>
      <c r="B59" s="129" t="s">
        <v>75</v>
      </c>
      <c r="C59" s="300" t="s">
        <v>76</v>
      </c>
      <c r="D59" s="301"/>
      <c r="E59" s="301"/>
      <c r="F59" s="137" t="s">
        <v>28</v>
      </c>
      <c r="G59" s="130"/>
      <c r="H59" s="130"/>
      <c r="I59" s="130">
        <f>'01 11041_01 Pol'!G135</f>
        <v>0</v>
      </c>
      <c r="J59" s="135" t="str">
        <f>IF(I61=0,"",I59/I61*100)</f>
        <v/>
      </c>
    </row>
    <row r="60" spans="1:10" ht="36.75" customHeight="1" x14ac:dyDescent="0.2">
      <c r="A60" s="124"/>
      <c r="B60" s="129" t="s">
        <v>77</v>
      </c>
      <c r="C60" s="300" t="s">
        <v>29</v>
      </c>
      <c r="D60" s="301"/>
      <c r="E60" s="301"/>
      <c r="F60" s="137" t="s">
        <v>77</v>
      </c>
      <c r="G60" s="130"/>
      <c r="H60" s="130"/>
      <c r="I60" s="130">
        <f>'01 11041_01 Pol'!G137</f>
        <v>0</v>
      </c>
      <c r="J60" s="135" t="str">
        <f>IF(I61=0,"",I60/I61*100)</f>
        <v/>
      </c>
    </row>
    <row r="61" spans="1:10" ht="25.5" customHeight="1" x14ac:dyDescent="0.2">
      <c r="A61" s="125"/>
      <c r="B61" s="131" t="s">
        <v>1</v>
      </c>
      <c r="C61" s="132"/>
      <c r="D61" s="133"/>
      <c r="E61" s="133"/>
      <c r="F61" s="138"/>
      <c r="G61" s="134"/>
      <c r="H61" s="134"/>
      <c r="I61" s="134">
        <f>SUM(I49:I60)</f>
        <v>0</v>
      </c>
      <c r="J61" s="136">
        <f>SUM(J49:J60)</f>
        <v>0</v>
      </c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02" t="s">
        <v>7</v>
      </c>
      <c r="B1" s="302"/>
      <c r="C1" s="303"/>
      <c r="D1" s="302"/>
      <c r="E1" s="302"/>
      <c r="F1" s="302"/>
      <c r="G1" s="302"/>
    </row>
    <row r="2" spans="1:7" ht="24.95" customHeight="1" x14ac:dyDescent="0.2">
      <c r="A2" s="50" t="s">
        <v>8</v>
      </c>
      <c r="B2" s="49"/>
      <c r="C2" s="304"/>
      <c r="D2" s="304"/>
      <c r="E2" s="304"/>
      <c r="F2" s="304"/>
      <c r="G2" s="305"/>
    </row>
    <row r="3" spans="1:7" ht="24.95" customHeight="1" x14ac:dyDescent="0.2">
      <c r="A3" s="50" t="s">
        <v>9</v>
      </c>
      <c r="B3" s="49"/>
      <c r="C3" s="304"/>
      <c r="D3" s="304"/>
      <c r="E3" s="304"/>
      <c r="F3" s="304"/>
      <c r="G3" s="305"/>
    </row>
    <row r="4" spans="1:7" ht="24.95" customHeight="1" x14ac:dyDescent="0.2">
      <c r="A4" s="50" t="s">
        <v>10</v>
      </c>
      <c r="B4" s="49"/>
      <c r="C4" s="304"/>
      <c r="D4" s="304"/>
      <c r="E4" s="304"/>
      <c r="F4" s="304"/>
      <c r="G4" s="30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9" activePane="bottomLeft" state="frozen"/>
      <selection pane="bottomLeft" activeCell="C20" sqref="C20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18" t="s">
        <v>7</v>
      </c>
      <c r="B1" s="318"/>
      <c r="C1" s="318"/>
      <c r="D1" s="318"/>
      <c r="E1" s="318"/>
      <c r="F1" s="318"/>
      <c r="G1" s="318"/>
      <c r="AG1" t="s">
        <v>79</v>
      </c>
    </row>
    <row r="2" spans="1:60" ht="24.95" customHeight="1" x14ac:dyDescent="0.2">
      <c r="A2" s="140" t="s">
        <v>8</v>
      </c>
      <c r="B2" s="49" t="s">
        <v>49</v>
      </c>
      <c r="C2" s="319" t="s">
        <v>46</v>
      </c>
      <c r="D2" s="320"/>
      <c r="E2" s="320"/>
      <c r="F2" s="320"/>
      <c r="G2" s="321"/>
      <c r="AG2" t="s">
        <v>80</v>
      </c>
    </row>
    <row r="3" spans="1:60" ht="24.95" customHeight="1" x14ac:dyDescent="0.2">
      <c r="A3" s="140" t="s">
        <v>9</v>
      </c>
      <c r="B3" s="49" t="s">
        <v>45</v>
      </c>
      <c r="C3" s="319" t="s">
        <v>46</v>
      </c>
      <c r="D3" s="320"/>
      <c r="E3" s="320"/>
      <c r="F3" s="320"/>
      <c r="G3" s="321"/>
      <c r="AC3" s="122" t="s">
        <v>80</v>
      </c>
      <c r="AG3" t="s">
        <v>81</v>
      </c>
    </row>
    <row r="4" spans="1:60" ht="24.95" customHeight="1" x14ac:dyDescent="0.2">
      <c r="A4" s="141" t="s">
        <v>10</v>
      </c>
      <c r="B4" s="142" t="s">
        <v>43</v>
      </c>
      <c r="C4" s="322" t="s">
        <v>44</v>
      </c>
      <c r="D4" s="323"/>
      <c r="E4" s="323"/>
      <c r="F4" s="323"/>
      <c r="G4" s="324"/>
      <c r="AG4" t="s">
        <v>82</v>
      </c>
    </row>
    <row r="5" spans="1:60" x14ac:dyDescent="0.2">
      <c r="D5" s="10"/>
    </row>
    <row r="6" spans="1:60" ht="38.25" x14ac:dyDescent="0.2">
      <c r="A6" s="144" t="s">
        <v>83</v>
      </c>
      <c r="B6" s="146" t="s">
        <v>84</v>
      </c>
      <c r="C6" s="146" t="s">
        <v>85</v>
      </c>
      <c r="D6" s="145" t="s">
        <v>86</v>
      </c>
      <c r="E6" s="144" t="s">
        <v>87</v>
      </c>
      <c r="F6" s="143" t="s">
        <v>88</v>
      </c>
      <c r="G6" s="144" t="s">
        <v>31</v>
      </c>
      <c r="H6" s="147" t="s">
        <v>32</v>
      </c>
      <c r="I6" s="147" t="s">
        <v>89</v>
      </c>
      <c r="J6" s="147" t="s">
        <v>33</v>
      </c>
      <c r="K6" s="147" t="s">
        <v>90</v>
      </c>
      <c r="L6" s="147" t="s">
        <v>91</v>
      </c>
      <c r="M6" s="147" t="s">
        <v>92</v>
      </c>
      <c r="N6" s="147" t="s">
        <v>93</v>
      </c>
      <c r="O6" s="147" t="s">
        <v>94</v>
      </c>
      <c r="P6" s="147" t="s">
        <v>95</v>
      </c>
      <c r="Q6" s="147" t="s">
        <v>96</v>
      </c>
      <c r="R6" s="147" t="s">
        <v>97</v>
      </c>
      <c r="S6" s="147" t="s">
        <v>98</v>
      </c>
      <c r="T6" s="147" t="s">
        <v>99</v>
      </c>
      <c r="U6" s="147" t="s">
        <v>100</v>
      </c>
      <c r="V6" s="147" t="s">
        <v>101</v>
      </c>
      <c r="W6" s="147" t="s">
        <v>102</v>
      </c>
      <c r="X6" s="147" t="s">
        <v>103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104</v>
      </c>
      <c r="B8" s="163" t="s">
        <v>55</v>
      </c>
      <c r="C8" s="181" t="s">
        <v>56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20824.62</v>
      </c>
      <c r="J8" s="161"/>
      <c r="K8" s="161">
        <f>SUM(K9:K13)</f>
        <v>41590.079999999994</v>
      </c>
      <c r="L8" s="161"/>
      <c r="M8" s="161">
        <f>SUM(M9:M13)</f>
        <v>0</v>
      </c>
      <c r="N8" s="161"/>
      <c r="O8" s="161">
        <f>SUM(O9:O13)</f>
        <v>1.75</v>
      </c>
      <c r="P8" s="161"/>
      <c r="Q8" s="161">
        <f>SUM(Q9:Q13)</f>
        <v>0</v>
      </c>
      <c r="R8" s="161"/>
      <c r="S8" s="161"/>
      <c r="T8" s="161"/>
      <c r="U8" s="161"/>
      <c r="V8" s="161">
        <f>SUM(V9:V13)</f>
        <v>88.24</v>
      </c>
      <c r="W8" s="161"/>
      <c r="X8" s="161"/>
      <c r="AG8" t="s">
        <v>105</v>
      </c>
    </row>
    <row r="9" spans="1:60" ht="22.5" outlineLevel="1" x14ac:dyDescent="0.2">
      <c r="A9" s="168">
        <v>1</v>
      </c>
      <c r="B9" s="169" t="s">
        <v>106</v>
      </c>
      <c r="C9" s="182" t="s">
        <v>107</v>
      </c>
      <c r="D9" s="170" t="s">
        <v>108</v>
      </c>
      <c r="E9" s="171">
        <v>40.6</v>
      </c>
      <c r="F9" s="172"/>
      <c r="G9" s="173">
        <f>ROUND(E9*F9,2)</f>
        <v>0</v>
      </c>
      <c r="H9" s="158">
        <v>219.56</v>
      </c>
      <c r="I9" s="157">
        <f>ROUND(E9*H9,2)</f>
        <v>8914.14</v>
      </c>
      <c r="J9" s="158">
        <v>476.44</v>
      </c>
      <c r="K9" s="157">
        <f>ROUND(E9*J9,2)</f>
        <v>19343.46</v>
      </c>
      <c r="L9" s="157">
        <v>21</v>
      </c>
      <c r="M9" s="157">
        <f>G9*(1+L9/100)</f>
        <v>0</v>
      </c>
      <c r="N9" s="157">
        <v>1.8599999999999998E-2</v>
      </c>
      <c r="O9" s="157">
        <f>ROUND(E9*N9,2)</f>
        <v>0.76</v>
      </c>
      <c r="P9" s="157">
        <v>0</v>
      </c>
      <c r="Q9" s="157">
        <f>ROUND(E9*P9,2)</f>
        <v>0</v>
      </c>
      <c r="R9" s="157"/>
      <c r="S9" s="157" t="s">
        <v>109</v>
      </c>
      <c r="T9" s="157" t="s">
        <v>109</v>
      </c>
      <c r="U9" s="157">
        <v>1.0109999999999999</v>
      </c>
      <c r="V9" s="157">
        <f>ROUND(E9*U9,2)</f>
        <v>41.05</v>
      </c>
      <c r="W9" s="157"/>
      <c r="X9" s="157" t="s">
        <v>110</v>
      </c>
      <c r="Y9" s="148"/>
      <c r="Z9" s="148"/>
      <c r="AA9" s="148"/>
      <c r="AB9" s="148"/>
      <c r="AC9" s="148"/>
      <c r="AD9" s="148"/>
      <c r="AE9" s="148"/>
      <c r="AF9" s="148"/>
      <c r="AG9" s="148" t="s">
        <v>111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3" t="s">
        <v>112</v>
      </c>
      <c r="D10" s="159"/>
      <c r="E10" s="160">
        <v>40.6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113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8">
        <v>2</v>
      </c>
      <c r="B11" s="169" t="s">
        <v>114</v>
      </c>
      <c r="C11" s="182" t="s">
        <v>115</v>
      </c>
      <c r="D11" s="170" t="s">
        <v>108</v>
      </c>
      <c r="E11" s="171">
        <v>45.3</v>
      </c>
      <c r="F11" s="172"/>
      <c r="G11" s="173">
        <f>ROUND(E11*F11,2)</f>
        <v>0</v>
      </c>
      <c r="H11" s="158">
        <v>235</v>
      </c>
      <c r="I11" s="157">
        <f>ROUND(E11*H11,2)</f>
        <v>10645.5</v>
      </c>
      <c r="J11" s="158">
        <v>476</v>
      </c>
      <c r="K11" s="157">
        <f>ROUND(E11*J11,2)</f>
        <v>21562.799999999999</v>
      </c>
      <c r="L11" s="157">
        <v>21</v>
      </c>
      <c r="M11" s="157">
        <f>G11*(1+L11/100)</f>
        <v>0</v>
      </c>
      <c r="N11" s="157">
        <v>2.017E-2</v>
      </c>
      <c r="O11" s="157">
        <f>ROUND(E11*N11,2)</f>
        <v>0.91</v>
      </c>
      <c r="P11" s="157">
        <v>0</v>
      </c>
      <c r="Q11" s="157">
        <f>ROUND(E11*P11,2)</f>
        <v>0</v>
      </c>
      <c r="R11" s="157"/>
      <c r="S11" s="157" t="s">
        <v>109</v>
      </c>
      <c r="T11" s="157" t="s">
        <v>109</v>
      </c>
      <c r="U11" s="157">
        <v>1.0109999999999999</v>
      </c>
      <c r="V11" s="157">
        <f>ROUND(E11*U11,2)</f>
        <v>45.8</v>
      </c>
      <c r="W11" s="157"/>
      <c r="X11" s="157" t="s">
        <v>110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3" t="s">
        <v>116</v>
      </c>
      <c r="D12" s="159"/>
      <c r="E12" s="160">
        <v>45.3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113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3</v>
      </c>
      <c r="B13" s="175" t="s">
        <v>117</v>
      </c>
      <c r="C13" s="184" t="s">
        <v>118</v>
      </c>
      <c r="D13" s="176" t="s">
        <v>108</v>
      </c>
      <c r="E13" s="177">
        <v>43.5</v>
      </c>
      <c r="F13" s="178"/>
      <c r="G13" s="179">
        <f>ROUND(E13*F13,2)</f>
        <v>0</v>
      </c>
      <c r="H13" s="158">
        <v>29.08</v>
      </c>
      <c r="I13" s="157">
        <f>ROUND(E13*H13,2)</f>
        <v>1264.98</v>
      </c>
      <c r="J13" s="158">
        <v>15.72</v>
      </c>
      <c r="K13" s="157">
        <f>ROUND(E13*J13,2)</f>
        <v>683.82</v>
      </c>
      <c r="L13" s="157">
        <v>21</v>
      </c>
      <c r="M13" s="157">
        <f>G13*(1+L13/100)</f>
        <v>0</v>
      </c>
      <c r="N13" s="157">
        <v>1.81E-3</v>
      </c>
      <c r="O13" s="157">
        <f>ROUND(E13*N13,2)</f>
        <v>0.08</v>
      </c>
      <c r="P13" s="157">
        <v>0</v>
      </c>
      <c r="Q13" s="157">
        <f>ROUND(E13*P13,2)</f>
        <v>0</v>
      </c>
      <c r="R13" s="157"/>
      <c r="S13" s="157" t="s">
        <v>109</v>
      </c>
      <c r="T13" s="157" t="s">
        <v>109</v>
      </c>
      <c r="U13" s="157">
        <v>3.2000000000000001E-2</v>
      </c>
      <c r="V13" s="157">
        <f>ROUND(E13*U13,2)</f>
        <v>1.39</v>
      </c>
      <c r="W13" s="157"/>
      <c r="X13" s="157" t="s">
        <v>110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119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2" t="s">
        <v>104</v>
      </c>
      <c r="B14" s="163" t="s">
        <v>57</v>
      </c>
      <c r="C14" s="181" t="s">
        <v>58</v>
      </c>
      <c r="D14" s="164"/>
      <c r="E14" s="165"/>
      <c r="F14" s="166"/>
      <c r="G14" s="167">
        <f>SUMIF(AG15:AG32,"&lt;&gt;NOR",G15:G32)</f>
        <v>0</v>
      </c>
      <c r="H14" s="161"/>
      <c r="I14" s="161">
        <f>SUM(I15:I32)</f>
        <v>77594.450000000012</v>
      </c>
      <c r="J14" s="161"/>
      <c r="K14" s="161">
        <f>SUM(K15:K32)</f>
        <v>197741.73</v>
      </c>
      <c r="L14" s="161"/>
      <c r="M14" s="161">
        <f>SUM(M15:M32)</f>
        <v>0</v>
      </c>
      <c r="N14" s="161"/>
      <c r="O14" s="161">
        <f>SUM(O15:O32)</f>
        <v>22.320000000000004</v>
      </c>
      <c r="P14" s="161"/>
      <c r="Q14" s="161">
        <f>SUM(Q15:Q32)</f>
        <v>0</v>
      </c>
      <c r="R14" s="161"/>
      <c r="S14" s="161"/>
      <c r="T14" s="161"/>
      <c r="U14" s="161"/>
      <c r="V14" s="161">
        <f>SUM(V15:V32)</f>
        <v>397.18000000000006</v>
      </c>
      <c r="W14" s="161"/>
      <c r="X14" s="161"/>
      <c r="AG14" t="s">
        <v>105</v>
      </c>
    </row>
    <row r="15" spans="1:60" outlineLevel="1" x14ac:dyDescent="0.2">
      <c r="A15" s="174">
        <v>4</v>
      </c>
      <c r="B15" s="175" t="s">
        <v>120</v>
      </c>
      <c r="C15" s="184" t="s">
        <v>121</v>
      </c>
      <c r="D15" s="176" t="s">
        <v>108</v>
      </c>
      <c r="E15" s="177">
        <v>306.03539999999998</v>
      </c>
      <c r="F15" s="178"/>
      <c r="G15" s="179">
        <f>ROUND(E15*F15,2)</f>
        <v>0</v>
      </c>
      <c r="H15" s="158">
        <v>37.74</v>
      </c>
      <c r="I15" s="157">
        <f>ROUND(E15*H15,2)</f>
        <v>11549.78</v>
      </c>
      <c r="J15" s="158">
        <v>31.96</v>
      </c>
      <c r="K15" s="157">
        <f>ROUND(E15*J15,2)</f>
        <v>9780.89</v>
      </c>
      <c r="L15" s="157">
        <v>21</v>
      </c>
      <c r="M15" s="157">
        <f>G15*(1+L15/100)</f>
        <v>0</v>
      </c>
      <c r="N15" s="157">
        <v>3.2000000000000003E-4</v>
      </c>
      <c r="O15" s="157">
        <f>ROUND(E15*N15,2)</f>
        <v>0.1</v>
      </c>
      <c r="P15" s="157">
        <v>0</v>
      </c>
      <c r="Q15" s="157">
        <f>ROUND(E15*P15,2)</f>
        <v>0</v>
      </c>
      <c r="R15" s="157"/>
      <c r="S15" s="157" t="s">
        <v>109</v>
      </c>
      <c r="T15" s="157" t="s">
        <v>109</v>
      </c>
      <c r="U15" s="157">
        <v>7.0000000000000007E-2</v>
      </c>
      <c r="V15" s="157">
        <f>ROUND(E15*U15,2)</f>
        <v>21.42</v>
      </c>
      <c r="W15" s="157"/>
      <c r="X15" s="157" t="s">
        <v>110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111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8">
        <v>5</v>
      </c>
      <c r="B16" s="169" t="s">
        <v>122</v>
      </c>
      <c r="C16" s="182" t="s">
        <v>123</v>
      </c>
      <c r="D16" s="170" t="s">
        <v>108</v>
      </c>
      <c r="E16" s="171">
        <v>306.03539999999998</v>
      </c>
      <c r="F16" s="172"/>
      <c r="G16" s="173">
        <f>ROUND(E16*F16,2)</f>
        <v>0</v>
      </c>
      <c r="H16" s="158">
        <v>35.1</v>
      </c>
      <c r="I16" s="157">
        <f>ROUND(E16*H16,2)</f>
        <v>10741.84</v>
      </c>
      <c r="J16" s="158">
        <v>194.9</v>
      </c>
      <c r="K16" s="157">
        <f>ROUND(E16*J16,2)</f>
        <v>59646.3</v>
      </c>
      <c r="L16" s="157">
        <v>21</v>
      </c>
      <c r="M16" s="157">
        <f>G16*(1+L16/100)</f>
        <v>0</v>
      </c>
      <c r="N16" s="157">
        <v>2.46E-2</v>
      </c>
      <c r="O16" s="157">
        <f>ROUND(E16*N16,2)</f>
        <v>7.53</v>
      </c>
      <c r="P16" s="157">
        <v>0</v>
      </c>
      <c r="Q16" s="157">
        <f>ROUND(E16*P16,2)</f>
        <v>0</v>
      </c>
      <c r="R16" s="157"/>
      <c r="S16" s="157" t="s">
        <v>109</v>
      </c>
      <c r="T16" s="157" t="s">
        <v>109</v>
      </c>
      <c r="U16" s="157">
        <v>0.42759999999999998</v>
      </c>
      <c r="V16" s="157">
        <f>ROUND(E16*U16,2)</f>
        <v>130.86000000000001</v>
      </c>
      <c r="W16" s="157"/>
      <c r="X16" s="157" t="s">
        <v>110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3" t="s">
        <v>124</v>
      </c>
      <c r="D17" s="159"/>
      <c r="E17" s="160">
        <v>48.56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113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3" t="s">
        <v>125</v>
      </c>
      <c r="D18" s="159"/>
      <c r="E18" s="160">
        <v>75.48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113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3" t="s">
        <v>126</v>
      </c>
      <c r="D19" s="159"/>
      <c r="E19" s="160">
        <v>81.11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113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3" t="s">
        <v>127</v>
      </c>
      <c r="D20" s="159"/>
      <c r="E20" s="160">
        <v>100.89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113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6</v>
      </c>
      <c r="B21" s="175" t="s">
        <v>128</v>
      </c>
      <c r="C21" s="184" t="s">
        <v>129</v>
      </c>
      <c r="D21" s="176" t="s">
        <v>108</v>
      </c>
      <c r="E21" s="177">
        <v>306.03539999999998</v>
      </c>
      <c r="F21" s="178"/>
      <c r="G21" s="179">
        <f>ROUND(E21*F21,2)</f>
        <v>0</v>
      </c>
      <c r="H21" s="158">
        <v>7.27</v>
      </c>
      <c r="I21" s="157">
        <f>ROUND(E21*H21,2)</f>
        <v>2224.88</v>
      </c>
      <c r="J21" s="158">
        <v>149.22999999999999</v>
      </c>
      <c r="K21" s="157">
        <f>ROUND(E21*J21,2)</f>
        <v>45669.66</v>
      </c>
      <c r="L21" s="157">
        <v>21</v>
      </c>
      <c r="M21" s="157">
        <f>G21*(1+L21/100)</f>
        <v>0</v>
      </c>
      <c r="N21" s="157">
        <v>6.3499999999999997E-3</v>
      </c>
      <c r="O21" s="157">
        <f>ROUND(E21*N21,2)</f>
        <v>1.94</v>
      </c>
      <c r="P21" s="157">
        <v>0</v>
      </c>
      <c r="Q21" s="157">
        <f>ROUND(E21*P21,2)</f>
        <v>0</v>
      </c>
      <c r="R21" s="157"/>
      <c r="S21" s="157" t="s">
        <v>109</v>
      </c>
      <c r="T21" s="157" t="s">
        <v>109</v>
      </c>
      <c r="U21" s="157">
        <v>0.31900000000000001</v>
      </c>
      <c r="V21" s="157">
        <f>ROUND(E21*U21,2)</f>
        <v>97.63</v>
      </c>
      <c r="W21" s="157"/>
      <c r="X21" s="157" t="s">
        <v>110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7</v>
      </c>
      <c r="B22" s="175" t="s">
        <v>130</v>
      </c>
      <c r="C22" s="184" t="s">
        <v>131</v>
      </c>
      <c r="D22" s="176" t="s">
        <v>108</v>
      </c>
      <c r="E22" s="177">
        <v>306.03539999999998</v>
      </c>
      <c r="F22" s="178"/>
      <c r="G22" s="179">
        <f>ROUND(E22*F22,2)</f>
        <v>0</v>
      </c>
      <c r="H22" s="158">
        <v>65.27</v>
      </c>
      <c r="I22" s="157">
        <f>ROUND(E22*H22,2)</f>
        <v>19974.93</v>
      </c>
      <c r="J22" s="158">
        <v>180.23</v>
      </c>
      <c r="K22" s="157">
        <f>ROUND(E22*J22,2)</f>
        <v>55156.76</v>
      </c>
      <c r="L22" s="157">
        <v>21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109</v>
      </c>
      <c r="T22" s="157" t="s">
        <v>109</v>
      </c>
      <c r="U22" s="157">
        <v>0.36199999999999999</v>
      </c>
      <c r="V22" s="157">
        <f>ROUND(E22*U22,2)</f>
        <v>110.78</v>
      </c>
      <c r="W22" s="157"/>
      <c r="X22" s="157" t="s">
        <v>110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8">
        <v>8</v>
      </c>
      <c r="B23" s="169" t="s">
        <v>132</v>
      </c>
      <c r="C23" s="182" t="s">
        <v>133</v>
      </c>
      <c r="D23" s="170" t="s">
        <v>134</v>
      </c>
      <c r="E23" s="171">
        <v>4.6079999999999997</v>
      </c>
      <c r="F23" s="172"/>
      <c r="G23" s="173">
        <f>ROUND(E23*F23,2)</f>
        <v>0</v>
      </c>
      <c r="H23" s="158">
        <v>2577.9299999999998</v>
      </c>
      <c r="I23" s="157">
        <f>ROUND(E23*H23,2)</f>
        <v>11879.1</v>
      </c>
      <c r="J23" s="158">
        <v>1027.07</v>
      </c>
      <c r="K23" s="157">
        <f>ROUND(E23*J23,2)</f>
        <v>4732.74</v>
      </c>
      <c r="L23" s="157">
        <v>21</v>
      </c>
      <c r="M23" s="157">
        <f>G23*(1+L23/100)</f>
        <v>0</v>
      </c>
      <c r="N23" s="157">
        <v>2.5249999999999999</v>
      </c>
      <c r="O23" s="157">
        <f>ROUND(E23*N23,2)</f>
        <v>11.64</v>
      </c>
      <c r="P23" s="157">
        <v>0</v>
      </c>
      <c r="Q23" s="157">
        <f>ROUND(E23*P23,2)</f>
        <v>0</v>
      </c>
      <c r="R23" s="157"/>
      <c r="S23" s="157" t="s">
        <v>109</v>
      </c>
      <c r="T23" s="157" t="s">
        <v>109</v>
      </c>
      <c r="U23" s="157">
        <v>2.58</v>
      </c>
      <c r="V23" s="157">
        <f>ROUND(E23*U23,2)</f>
        <v>11.89</v>
      </c>
      <c r="W23" s="157"/>
      <c r="X23" s="157" t="s">
        <v>110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3" t="s">
        <v>135</v>
      </c>
      <c r="D24" s="159"/>
      <c r="E24" s="160">
        <v>4.6100000000000003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113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8">
        <v>9</v>
      </c>
      <c r="B25" s="169" t="s">
        <v>136</v>
      </c>
      <c r="C25" s="182" t="s">
        <v>137</v>
      </c>
      <c r="D25" s="170" t="s">
        <v>138</v>
      </c>
      <c r="E25" s="171">
        <v>0.56879999999999997</v>
      </c>
      <c r="F25" s="172"/>
      <c r="G25" s="173">
        <f>ROUND(E25*F25,2)</f>
        <v>0</v>
      </c>
      <c r="H25" s="158">
        <v>23791.119999999999</v>
      </c>
      <c r="I25" s="157">
        <f>ROUND(E25*H25,2)</f>
        <v>13532.39</v>
      </c>
      <c r="J25" s="158">
        <v>7088.88</v>
      </c>
      <c r="K25" s="157">
        <f>ROUND(E25*J25,2)</f>
        <v>4032.15</v>
      </c>
      <c r="L25" s="157">
        <v>21</v>
      </c>
      <c r="M25" s="157">
        <f>G25*(1+L25/100)</f>
        <v>0</v>
      </c>
      <c r="N25" s="157">
        <v>1.0662499999999999</v>
      </c>
      <c r="O25" s="157">
        <f>ROUND(E25*N25,2)</f>
        <v>0.61</v>
      </c>
      <c r="P25" s="157">
        <v>0</v>
      </c>
      <c r="Q25" s="157">
        <f>ROUND(E25*P25,2)</f>
        <v>0</v>
      </c>
      <c r="R25" s="157"/>
      <c r="S25" s="157" t="s">
        <v>109</v>
      </c>
      <c r="T25" s="157" t="s">
        <v>109</v>
      </c>
      <c r="U25" s="157">
        <v>15.231</v>
      </c>
      <c r="V25" s="157">
        <f>ROUND(E25*U25,2)</f>
        <v>8.66</v>
      </c>
      <c r="W25" s="157"/>
      <c r="X25" s="157" t="s">
        <v>110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3" t="s">
        <v>139</v>
      </c>
      <c r="D26" s="159"/>
      <c r="E26" s="160">
        <v>0.56999999999999995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113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4">
        <v>10</v>
      </c>
      <c r="B27" s="175" t="s">
        <v>140</v>
      </c>
      <c r="C27" s="184" t="s">
        <v>141</v>
      </c>
      <c r="D27" s="176" t="s">
        <v>108</v>
      </c>
      <c r="E27" s="177">
        <v>37.200000000000003</v>
      </c>
      <c r="F27" s="178"/>
      <c r="G27" s="179">
        <f>ROUND(E27*F27,2)</f>
        <v>0</v>
      </c>
      <c r="H27" s="158">
        <v>121.73</v>
      </c>
      <c r="I27" s="157">
        <f>ROUND(E27*H27,2)</f>
        <v>4528.3599999999997</v>
      </c>
      <c r="J27" s="158">
        <v>117.77</v>
      </c>
      <c r="K27" s="157">
        <f>ROUND(E27*J27,2)</f>
        <v>4381.04</v>
      </c>
      <c r="L27" s="157">
        <v>21</v>
      </c>
      <c r="M27" s="157">
        <f>G27*(1+L27/100)</f>
        <v>0</v>
      </c>
      <c r="N27" s="157">
        <v>7.0000000000000001E-3</v>
      </c>
      <c r="O27" s="157">
        <f>ROUND(E27*N27,2)</f>
        <v>0.26</v>
      </c>
      <c r="P27" s="157">
        <v>0</v>
      </c>
      <c r="Q27" s="157">
        <f>ROUND(E27*P27,2)</f>
        <v>0</v>
      </c>
      <c r="R27" s="157"/>
      <c r="S27" s="157" t="s">
        <v>109</v>
      </c>
      <c r="T27" s="157" t="s">
        <v>109</v>
      </c>
      <c r="U27" s="157">
        <v>0.254</v>
      </c>
      <c r="V27" s="157">
        <f>ROUND(E27*U27,2)</f>
        <v>9.4499999999999993</v>
      </c>
      <c r="W27" s="157"/>
      <c r="X27" s="157" t="s">
        <v>110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74">
        <v>11</v>
      </c>
      <c r="B28" s="175" t="s">
        <v>142</v>
      </c>
      <c r="C28" s="184" t="s">
        <v>143</v>
      </c>
      <c r="D28" s="176" t="s">
        <v>108</v>
      </c>
      <c r="E28" s="177">
        <v>8.1</v>
      </c>
      <c r="F28" s="178"/>
      <c r="G28" s="179">
        <f>ROUND(E28*F28,2)</f>
        <v>0</v>
      </c>
      <c r="H28" s="158">
        <v>184.54</v>
      </c>
      <c r="I28" s="157">
        <f>ROUND(E28*H28,2)</f>
        <v>1494.77</v>
      </c>
      <c r="J28" s="158">
        <v>137.46</v>
      </c>
      <c r="K28" s="157">
        <f>ROUND(E28*J28,2)</f>
        <v>1113.43</v>
      </c>
      <c r="L28" s="157">
        <v>21</v>
      </c>
      <c r="M28" s="157">
        <f>G28*(1+L28/100)</f>
        <v>0</v>
      </c>
      <c r="N28" s="157">
        <v>2.835E-2</v>
      </c>
      <c r="O28" s="157">
        <f>ROUND(E28*N28,2)</f>
        <v>0.23</v>
      </c>
      <c r="P28" s="157">
        <v>0</v>
      </c>
      <c r="Q28" s="157">
        <f>ROUND(E28*P28,2)</f>
        <v>0</v>
      </c>
      <c r="R28" s="157"/>
      <c r="S28" s="157" t="s">
        <v>109</v>
      </c>
      <c r="T28" s="157" t="s">
        <v>109</v>
      </c>
      <c r="U28" s="157">
        <v>0.29749999999999999</v>
      </c>
      <c r="V28" s="157">
        <f>ROUND(E28*U28,2)</f>
        <v>2.41</v>
      </c>
      <c r="W28" s="157"/>
      <c r="X28" s="157" t="s">
        <v>110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111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8">
        <v>12</v>
      </c>
      <c r="B29" s="169" t="s">
        <v>144</v>
      </c>
      <c r="C29" s="182" t="s">
        <v>145</v>
      </c>
      <c r="D29" s="170" t="s">
        <v>108</v>
      </c>
      <c r="E29" s="171">
        <v>45.3</v>
      </c>
      <c r="F29" s="172"/>
      <c r="G29" s="173">
        <f>ROUND(E29*F29,2)</f>
        <v>0</v>
      </c>
      <c r="H29" s="158">
        <v>36.83</v>
      </c>
      <c r="I29" s="157">
        <f>ROUND(E29*H29,2)</f>
        <v>1668.4</v>
      </c>
      <c r="J29" s="158">
        <v>40.369999999999997</v>
      </c>
      <c r="K29" s="157">
        <f>ROUND(E29*J29,2)</f>
        <v>1828.76</v>
      </c>
      <c r="L29" s="157">
        <v>21</v>
      </c>
      <c r="M29" s="157">
        <f>G29*(1+L29/100)</f>
        <v>0</v>
      </c>
      <c r="N29" s="157">
        <v>2.7999999999999998E-4</v>
      </c>
      <c r="O29" s="157">
        <f>ROUND(E29*N29,2)</f>
        <v>0.01</v>
      </c>
      <c r="P29" s="157">
        <v>0</v>
      </c>
      <c r="Q29" s="157">
        <f>ROUND(E29*P29,2)</f>
        <v>0</v>
      </c>
      <c r="R29" s="157"/>
      <c r="S29" s="157" t="s">
        <v>109</v>
      </c>
      <c r="T29" s="157" t="s">
        <v>109</v>
      </c>
      <c r="U29" s="157">
        <v>0.09</v>
      </c>
      <c r="V29" s="157">
        <f>ROUND(E29*U29,2)</f>
        <v>4.08</v>
      </c>
      <c r="W29" s="157"/>
      <c r="X29" s="157" t="s">
        <v>110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111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3" t="s">
        <v>116</v>
      </c>
      <c r="D30" s="159"/>
      <c r="E30" s="160">
        <v>45.3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113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4">
        <v>13</v>
      </c>
      <c r="B31" s="175" t="s">
        <v>146</v>
      </c>
      <c r="C31" s="184" t="s">
        <v>147</v>
      </c>
      <c r="D31" s="176" t="s">
        <v>148</v>
      </c>
      <c r="E31" s="177">
        <v>1</v>
      </c>
      <c r="F31" s="178"/>
      <c r="G31" s="179">
        <f>ROUND(E31*F31,2)</f>
        <v>0</v>
      </c>
      <c r="H31" s="158">
        <v>0</v>
      </c>
      <c r="I31" s="157">
        <f>ROUND(E31*H31,2)</f>
        <v>0</v>
      </c>
      <c r="J31" s="158">
        <v>0</v>
      </c>
      <c r="K31" s="157">
        <f>ROUND(E31*J31,2)</f>
        <v>0</v>
      </c>
      <c r="L31" s="157">
        <v>21</v>
      </c>
      <c r="M31" s="157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7"/>
      <c r="S31" s="157" t="s">
        <v>149</v>
      </c>
      <c r="T31" s="157" t="s">
        <v>150</v>
      </c>
      <c r="U31" s="157">
        <v>0</v>
      </c>
      <c r="V31" s="157">
        <f>ROUND(E31*U31,2)</f>
        <v>0</v>
      </c>
      <c r="W31" s="157"/>
      <c r="X31" s="157" t="s">
        <v>110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111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14</v>
      </c>
      <c r="B32" s="175" t="s">
        <v>151</v>
      </c>
      <c r="C32" s="184" t="s">
        <v>152</v>
      </c>
      <c r="D32" s="176" t="s">
        <v>108</v>
      </c>
      <c r="E32" s="177">
        <v>38</v>
      </c>
      <c r="F32" s="178"/>
      <c r="G32" s="179">
        <f>ROUND(E32*F32,2)</f>
        <v>0</v>
      </c>
      <c r="H32" s="158">
        <v>0</v>
      </c>
      <c r="I32" s="157">
        <f>ROUND(E32*H32,2)</f>
        <v>0</v>
      </c>
      <c r="J32" s="158">
        <v>300</v>
      </c>
      <c r="K32" s="157">
        <f>ROUND(E32*J32,2)</f>
        <v>11400</v>
      </c>
      <c r="L32" s="157">
        <v>21</v>
      </c>
      <c r="M32" s="157">
        <f>G32*(1+L32/100)</f>
        <v>0</v>
      </c>
      <c r="N32" s="157">
        <v>0</v>
      </c>
      <c r="O32" s="157">
        <f>ROUND(E32*N32,2)</f>
        <v>0</v>
      </c>
      <c r="P32" s="157">
        <v>0</v>
      </c>
      <c r="Q32" s="157">
        <f>ROUND(E32*P32,2)</f>
        <v>0</v>
      </c>
      <c r="R32" s="157"/>
      <c r="S32" s="157" t="s">
        <v>149</v>
      </c>
      <c r="T32" s="157" t="s">
        <v>150</v>
      </c>
      <c r="U32" s="157">
        <v>0</v>
      </c>
      <c r="V32" s="157">
        <f>ROUND(E32*U32,2)</f>
        <v>0</v>
      </c>
      <c r="W32" s="157"/>
      <c r="X32" s="157" t="s">
        <v>110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119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2" t="s">
        <v>104</v>
      </c>
      <c r="B33" s="163" t="s">
        <v>59</v>
      </c>
      <c r="C33" s="181" t="s">
        <v>60</v>
      </c>
      <c r="D33" s="164"/>
      <c r="E33" s="165"/>
      <c r="F33" s="166"/>
      <c r="G33" s="167">
        <f>SUMIF(AG34:AG87,"&lt;&gt;NOR",G34:G87)</f>
        <v>0</v>
      </c>
      <c r="H33" s="161"/>
      <c r="I33" s="161">
        <f>SUM(I34:I87)</f>
        <v>8145.0399999999991</v>
      </c>
      <c r="J33" s="161"/>
      <c r="K33" s="161">
        <f>SUM(K34:K87)</f>
        <v>305228.18</v>
      </c>
      <c r="L33" s="161"/>
      <c r="M33" s="161">
        <f>SUM(M34:M87)</f>
        <v>0</v>
      </c>
      <c r="N33" s="161"/>
      <c r="O33" s="161">
        <f>SUM(O34:O87)</f>
        <v>0.52</v>
      </c>
      <c r="P33" s="161"/>
      <c r="Q33" s="161">
        <f>SUM(Q34:Q87)</f>
        <v>22.139999999999997</v>
      </c>
      <c r="R33" s="161"/>
      <c r="S33" s="161"/>
      <c r="T33" s="161"/>
      <c r="U33" s="161"/>
      <c r="V33" s="161">
        <f>SUM(V34:V87)</f>
        <v>295.79999999999995</v>
      </c>
      <c r="W33" s="161"/>
      <c r="X33" s="161"/>
      <c r="AG33" t="s">
        <v>105</v>
      </c>
    </row>
    <row r="34" spans="1:60" outlineLevel="1" x14ac:dyDescent="0.2">
      <c r="A34" s="168">
        <v>15</v>
      </c>
      <c r="B34" s="169" t="s">
        <v>153</v>
      </c>
      <c r="C34" s="182" t="s">
        <v>154</v>
      </c>
      <c r="D34" s="170" t="s">
        <v>108</v>
      </c>
      <c r="E34" s="171">
        <v>153.01769999999999</v>
      </c>
      <c r="F34" s="172"/>
      <c r="G34" s="173">
        <f>ROUND(E34*F34,2)</f>
        <v>0</v>
      </c>
      <c r="H34" s="158">
        <v>8.2100000000000009</v>
      </c>
      <c r="I34" s="157">
        <f>ROUND(E34*H34,2)</f>
        <v>1256.28</v>
      </c>
      <c r="J34" s="158">
        <v>156.79</v>
      </c>
      <c r="K34" s="157">
        <f>ROUND(E34*J34,2)</f>
        <v>23991.65</v>
      </c>
      <c r="L34" s="157">
        <v>21</v>
      </c>
      <c r="M34" s="157">
        <f>G34*(1+L34/100)</f>
        <v>0</v>
      </c>
      <c r="N34" s="157">
        <v>2.0000000000000002E-5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109</v>
      </c>
      <c r="T34" s="157" t="s">
        <v>109</v>
      </c>
      <c r="U34" s="157">
        <v>0.32</v>
      </c>
      <c r="V34" s="157">
        <f>ROUND(E34*U34,2)</f>
        <v>48.97</v>
      </c>
      <c r="W34" s="157"/>
      <c r="X34" s="157" t="s">
        <v>110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111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3" t="s">
        <v>155</v>
      </c>
      <c r="D35" s="159"/>
      <c r="E35" s="160">
        <v>153.02000000000001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113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16</v>
      </c>
      <c r="B36" s="175" t="s">
        <v>156</v>
      </c>
      <c r="C36" s="184" t="s">
        <v>157</v>
      </c>
      <c r="D36" s="176" t="s">
        <v>108</v>
      </c>
      <c r="E36" s="177">
        <v>85.9</v>
      </c>
      <c r="F36" s="178"/>
      <c r="G36" s="179">
        <f>ROUND(E36*F36,2)</f>
        <v>0</v>
      </c>
      <c r="H36" s="158">
        <v>73.23</v>
      </c>
      <c r="I36" s="157">
        <f>ROUND(E36*H36,2)</f>
        <v>6290.46</v>
      </c>
      <c r="J36" s="158">
        <v>107.27</v>
      </c>
      <c r="K36" s="157">
        <f>ROUND(E36*J36,2)</f>
        <v>9214.49</v>
      </c>
      <c r="L36" s="157">
        <v>21</v>
      </c>
      <c r="M36" s="157">
        <f>G36*(1+L36/100)</f>
        <v>0</v>
      </c>
      <c r="N36" s="157">
        <v>5.9199999999999999E-3</v>
      </c>
      <c r="O36" s="157">
        <f>ROUND(E36*N36,2)</f>
        <v>0.51</v>
      </c>
      <c r="P36" s="157">
        <v>0</v>
      </c>
      <c r="Q36" s="157">
        <f>ROUND(E36*P36,2)</f>
        <v>0</v>
      </c>
      <c r="R36" s="157"/>
      <c r="S36" s="157" t="s">
        <v>109</v>
      </c>
      <c r="T36" s="157" t="s">
        <v>109</v>
      </c>
      <c r="U36" s="157">
        <v>0.26</v>
      </c>
      <c r="V36" s="157">
        <f>ROUND(E36*U36,2)</f>
        <v>22.33</v>
      </c>
      <c r="W36" s="157"/>
      <c r="X36" s="157" t="s">
        <v>110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111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4">
        <v>17</v>
      </c>
      <c r="B37" s="175" t="s">
        <v>158</v>
      </c>
      <c r="C37" s="184" t="s">
        <v>159</v>
      </c>
      <c r="D37" s="176" t="s">
        <v>108</v>
      </c>
      <c r="E37" s="177">
        <v>85.9</v>
      </c>
      <c r="F37" s="178"/>
      <c r="G37" s="179">
        <f>ROUND(E37*F37,2)</f>
        <v>0</v>
      </c>
      <c r="H37" s="158">
        <v>1.44</v>
      </c>
      <c r="I37" s="157">
        <f>ROUND(E37*H37,2)</f>
        <v>123.7</v>
      </c>
      <c r="J37" s="158">
        <v>117.06</v>
      </c>
      <c r="K37" s="157">
        <f>ROUND(E37*J37,2)</f>
        <v>10055.450000000001</v>
      </c>
      <c r="L37" s="157">
        <v>21</v>
      </c>
      <c r="M37" s="157">
        <f>G37*(1+L37/100)</f>
        <v>0</v>
      </c>
      <c r="N37" s="157">
        <v>4.0000000000000003E-5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109</v>
      </c>
      <c r="T37" s="157" t="s">
        <v>109</v>
      </c>
      <c r="U37" s="157">
        <v>0.308</v>
      </c>
      <c r="V37" s="157">
        <f>ROUND(E37*U37,2)</f>
        <v>26.46</v>
      </c>
      <c r="W37" s="157"/>
      <c r="X37" s="157" t="s">
        <v>110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111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8">
        <v>18</v>
      </c>
      <c r="B38" s="169" t="s">
        <v>160</v>
      </c>
      <c r="C38" s="182" t="s">
        <v>161</v>
      </c>
      <c r="D38" s="170" t="s">
        <v>134</v>
      </c>
      <c r="E38" s="171">
        <v>0.40500000000000003</v>
      </c>
      <c r="F38" s="172"/>
      <c r="G38" s="173">
        <f>ROUND(E38*F38,2)</f>
        <v>0</v>
      </c>
      <c r="H38" s="158">
        <v>0</v>
      </c>
      <c r="I38" s="157">
        <f>ROUND(E38*H38,2)</f>
        <v>0</v>
      </c>
      <c r="J38" s="158">
        <v>2880</v>
      </c>
      <c r="K38" s="157">
        <f>ROUND(E38*J38,2)</f>
        <v>1166.4000000000001</v>
      </c>
      <c r="L38" s="157">
        <v>21</v>
      </c>
      <c r="M38" s="157">
        <f>G38*(1+L38/100)</f>
        <v>0</v>
      </c>
      <c r="N38" s="157">
        <v>0</v>
      </c>
      <c r="O38" s="157">
        <f>ROUND(E38*N38,2)</f>
        <v>0</v>
      </c>
      <c r="P38" s="157">
        <v>2.2000000000000002</v>
      </c>
      <c r="Q38" s="157">
        <f>ROUND(E38*P38,2)</f>
        <v>0.89</v>
      </c>
      <c r="R38" s="157"/>
      <c r="S38" s="157" t="s">
        <v>109</v>
      </c>
      <c r="T38" s="157" t="s">
        <v>109</v>
      </c>
      <c r="U38" s="157">
        <v>7.1950000000000003</v>
      </c>
      <c r="V38" s="157">
        <f>ROUND(E38*U38,2)</f>
        <v>2.91</v>
      </c>
      <c r="W38" s="157"/>
      <c r="X38" s="157" t="s">
        <v>110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111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3" t="s">
        <v>162</v>
      </c>
      <c r="D39" s="159"/>
      <c r="E39" s="160">
        <v>0.41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113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4">
        <v>19</v>
      </c>
      <c r="B40" s="175" t="s">
        <v>163</v>
      </c>
      <c r="C40" s="184" t="s">
        <v>164</v>
      </c>
      <c r="D40" s="176" t="s">
        <v>108</v>
      </c>
      <c r="E40" s="177">
        <v>8.1</v>
      </c>
      <c r="F40" s="178"/>
      <c r="G40" s="179">
        <f>ROUND(E40*F40,2)</f>
        <v>0</v>
      </c>
      <c r="H40" s="158">
        <v>0</v>
      </c>
      <c r="I40" s="157">
        <f>ROUND(E40*H40,2)</f>
        <v>0</v>
      </c>
      <c r="J40" s="158">
        <v>65.099999999999994</v>
      </c>
      <c r="K40" s="157">
        <f>ROUND(E40*J40,2)</f>
        <v>527.30999999999995</v>
      </c>
      <c r="L40" s="157">
        <v>21</v>
      </c>
      <c r="M40" s="157">
        <f>G40*(1+L40/100)</f>
        <v>0</v>
      </c>
      <c r="N40" s="157">
        <v>0</v>
      </c>
      <c r="O40" s="157">
        <f>ROUND(E40*N40,2)</f>
        <v>0</v>
      </c>
      <c r="P40" s="157">
        <v>0.02</v>
      </c>
      <c r="Q40" s="157">
        <f>ROUND(E40*P40,2)</f>
        <v>0.16</v>
      </c>
      <c r="R40" s="157"/>
      <c r="S40" s="157" t="s">
        <v>109</v>
      </c>
      <c r="T40" s="157" t="s">
        <v>109</v>
      </c>
      <c r="U40" s="157">
        <v>0.14699999999999999</v>
      </c>
      <c r="V40" s="157">
        <f>ROUND(E40*U40,2)</f>
        <v>1.19</v>
      </c>
      <c r="W40" s="157"/>
      <c r="X40" s="157" t="s">
        <v>110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111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8">
        <v>20</v>
      </c>
      <c r="B41" s="169" t="s">
        <v>165</v>
      </c>
      <c r="C41" s="182" t="s">
        <v>166</v>
      </c>
      <c r="D41" s="170" t="s">
        <v>134</v>
      </c>
      <c r="E41" s="171">
        <v>2.6720000000000002</v>
      </c>
      <c r="F41" s="172"/>
      <c r="G41" s="173">
        <f>ROUND(E41*F41,2)</f>
        <v>0</v>
      </c>
      <c r="H41" s="158">
        <v>0</v>
      </c>
      <c r="I41" s="157">
        <f>ROUND(E41*H41,2)</f>
        <v>0</v>
      </c>
      <c r="J41" s="158">
        <v>424.5</v>
      </c>
      <c r="K41" s="157">
        <f>ROUND(E41*J41,2)</f>
        <v>1134.26</v>
      </c>
      <c r="L41" s="157">
        <v>21</v>
      </c>
      <c r="M41" s="157">
        <f>G41*(1+L41/100)</f>
        <v>0</v>
      </c>
      <c r="N41" s="157">
        <v>0</v>
      </c>
      <c r="O41" s="157">
        <f>ROUND(E41*N41,2)</f>
        <v>0</v>
      </c>
      <c r="P41" s="157">
        <v>1.4</v>
      </c>
      <c r="Q41" s="157">
        <f>ROUND(E41*P41,2)</f>
        <v>3.74</v>
      </c>
      <c r="R41" s="157"/>
      <c r="S41" s="157" t="s">
        <v>109</v>
      </c>
      <c r="T41" s="157" t="s">
        <v>109</v>
      </c>
      <c r="U41" s="157">
        <v>1.2569999999999999</v>
      </c>
      <c r="V41" s="157">
        <f>ROUND(E41*U41,2)</f>
        <v>3.36</v>
      </c>
      <c r="W41" s="157"/>
      <c r="X41" s="157" t="s">
        <v>110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111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3" t="s">
        <v>167</v>
      </c>
      <c r="D42" s="159"/>
      <c r="E42" s="160">
        <v>2.67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113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21</v>
      </c>
      <c r="B43" s="175" t="s">
        <v>168</v>
      </c>
      <c r="C43" s="184" t="s">
        <v>169</v>
      </c>
      <c r="D43" s="176" t="s">
        <v>170</v>
      </c>
      <c r="E43" s="177">
        <v>4</v>
      </c>
      <c r="F43" s="178"/>
      <c r="G43" s="179">
        <f>ROUND(E43*F43,2)</f>
        <v>0</v>
      </c>
      <c r="H43" s="158">
        <v>0</v>
      </c>
      <c r="I43" s="157">
        <f>ROUND(E43*H43,2)</f>
        <v>0</v>
      </c>
      <c r="J43" s="158">
        <v>16.899999999999999</v>
      </c>
      <c r="K43" s="157">
        <f>ROUND(E43*J43,2)</f>
        <v>67.599999999999994</v>
      </c>
      <c r="L43" s="157">
        <v>21</v>
      </c>
      <c r="M43" s="157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7"/>
      <c r="S43" s="157" t="s">
        <v>109</v>
      </c>
      <c r="T43" s="157" t="s">
        <v>109</v>
      </c>
      <c r="U43" s="157">
        <v>0.05</v>
      </c>
      <c r="V43" s="157">
        <f>ROUND(E43*U43,2)</f>
        <v>0.2</v>
      </c>
      <c r="W43" s="157"/>
      <c r="X43" s="157" t="s">
        <v>110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111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8">
        <v>22</v>
      </c>
      <c r="B44" s="169" t="s">
        <v>171</v>
      </c>
      <c r="C44" s="182" t="s">
        <v>172</v>
      </c>
      <c r="D44" s="170" t="s">
        <v>108</v>
      </c>
      <c r="E44" s="171">
        <v>6.2</v>
      </c>
      <c r="F44" s="172"/>
      <c r="G44" s="173">
        <f>ROUND(E44*F44,2)</f>
        <v>0</v>
      </c>
      <c r="H44" s="158">
        <v>26.9</v>
      </c>
      <c r="I44" s="157">
        <f>ROUND(E44*H44,2)</f>
        <v>166.78</v>
      </c>
      <c r="J44" s="158">
        <v>352.6</v>
      </c>
      <c r="K44" s="157">
        <f>ROUND(E44*J44,2)</f>
        <v>2186.12</v>
      </c>
      <c r="L44" s="157">
        <v>21</v>
      </c>
      <c r="M44" s="157">
        <f>G44*(1+L44/100)</f>
        <v>0</v>
      </c>
      <c r="N44" s="157">
        <v>0</v>
      </c>
      <c r="O44" s="157">
        <f>ROUND(E44*N44,2)</f>
        <v>0</v>
      </c>
      <c r="P44" s="157">
        <v>7.5999999999999998E-2</v>
      </c>
      <c r="Q44" s="157">
        <f>ROUND(E44*P44,2)</f>
        <v>0.47</v>
      </c>
      <c r="R44" s="157"/>
      <c r="S44" s="157" t="s">
        <v>109</v>
      </c>
      <c r="T44" s="157" t="s">
        <v>109</v>
      </c>
      <c r="U44" s="157">
        <v>0.93899999999999995</v>
      </c>
      <c r="V44" s="157">
        <f>ROUND(E44*U44,2)</f>
        <v>5.82</v>
      </c>
      <c r="W44" s="157"/>
      <c r="X44" s="157" t="s">
        <v>110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111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3" t="s">
        <v>173</v>
      </c>
      <c r="D45" s="159"/>
      <c r="E45" s="160">
        <v>6.2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113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8">
        <v>23</v>
      </c>
      <c r="B46" s="169" t="s">
        <v>174</v>
      </c>
      <c r="C46" s="182" t="s">
        <v>175</v>
      </c>
      <c r="D46" s="170" t="s">
        <v>176</v>
      </c>
      <c r="E46" s="171">
        <v>19</v>
      </c>
      <c r="F46" s="172"/>
      <c r="G46" s="173">
        <f>ROUND(E46*F46,2)</f>
        <v>0</v>
      </c>
      <c r="H46" s="158">
        <v>11.3</v>
      </c>
      <c r="I46" s="157">
        <f>ROUND(E46*H46,2)</f>
        <v>214.7</v>
      </c>
      <c r="J46" s="158">
        <v>355.2</v>
      </c>
      <c r="K46" s="157">
        <f>ROUND(E46*J46,2)</f>
        <v>6748.8</v>
      </c>
      <c r="L46" s="157">
        <v>21</v>
      </c>
      <c r="M46" s="157">
        <f>G46*(1+L46/100)</f>
        <v>0</v>
      </c>
      <c r="N46" s="157">
        <v>4.8999999999999998E-4</v>
      </c>
      <c r="O46" s="157">
        <f>ROUND(E46*N46,2)</f>
        <v>0.01</v>
      </c>
      <c r="P46" s="157">
        <v>8.1000000000000003E-2</v>
      </c>
      <c r="Q46" s="157">
        <f>ROUND(E46*P46,2)</f>
        <v>1.54</v>
      </c>
      <c r="R46" s="157"/>
      <c r="S46" s="157" t="s">
        <v>109</v>
      </c>
      <c r="T46" s="157" t="s">
        <v>109</v>
      </c>
      <c r="U46" s="157">
        <v>1.042</v>
      </c>
      <c r="V46" s="157">
        <f>ROUND(E46*U46,2)</f>
        <v>19.8</v>
      </c>
      <c r="W46" s="157"/>
      <c r="X46" s="157" t="s">
        <v>110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111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3" t="s">
        <v>177</v>
      </c>
      <c r="D47" s="159"/>
      <c r="E47" s="160">
        <v>19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113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8">
        <v>24</v>
      </c>
      <c r="B48" s="169" t="s">
        <v>178</v>
      </c>
      <c r="C48" s="182" t="s">
        <v>179</v>
      </c>
      <c r="D48" s="170" t="s">
        <v>108</v>
      </c>
      <c r="E48" s="171">
        <v>85.9</v>
      </c>
      <c r="F48" s="172"/>
      <c r="G48" s="173">
        <f>ROUND(E48*F48,2)</f>
        <v>0</v>
      </c>
      <c r="H48" s="158">
        <v>0</v>
      </c>
      <c r="I48" s="157">
        <f>ROUND(E48*H48,2)</f>
        <v>0</v>
      </c>
      <c r="J48" s="158">
        <v>111.5</v>
      </c>
      <c r="K48" s="157">
        <f>ROUND(E48*J48,2)</f>
        <v>9577.85</v>
      </c>
      <c r="L48" s="157">
        <v>21</v>
      </c>
      <c r="M48" s="157">
        <f>G48*(1+L48/100)</f>
        <v>0</v>
      </c>
      <c r="N48" s="157">
        <v>0</v>
      </c>
      <c r="O48" s="157">
        <f>ROUND(E48*N48,2)</f>
        <v>0</v>
      </c>
      <c r="P48" s="157">
        <v>0.05</v>
      </c>
      <c r="Q48" s="157">
        <f>ROUND(E48*P48,2)</f>
        <v>4.3</v>
      </c>
      <c r="R48" s="157"/>
      <c r="S48" s="157" t="s">
        <v>109</v>
      </c>
      <c r="T48" s="157" t="s">
        <v>109</v>
      </c>
      <c r="U48" s="157">
        <v>0.33</v>
      </c>
      <c r="V48" s="157">
        <f>ROUND(E48*U48,2)</f>
        <v>28.35</v>
      </c>
      <c r="W48" s="157"/>
      <c r="X48" s="157" t="s">
        <v>110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111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3" t="s">
        <v>180</v>
      </c>
      <c r="D49" s="159"/>
      <c r="E49" s="160">
        <v>85.9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113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8">
        <v>25</v>
      </c>
      <c r="B50" s="169" t="s">
        <v>181</v>
      </c>
      <c r="C50" s="182" t="s">
        <v>182</v>
      </c>
      <c r="D50" s="170" t="s">
        <v>108</v>
      </c>
      <c r="E50" s="171">
        <v>306.03539999999998</v>
      </c>
      <c r="F50" s="172"/>
      <c r="G50" s="173">
        <f>ROUND(E50*F50,2)</f>
        <v>0</v>
      </c>
      <c r="H50" s="158">
        <v>0</v>
      </c>
      <c r="I50" s="157">
        <f>ROUND(E50*H50,2)</f>
        <v>0</v>
      </c>
      <c r="J50" s="158">
        <v>43.9</v>
      </c>
      <c r="K50" s="157">
        <f>ROUND(E50*J50,2)</f>
        <v>13434.95</v>
      </c>
      <c r="L50" s="157">
        <v>21</v>
      </c>
      <c r="M50" s="157">
        <f>G50*(1+L50/100)</f>
        <v>0</v>
      </c>
      <c r="N50" s="157">
        <v>0</v>
      </c>
      <c r="O50" s="157">
        <f>ROUND(E50*N50,2)</f>
        <v>0</v>
      </c>
      <c r="P50" s="157">
        <v>0.02</v>
      </c>
      <c r="Q50" s="157">
        <f>ROUND(E50*P50,2)</f>
        <v>6.12</v>
      </c>
      <c r="R50" s="157"/>
      <c r="S50" s="157" t="s">
        <v>109</v>
      </c>
      <c r="T50" s="157" t="s">
        <v>109</v>
      </c>
      <c r="U50" s="157">
        <v>0.13</v>
      </c>
      <c r="V50" s="157">
        <f>ROUND(E50*U50,2)</f>
        <v>39.78</v>
      </c>
      <c r="W50" s="157"/>
      <c r="X50" s="157" t="s">
        <v>110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111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3" t="s">
        <v>124</v>
      </c>
      <c r="D51" s="159"/>
      <c r="E51" s="160">
        <v>48.56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113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3" t="s">
        <v>125</v>
      </c>
      <c r="D52" s="159"/>
      <c r="E52" s="160">
        <v>75.48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113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3" t="s">
        <v>126</v>
      </c>
      <c r="D53" s="159"/>
      <c r="E53" s="160">
        <v>81.11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113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3" t="s">
        <v>127</v>
      </c>
      <c r="D54" s="159"/>
      <c r="E54" s="160">
        <v>100.89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113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68">
        <v>26</v>
      </c>
      <c r="B55" s="169" t="s">
        <v>183</v>
      </c>
      <c r="C55" s="182" t="s">
        <v>184</v>
      </c>
      <c r="D55" s="170" t="s">
        <v>108</v>
      </c>
      <c r="E55" s="171">
        <v>24</v>
      </c>
      <c r="F55" s="172"/>
      <c r="G55" s="173">
        <f>ROUND(E55*F55,2)</f>
        <v>0</v>
      </c>
      <c r="H55" s="158">
        <v>0</v>
      </c>
      <c r="I55" s="157">
        <f>ROUND(E55*H55,2)</f>
        <v>0</v>
      </c>
      <c r="J55" s="158">
        <v>111.5</v>
      </c>
      <c r="K55" s="157">
        <f>ROUND(E55*J55,2)</f>
        <v>2676</v>
      </c>
      <c r="L55" s="157">
        <v>21</v>
      </c>
      <c r="M55" s="157">
        <f>G55*(1+L55/100)</f>
        <v>0</v>
      </c>
      <c r="N55" s="157">
        <v>0</v>
      </c>
      <c r="O55" s="157">
        <f>ROUND(E55*N55,2)</f>
        <v>0</v>
      </c>
      <c r="P55" s="157">
        <v>6.8000000000000005E-2</v>
      </c>
      <c r="Q55" s="157">
        <f>ROUND(E55*P55,2)</f>
        <v>1.63</v>
      </c>
      <c r="R55" s="157"/>
      <c r="S55" s="157" t="s">
        <v>109</v>
      </c>
      <c r="T55" s="157" t="s">
        <v>109</v>
      </c>
      <c r="U55" s="157">
        <v>0.3</v>
      </c>
      <c r="V55" s="157">
        <f>ROUND(E55*U55,2)</f>
        <v>7.2</v>
      </c>
      <c r="W55" s="157"/>
      <c r="X55" s="157" t="s">
        <v>110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111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3" t="s">
        <v>185</v>
      </c>
      <c r="D56" s="159"/>
      <c r="E56" s="160">
        <v>24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113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27</v>
      </c>
      <c r="B57" s="175" t="s">
        <v>186</v>
      </c>
      <c r="C57" s="184" t="s">
        <v>187</v>
      </c>
      <c r="D57" s="176" t="s">
        <v>108</v>
      </c>
      <c r="E57" s="177">
        <v>37.200000000000003</v>
      </c>
      <c r="F57" s="178"/>
      <c r="G57" s="179">
        <f>ROUND(E57*F57,2)</f>
        <v>0</v>
      </c>
      <c r="H57" s="158">
        <v>0</v>
      </c>
      <c r="I57" s="157">
        <f>ROUND(E57*H57,2)</f>
        <v>0</v>
      </c>
      <c r="J57" s="158">
        <v>93.3</v>
      </c>
      <c r="K57" s="157">
        <f>ROUND(E57*J57,2)</f>
        <v>3470.76</v>
      </c>
      <c r="L57" s="157">
        <v>21</v>
      </c>
      <c r="M57" s="157">
        <f>G57*(1+L57/100)</f>
        <v>0</v>
      </c>
      <c r="N57" s="157">
        <v>0</v>
      </c>
      <c r="O57" s="157">
        <f>ROUND(E57*N57,2)</f>
        <v>0</v>
      </c>
      <c r="P57" s="157">
        <v>1.7999999999999999E-2</v>
      </c>
      <c r="Q57" s="157">
        <f>ROUND(E57*P57,2)</f>
        <v>0.67</v>
      </c>
      <c r="R57" s="157"/>
      <c r="S57" s="157" t="s">
        <v>109</v>
      </c>
      <c r="T57" s="157" t="s">
        <v>109</v>
      </c>
      <c r="U57" s="157">
        <v>0.19500000000000001</v>
      </c>
      <c r="V57" s="157">
        <f>ROUND(E57*U57,2)</f>
        <v>7.25</v>
      </c>
      <c r="W57" s="157"/>
      <c r="X57" s="157" t="s">
        <v>110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188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74">
        <v>28</v>
      </c>
      <c r="B58" s="175" t="s">
        <v>189</v>
      </c>
      <c r="C58" s="184" t="s">
        <v>190</v>
      </c>
      <c r="D58" s="176" t="s">
        <v>176</v>
      </c>
      <c r="E58" s="177">
        <v>50</v>
      </c>
      <c r="F58" s="178"/>
      <c r="G58" s="179">
        <f>ROUND(E58*F58,2)</f>
        <v>0</v>
      </c>
      <c r="H58" s="158">
        <v>0</v>
      </c>
      <c r="I58" s="157">
        <f>ROUND(E58*H58,2)</f>
        <v>0</v>
      </c>
      <c r="J58" s="158">
        <v>66.2</v>
      </c>
      <c r="K58" s="157">
        <f>ROUND(E58*J58,2)</f>
        <v>3310</v>
      </c>
      <c r="L58" s="157">
        <v>21</v>
      </c>
      <c r="M58" s="157">
        <f>G58*(1+L58/100)</f>
        <v>0</v>
      </c>
      <c r="N58" s="157">
        <v>0</v>
      </c>
      <c r="O58" s="157">
        <f>ROUND(E58*N58,2)</f>
        <v>0</v>
      </c>
      <c r="P58" s="157">
        <v>5.4999999999999997E-3</v>
      </c>
      <c r="Q58" s="157">
        <f>ROUND(E58*P58,2)</f>
        <v>0.28000000000000003</v>
      </c>
      <c r="R58" s="157"/>
      <c r="S58" s="157" t="s">
        <v>109</v>
      </c>
      <c r="T58" s="157" t="s">
        <v>109</v>
      </c>
      <c r="U58" s="157">
        <v>0.13844999999999999</v>
      </c>
      <c r="V58" s="157">
        <f>ROUND(E58*U58,2)</f>
        <v>6.92</v>
      </c>
      <c r="W58" s="157"/>
      <c r="X58" s="157" t="s">
        <v>110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188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8">
        <v>29</v>
      </c>
      <c r="B59" s="169" t="s">
        <v>191</v>
      </c>
      <c r="C59" s="182" t="s">
        <v>192</v>
      </c>
      <c r="D59" s="170" t="s">
        <v>108</v>
      </c>
      <c r="E59" s="171">
        <v>77.8</v>
      </c>
      <c r="F59" s="172"/>
      <c r="G59" s="173">
        <f>ROUND(E59*F59,2)</f>
        <v>0</v>
      </c>
      <c r="H59" s="158">
        <v>0</v>
      </c>
      <c r="I59" s="157">
        <f>ROUND(E59*H59,2)</f>
        <v>0</v>
      </c>
      <c r="J59" s="158">
        <v>91.3</v>
      </c>
      <c r="K59" s="157">
        <f>ROUND(E59*J59,2)</f>
        <v>7103.14</v>
      </c>
      <c r="L59" s="157">
        <v>21</v>
      </c>
      <c r="M59" s="157">
        <f>G59*(1+L59/100)</f>
        <v>0</v>
      </c>
      <c r="N59" s="157">
        <v>0</v>
      </c>
      <c r="O59" s="157">
        <f>ROUND(E59*N59,2)</f>
        <v>0</v>
      </c>
      <c r="P59" s="157">
        <v>0.02</v>
      </c>
      <c r="Q59" s="157">
        <f>ROUND(E59*P59,2)</f>
        <v>1.56</v>
      </c>
      <c r="R59" s="157"/>
      <c r="S59" s="157" t="s">
        <v>109</v>
      </c>
      <c r="T59" s="157" t="s">
        <v>109</v>
      </c>
      <c r="U59" s="157">
        <v>0.24</v>
      </c>
      <c r="V59" s="157">
        <f>ROUND(E59*U59,2)</f>
        <v>18.670000000000002</v>
      </c>
      <c r="W59" s="157"/>
      <c r="X59" s="157" t="s">
        <v>110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188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3" t="s">
        <v>193</v>
      </c>
      <c r="D60" s="159"/>
      <c r="E60" s="160">
        <v>77.8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113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68">
        <v>30</v>
      </c>
      <c r="B61" s="169" t="s">
        <v>194</v>
      </c>
      <c r="C61" s="182" t="s">
        <v>195</v>
      </c>
      <c r="D61" s="170" t="s">
        <v>108</v>
      </c>
      <c r="E61" s="171">
        <v>77.8</v>
      </c>
      <c r="F61" s="172"/>
      <c r="G61" s="173">
        <f>ROUND(E61*F61,2)</f>
        <v>0</v>
      </c>
      <c r="H61" s="158">
        <v>0</v>
      </c>
      <c r="I61" s="157">
        <f>ROUND(E61*H61,2)</f>
        <v>0</v>
      </c>
      <c r="J61" s="158">
        <v>39.9</v>
      </c>
      <c r="K61" s="157">
        <f>ROUND(E61*J61,2)</f>
        <v>3104.22</v>
      </c>
      <c r="L61" s="157">
        <v>21</v>
      </c>
      <c r="M61" s="157">
        <f>G61*(1+L61/100)</f>
        <v>0</v>
      </c>
      <c r="N61" s="157">
        <v>0</v>
      </c>
      <c r="O61" s="157">
        <f>ROUND(E61*N61,2)</f>
        <v>0</v>
      </c>
      <c r="P61" s="157">
        <v>1E-3</v>
      </c>
      <c r="Q61" s="157">
        <f>ROUND(E61*P61,2)</f>
        <v>0.08</v>
      </c>
      <c r="R61" s="157"/>
      <c r="S61" s="157" t="s">
        <v>109</v>
      </c>
      <c r="T61" s="157" t="s">
        <v>109</v>
      </c>
      <c r="U61" s="157">
        <v>0.105</v>
      </c>
      <c r="V61" s="157">
        <f>ROUND(E61*U61,2)</f>
        <v>8.17</v>
      </c>
      <c r="W61" s="157"/>
      <c r="X61" s="157" t="s">
        <v>110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188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3" t="s">
        <v>193</v>
      </c>
      <c r="D62" s="159"/>
      <c r="E62" s="160">
        <v>77.8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113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4">
        <v>31</v>
      </c>
      <c r="B63" s="175" t="s">
        <v>196</v>
      </c>
      <c r="C63" s="184" t="s">
        <v>197</v>
      </c>
      <c r="D63" s="176" t="s">
        <v>138</v>
      </c>
      <c r="E63" s="177">
        <v>21.430109999999999</v>
      </c>
      <c r="F63" s="178"/>
      <c r="G63" s="179">
        <f t="shared" ref="G63:G87" si="0">ROUND(E63*F63,2)</f>
        <v>0</v>
      </c>
      <c r="H63" s="158">
        <v>0</v>
      </c>
      <c r="I63" s="157">
        <f t="shared" ref="I63:I87" si="1">ROUND(E63*H63,2)</f>
        <v>0</v>
      </c>
      <c r="J63" s="158">
        <v>226</v>
      </c>
      <c r="K63" s="157">
        <f t="shared" ref="K63:K87" si="2">ROUND(E63*J63,2)</f>
        <v>4843.2</v>
      </c>
      <c r="L63" s="157">
        <v>21</v>
      </c>
      <c r="M63" s="157">
        <f t="shared" ref="M63:M87" si="3">G63*(1+L63/100)</f>
        <v>0</v>
      </c>
      <c r="N63" s="157">
        <v>0</v>
      </c>
      <c r="O63" s="157">
        <f t="shared" ref="O63:O87" si="4">ROUND(E63*N63,2)</f>
        <v>0</v>
      </c>
      <c r="P63" s="157">
        <v>0</v>
      </c>
      <c r="Q63" s="157">
        <f t="shared" ref="Q63:Q87" si="5">ROUND(E63*P63,2)</f>
        <v>0</v>
      </c>
      <c r="R63" s="157"/>
      <c r="S63" s="157" t="s">
        <v>109</v>
      </c>
      <c r="T63" s="157" t="s">
        <v>109</v>
      </c>
      <c r="U63" s="157">
        <v>0.49</v>
      </c>
      <c r="V63" s="157">
        <f t="shared" ref="V63:V87" si="6">ROUND(E63*U63,2)</f>
        <v>10.5</v>
      </c>
      <c r="W63" s="157"/>
      <c r="X63" s="157" t="s">
        <v>110</v>
      </c>
      <c r="Y63" s="148"/>
      <c r="Z63" s="148"/>
      <c r="AA63" s="148"/>
      <c r="AB63" s="148"/>
      <c r="AC63" s="148"/>
      <c r="AD63" s="148"/>
      <c r="AE63" s="148"/>
      <c r="AF63" s="148"/>
      <c r="AG63" s="148" t="s">
        <v>119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32</v>
      </c>
      <c r="B64" s="175" t="s">
        <v>198</v>
      </c>
      <c r="C64" s="184" t="s">
        <v>199</v>
      </c>
      <c r="D64" s="176" t="s">
        <v>138</v>
      </c>
      <c r="E64" s="177">
        <v>407.17205000000001</v>
      </c>
      <c r="F64" s="178"/>
      <c r="G64" s="179">
        <f t="shared" si="0"/>
        <v>0</v>
      </c>
      <c r="H64" s="158">
        <v>0</v>
      </c>
      <c r="I64" s="157">
        <f t="shared" si="1"/>
        <v>0</v>
      </c>
      <c r="J64" s="158">
        <v>15.6</v>
      </c>
      <c r="K64" s="157">
        <f t="shared" si="2"/>
        <v>6351.88</v>
      </c>
      <c r="L64" s="157">
        <v>21</v>
      </c>
      <c r="M64" s="157">
        <f t="shared" si="3"/>
        <v>0</v>
      </c>
      <c r="N64" s="157">
        <v>0</v>
      </c>
      <c r="O64" s="157">
        <f t="shared" si="4"/>
        <v>0</v>
      </c>
      <c r="P64" s="157">
        <v>0</v>
      </c>
      <c r="Q64" s="157">
        <f t="shared" si="5"/>
        <v>0</v>
      </c>
      <c r="R64" s="157"/>
      <c r="S64" s="157" t="s">
        <v>109</v>
      </c>
      <c r="T64" s="157" t="s">
        <v>109</v>
      </c>
      <c r="U64" s="157">
        <v>0</v>
      </c>
      <c r="V64" s="157">
        <f t="shared" si="6"/>
        <v>0</v>
      </c>
      <c r="W64" s="157"/>
      <c r="X64" s="157" t="s">
        <v>110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119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4">
        <v>33</v>
      </c>
      <c r="B65" s="175" t="s">
        <v>200</v>
      </c>
      <c r="C65" s="184" t="s">
        <v>201</v>
      </c>
      <c r="D65" s="176" t="s">
        <v>138</v>
      </c>
      <c r="E65" s="177">
        <v>21.430109999999999</v>
      </c>
      <c r="F65" s="178"/>
      <c r="G65" s="179">
        <f t="shared" si="0"/>
        <v>0</v>
      </c>
      <c r="H65" s="158">
        <v>0</v>
      </c>
      <c r="I65" s="157">
        <f t="shared" si="1"/>
        <v>0</v>
      </c>
      <c r="J65" s="158">
        <v>318</v>
      </c>
      <c r="K65" s="157">
        <f t="shared" si="2"/>
        <v>6814.77</v>
      </c>
      <c r="L65" s="157">
        <v>21</v>
      </c>
      <c r="M65" s="157">
        <f t="shared" si="3"/>
        <v>0</v>
      </c>
      <c r="N65" s="157">
        <v>0</v>
      </c>
      <c r="O65" s="157">
        <f t="shared" si="4"/>
        <v>0</v>
      </c>
      <c r="P65" s="157">
        <v>0</v>
      </c>
      <c r="Q65" s="157">
        <f t="shared" si="5"/>
        <v>0</v>
      </c>
      <c r="R65" s="157"/>
      <c r="S65" s="157" t="s">
        <v>109</v>
      </c>
      <c r="T65" s="157" t="s">
        <v>109</v>
      </c>
      <c r="U65" s="157">
        <v>0.94199999999999995</v>
      </c>
      <c r="V65" s="157">
        <f t="shared" si="6"/>
        <v>20.190000000000001</v>
      </c>
      <c r="W65" s="157"/>
      <c r="X65" s="157" t="s">
        <v>110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119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4">
        <v>34</v>
      </c>
      <c r="B66" s="175" t="s">
        <v>202</v>
      </c>
      <c r="C66" s="184" t="s">
        <v>203</v>
      </c>
      <c r="D66" s="176" t="s">
        <v>138</v>
      </c>
      <c r="E66" s="177">
        <v>21.430109999999999</v>
      </c>
      <c r="F66" s="178"/>
      <c r="G66" s="179">
        <f t="shared" si="0"/>
        <v>0</v>
      </c>
      <c r="H66" s="158">
        <v>0</v>
      </c>
      <c r="I66" s="157">
        <f t="shared" si="1"/>
        <v>0</v>
      </c>
      <c r="J66" s="158">
        <v>35.4</v>
      </c>
      <c r="K66" s="157">
        <f t="shared" si="2"/>
        <v>758.63</v>
      </c>
      <c r="L66" s="157">
        <v>21</v>
      </c>
      <c r="M66" s="157">
        <f t="shared" si="3"/>
        <v>0</v>
      </c>
      <c r="N66" s="157">
        <v>0</v>
      </c>
      <c r="O66" s="157">
        <f t="shared" si="4"/>
        <v>0</v>
      </c>
      <c r="P66" s="157">
        <v>0</v>
      </c>
      <c r="Q66" s="157">
        <f t="shared" si="5"/>
        <v>0</v>
      </c>
      <c r="R66" s="157"/>
      <c r="S66" s="157" t="s">
        <v>109</v>
      </c>
      <c r="T66" s="157" t="s">
        <v>109</v>
      </c>
      <c r="U66" s="157">
        <v>0.105</v>
      </c>
      <c r="V66" s="157">
        <f t="shared" si="6"/>
        <v>2.25</v>
      </c>
      <c r="W66" s="157"/>
      <c r="X66" s="157" t="s">
        <v>110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119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35</v>
      </c>
      <c r="B67" s="175" t="s">
        <v>204</v>
      </c>
      <c r="C67" s="184" t="s">
        <v>205</v>
      </c>
      <c r="D67" s="176" t="s">
        <v>138</v>
      </c>
      <c r="E67" s="177">
        <v>21.430109999999999</v>
      </c>
      <c r="F67" s="178"/>
      <c r="G67" s="179">
        <f t="shared" si="0"/>
        <v>0</v>
      </c>
      <c r="H67" s="158">
        <v>0</v>
      </c>
      <c r="I67" s="157">
        <f t="shared" si="1"/>
        <v>0</v>
      </c>
      <c r="J67" s="158">
        <v>300</v>
      </c>
      <c r="K67" s="157">
        <f t="shared" si="2"/>
        <v>6429.03</v>
      </c>
      <c r="L67" s="157">
        <v>21</v>
      </c>
      <c r="M67" s="157">
        <f t="shared" si="3"/>
        <v>0</v>
      </c>
      <c r="N67" s="157">
        <v>0</v>
      </c>
      <c r="O67" s="157">
        <f t="shared" si="4"/>
        <v>0</v>
      </c>
      <c r="P67" s="157">
        <v>0</v>
      </c>
      <c r="Q67" s="157">
        <f t="shared" si="5"/>
        <v>0</v>
      </c>
      <c r="R67" s="157"/>
      <c r="S67" s="157" t="s">
        <v>206</v>
      </c>
      <c r="T67" s="157" t="s">
        <v>206</v>
      </c>
      <c r="U67" s="157">
        <v>0</v>
      </c>
      <c r="V67" s="157">
        <f t="shared" si="6"/>
        <v>0</v>
      </c>
      <c r="W67" s="157"/>
      <c r="X67" s="157" t="s">
        <v>110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119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4">
        <v>36</v>
      </c>
      <c r="B68" s="175" t="s">
        <v>207</v>
      </c>
      <c r="C68" s="184" t="s">
        <v>208</v>
      </c>
      <c r="D68" s="176" t="s">
        <v>138</v>
      </c>
      <c r="E68" s="177">
        <v>21.430109999999999</v>
      </c>
      <c r="F68" s="178"/>
      <c r="G68" s="179">
        <f t="shared" si="0"/>
        <v>0</v>
      </c>
      <c r="H68" s="158">
        <v>0</v>
      </c>
      <c r="I68" s="157">
        <f t="shared" si="1"/>
        <v>0</v>
      </c>
      <c r="J68" s="158">
        <v>10.199999999999999</v>
      </c>
      <c r="K68" s="157">
        <f t="shared" si="2"/>
        <v>218.59</v>
      </c>
      <c r="L68" s="157">
        <v>21</v>
      </c>
      <c r="M68" s="157">
        <f t="shared" si="3"/>
        <v>0</v>
      </c>
      <c r="N68" s="157">
        <v>0</v>
      </c>
      <c r="O68" s="157">
        <f t="shared" si="4"/>
        <v>0</v>
      </c>
      <c r="P68" s="157">
        <v>0</v>
      </c>
      <c r="Q68" s="157">
        <f t="shared" si="5"/>
        <v>0</v>
      </c>
      <c r="R68" s="157"/>
      <c r="S68" s="157" t="s">
        <v>109</v>
      </c>
      <c r="T68" s="157" t="s">
        <v>109</v>
      </c>
      <c r="U68" s="157">
        <v>6.0000000000000001E-3</v>
      </c>
      <c r="V68" s="157">
        <f t="shared" si="6"/>
        <v>0.13</v>
      </c>
      <c r="W68" s="157"/>
      <c r="X68" s="157" t="s">
        <v>110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119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37</v>
      </c>
      <c r="B69" s="175" t="s">
        <v>209</v>
      </c>
      <c r="C69" s="184" t="s">
        <v>210</v>
      </c>
      <c r="D69" s="176" t="s">
        <v>211</v>
      </c>
      <c r="E69" s="177">
        <v>1</v>
      </c>
      <c r="F69" s="178"/>
      <c r="G69" s="179">
        <f t="shared" si="0"/>
        <v>0</v>
      </c>
      <c r="H69" s="158">
        <v>0</v>
      </c>
      <c r="I69" s="157">
        <f t="shared" si="1"/>
        <v>0</v>
      </c>
      <c r="J69" s="158">
        <v>500</v>
      </c>
      <c r="K69" s="157">
        <f t="shared" si="2"/>
        <v>500</v>
      </c>
      <c r="L69" s="157">
        <v>21</v>
      </c>
      <c r="M69" s="157">
        <f t="shared" si="3"/>
        <v>0</v>
      </c>
      <c r="N69" s="157">
        <v>0</v>
      </c>
      <c r="O69" s="157">
        <f t="shared" si="4"/>
        <v>0</v>
      </c>
      <c r="P69" s="157">
        <v>0</v>
      </c>
      <c r="Q69" s="157">
        <f t="shared" si="5"/>
        <v>0</v>
      </c>
      <c r="R69" s="157"/>
      <c r="S69" s="157" t="s">
        <v>149</v>
      </c>
      <c r="T69" s="157" t="s">
        <v>150</v>
      </c>
      <c r="U69" s="157">
        <v>0</v>
      </c>
      <c r="V69" s="157">
        <f t="shared" si="6"/>
        <v>0</v>
      </c>
      <c r="W69" s="157"/>
      <c r="X69" s="157" t="s">
        <v>110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111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4">
        <v>38</v>
      </c>
      <c r="B70" s="175" t="s">
        <v>212</v>
      </c>
      <c r="C70" s="184" t="s">
        <v>213</v>
      </c>
      <c r="D70" s="176" t="s">
        <v>148</v>
      </c>
      <c r="E70" s="177">
        <v>1</v>
      </c>
      <c r="F70" s="178"/>
      <c r="G70" s="179">
        <f t="shared" si="0"/>
        <v>0</v>
      </c>
      <c r="H70" s="158">
        <v>0</v>
      </c>
      <c r="I70" s="157">
        <f t="shared" si="1"/>
        <v>0</v>
      </c>
      <c r="J70" s="158">
        <v>3000</v>
      </c>
      <c r="K70" s="157">
        <f t="shared" si="2"/>
        <v>3000</v>
      </c>
      <c r="L70" s="157">
        <v>21</v>
      </c>
      <c r="M70" s="157">
        <f t="shared" si="3"/>
        <v>0</v>
      </c>
      <c r="N70" s="157">
        <v>0</v>
      </c>
      <c r="O70" s="157">
        <f t="shared" si="4"/>
        <v>0</v>
      </c>
      <c r="P70" s="157">
        <v>0</v>
      </c>
      <c r="Q70" s="157">
        <f t="shared" si="5"/>
        <v>0</v>
      </c>
      <c r="R70" s="157"/>
      <c r="S70" s="157" t="s">
        <v>149</v>
      </c>
      <c r="T70" s="157" t="s">
        <v>150</v>
      </c>
      <c r="U70" s="157">
        <v>0</v>
      </c>
      <c r="V70" s="157">
        <f t="shared" si="6"/>
        <v>0</v>
      </c>
      <c r="W70" s="157"/>
      <c r="X70" s="157" t="s">
        <v>110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111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4">
        <v>39</v>
      </c>
      <c r="B71" s="175" t="s">
        <v>214</v>
      </c>
      <c r="C71" s="184" t="s">
        <v>215</v>
      </c>
      <c r="D71" s="176" t="s">
        <v>148</v>
      </c>
      <c r="E71" s="177">
        <v>1</v>
      </c>
      <c r="F71" s="178"/>
      <c r="G71" s="179">
        <f t="shared" si="0"/>
        <v>0</v>
      </c>
      <c r="H71" s="158">
        <v>0</v>
      </c>
      <c r="I71" s="157">
        <f t="shared" si="1"/>
        <v>0</v>
      </c>
      <c r="J71" s="158">
        <v>2500</v>
      </c>
      <c r="K71" s="157">
        <f t="shared" si="2"/>
        <v>2500</v>
      </c>
      <c r="L71" s="157">
        <v>21</v>
      </c>
      <c r="M71" s="157">
        <f t="shared" si="3"/>
        <v>0</v>
      </c>
      <c r="N71" s="157">
        <v>0</v>
      </c>
      <c r="O71" s="157">
        <f t="shared" si="4"/>
        <v>0</v>
      </c>
      <c r="P71" s="157">
        <v>0</v>
      </c>
      <c r="Q71" s="157">
        <f t="shared" si="5"/>
        <v>0</v>
      </c>
      <c r="R71" s="157"/>
      <c r="S71" s="157" t="s">
        <v>149</v>
      </c>
      <c r="T71" s="157" t="s">
        <v>150</v>
      </c>
      <c r="U71" s="157">
        <v>0</v>
      </c>
      <c r="V71" s="157">
        <f t="shared" si="6"/>
        <v>0</v>
      </c>
      <c r="W71" s="157"/>
      <c r="X71" s="157" t="s">
        <v>110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111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40</v>
      </c>
      <c r="B72" s="175" t="s">
        <v>216</v>
      </c>
      <c r="C72" s="184" t="s">
        <v>217</v>
      </c>
      <c r="D72" s="176" t="s">
        <v>211</v>
      </c>
      <c r="E72" s="177">
        <v>2</v>
      </c>
      <c r="F72" s="178"/>
      <c r="G72" s="179">
        <f t="shared" si="0"/>
        <v>0</v>
      </c>
      <c r="H72" s="158">
        <v>0</v>
      </c>
      <c r="I72" s="157">
        <f t="shared" si="1"/>
        <v>0</v>
      </c>
      <c r="J72" s="158">
        <v>2500</v>
      </c>
      <c r="K72" s="157">
        <f t="shared" si="2"/>
        <v>5000</v>
      </c>
      <c r="L72" s="157">
        <v>21</v>
      </c>
      <c r="M72" s="157">
        <f t="shared" si="3"/>
        <v>0</v>
      </c>
      <c r="N72" s="157">
        <v>0</v>
      </c>
      <c r="O72" s="157">
        <f t="shared" si="4"/>
        <v>0</v>
      </c>
      <c r="P72" s="157">
        <v>0</v>
      </c>
      <c r="Q72" s="157">
        <f t="shared" si="5"/>
        <v>0</v>
      </c>
      <c r="R72" s="157"/>
      <c r="S72" s="157" t="s">
        <v>149</v>
      </c>
      <c r="T72" s="157" t="s">
        <v>150</v>
      </c>
      <c r="U72" s="157">
        <v>0</v>
      </c>
      <c r="V72" s="157">
        <f t="shared" si="6"/>
        <v>0</v>
      </c>
      <c r="W72" s="157"/>
      <c r="X72" s="157" t="s">
        <v>110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111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4">
        <v>41</v>
      </c>
      <c r="B73" s="175" t="s">
        <v>218</v>
      </c>
      <c r="C73" s="184" t="s">
        <v>219</v>
      </c>
      <c r="D73" s="176" t="s">
        <v>211</v>
      </c>
      <c r="E73" s="177">
        <v>1</v>
      </c>
      <c r="F73" s="178"/>
      <c r="G73" s="179">
        <f t="shared" si="0"/>
        <v>0</v>
      </c>
      <c r="H73" s="158">
        <v>0</v>
      </c>
      <c r="I73" s="157">
        <f t="shared" si="1"/>
        <v>0</v>
      </c>
      <c r="J73" s="158">
        <v>3000</v>
      </c>
      <c r="K73" s="157">
        <f t="shared" si="2"/>
        <v>3000</v>
      </c>
      <c r="L73" s="157">
        <v>21</v>
      </c>
      <c r="M73" s="157">
        <f t="shared" si="3"/>
        <v>0</v>
      </c>
      <c r="N73" s="157">
        <v>0</v>
      </c>
      <c r="O73" s="157">
        <f t="shared" si="4"/>
        <v>0</v>
      </c>
      <c r="P73" s="157">
        <v>0</v>
      </c>
      <c r="Q73" s="157">
        <f t="shared" si="5"/>
        <v>0</v>
      </c>
      <c r="R73" s="157"/>
      <c r="S73" s="157" t="s">
        <v>149</v>
      </c>
      <c r="T73" s="157" t="s">
        <v>150</v>
      </c>
      <c r="U73" s="157">
        <v>0</v>
      </c>
      <c r="V73" s="157">
        <f t="shared" si="6"/>
        <v>0</v>
      </c>
      <c r="W73" s="157"/>
      <c r="X73" s="157" t="s">
        <v>110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111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4">
        <v>42</v>
      </c>
      <c r="B74" s="175" t="s">
        <v>220</v>
      </c>
      <c r="C74" s="184" t="s">
        <v>221</v>
      </c>
      <c r="D74" s="176" t="s">
        <v>211</v>
      </c>
      <c r="E74" s="177">
        <v>1</v>
      </c>
      <c r="F74" s="178"/>
      <c r="G74" s="179">
        <f t="shared" si="0"/>
        <v>0</v>
      </c>
      <c r="H74" s="158">
        <v>0</v>
      </c>
      <c r="I74" s="157">
        <f t="shared" si="1"/>
        <v>0</v>
      </c>
      <c r="J74" s="158">
        <v>1750</v>
      </c>
      <c r="K74" s="157">
        <f t="shared" si="2"/>
        <v>1750</v>
      </c>
      <c r="L74" s="157">
        <v>21</v>
      </c>
      <c r="M74" s="157">
        <f t="shared" si="3"/>
        <v>0</v>
      </c>
      <c r="N74" s="157">
        <v>0</v>
      </c>
      <c r="O74" s="157">
        <f t="shared" si="4"/>
        <v>0</v>
      </c>
      <c r="P74" s="157">
        <v>0</v>
      </c>
      <c r="Q74" s="157">
        <f t="shared" si="5"/>
        <v>0</v>
      </c>
      <c r="R74" s="157"/>
      <c r="S74" s="157" t="s">
        <v>149</v>
      </c>
      <c r="T74" s="157" t="s">
        <v>150</v>
      </c>
      <c r="U74" s="157">
        <v>0</v>
      </c>
      <c r="V74" s="157">
        <f t="shared" si="6"/>
        <v>0</v>
      </c>
      <c r="W74" s="157"/>
      <c r="X74" s="157" t="s">
        <v>110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111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43</v>
      </c>
      <c r="B75" s="175" t="s">
        <v>222</v>
      </c>
      <c r="C75" s="184" t="s">
        <v>223</v>
      </c>
      <c r="D75" s="176" t="s">
        <v>211</v>
      </c>
      <c r="E75" s="177">
        <v>1</v>
      </c>
      <c r="F75" s="178"/>
      <c r="G75" s="179">
        <f t="shared" si="0"/>
        <v>0</v>
      </c>
      <c r="H75" s="158">
        <v>0</v>
      </c>
      <c r="I75" s="157">
        <f t="shared" si="1"/>
        <v>0</v>
      </c>
      <c r="J75" s="158">
        <v>1500</v>
      </c>
      <c r="K75" s="157">
        <f t="shared" si="2"/>
        <v>1500</v>
      </c>
      <c r="L75" s="157">
        <v>21</v>
      </c>
      <c r="M75" s="157">
        <f t="shared" si="3"/>
        <v>0</v>
      </c>
      <c r="N75" s="157">
        <v>0</v>
      </c>
      <c r="O75" s="157">
        <f t="shared" si="4"/>
        <v>0</v>
      </c>
      <c r="P75" s="157">
        <v>0</v>
      </c>
      <c r="Q75" s="157">
        <f t="shared" si="5"/>
        <v>0</v>
      </c>
      <c r="R75" s="157"/>
      <c r="S75" s="157" t="s">
        <v>149</v>
      </c>
      <c r="T75" s="157" t="s">
        <v>150</v>
      </c>
      <c r="U75" s="157">
        <v>0</v>
      </c>
      <c r="V75" s="157">
        <f t="shared" si="6"/>
        <v>0</v>
      </c>
      <c r="W75" s="157"/>
      <c r="X75" s="157" t="s">
        <v>110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111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4">
        <v>44</v>
      </c>
      <c r="B76" s="175" t="s">
        <v>224</v>
      </c>
      <c r="C76" s="184" t="s">
        <v>225</v>
      </c>
      <c r="D76" s="176" t="s">
        <v>108</v>
      </c>
      <c r="E76" s="177">
        <v>5</v>
      </c>
      <c r="F76" s="178"/>
      <c r="G76" s="179">
        <f t="shared" si="0"/>
        <v>0</v>
      </c>
      <c r="H76" s="158">
        <v>0</v>
      </c>
      <c r="I76" s="157">
        <f t="shared" si="1"/>
        <v>0</v>
      </c>
      <c r="J76" s="158">
        <v>1200</v>
      </c>
      <c r="K76" s="157">
        <f t="shared" si="2"/>
        <v>6000</v>
      </c>
      <c r="L76" s="157">
        <v>21</v>
      </c>
      <c r="M76" s="157">
        <f t="shared" si="3"/>
        <v>0</v>
      </c>
      <c r="N76" s="157">
        <v>0</v>
      </c>
      <c r="O76" s="157">
        <f t="shared" si="4"/>
        <v>0</v>
      </c>
      <c r="P76" s="157">
        <v>0</v>
      </c>
      <c r="Q76" s="157">
        <f t="shared" si="5"/>
        <v>0</v>
      </c>
      <c r="R76" s="157"/>
      <c r="S76" s="157" t="s">
        <v>149</v>
      </c>
      <c r="T76" s="157" t="s">
        <v>150</v>
      </c>
      <c r="U76" s="157">
        <v>0</v>
      </c>
      <c r="V76" s="157">
        <f t="shared" si="6"/>
        <v>0</v>
      </c>
      <c r="W76" s="157"/>
      <c r="X76" s="157" t="s">
        <v>110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111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45</v>
      </c>
      <c r="B77" s="175" t="s">
        <v>226</v>
      </c>
      <c r="C77" s="184" t="s">
        <v>227</v>
      </c>
      <c r="D77" s="176" t="s">
        <v>211</v>
      </c>
      <c r="E77" s="177">
        <v>5</v>
      </c>
      <c r="F77" s="178"/>
      <c r="G77" s="179">
        <f t="shared" si="0"/>
        <v>0</v>
      </c>
      <c r="H77" s="158">
        <v>0</v>
      </c>
      <c r="I77" s="157">
        <f t="shared" si="1"/>
        <v>0</v>
      </c>
      <c r="J77" s="158">
        <v>1000</v>
      </c>
      <c r="K77" s="157">
        <f t="shared" si="2"/>
        <v>5000</v>
      </c>
      <c r="L77" s="157">
        <v>21</v>
      </c>
      <c r="M77" s="157">
        <f t="shared" si="3"/>
        <v>0</v>
      </c>
      <c r="N77" s="157">
        <v>0</v>
      </c>
      <c r="O77" s="157">
        <f t="shared" si="4"/>
        <v>0</v>
      </c>
      <c r="P77" s="157">
        <v>0</v>
      </c>
      <c r="Q77" s="157">
        <f t="shared" si="5"/>
        <v>0</v>
      </c>
      <c r="R77" s="157"/>
      <c r="S77" s="157" t="s">
        <v>149</v>
      </c>
      <c r="T77" s="157" t="s">
        <v>150</v>
      </c>
      <c r="U77" s="157">
        <v>0</v>
      </c>
      <c r="V77" s="157">
        <f t="shared" si="6"/>
        <v>0</v>
      </c>
      <c r="W77" s="157"/>
      <c r="X77" s="157" t="s">
        <v>110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111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4">
        <v>46</v>
      </c>
      <c r="B78" s="175" t="s">
        <v>228</v>
      </c>
      <c r="C78" s="184" t="s">
        <v>229</v>
      </c>
      <c r="D78" s="176" t="s">
        <v>176</v>
      </c>
      <c r="E78" s="177">
        <v>26</v>
      </c>
      <c r="F78" s="178"/>
      <c r="G78" s="179">
        <f t="shared" si="0"/>
        <v>0</v>
      </c>
      <c r="H78" s="158">
        <v>0</v>
      </c>
      <c r="I78" s="157">
        <f t="shared" si="1"/>
        <v>0</v>
      </c>
      <c r="J78" s="158">
        <v>200</v>
      </c>
      <c r="K78" s="157">
        <f t="shared" si="2"/>
        <v>5200</v>
      </c>
      <c r="L78" s="157">
        <v>21</v>
      </c>
      <c r="M78" s="157">
        <f t="shared" si="3"/>
        <v>0</v>
      </c>
      <c r="N78" s="157">
        <v>0</v>
      </c>
      <c r="O78" s="157">
        <f t="shared" si="4"/>
        <v>0</v>
      </c>
      <c r="P78" s="157">
        <v>0</v>
      </c>
      <c r="Q78" s="157">
        <f t="shared" si="5"/>
        <v>0</v>
      </c>
      <c r="R78" s="157"/>
      <c r="S78" s="157" t="s">
        <v>149</v>
      </c>
      <c r="T78" s="157" t="s">
        <v>150</v>
      </c>
      <c r="U78" s="157">
        <v>0</v>
      </c>
      <c r="V78" s="157">
        <f t="shared" si="6"/>
        <v>0</v>
      </c>
      <c r="W78" s="157"/>
      <c r="X78" s="157" t="s">
        <v>110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111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47</v>
      </c>
      <c r="B79" s="175" t="s">
        <v>230</v>
      </c>
      <c r="C79" s="184" t="s">
        <v>231</v>
      </c>
      <c r="D79" s="176" t="s">
        <v>148</v>
      </c>
      <c r="E79" s="177">
        <v>1</v>
      </c>
      <c r="F79" s="178"/>
      <c r="G79" s="179">
        <f t="shared" si="0"/>
        <v>0</v>
      </c>
      <c r="H79" s="158">
        <v>0</v>
      </c>
      <c r="I79" s="157">
        <f t="shared" si="1"/>
        <v>0</v>
      </c>
      <c r="J79" s="158">
        <v>2000</v>
      </c>
      <c r="K79" s="157">
        <f t="shared" si="2"/>
        <v>2000</v>
      </c>
      <c r="L79" s="157">
        <v>21</v>
      </c>
      <c r="M79" s="157">
        <f t="shared" si="3"/>
        <v>0</v>
      </c>
      <c r="N79" s="157">
        <v>0</v>
      </c>
      <c r="O79" s="157">
        <f t="shared" si="4"/>
        <v>0</v>
      </c>
      <c r="P79" s="157">
        <v>0</v>
      </c>
      <c r="Q79" s="157">
        <f t="shared" si="5"/>
        <v>0</v>
      </c>
      <c r="R79" s="157"/>
      <c r="S79" s="157" t="s">
        <v>149</v>
      </c>
      <c r="T79" s="157" t="s">
        <v>150</v>
      </c>
      <c r="U79" s="157">
        <v>0</v>
      </c>
      <c r="V79" s="157">
        <f t="shared" si="6"/>
        <v>0</v>
      </c>
      <c r="W79" s="157"/>
      <c r="X79" s="157" t="s">
        <v>110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111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4">
        <v>48</v>
      </c>
      <c r="B80" s="175" t="s">
        <v>232</v>
      </c>
      <c r="C80" s="184" t="s">
        <v>233</v>
      </c>
      <c r="D80" s="176" t="s">
        <v>148</v>
      </c>
      <c r="E80" s="177">
        <v>1</v>
      </c>
      <c r="F80" s="178"/>
      <c r="G80" s="179">
        <f t="shared" si="0"/>
        <v>0</v>
      </c>
      <c r="H80" s="158">
        <v>0</v>
      </c>
      <c r="I80" s="157">
        <f t="shared" si="1"/>
        <v>0</v>
      </c>
      <c r="J80" s="158">
        <v>10000</v>
      </c>
      <c r="K80" s="157">
        <f t="shared" si="2"/>
        <v>10000</v>
      </c>
      <c r="L80" s="157">
        <v>21</v>
      </c>
      <c r="M80" s="157">
        <f t="shared" si="3"/>
        <v>0</v>
      </c>
      <c r="N80" s="157">
        <v>0</v>
      </c>
      <c r="O80" s="157">
        <f t="shared" si="4"/>
        <v>0</v>
      </c>
      <c r="P80" s="157">
        <v>0</v>
      </c>
      <c r="Q80" s="157">
        <f t="shared" si="5"/>
        <v>0</v>
      </c>
      <c r="R80" s="157"/>
      <c r="S80" s="157" t="s">
        <v>149</v>
      </c>
      <c r="T80" s="157" t="s">
        <v>150</v>
      </c>
      <c r="U80" s="157">
        <v>0</v>
      </c>
      <c r="V80" s="157">
        <f t="shared" si="6"/>
        <v>0</v>
      </c>
      <c r="W80" s="157"/>
      <c r="X80" s="157" t="s">
        <v>110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111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4">
        <v>49</v>
      </c>
      <c r="B81" s="175" t="s">
        <v>234</v>
      </c>
      <c r="C81" s="184" t="s">
        <v>235</v>
      </c>
      <c r="D81" s="176" t="s">
        <v>211</v>
      </c>
      <c r="E81" s="177">
        <v>1</v>
      </c>
      <c r="F81" s="178"/>
      <c r="G81" s="179">
        <f t="shared" si="0"/>
        <v>0</v>
      </c>
      <c r="H81" s="158">
        <v>0</v>
      </c>
      <c r="I81" s="157">
        <f t="shared" si="1"/>
        <v>0</v>
      </c>
      <c r="J81" s="158">
        <v>1500</v>
      </c>
      <c r="K81" s="157">
        <f t="shared" si="2"/>
        <v>1500</v>
      </c>
      <c r="L81" s="157">
        <v>21</v>
      </c>
      <c r="M81" s="157">
        <f t="shared" si="3"/>
        <v>0</v>
      </c>
      <c r="N81" s="157">
        <v>0</v>
      </c>
      <c r="O81" s="157">
        <f t="shared" si="4"/>
        <v>0</v>
      </c>
      <c r="P81" s="157">
        <v>0</v>
      </c>
      <c r="Q81" s="157">
        <f t="shared" si="5"/>
        <v>0</v>
      </c>
      <c r="R81" s="157"/>
      <c r="S81" s="157" t="s">
        <v>149</v>
      </c>
      <c r="T81" s="157" t="s">
        <v>150</v>
      </c>
      <c r="U81" s="157">
        <v>0</v>
      </c>
      <c r="V81" s="157">
        <f t="shared" si="6"/>
        <v>0</v>
      </c>
      <c r="W81" s="157"/>
      <c r="X81" s="157" t="s">
        <v>110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111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4">
        <v>50</v>
      </c>
      <c r="B82" s="175" t="s">
        <v>236</v>
      </c>
      <c r="C82" s="184" t="s">
        <v>237</v>
      </c>
      <c r="D82" s="176" t="s">
        <v>211</v>
      </c>
      <c r="E82" s="177">
        <v>20</v>
      </c>
      <c r="F82" s="178"/>
      <c r="G82" s="179">
        <f t="shared" si="0"/>
        <v>0</v>
      </c>
      <c r="H82" s="158">
        <v>0</v>
      </c>
      <c r="I82" s="157">
        <f t="shared" si="1"/>
        <v>0</v>
      </c>
      <c r="J82" s="158">
        <v>6500</v>
      </c>
      <c r="K82" s="157">
        <f t="shared" si="2"/>
        <v>130000</v>
      </c>
      <c r="L82" s="157">
        <v>21</v>
      </c>
      <c r="M82" s="157">
        <f t="shared" si="3"/>
        <v>0</v>
      </c>
      <c r="N82" s="157">
        <v>0</v>
      </c>
      <c r="O82" s="157">
        <f t="shared" si="4"/>
        <v>0</v>
      </c>
      <c r="P82" s="157">
        <v>0</v>
      </c>
      <c r="Q82" s="157">
        <f t="shared" si="5"/>
        <v>0</v>
      </c>
      <c r="R82" s="157"/>
      <c r="S82" s="157" t="s">
        <v>149</v>
      </c>
      <c r="T82" s="157" t="s">
        <v>150</v>
      </c>
      <c r="U82" s="157">
        <v>0</v>
      </c>
      <c r="V82" s="157">
        <f t="shared" si="6"/>
        <v>0</v>
      </c>
      <c r="W82" s="157"/>
      <c r="X82" s="157" t="s">
        <v>110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111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4">
        <v>51</v>
      </c>
      <c r="B83" s="175" t="s">
        <v>238</v>
      </c>
      <c r="C83" s="184" t="s">
        <v>239</v>
      </c>
      <c r="D83" s="176" t="s">
        <v>170</v>
      </c>
      <c r="E83" s="177">
        <v>1</v>
      </c>
      <c r="F83" s="178"/>
      <c r="G83" s="179">
        <f t="shared" si="0"/>
        <v>0</v>
      </c>
      <c r="H83" s="158">
        <v>0</v>
      </c>
      <c r="I83" s="157">
        <f t="shared" si="1"/>
        <v>0</v>
      </c>
      <c r="J83" s="158">
        <v>249.5</v>
      </c>
      <c r="K83" s="157">
        <f t="shared" si="2"/>
        <v>249.5</v>
      </c>
      <c r="L83" s="157">
        <v>21</v>
      </c>
      <c r="M83" s="157">
        <f t="shared" si="3"/>
        <v>0</v>
      </c>
      <c r="N83" s="157">
        <v>0</v>
      </c>
      <c r="O83" s="157">
        <f t="shared" si="4"/>
        <v>0</v>
      </c>
      <c r="P83" s="157">
        <v>1.933E-2</v>
      </c>
      <c r="Q83" s="157">
        <f t="shared" si="5"/>
        <v>0.02</v>
      </c>
      <c r="R83" s="157"/>
      <c r="S83" s="157" t="s">
        <v>109</v>
      </c>
      <c r="T83" s="157" t="s">
        <v>109</v>
      </c>
      <c r="U83" s="157">
        <v>0.64383000000000001</v>
      </c>
      <c r="V83" s="157">
        <f t="shared" si="6"/>
        <v>0.64</v>
      </c>
      <c r="W83" s="157"/>
      <c r="X83" s="157" t="s">
        <v>240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241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4">
        <v>52</v>
      </c>
      <c r="B84" s="175" t="s">
        <v>242</v>
      </c>
      <c r="C84" s="184" t="s">
        <v>243</v>
      </c>
      <c r="D84" s="176" t="s">
        <v>170</v>
      </c>
      <c r="E84" s="177">
        <v>1</v>
      </c>
      <c r="F84" s="178"/>
      <c r="G84" s="179">
        <f t="shared" si="0"/>
        <v>0</v>
      </c>
      <c r="H84" s="158">
        <v>0</v>
      </c>
      <c r="I84" s="157">
        <f t="shared" si="1"/>
        <v>0</v>
      </c>
      <c r="J84" s="158">
        <v>347</v>
      </c>
      <c r="K84" s="157">
        <f t="shared" si="2"/>
        <v>347</v>
      </c>
      <c r="L84" s="157">
        <v>21</v>
      </c>
      <c r="M84" s="157">
        <f t="shared" si="3"/>
        <v>0</v>
      </c>
      <c r="N84" s="157">
        <v>0</v>
      </c>
      <c r="O84" s="157">
        <f t="shared" si="4"/>
        <v>0</v>
      </c>
      <c r="P84" s="157">
        <v>3.1870000000000002E-2</v>
      </c>
      <c r="Q84" s="157">
        <f t="shared" si="5"/>
        <v>0.03</v>
      </c>
      <c r="R84" s="157"/>
      <c r="S84" s="157" t="s">
        <v>109</v>
      </c>
      <c r="T84" s="157" t="s">
        <v>109</v>
      </c>
      <c r="U84" s="157">
        <v>0.89376</v>
      </c>
      <c r="V84" s="157">
        <f t="shared" si="6"/>
        <v>0.89</v>
      </c>
      <c r="W84" s="157"/>
      <c r="X84" s="157" t="s">
        <v>240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241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4">
        <v>53</v>
      </c>
      <c r="B85" s="175" t="s">
        <v>244</v>
      </c>
      <c r="C85" s="184" t="s">
        <v>245</v>
      </c>
      <c r="D85" s="176" t="s">
        <v>170</v>
      </c>
      <c r="E85" s="177">
        <v>1</v>
      </c>
      <c r="F85" s="178"/>
      <c r="G85" s="179">
        <f t="shared" si="0"/>
        <v>0</v>
      </c>
      <c r="H85" s="158">
        <v>21.73</v>
      </c>
      <c r="I85" s="157">
        <f t="shared" si="1"/>
        <v>21.73</v>
      </c>
      <c r="J85" s="158">
        <v>1117.27</v>
      </c>
      <c r="K85" s="157">
        <f t="shared" si="2"/>
        <v>1117.27</v>
      </c>
      <c r="L85" s="157">
        <v>21</v>
      </c>
      <c r="M85" s="157">
        <f t="shared" si="3"/>
        <v>0</v>
      </c>
      <c r="N85" s="157">
        <v>9.5E-4</v>
      </c>
      <c r="O85" s="157">
        <f t="shared" si="4"/>
        <v>0</v>
      </c>
      <c r="P85" s="157">
        <v>0.38046000000000002</v>
      </c>
      <c r="Q85" s="157">
        <f t="shared" si="5"/>
        <v>0.38</v>
      </c>
      <c r="R85" s="157"/>
      <c r="S85" s="157" t="s">
        <v>109</v>
      </c>
      <c r="T85" s="157" t="s">
        <v>109</v>
      </c>
      <c r="U85" s="157">
        <v>2.7669800000000002</v>
      </c>
      <c r="V85" s="157">
        <f t="shared" si="6"/>
        <v>2.77</v>
      </c>
      <c r="W85" s="157"/>
      <c r="X85" s="157" t="s">
        <v>240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241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4">
        <v>54</v>
      </c>
      <c r="B86" s="175" t="s">
        <v>246</v>
      </c>
      <c r="C86" s="184" t="s">
        <v>247</v>
      </c>
      <c r="D86" s="176" t="s">
        <v>170</v>
      </c>
      <c r="E86" s="177">
        <v>1</v>
      </c>
      <c r="F86" s="178"/>
      <c r="G86" s="179">
        <f t="shared" si="0"/>
        <v>0</v>
      </c>
      <c r="H86" s="158">
        <v>6.5</v>
      </c>
      <c r="I86" s="157">
        <f t="shared" si="1"/>
        <v>6.5</v>
      </c>
      <c r="J86" s="158">
        <v>3058.5</v>
      </c>
      <c r="K86" s="157">
        <f t="shared" si="2"/>
        <v>3058.5</v>
      </c>
      <c r="L86" s="157">
        <v>21</v>
      </c>
      <c r="M86" s="157">
        <f t="shared" si="3"/>
        <v>0</v>
      </c>
      <c r="N86" s="157">
        <v>8.0000000000000007E-5</v>
      </c>
      <c r="O86" s="157">
        <f t="shared" si="4"/>
        <v>0</v>
      </c>
      <c r="P86" s="157">
        <v>0.245</v>
      </c>
      <c r="Q86" s="157">
        <f t="shared" si="5"/>
        <v>0.25</v>
      </c>
      <c r="R86" s="157"/>
      <c r="S86" s="157" t="s">
        <v>248</v>
      </c>
      <c r="T86" s="157" t="s">
        <v>248</v>
      </c>
      <c r="U86" s="157">
        <v>10.316280000000001</v>
      </c>
      <c r="V86" s="157">
        <f t="shared" si="6"/>
        <v>10.32</v>
      </c>
      <c r="W86" s="157"/>
      <c r="X86" s="157" t="s">
        <v>240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241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4">
        <v>55</v>
      </c>
      <c r="B87" s="175" t="s">
        <v>249</v>
      </c>
      <c r="C87" s="184" t="s">
        <v>250</v>
      </c>
      <c r="D87" s="176" t="s">
        <v>176</v>
      </c>
      <c r="E87" s="177">
        <v>7</v>
      </c>
      <c r="F87" s="178"/>
      <c r="G87" s="179">
        <f t="shared" si="0"/>
        <v>0</v>
      </c>
      <c r="H87" s="158">
        <v>9.27</v>
      </c>
      <c r="I87" s="157">
        <f t="shared" si="1"/>
        <v>64.89</v>
      </c>
      <c r="J87" s="158">
        <v>45.83</v>
      </c>
      <c r="K87" s="157">
        <f t="shared" si="2"/>
        <v>320.81</v>
      </c>
      <c r="L87" s="157">
        <v>21</v>
      </c>
      <c r="M87" s="157">
        <f t="shared" si="3"/>
        <v>0</v>
      </c>
      <c r="N87" s="157">
        <v>4.0000000000000003E-5</v>
      </c>
      <c r="O87" s="157">
        <f t="shared" si="4"/>
        <v>0</v>
      </c>
      <c r="P87" s="157">
        <v>2.8999999999999998E-3</v>
      </c>
      <c r="Q87" s="157">
        <f t="shared" si="5"/>
        <v>0.02</v>
      </c>
      <c r="R87" s="157"/>
      <c r="S87" s="157" t="s">
        <v>109</v>
      </c>
      <c r="T87" s="157" t="s">
        <v>109</v>
      </c>
      <c r="U87" s="157">
        <v>0.10392</v>
      </c>
      <c r="V87" s="157">
        <f t="shared" si="6"/>
        <v>0.73</v>
      </c>
      <c r="W87" s="157"/>
      <c r="X87" s="157" t="s">
        <v>240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241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2" t="s">
        <v>104</v>
      </c>
      <c r="B88" s="163" t="s">
        <v>61</v>
      </c>
      <c r="C88" s="181" t="s">
        <v>62</v>
      </c>
      <c r="D88" s="164"/>
      <c r="E88" s="165"/>
      <c r="F88" s="166"/>
      <c r="G88" s="167">
        <f>SUMIF(AG89:AG89,"&lt;&gt;NOR",G89:G89)</f>
        <v>0</v>
      </c>
      <c r="H88" s="161"/>
      <c r="I88" s="161">
        <f>SUM(I89:I89)</f>
        <v>0</v>
      </c>
      <c r="J88" s="161"/>
      <c r="K88" s="161">
        <f>SUM(K89:K89)</f>
        <v>9219.77</v>
      </c>
      <c r="L88" s="161"/>
      <c r="M88" s="161">
        <f>SUM(M89:M89)</f>
        <v>0</v>
      </c>
      <c r="N88" s="161"/>
      <c r="O88" s="161">
        <f>SUM(O89:O89)</f>
        <v>0</v>
      </c>
      <c r="P88" s="161"/>
      <c r="Q88" s="161">
        <f>SUM(Q89:Q89)</f>
        <v>0</v>
      </c>
      <c r="R88" s="161"/>
      <c r="S88" s="161"/>
      <c r="T88" s="161"/>
      <c r="U88" s="161"/>
      <c r="V88" s="161">
        <f>SUM(V89:V89)</f>
        <v>23.07</v>
      </c>
      <c r="W88" s="161"/>
      <c r="X88" s="161"/>
      <c r="AG88" t="s">
        <v>105</v>
      </c>
    </row>
    <row r="89" spans="1:60" outlineLevel="1" x14ac:dyDescent="0.2">
      <c r="A89" s="174">
        <v>56</v>
      </c>
      <c r="B89" s="175" t="s">
        <v>251</v>
      </c>
      <c r="C89" s="184" t="s">
        <v>252</v>
      </c>
      <c r="D89" s="176" t="s">
        <v>138</v>
      </c>
      <c r="E89" s="177">
        <v>24.58606</v>
      </c>
      <c r="F89" s="178"/>
      <c r="G89" s="179">
        <f>ROUND(E89*F89,2)</f>
        <v>0</v>
      </c>
      <c r="H89" s="158">
        <v>0</v>
      </c>
      <c r="I89" s="157">
        <f>ROUND(E89*H89,2)</f>
        <v>0</v>
      </c>
      <c r="J89" s="158">
        <v>375</v>
      </c>
      <c r="K89" s="157">
        <f>ROUND(E89*J89,2)</f>
        <v>9219.77</v>
      </c>
      <c r="L89" s="157">
        <v>21</v>
      </c>
      <c r="M89" s="157">
        <f>G89*(1+L89/100)</f>
        <v>0</v>
      </c>
      <c r="N89" s="157">
        <v>0</v>
      </c>
      <c r="O89" s="157">
        <f>ROUND(E89*N89,2)</f>
        <v>0</v>
      </c>
      <c r="P89" s="157">
        <v>0</v>
      </c>
      <c r="Q89" s="157">
        <f>ROUND(E89*P89,2)</f>
        <v>0</v>
      </c>
      <c r="R89" s="157"/>
      <c r="S89" s="157" t="s">
        <v>109</v>
      </c>
      <c r="T89" s="157" t="s">
        <v>109</v>
      </c>
      <c r="U89" s="157">
        <v>0.9385</v>
      </c>
      <c r="V89" s="157">
        <f>ROUND(E89*U89,2)</f>
        <v>23.07</v>
      </c>
      <c r="W89" s="157"/>
      <c r="X89" s="157" t="s">
        <v>253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254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2" t="s">
        <v>104</v>
      </c>
      <c r="B90" s="163" t="s">
        <v>63</v>
      </c>
      <c r="C90" s="181" t="s">
        <v>64</v>
      </c>
      <c r="D90" s="164"/>
      <c r="E90" s="165"/>
      <c r="F90" s="166"/>
      <c r="G90" s="167">
        <f>SUMIF(AG91:AG94,"&lt;&gt;NOR",G91:G94)</f>
        <v>0</v>
      </c>
      <c r="H90" s="161"/>
      <c r="I90" s="161">
        <f>SUM(I91:I94)</f>
        <v>3725.45</v>
      </c>
      <c r="J90" s="161"/>
      <c r="K90" s="161">
        <f>SUM(K91:K94)</f>
        <v>14149.55</v>
      </c>
      <c r="L90" s="161"/>
      <c r="M90" s="161">
        <f>SUM(M91:M94)</f>
        <v>0</v>
      </c>
      <c r="N90" s="161"/>
      <c r="O90" s="161">
        <f>SUM(O91:O94)</f>
        <v>0.02</v>
      </c>
      <c r="P90" s="161"/>
      <c r="Q90" s="161">
        <f>SUM(Q91:Q94)</f>
        <v>0</v>
      </c>
      <c r="R90" s="161"/>
      <c r="S90" s="161"/>
      <c r="T90" s="161"/>
      <c r="U90" s="161"/>
      <c r="V90" s="161">
        <f>SUM(V91:V94)</f>
        <v>2.92</v>
      </c>
      <c r="W90" s="161"/>
      <c r="X90" s="161"/>
      <c r="AG90" t="s">
        <v>105</v>
      </c>
    </row>
    <row r="91" spans="1:60" outlineLevel="1" x14ac:dyDescent="0.2">
      <c r="A91" s="174">
        <v>57</v>
      </c>
      <c r="B91" s="175" t="s">
        <v>255</v>
      </c>
      <c r="C91" s="184" t="s">
        <v>256</v>
      </c>
      <c r="D91" s="176" t="s">
        <v>176</v>
      </c>
      <c r="E91" s="177">
        <v>7</v>
      </c>
      <c r="F91" s="178"/>
      <c r="G91" s="179">
        <f>ROUND(E91*F91,2)</f>
        <v>0</v>
      </c>
      <c r="H91" s="158">
        <v>0</v>
      </c>
      <c r="I91" s="157">
        <f>ROUND(E91*H91,2)</f>
        <v>0</v>
      </c>
      <c r="J91" s="158">
        <v>500</v>
      </c>
      <c r="K91" s="157">
        <f>ROUND(E91*J91,2)</f>
        <v>3500</v>
      </c>
      <c r="L91" s="157">
        <v>21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149</v>
      </c>
      <c r="T91" s="157" t="s">
        <v>150</v>
      </c>
      <c r="U91" s="157">
        <v>0</v>
      </c>
      <c r="V91" s="157">
        <f>ROUND(E91*U91,2)</f>
        <v>0</v>
      </c>
      <c r="W91" s="157"/>
      <c r="X91" s="157" t="s">
        <v>110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111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74">
        <v>58</v>
      </c>
      <c r="B92" s="175" t="s">
        <v>257</v>
      </c>
      <c r="C92" s="184" t="s">
        <v>258</v>
      </c>
      <c r="D92" s="176" t="s">
        <v>176</v>
      </c>
      <c r="E92" s="177">
        <v>6</v>
      </c>
      <c r="F92" s="178"/>
      <c r="G92" s="179">
        <f>ROUND(E92*F92,2)</f>
        <v>0</v>
      </c>
      <c r="H92" s="158">
        <v>0</v>
      </c>
      <c r="I92" s="157">
        <f>ROUND(E92*H92,2)</f>
        <v>0</v>
      </c>
      <c r="J92" s="158">
        <v>700</v>
      </c>
      <c r="K92" s="157">
        <f>ROUND(E92*J92,2)</f>
        <v>4200</v>
      </c>
      <c r="L92" s="157">
        <v>21</v>
      </c>
      <c r="M92" s="157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7"/>
      <c r="S92" s="157" t="s">
        <v>149</v>
      </c>
      <c r="T92" s="157" t="s">
        <v>150</v>
      </c>
      <c r="U92" s="157">
        <v>0</v>
      </c>
      <c r="V92" s="157">
        <f>ROUND(E92*U92,2)</f>
        <v>0</v>
      </c>
      <c r="W92" s="157"/>
      <c r="X92" s="157" t="s">
        <v>110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111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4">
        <v>59</v>
      </c>
      <c r="B93" s="175" t="s">
        <v>259</v>
      </c>
      <c r="C93" s="184" t="s">
        <v>260</v>
      </c>
      <c r="D93" s="176" t="s">
        <v>211</v>
      </c>
      <c r="E93" s="177">
        <v>1</v>
      </c>
      <c r="F93" s="178"/>
      <c r="G93" s="179">
        <f>ROUND(E93*F93,2)</f>
        <v>0</v>
      </c>
      <c r="H93" s="158">
        <v>0</v>
      </c>
      <c r="I93" s="157">
        <f>ROUND(E93*H93,2)</f>
        <v>0</v>
      </c>
      <c r="J93" s="158">
        <v>5000</v>
      </c>
      <c r="K93" s="157">
        <f>ROUND(E93*J93,2)</f>
        <v>5000</v>
      </c>
      <c r="L93" s="157">
        <v>21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149</v>
      </c>
      <c r="T93" s="157" t="s">
        <v>150</v>
      </c>
      <c r="U93" s="157">
        <v>0</v>
      </c>
      <c r="V93" s="157">
        <f>ROUND(E93*U93,2)</f>
        <v>0</v>
      </c>
      <c r="W93" s="157"/>
      <c r="X93" s="157" t="s">
        <v>110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111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4">
        <v>60</v>
      </c>
      <c r="B94" s="175" t="s">
        <v>261</v>
      </c>
      <c r="C94" s="184" t="s">
        <v>262</v>
      </c>
      <c r="D94" s="176" t="s">
        <v>170</v>
      </c>
      <c r="E94" s="177">
        <v>1</v>
      </c>
      <c r="F94" s="178"/>
      <c r="G94" s="179">
        <f>ROUND(E94*F94,2)</f>
        <v>0</v>
      </c>
      <c r="H94" s="158">
        <v>3725.45</v>
      </c>
      <c r="I94" s="157">
        <f>ROUND(E94*H94,2)</f>
        <v>3725.45</v>
      </c>
      <c r="J94" s="158">
        <v>1449.55</v>
      </c>
      <c r="K94" s="157">
        <f>ROUND(E94*J94,2)</f>
        <v>1449.55</v>
      </c>
      <c r="L94" s="157">
        <v>21</v>
      </c>
      <c r="M94" s="157">
        <f>G94*(1+L94/100)</f>
        <v>0</v>
      </c>
      <c r="N94" s="157">
        <v>1.8669999999999999E-2</v>
      </c>
      <c r="O94" s="157">
        <f>ROUND(E94*N94,2)</f>
        <v>0.02</v>
      </c>
      <c r="P94" s="157">
        <v>0</v>
      </c>
      <c r="Q94" s="157">
        <f>ROUND(E94*P94,2)</f>
        <v>0</v>
      </c>
      <c r="R94" s="157"/>
      <c r="S94" s="157" t="s">
        <v>109</v>
      </c>
      <c r="T94" s="157" t="s">
        <v>109</v>
      </c>
      <c r="U94" s="157">
        <v>2.92136</v>
      </c>
      <c r="V94" s="157">
        <f>ROUND(E94*U94,2)</f>
        <v>2.92</v>
      </c>
      <c r="W94" s="157"/>
      <c r="X94" s="157" t="s">
        <v>240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241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2" t="s">
        <v>104</v>
      </c>
      <c r="B95" s="163" t="s">
        <v>65</v>
      </c>
      <c r="C95" s="181" t="s">
        <v>66</v>
      </c>
      <c r="D95" s="164"/>
      <c r="E95" s="165"/>
      <c r="F95" s="166"/>
      <c r="G95" s="167">
        <f>SUMIF(AG96:AG103,"&lt;&gt;NOR",G96:G103)</f>
        <v>0</v>
      </c>
      <c r="H95" s="161"/>
      <c r="I95" s="161">
        <f>SUM(I96:I103)</f>
        <v>13844.6</v>
      </c>
      <c r="J95" s="161"/>
      <c r="K95" s="161">
        <f>SUM(K96:K103)</f>
        <v>19265.989999999998</v>
      </c>
      <c r="L95" s="161"/>
      <c r="M95" s="161">
        <f>SUM(M96:M103)</f>
        <v>0</v>
      </c>
      <c r="N95" s="161"/>
      <c r="O95" s="161">
        <f>SUM(O96:O103)</f>
        <v>0.85</v>
      </c>
      <c r="P95" s="161"/>
      <c r="Q95" s="161">
        <f>SUM(Q96:Q103)</f>
        <v>0</v>
      </c>
      <c r="R95" s="161"/>
      <c r="S95" s="161"/>
      <c r="T95" s="161"/>
      <c r="U95" s="161"/>
      <c r="V95" s="161">
        <f>SUM(V96:V103)</f>
        <v>24.31</v>
      </c>
      <c r="W95" s="161"/>
      <c r="X95" s="161"/>
      <c r="AG95" t="s">
        <v>105</v>
      </c>
    </row>
    <row r="96" spans="1:60" outlineLevel="1" x14ac:dyDescent="0.2">
      <c r="A96" s="168">
        <v>61</v>
      </c>
      <c r="B96" s="169" t="s">
        <v>263</v>
      </c>
      <c r="C96" s="182" t="s">
        <v>264</v>
      </c>
      <c r="D96" s="170" t="s">
        <v>108</v>
      </c>
      <c r="E96" s="171">
        <v>81.2</v>
      </c>
      <c r="F96" s="172"/>
      <c r="G96" s="173">
        <f>ROUND(E96*F96,2)</f>
        <v>0</v>
      </c>
      <c r="H96" s="158">
        <v>0</v>
      </c>
      <c r="I96" s="157">
        <f>ROUND(E96*H96,2)</f>
        <v>0</v>
      </c>
      <c r="J96" s="158">
        <v>147.5</v>
      </c>
      <c r="K96" s="157">
        <f>ROUND(E96*J96,2)</f>
        <v>11977</v>
      </c>
      <c r="L96" s="157">
        <v>21</v>
      </c>
      <c r="M96" s="157">
        <f>G96*(1+L96/100)</f>
        <v>0</v>
      </c>
      <c r="N96" s="157">
        <v>0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109</v>
      </c>
      <c r="T96" s="157" t="s">
        <v>109</v>
      </c>
      <c r="U96" s="157">
        <v>0.28100000000000003</v>
      </c>
      <c r="V96" s="157">
        <f>ROUND(E96*U96,2)</f>
        <v>22.82</v>
      </c>
      <c r="W96" s="157"/>
      <c r="X96" s="157" t="s">
        <v>110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188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3" t="s">
        <v>112</v>
      </c>
      <c r="D97" s="159"/>
      <c r="E97" s="160">
        <v>40.6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113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3" t="s">
        <v>265</v>
      </c>
      <c r="D98" s="159"/>
      <c r="E98" s="160">
        <v>40.6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113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4">
        <v>62</v>
      </c>
      <c r="B99" s="175" t="s">
        <v>266</v>
      </c>
      <c r="C99" s="184" t="s">
        <v>267</v>
      </c>
      <c r="D99" s="176" t="s">
        <v>138</v>
      </c>
      <c r="E99" s="177">
        <v>0.84853999999999996</v>
      </c>
      <c r="F99" s="178"/>
      <c r="G99" s="179">
        <f>ROUND(E99*F99,2)</f>
        <v>0</v>
      </c>
      <c r="H99" s="158">
        <v>0</v>
      </c>
      <c r="I99" s="157">
        <f>ROUND(E99*H99,2)</f>
        <v>0</v>
      </c>
      <c r="J99" s="158">
        <v>1413</v>
      </c>
      <c r="K99" s="157">
        <f>ROUND(E99*J99,2)</f>
        <v>1198.99</v>
      </c>
      <c r="L99" s="157">
        <v>21</v>
      </c>
      <c r="M99" s="157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7"/>
      <c r="S99" s="157" t="s">
        <v>109</v>
      </c>
      <c r="T99" s="157" t="s">
        <v>109</v>
      </c>
      <c r="U99" s="157">
        <v>1.7509999999999999</v>
      </c>
      <c r="V99" s="157">
        <f>ROUND(E99*U99,2)</f>
        <v>1.49</v>
      </c>
      <c r="W99" s="157"/>
      <c r="X99" s="157" t="s">
        <v>110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119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68">
        <v>63</v>
      </c>
      <c r="B100" s="169" t="s">
        <v>268</v>
      </c>
      <c r="C100" s="182" t="s">
        <v>269</v>
      </c>
      <c r="D100" s="170" t="s">
        <v>108</v>
      </c>
      <c r="E100" s="171">
        <v>40.6</v>
      </c>
      <c r="F100" s="172"/>
      <c r="G100" s="173">
        <f>ROUND(E100*F100,2)</f>
        <v>0</v>
      </c>
      <c r="H100" s="158">
        <v>0</v>
      </c>
      <c r="I100" s="157">
        <f>ROUND(E100*H100,2)</f>
        <v>0</v>
      </c>
      <c r="J100" s="158">
        <v>150</v>
      </c>
      <c r="K100" s="157">
        <f>ROUND(E100*J100,2)</f>
        <v>6090</v>
      </c>
      <c r="L100" s="157">
        <v>21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149</v>
      </c>
      <c r="T100" s="157" t="s">
        <v>150</v>
      </c>
      <c r="U100" s="157">
        <v>0</v>
      </c>
      <c r="V100" s="157">
        <f>ROUND(E100*U100,2)</f>
        <v>0</v>
      </c>
      <c r="W100" s="157"/>
      <c r="X100" s="157" t="s">
        <v>110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111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3" t="s">
        <v>112</v>
      </c>
      <c r="D101" s="159"/>
      <c r="E101" s="160">
        <v>40.6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113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8">
        <v>64</v>
      </c>
      <c r="B102" s="169" t="s">
        <v>270</v>
      </c>
      <c r="C102" s="182" t="s">
        <v>271</v>
      </c>
      <c r="D102" s="170" t="s">
        <v>108</v>
      </c>
      <c r="E102" s="171">
        <v>89.32</v>
      </c>
      <c r="F102" s="172"/>
      <c r="G102" s="173">
        <f>ROUND(E102*F102,2)</f>
        <v>0</v>
      </c>
      <c r="H102" s="158">
        <v>155</v>
      </c>
      <c r="I102" s="157">
        <f>ROUND(E102*H102,2)</f>
        <v>13844.6</v>
      </c>
      <c r="J102" s="158">
        <v>0</v>
      </c>
      <c r="K102" s="157">
        <f>ROUND(E102*J102,2)</f>
        <v>0</v>
      </c>
      <c r="L102" s="157">
        <v>21</v>
      </c>
      <c r="M102" s="157">
        <f>G102*(1+L102/100)</f>
        <v>0</v>
      </c>
      <c r="N102" s="157">
        <v>9.4999999999999998E-3</v>
      </c>
      <c r="O102" s="157">
        <f>ROUND(E102*N102,2)</f>
        <v>0.85</v>
      </c>
      <c r="P102" s="157">
        <v>0</v>
      </c>
      <c r="Q102" s="157">
        <f>ROUND(E102*P102,2)</f>
        <v>0</v>
      </c>
      <c r="R102" s="157" t="s">
        <v>272</v>
      </c>
      <c r="S102" s="157" t="s">
        <v>109</v>
      </c>
      <c r="T102" s="157" t="s">
        <v>109</v>
      </c>
      <c r="U102" s="157">
        <v>0</v>
      </c>
      <c r="V102" s="157">
        <f>ROUND(E102*U102,2)</f>
        <v>0</v>
      </c>
      <c r="W102" s="157"/>
      <c r="X102" s="157" t="s">
        <v>273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274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3" t="s">
        <v>275</v>
      </c>
      <c r="D103" s="159"/>
      <c r="E103" s="160">
        <v>89.32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113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2" t="s">
        <v>104</v>
      </c>
      <c r="B104" s="163" t="s">
        <v>67</v>
      </c>
      <c r="C104" s="181" t="s">
        <v>68</v>
      </c>
      <c r="D104" s="164"/>
      <c r="E104" s="165"/>
      <c r="F104" s="166"/>
      <c r="G104" s="167">
        <f>SUMIF(AG105:AG108,"&lt;&gt;NOR",G105:G108)</f>
        <v>0</v>
      </c>
      <c r="H104" s="161"/>
      <c r="I104" s="161">
        <f>SUM(I105:I108)</f>
        <v>0</v>
      </c>
      <c r="J104" s="161"/>
      <c r="K104" s="161">
        <f>SUM(K105:K108)</f>
        <v>46000</v>
      </c>
      <c r="L104" s="161"/>
      <c r="M104" s="161">
        <f>SUM(M105:M108)</f>
        <v>0</v>
      </c>
      <c r="N104" s="161"/>
      <c r="O104" s="161">
        <f>SUM(O105:O108)</f>
        <v>0</v>
      </c>
      <c r="P104" s="161"/>
      <c r="Q104" s="161">
        <f>SUM(Q105:Q108)</f>
        <v>0</v>
      </c>
      <c r="R104" s="161"/>
      <c r="S104" s="161"/>
      <c r="T104" s="161"/>
      <c r="U104" s="161"/>
      <c r="V104" s="161">
        <f>SUM(V105:V108)</f>
        <v>0</v>
      </c>
      <c r="W104" s="161"/>
      <c r="X104" s="161"/>
      <c r="AG104" t="s">
        <v>105</v>
      </c>
    </row>
    <row r="105" spans="1:60" ht="22.5" outlineLevel="1" x14ac:dyDescent="0.2">
      <c r="A105" s="174">
        <v>65</v>
      </c>
      <c r="B105" s="175" t="s">
        <v>276</v>
      </c>
      <c r="C105" s="184" t="s">
        <v>277</v>
      </c>
      <c r="D105" s="176" t="s">
        <v>211</v>
      </c>
      <c r="E105" s="177">
        <v>1</v>
      </c>
      <c r="F105" s="178"/>
      <c r="G105" s="179">
        <f>ROUND(E105*F105,2)</f>
        <v>0</v>
      </c>
      <c r="H105" s="158">
        <v>0</v>
      </c>
      <c r="I105" s="157">
        <f>ROUND(E105*H105,2)</f>
        <v>0</v>
      </c>
      <c r="J105" s="158">
        <v>11000</v>
      </c>
      <c r="K105" s="157">
        <f>ROUND(E105*J105,2)</f>
        <v>11000</v>
      </c>
      <c r="L105" s="157">
        <v>21</v>
      </c>
      <c r="M105" s="157">
        <f>G105*(1+L105/100)</f>
        <v>0</v>
      </c>
      <c r="N105" s="157">
        <v>0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149</v>
      </c>
      <c r="T105" s="157" t="s">
        <v>150</v>
      </c>
      <c r="U105" s="157">
        <v>0</v>
      </c>
      <c r="V105" s="157">
        <f>ROUND(E105*U105,2)</f>
        <v>0</v>
      </c>
      <c r="W105" s="157"/>
      <c r="X105" s="157" t="s">
        <v>110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111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4">
        <v>66</v>
      </c>
      <c r="B106" s="175" t="s">
        <v>278</v>
      </c>
      <c r="C106" s="184" t="s">
        <v>279</v>
      </c>
      <c r="D106" s="176" t="s">
        <v>211</v>
      </c>
      <c r="E106" s="177">
        <v>1</v>
      </c>
      <c r="F106" s="178"/>
      <c r="G106" s="179">
        <f>ROUND(E106*F106,2)</f>
        <v>0</v>
      </c>
      <c r="H106" s="158">
        <v>0</v>
      </c>
      <c r="I106" s="157">
        <f>ROUND(E106*H106,2)</f>
        <v>0</v>
      </c>
      <c r="J106" s="158">
        <v>10000</v>
      </c>
      <c r="K106" s="157">
        <f>ROUND(E106*J106,2)</f>
        <v>10000</v>
      </c>
      <c r="L106" s="157">
        <v>21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149</v>
      </c>
      <c r="T106" s="157" t="s">
        <v>150</v>
      </c>
      <c r="U106" s="157">
        <v>0</v>
      </c>
      <c r="V106" s="157">
        <f>ROUND(E106*U106,2)</f>
        <v>0</v>
      </c>
      <c r="W106" s="157"/>
      <c r="X106" s="157" t="s">
        <v>110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111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74">
        <v>67</v>
      </c>
      <c r="B107" s="175" t="s">
        <v>280</v>
      </c>
      <c r="C107" s="184" t="s">
        <v>281</v>
      </c>
      <c r="D107" s="176" t="s">
        <v>211</v>
      </c>
      <c r="E107" s="177">
        <v>1</v>
      </c>
      <c r="F107" s="178"/>
      <c r="G107" s="179">
        <f>ROUND(E107*F107,2)</f>
        <v>0</v>
      </c>
      <c r="H107" s="158">
        <v>0</v>
      </c>
      <c r="I107" s="157">
        <f>ROUND(E107*H107,2)</f>
        <v>0</v>
      </c>
      <c r="J107" s="158">
        <v>20000</v>
      </c>
      <c r="K107" s="157">
        <f>ROUND(E107*J107,2)</f>
        <v>20000</v>
      </c>
      <c r="L107" s="157">
        <v>21</v>
      </c>
      <c r="M107" s="157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149</v>
      </c>
      <c r="T107" s="157" t="s">
        <v>150</v>
      </c>
      <c r="U107" s="157">
        <v>0</v>
      </c>
      <c r="V107" s="157">
        <f>ROUND(E107*U107,2)</f>
        <v>0</v>
      </c>
      <c r="W107" s="157"/>
      <c r="X107" s="157" t="s">
        <v>110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111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4">
        <v>68</v>
      </c>
      <c r="B108" s="175" t="s">
        <v>282</v>
      </c>
      <c r="C108" s="184" t="s">
        <v>283</v>
      </c>
      <c r="D108" s="176" t="s">
        <v>211</v>
      </c>
      <c r="E108" s="177">
        <v>1</v>
      </c>
      <c r="F108" s="178"/>
      <c r="G108" s="179">
        <f>ROUND(E108*F108,2)</f>
        <v>0</v>
      </c>
      <c r="H108" s="158">
        <v>0</v>
      </c>
      <c r="I108" s="157">
        <f>ROUND(E108*H108,2)</f>
        <v>0</v>
      </c>
      <c r="J108" s="158">
        <v>5000</v>
      </c>
      <c r="K108" s="157">
        <f>ROUND(E108*J108,2)</f>
        <v>5000</v>
      </c>
      <c r="L108" s="157">
        <v>21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149</v>
      </c>
      <c r="T108" s="157" t="s">
        <v>150</v>
      </c>
      <c r="U108" s="157">
        <v>0</v>
      </c>
      <c r="V108" s="157">
        <f>ROUND(E108*U108,2)</f>
        <v>0</v>
      </c>
      <c r="W108" s="157"/>
      <c r="X108" s="157" t="s">
        <v>110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111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x14ac:dyDescent="0.2">
      <c r="A109" s="162" t="s">
        <v>104</v>
      </c>
      <c r="B109" s="163" t="s">
        <v>69</v>
      </c>
      <c r="C109" s="181" t="s">
        <v>70</v>
      </c>
      <c r="D109" s="164"/>
      <c r="E109" s="165"/>
      <c r="F109" s="166"/>
      <c r="G109" s="167">
        <f>SUMIF(AG110:AG118,"&lt;&gt;NOR",G110:G118)</f>
        <v>0</v>
      </c>
      <c r="H109" s="161"/>
      <c r="I109" s="161">
        <f>SUM(I110:I118)</f>
        <v>0</v>
      </c>
      <c r="J109" s="161"/>
      <c r="K109" s="161">
        <f>SUM(K110:K118)</f>
        <v>84714.6</v>
      </c>
      <c r="L109" s="161"/>
      <c r="M109" s="161">
        <f>SUM(M110:M118)</f>
        <v>0</v>
      </c>
      <c r="N109" s="161"/>
      <c r="O109" s="161">
        <f>SUM(O110:O118)</f>
        <v>0</v>
      </c>
      <c r="P109" s="161"/>
      <c r="Q109" s="161">
        <f>SUM(Q110:Q118)</f>
        <v>0</v>
      </c>
      <c r="R109" s="161"/>
      <c r="S109" s="161"/>
      <c r="T109" s="161"/>
      <c r="U109" s="161"/>
      <c r="V109" s="161">
        <f>SUM(V110:V118)</f>
        <v>0</v>
      </c>
      <c r="W109" s="161"/>
      <c r="X109" s="161"/>
      <c r="AG109" t="s">
        <v>105</v>
      </c>
    </row>
    <row r="110" spans="1:60" outlineLevel="1" x14ac:dyDescent="0.2">
      <c r="A110" s="168">
        <v>69</v>
      </c>
      <c r="B110" s="169" t="s">
        <v>284</v>
      </c>
      <c r="C110" s="182" t="s">
        <v>285</v>
      </c>
      <c r="D110" s="170" t="s">
        <v>108</v>
      </c>
      <c r="E110" s="171">
        <v>45.3</v>
      </c>
      <c r="F110" s="172"/>
      <c r="G110" s="173">
        <f>ROUND(E110*F110,2)</f>
        <v>0</v>
      </c>
      <c r="H110" s="158">
        <v>0</v>
      </c>
      <c r="I110" s="157">
        <f>ROUND(E110*H110,2)</f>
        <v>0</v>
      </c>
      <c r="J110" s="158">
        <v>250</v>
      </c>
      <c r="K110" s="157">
        <f>ROUND(E110*J110,2)</f>
        <v>11325</v>
      </c>
      <c r="L110" s="157">
        <v>21</v>
      </c>
      <c r="M110" s="157">
        <f>G110*(1+L110/100)</f>
        <v>0</v>
      </c>
      <c r="N110" s="157">
        <v>0</v>
      </c>
      <c r="O110" s="157">
        <f>ROUND(E110*N110,2)</f>
        <v>0</v>
      </c>
      <c r="P110" s="157">
        <v>0</v>
      </c>
      <c r="Q110" s="157">
        <f>ROUND(E110*P110,2)</f>
        <v>0</v>
      </c>
      <c r="R110" s="157"/>
      <c r="S110" s="157" t="s">
        <v>149</v>
      </c>
      <c r="T110" s="157" t="s">
        <v>150</v>
      </c>
      <c r="U110" s="157">
        <v>0</v>
      </c>
      <c r="V110" s="157">
        <f>ROUND(E110*U110,2)</f>
        <v>0</v>
      </c>
      <c r="W110" s="157"/>
      <c r="X110" s="157" t="s">
        <v>110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111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3" t="s">
        <v>116</v>
      </c>
      <c r="D111" s="159"/>
      <c r="E111" s="160">
        <v>45.3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113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4">
        <v>70</v>
      </c>
      <c r="B112" s="175" t="s">
        <v>286</v>
      </c>
      <c r="C112" s="184" t="s">
        <v>287</v>
      </c>
      <c r="D112" s="176" t="s">
        <v>108</v>
      </c>
      <c r="E112" s="177">
        <v>50</v>
      </c>
      <c r="F112" s="178"/>
      <c r="G112" s="179">
        <f>ROUND(E112*F112,2)</f>
        <v>0</v>
      </c>
      <c r="H112" s="158">
        <v>0</v>
      </c>
      <c r="I112" s="157">
        <f>ROUND(E112*H112,2)</f>
        <v>0</v>
      </c>
      <c r="J112" s="158">
        <v>350</v>
      </c>
      <c r="K112" s="157">
        <f>ROUND(E112*J112,2)</f>
        <v>17500</v>
      </c>
      <c r="L112" s="157">
        <v>21</v>
      </c>
      <c r="M112" s="157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149</v>
      </c>
      <c r="T112" s="157" t="s">
        <v>150</v>
      </c>
      <c r="U112" s="157">
        <v>0</v>
      </c>
      <c r="V112" s="157">
        <f>ROUND(E112*U112,2)</f>
        <v>0</v>
      </c>
      <c r="W112" s="157"/>
      <c r="X112" s="157" t="s">
        <v>110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111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8">
        <v>71</v>
      </c>
      <c r="B113" s="169" t="s">
        <v>288</v>
      </c>
      <c r="C113" s="182" t="s">
        <v>289</v>
      </c>
      <c r="D113" s="170" t="s">
        <v>108</v>
      </c>
      <c r="E113" s="171">
        <v>40.6</v>
      </c>
      <c r="F113" s="172"/>
      <c r="G113" s="173">
        <f>ROUND(E113*F113,2)</f>
        <v>0</v>
      </c>
      <c r="H113" s="158">
        <v>0</v>
      </c>
      <c r="I113" s="157">
        <f>ROUND(E113*H113,2)</f>
        <v>0</v>
      </c>
      <c r="J113" s="158">
        <v>350</v>
      </c>
      <c r="K113" s="157">
        <f>ROUND(E113*J113,2)</f>
        <v>14210</v>
      </c>
      <c r="L113" s="157">
        <v>21</v>
      </c>
      <c r="M113" s="157">
        <f>G113*(1+L113/100)</f>
        <v>0</v>
      </c>
      <c r="N113" s="157">
        <v>0</v>
      </c>
      <c r="O113" s="157">
        <f>ROUND(E113*N113,2)</f>
        <v>0</v>
      </c>
      <c r="P113" s="157">
        <v>0</v>
      </c>
      <c r="Q113" s="157">
        <f>ROUND(E113*P113,2)</f>
        <v>0</v>
      </c>
      <c r="R113" s="157"/>
      <c r="S113" s="157" t="s">
        <v>149</v>
      </c>
      <c r="T113" s="157" t="s">
        <v>150</v>
      </c>
      <c r="U113" s="157">
        <v>0</v>
      </c>
      <c r="V113" s="157">
        <f>ROUND(E113*U113,2)</f>
        <v>0</v>
      </c>
      <c r="W113" s="157"/>
      <c r="X113" s="157" t="s">
        <v>110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111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3" t="s">
        <v>112</v>
      </c>
      <c r="D114" s="159"/>
      <c r="E114" s="160">
        <v>40.6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113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4">
        <v>72</v>
      </c>
      <c r="B115" s="175" t="s">
        <v>290</v>
      </c>
      <c r="C115" s="184" t="s">
        <v>291</v>
      </c>
      <c r="D115" s="176" t="s">
        <v>108</v>
      </c>
      <c r="E115" s="177">
        <v>45</v>
      </c>
      <c r="F115" s="178"/>
      <c r="G115" s="179">
        <f>ROUND(E115*F115,2)</f>
        <v>0</v>
      </c>
      <c r="H115" s="158">
        <v>0</v>
      </c>
      <c r="I115" s="157">
        <f>ROUND(E115*H115,2)</f>
        <v>0</v>
      </c>
      <c r="J115" s="158">
        <v>450</v>
      </c>
      <c r="K115" s="157">
        <f>ROUND(E115*J115,2)</f>
        <v>20250</v>
      </c>
      <c r="L115" s="157">
        <v>21</v>
      </c>
      <c r="M115" s="157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7"/>
      <c r="S115" s="157" t="s">
        <v>149</v>
      </c>
      <c r="T115" s="157" t="s">
        <v>150</v>
      </c>
      <c r="U115" s="157">
        <v>0</v>
      </c>
      <c r="V115" s="157">
        <f>ROUND(E115*U115,2)</f>
        <v>0</v>
      </c>
      <c r="W115" s="157"/>
      <c r="X115" s="157" t="s">
        <v>110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111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8">
        <v>73</v>
      </c>
      <c r="B116" s="169" t="s">
        <v>292</v>
      </c>
      <c r="C116" s="182" t="s">
        <v>293</v>
      </c>
      <c r="D116" s="170" t="s">
        <v>176</v>
      </c>
      <c r="E116" s="171">
        <v>69.66</v>
      </c>
      <c r="F116" s="172"/>
      <c r="G116" s="173">
        <f>ROUND(E116*F116,2)</f>
        <v>0</v>
      </c>
      <c r="H116" s="158">
        <v>0</v>
      </c>
      <c r="I116" s="157">
        <f>ROUND(E116*H116,2)</f>
        <v>0</v>
      </c>
      <c r="J116" s="158">
        <v>60</v>
      </c>
      <c r="K116" s="157">
        <f>ROUND(E116*J116,2)</f>
        <v>4179.6000000000004</v>
      </c>
      <c r="L116" s="157">
        <v>21</v>
      </c>
      <c r="M116" s="157">
        <f>G116*(1+L116/100)</f>
        <v>0</v>
      </c>
      <c r="N116" s="157">
        <v>0</v>
      </c>
      <c r="O116" s="157">
        <f>ROUND(E116*N116,2)</f>
        <v>0</v>
      </c>
      <c r="P116" s="157">
        <v>0</v>
      </c>
      <c r="Q116" s="157">
        <f>ROUND(E116*P116,2)</f>
        <v>0</v>
      </c>
      <c r="R116" s="157"/>
      <c r="S116" s="157" t="s">
        <v>149</v>
      </c>
      <c r="T116" s="157" t="s">
        <v>150</v>
      </c>
      <c r="U116" s="157">
        <v>0</v>
      </c>
      <c r="V116" s="157">
        <f>ROUND(E116*U116,2)</f>
        <v>0</v>
      </c>
      <c r="W116" s="157"/>
      <c r="X116" s="157" t="s">
        <v>110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111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3" t="s">
        <v>294</v>
      </c>
      <c r="D117" s="159"/>
      <c r="E117" s="160">
        <v>69.66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113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4">
        <v>74</v>
      </c>
      <c r="B118" s="175" t="s">
        <v>295</v>
      </c>
      <c r="C118" s="184" t="s">
        <v>296</v>
      </c>
      <c r="D118" s="176" t="s">
        <v>211</v>
      </c>
      <c r="E118" s="177">
        <v>75</v>
      </c>
      <c r="F118" s="178"/>
      <c r="G118" s="179">
        <f>ROUND(E118*F118,2)</f>
        <v>0</v>
      </c>
      <c r="H118" s="158">
        <v>0</v>
      </c>
      <c r="I118" s="157">
        <f>ROUND(E118*H118,2)</f>
        <v>0</v>
      </c>
      <c r="J118" s="158">
        <v>230</v>
      </c>
      <c r="K118" s="157">
        <f>ROUND(E118*J118,2)</f>
        <v>17250</v>
      </c>
      <c r="L118" s="157">
        <v>21</v>
      </c>
      <c r="M118" s="157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7"/>
      <c r="S118" s="157" t="s">
        <v>149</v>
      </c>
      <c r="T118" s="157" t="s">
        <v>150</v>
      </c>
      <c r="U118" s="157">
        <v>0</v>
      </c>
      <c r="V118" s="157">
        <f>ROUND(E118*U118,2)</f>
        <v>0</v>
      </c>
      <c r="W118" s="157"/>
      <c r="X118" s="157" t="s">
        <v>110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111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2" t="s">
        <v>104</v>
      </c>
      <c r="B119" s="163" t="s">
        <v>71</v>
      </c>
      <c r="C119" s="181" t="s">
        <v>72</v>
      </c>
      <c r="D119" s="164"/>
      <c r="E119" s="165"/>
      <c r="F119" s="166"/>
      <c r="G119" s="167">
        <f>SUMIF(AG120:AG123,"&lt;&gt;NOR",G120:G123)</f>
        <v>0</v>
      </c>
      <c r="H119" s="161"/>
      <c r="I119" s="161">
        <f>SUM(I120:I123)</f>
        <v>187.52</v>
      </c>
      <c r="J119" s="161"/>
      <c r="K119" s="161">
        <f>SUM(K120:K123)</f>
        <v>3569.6800000000003</v>
      </c>
      <c r="L119" s="161"/>
      <c r="M119" s="161">
        <f>SUM(M120:M123)</f>
        <v>0</v>
      </c>
      <c r="N119" s="161"/>
      <c r="O119" s="161">
        <f>SUM(O120:O123)</f>
        <v>0.19</v>
      </c>
      <c r="P119" s="161"/>
      <c r="Q119" s="161">
        <f>SUM(Q120:Q123)</f>
        <v>0</v>
      </c>
      <c r="R119" s="161"/>
      <c r="S119" s="161"/>
      <c r="T119" s="161"/>
      <c r="U119" s="161"/>
      <c r="V119" s="161">
        <f>SUM(V120:V123)</f>
        <v>3.86</v>
      </c>
      <c r="W119" s="161"/>
      <c r="X119" s="161"/>
      <c r="AG119" t="s">
        <v>105</v>
      </c>
    </row>
    <row r="120" spans="1:60" outlineLevel="1" x14ac:dyDescent="0.2">
      <c r="A120" s="174">
        <v>75</v>
      </c>
      <c r="B120" s="175" t="s">
        <v>297</v>
      </c>
      <c r="C120" s="184" t="s">
        <v>298</v>
      </c>
      <c r="D120" s="176" t="s">
        <v>0</v>
      </c>
      <c r="E120" s="177">
        <v>16</v>
      </c>
      <c r="F120" s="178"/>
      <c r="G120" s="179">
        <f>ROUND(E120*F120,2)</f>
        <v>0</v>
      </c>
      <c r="H120" s="158">
        <v>0</v>
      </c>
      <c r="I120" s="157">
        <f>ROUND(E120*H120,2)</f>
        <v>0</v>
      </c>
      <c r="J120" s="158">
        <v>3.4</v>
      </c>
      <c r="K120" s="157">
        <f>ROUND(E120*J120,2)</f>
        <v>54.4</v>
      </c>
      <c r="L120" s="157">
        <v>21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109</v>
      </c>
      <c r="T120" s="157" t="s">
        <v>109</v>
      </c>
      <c r="U120" s="157">
        <v>0</v>
      </c>
      <c r="V120" s="157">
        <f>ROUND(E120*U120,2)</f>
        <v>0</v>
      </c>
      <c r="W120" s="157"/>
      <c r="X120" s="157" t="s">
        <v>110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119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4">
        <v>76</v>
      </c>
      <c r="B121" s="175" t="s">
        <v>299</v>
      </c>
      <c r="C121" s="184" t="s">
        <v>300</v>
      </c>
      <c r="D121" s="176" t="s">
        <v>108</v>
      </c>
      <c r="E121" s="177">
        <v>4</v>
      </c>
      <c r="F121" s="178"/>
      <c r="G121" s="179">
        <f>ROUND(E121*F121,2)</f>
        <v>0</v>
      </c>
      <c r="H121" s="158">
        <v>0</v>
      </c>
      <c r="I121" s="157">
        <f>ROUND(E121*H121,2)</f>
        <v>0</v>
      </c>
      <c r="J121" s="158">
        <v>400</v>
      </c>
      <c r="K121" s="157">
        <f>ROUND(E121*J121,2)</f>
        <v>1600</v>
      </c>
      <c r="L121" s="157">
        <v>21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149</v>
      </c>
      <c r="T121" s="157" t="s">
        <v>150</v>
      </c>
      <c r="U121" s="157">
        <v>0</v>
      </c>
      <c r="V121" s="157">
        <f>ROUND(E121*U121,2)</f>
        <v>0</v>
      </c>
      <c r="W121" s="157"/>
      <c r="X121" s="157" t="s">
        <v>110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111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8">
        <v>77</v>
      </c>
      <c r="B122" s="169" t="s">
        <v>301</v>
      </c>
      <c r="C122" s="182" t="s">
        <v>302</v>
      </c>
      <c r="D122" s="170" t="s">
        <v>108</v>
      </c>
      <c r="E122" s="171">
        <v>2.8</v>
      </c>
      <c r="F122" s="172"/>
      <c r="G122" s="173">
        <f>ROUND(E122*F122,2)</f>
        <v>0</v>
      </c>
      <c r="H122" s="158">
        <v>66.97</v>
      </c>
      <c r="I122" s="157">
        <f>ROUND(E122*H122,2)</f>
        <v>187.52</v>
      </c>
      <c r="J122" s="158">
        <v>684.03</v>
      </c>
      <c r="K122" s="157">
        <f>ROUND(E122*J122,2)</f>
        <v>1915.28</v>
      </c>
      <c r="L122" s="157">
        <v>21</v>
      </c>
      <c r="M122" s="157">
        <f>G122*(1+L122/100)</f>
        <v>0</v>
      </c>
      <c r="N122" s="157">
        <v>6.6949999999999996E-2</v>
      </c>
      <c r="O122" s="157">
        <f>ROUND(E122*N122,2)</f>
        <v>0.19</v>
      </c>
      <c r="P122" s="157">
        <v>0</v>
      </c>
      <c r="Q122" s="157">
        <f>ROUND(E122*P122,2)</f>
        <v>0</v>
      </c>
      <c r="R122" s="157"/>
      <c r="S122" s="157" t="s">
        <v>109</v>
      </c>
      <c r="T122" s="157" t="s">
        <v>109</v>
      </c>
      <c r="U122" s="157">
        <v>1.3799399999999999</v>
      </c>
      <c r="V122" s="157">
        <f>ROUND(E122*U122,2)</f>
        <v>3.86</v>
      </c>
      <c r="W122" s="157"/>
      <c r="X122" s="157" t="s">
        <v>240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303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3" t="s">
        <v>304</v>
      </c>
      <c r="D123" s="159"/>
      <c r="E123" s="160">
        <v>2.8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113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x14ac:dyDescent="0.2">
      <c r="A124" s="162" t="s">
        <v>104</v>
      </c>
      <c r="B124" s="163" t="s">
        <v>73</v>
      </c>
      <c r="C124" s="181" t="s">
        <v>74</v>
      </c>
      <c r="D124" s="164"/>
      <c r="E124" s="165"/>
      <c r="F124" s="166"/>
      <c r="G124" s="167">
        <f>SUMIF(AG125:AG134,"&lt;&gt;NOR",G125:G134)</f>
        <v>0</v>
      </c>
      <c r="H124" s="161"/>
      <c r="I124" s="161">
        <f>SUM(I125:I134)</f>
        <v>3941.59</v>
      </c>
      <c r="J124" s="161"/>
      <c r="K124" s="161">
        <f>SUM(K125:K134)</f>
        <v>39465.939999999995</v>
      </c>
      <c r="L124" s="161"/>
      <c r="M124" s="161">
        <f>SUM(M125:M134)</f>
        <v>0</v>
      </c>
      <c r="N124" s="161"/>
      <c r="O124" s="161">
        <f>SUM(O125:O134)</f>
        <v>0.11</v>
      </c>
      <c r="P124" s="161"/>
      <c r="Q124" s="161">
        <f>SUM(Q125:Q134)</f>
        <v>0</v>
      </c>
      <c r="R124" s="161"/>
      <c r="S124" s="161"/>
      <c r="T124" s="161"/>
      <c r="U124" s="161"/>
      <c r="V124" s="161">
        <f>SUM(V125:V134)</f>
        <v>68.95</v>
      </c>
      <c r="W124" s="161"/>
      <c r="X124" s="161"/>
      <c r="AG124" t="s">
        <v>105</v>
      </c>
    </row>
    <row r="125" spans="1:60" outlineLevel="1" x14ac:dyDescent="0.2">
      <c r="A125" s="168">
        <v>78</v>
      </c>
      <c r="B125" s="169" t="s">
        <v>305</v>
      </c>
      <c r="C125" s="182" t="s">
        <v>306</v>
      </c>
      <c r="D125" s="170" t="s">
        <v>108</v>
      </c>
      <c r="E125" s="171">
        <v>264.9554</v>
      </c>
      <c r="F125" s="172"/>
      <c r="G125" s="173">
        <f>ROUND(E125*F125,2)</f>
        <v>0</v>
      </c>
      <c r="H125" s="158">
        <v>0.09</v>
      </c>
      <c r="I125" s="157">
        <f>ROUND(E125*H125,2)</f>
        <v>23.85</v>
      </c>
      <c r="J125" s="158">
        <v>34.409999999999997</v>
      </c>
      <c r="K125" s="157">
        <f>ROUND(E125*J125,2)</f>
        <v>9117.1200000000008</v>
      </c>
      <c r="L125" s="157">
        <v>21</v>
      </c>
      <c r="M125" s="157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7"/>
      <c r="S125" s="157" t="s">
        <v>109</v>
      </c>
      <c r="T125" s="157" t="s">
        <v>109</v>
      </c>
      <c r="U125" s="157">
        <v>7.2499999999999995E-2</v>
      </c>
      <c r="V125" s="157">
        <f>ROUND(E125*U125,2)</f>
        <v>19.21</v>
      </c>
      <c r="W125" s="157"/>
      <c r="X125" s="157" t="s">
        <v>110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188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3" t="s">
        <v>307</v>
      </c>
      <c r="D126" s="159"/>
      <c r="E126" s="160">
        <v>15.48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113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3" t="s">
        <v>125</v>
      </c>
      <c r="D127" s="159"/>
      <c r="E127" s="160">
        <v>75.48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113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3" t="s">
        <v>308</v>
      </c>
      <c r="D128" s="159"/>
      <c r="E128" s="160">
        <v>73.11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113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3" t="s">
        <v>127</v>
      </c>
      <c r="D129" s="159"/>
      <c r="E129" s="160">
        <v>100.89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113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8">
        <v>79</v>
      </c>
      <c r="B130" s="169" t="s">
        <v>309</v>
      </c>
      <c r="C130" s="182" t="s">
        <v>310</v>
      </c>
      <c r="D130" s="170" t="s">
        <v>108</v>
      </c>
      <c r="E130" s="171">
        <v>570.99080000000004</v>
      </c>
      <c r="F130" s="172"/>
      <c r="G130" s="173">
        <f>ROUND(E130*F130,2)</f>
        <v>0</v>
      </c>
      <c r="H130" s="158">
        <v>4.16</v>
      </c>
      <c r="I130" s="157">
        <f>ROUND(E130*H130,2)</f>
        <v>2375.3200000000002</v>
      </c>
      <c r="J130" s="158">
        <v>15.94</v>
      </c>
      <c r="K130" s="157">
        <f>ROUND(E130*J130,2)</f>
        <v>9101.59</v>
      </c>
      <c r="L130" s="157">
        <v>21</v>
      </c>
      <c r="M130" s="157">
        <f>G130*(1+L130/100)</f>
        <v>0</v>
      </c>
      <c r="N130" s="157">
        <v>6.9999999999999994E-5</v>
      </c>
      <c r="O130" s="157">
        <f>ROUND(E130*N130,2)</f>
        <v>0.04</v>
      </c>
      <c r="P130" s="157">
        <v>0</v>
      </c>
      <c r="Q130" s="157">
        <f>ROUND(E130*P130,2)</f>
        <v>0</v>
      </c>
      <c r="R130" s="157"/>
      <c r="S130" s="157" t="s">
        <v>109</v>
      </c>
      <c r="T130" s="157" t="s">
        <v>109</v>
      </c>
      <c r="U130" s="157">
        <v>3.2480000000000002E-2</v>
      </c>
      <c r="V130" s="157">
        <f>ROUND(E130*U130,2)</f>
        <v>18.55</v>
      </c>
      <c r="W130" s="157"/>
      <c r="X130" s="157" t="s">
        <v>110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188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3" t="s">
        <v>311</v>
      </c>
      <c r="D131" s="159"/>
      <c r="E131" s="160">
        <v>570.99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113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4">
        <v>80</v>
      </c>
      <c r="B132" s="175" t="s">
        <v>312</v>
      </c>
      <c r="C132" s="184" t="s">
        <v>313</v>
      </c>
      <c r="D132" s="176" t="s">
        <v>108</v>
      </c>
      <c r="E132" s="177">
        <v>306.03539999999998</v>
      </c>
      <c r="F132" s="178"/>
      <c r="G132" s="179">
        <f>ROUND(E132*F132,2)</f>
        <v>0</v>
      </c>
      <c r="H132" s="158">
        <v>5.04</v>
      </c>
      <c r="I132" s="157">
        <f>ROUND(E132*H132,2)</f>
        <v>1542.42</v>
      </c>
      <c r="J132" s="158">
        <v>50.06</v>
      </c>
      <c r="K132" s="157">
        <f>ROUND(E132*J132,2)</f>
        <v>15320.13</v>
      </c>
      <c r="L132" s="157">
        <v>21</v>
      </c>
      <c r="M132" s="157">
        <f>G132*(1+L132/100)</f>
        <v>0</v>
      </c>
      <c r="N132" s="157">
        <v>1.6000000000000001E-4</v>
      </c>
      <c r="O132" s="157">
        <f>ROUND(E132*N132,2)</f>
        <v>0.05</v>
      </c>
      <c r="P132" s="157">
        <v>0</v>
      </c>
      <c r="Q132" s="157">
        <f>ROUND(E132*P132,2)</f>
        <v>0</v>
      </c>
      <c r="R132" s="157"/>
      <c r="S132" s="157" t="s">
        <v>109</v>
      </c>
      <c r="T132" s="157" t="s">
        <v>109</v>
      </c>
      <c r="U132" s="157">
        <v>0.10191</v>
      </c>
      <c r="V132" s="157">
        <f>ROUND(E132*U132,2)</f>
        <v>31.19</v>
      </c>
      <c r="W132" s="157"/>
      <c r="X132" s="157" t="s">
        <v>110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188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68">
        <v>81</v>
      </c>
      <c r="B133" s="169" t="s">
        <v>314</v>
      </c>
      <c r="C133" s="182" t="s">
        <v>315</v>
      </c>
      <c r="D133" s="170" t="s">
        <v>108</v>
      </c>
      <c r="E133" s="171">
        <v>85.9</v>
      </c>
      <c r="F133" s="172"/>
      <c r="G133" s="173">
        <f>ROUND(E133*F133,2)</f>
        <v>0</v>
      </c>
      <c r="H133" s="158">
        <v>0</v>
      </c>
      <c r="I133" s="157">
        <f>ROUND(E133*H133,2)</f>
        <v>0</v>
      </c>
      <c r="J133" s="158">
        <v>69</v>
      </c>
      <c r="K133" s="157">
        <f>ROUND(E133*J133,2)</f>
        <v>5927.1</v>
      </c>
      <c r="L133" s="157">
        <v>21</v>
      </c>
      <c r="M133" s="157">
        <f>G133*(1+L133/100)</f>
        <v>0</v>
      </c>
      <c r="N133" s="157">
        <v>2.5000000000000001E-4</v>
      </c>
      <c r="O133" s="157">
        <f>ROUND(E133*N133,2)</f>
        <v>0.02</v>
      </c>
      <c r="P133" s="157">
        <v>0</v>
      </c>
      <c r="Q133" s="157">
        <f>ROUND(E133*P133,2)</f>
        <v>0</v>
      </c>
      <c r="R133" s="157"/>
      <c r="S133" s="157" t="s">
        <v>149</v>
      </c>
      <c r="T133" s="157" t="s">
        <v>150</v>
      </c>
      <c r="U133" s="157">
        <v>0</v>
      </c>
      <c r="V133" s="157">
        <f>ROUND(E133*U133,2)</f>
        <v>0</v>
      </c>
      <c r="W133" s="157"/>
      <c r="X133" s="157" t="s">
        <v>110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188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3" t="s">
        <v>316</v>
      </c>
      <c r="D134" s="159"/>
      <c r="E134" s="160">
        <v>85.9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113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2" t="s">
        <v>104</v>
      </c>
      <c r="B135" s="163" t="s">
        <v>75</v>
      </c>
      <c r="C135" s="181" t="s">
        <v>76</v>
      </c>
      <c r="D135" s="164"/>
      <c r="E135" s="165"/>
      <c r="F135" s="166"/>
      <c r="G135" s="167">
        <f>SUMIF(AG136:AG136,"&lt;&gt;NOR",G136:G136)</f>
        <v>0</v>
      </c>
      <c r="H135" s="161"/>
      <c r="I135" s="161">
        <f>SUM(I136:I136)</f>
        <v>0</v>
      </c>
      <c r="J135" s="161"/>
      <c r="K135" s="161">
        <f>SUM(K136:K136)</f>
        <v>0</v>
      </c>
      <c r="L135" s="161"/>
      <c r="M135" s="161">
        <f>SUM(M136:M136)</f>
        <v>0</v>
      </c>
      <c r="N135" s="161"/>
      <c r="O135" s="161">
        <f>SUM(O136:O136)</f>
        <v>0</v>
      </c>
      <c r="P135" s="161"/>
      <c r="Q135" s="161">
        <f>SUM(Q136:Q136)</f>
        <v>0</v>
      </c>
      <c r="R135" s="161"/>
      <c r="S135" s="161"/>
      <c r="T135" s="161"/>
      <c r="U135" s="161"/>
      <c r="V135" s="161">
        <f>SUM(V136:V136)</f>
        <v>0</v>
      </c>
      <c r="W135" s="161"/>
      <c r="X135" s="161"/>
      <c r="AG135" t="s">
        <v>105</v>
      </c>
    </row>
    <row r="136" spans="1:60" outlineLevel="1" x14ac:dyDescent="0.2">
      <c r="A136" s="174">
        <v>82</v>
      </c>
      <c r="B136" s="175" t="s">
        <v>317</v>
      </c>
      <c r="C136" s="184" t="s">
        <v>318</v>
      </c>
      <c r="D136" s="176" t="s">
        <v>148</v>
      </c>
      <c r="E136" s="177">
        <v>1</v>
      </c>
      <c r="F136" s="178">
        <f>Elektro!G133</f>
        <v>0</v>
      </c>
      <c r="G136" s="179">
        <f>ROUND(E136*F136,2)</f>
        <v>0</v>
      </c>
      <c r="H136" s="158">
        <v>0</v>
      </c>
      <c r="I136" s="157">
        <f>ROUND(E136*H136,2)</f>
        <v>0</v>
      </c>
      <c r="J136" s="158">
        <v>0</v>
      </c>
      <c r="K136" s="157">
        <f>ROUND(E136*J136,2)</f>
        <v>0</v>
      </c>
      <c r="L136" s="157">
        <v>21</v>
      </c>
      <c r="M136" s="157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7"/>
      <c r="S136" s="157" t="s">
        <v>149</v>
      </c>
      <c r="T136" s="157" t="s">
        <v>319</v>
      </c>
      <c r="U136" s="157">
        <v>0</v>
      </c>
      <c r="V136" s="157">
        <f>ROUND(E136*U136,2)</f>
        <v>0</v>
      </c>
      <c r="W136" s="157"/>
      <c r="X136" s="157" t="s">
        <v>110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119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2" t="s">
        <v>104</v>
      </c>
      <c r="B137" s="163" t="s">
        <v>77</v>
      </c>
      <c r="C137" s="181" t="s">
        <v>29</v>
      </c>
      <c r="D137" s="164"/>
      <c r="E137" s="165"/>
      <c r="F137" s="166"/>
      <c r="G137" s="167">
        <f>SUMIF(AG138:AG144,"&lt;&gt;NOR",G138:G144)</f>
        <v>0</v>
      </c>
      <c r="H137" s="161"/>
      <c r="I137" s="161">
        <f>SUM(I138:I144)</f>
        <v>0</v>
      </c>
      <c r="J137" s="161"/>
      <c r="K137" s="161">
        <f>SUM(K138:K144)</f>
        <v>25000</v>
      </c>
      <c r="L137" s="161"/>
      <c r="M137" s="161">
        <f>SUM(M138:M144)</f>
        <v>0</v>
      </c>
      <c r="N137" s="161"/>
      <c r="O137" s="161">
        <f>SUM(O138:O144)</f>
        <v>0</v>
      </c>
      <c r="P137" s="161"/>
      <c r="Q137" s="161">
        <f>SUM(Q138:Q144)</f>
        <v>0</v>
      </c>
      <c r="R137" s="161"/>
      <c r="S137" s="161"/>
      <c r="T137" s="161"/>
      <c r="U137" s="161"/>
      <c r="V137" s="161">
        <f>SUM(V138:V144)</f>
        <v>0</v>
      </c>
      <c r="W137" s="161"/>
      <c r="X137" s="161"/>
      <c r="AG137" t="s">
        <v>105</v>
      </c>
    </row>
    <row r="138" spans="1:60" outlineLevel="1" x14ac:dyDescent="0.2">
      <c r="A138" s="174">
        <v>83</v>
      </c>
      <c r="B138" s="175" t="s">
        <v>320</v>
      </c>
      <c r="C138" s="184" t="s">
        <v>321</v>
      </c>
      <c r="D138" s="176" t="s">
        <v>322</v>
      </c>
      <c r="E138" s="177">
        <v>1</v>
      </c>
      <c r="F138" s="178"/>
      <c r="G138" s="179">
        <f t="shared" ref="G138:G144" si="7">ROUND(E138*F138,2)</f>
        <v>0</v>
      </c>
      <c r="H138" s="158">
        <v>0</v>
      </c>
      <c r="I138" s="157">
        <f t="shared" ref="I138:I144" si="8">ROUND(E138*H138,2)</f>
        <v>0</v>
      </c>
      <c r="J138" s="158">
        <v>0</v>
      </c>
      <c r="K138" s="157">
        <f t="shared" ref="K138:K144" si="9">ROUND(E138*J138,2)</f>
        <v>0</v>
      </c>
      <c r="L138" s="157">
        <v>21</v>
      </c>
      <c r="M138" s="157">
        <f t="shared" ref="M138:M144" si="10">G138*(1+L138/100)</f>
        <v>0</v>
      </c>
      <c r="N138" s="157">
        <v>0</v>
      </c>
      <c r="O138" s="157">
        <f t="shared" ref="O138:O144" si="11">ROUND(E138*N138,2)</f>
        <v>0</v>
      </c>
      <c r="P138" s="157">
        <v>0</v>
      </c>
      <c r="Q138" s="157">
        <f t="shared" ref="Q138:Q144" si="12">ROUND(E138*P138,2)</f>
        <v>0</v>
      </c>
      <c r="R138" s="157"/>
      <c r="S138" s="157" t="s">
        <v>109</v>
      </c>
      <c r="T138" s="157" t="s">
        <v>150</v>
      </c>
      <c r="U138" s="157">
        <v>0</v>
      </c>
      <c r="V138" s="157">
        <f t="shared" ref="V138:V144" si="13">ROUND(E138*U138,2)</f>
        <v>0</v>
      </c>
      <c r="W138" s="157"/>
      <c r="X138" s="157" t="s">
        <v>323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324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4">
        <v>84</v>
      </c>
      <c r="B139" s="175" t="s">
        <v>325</v>
      </c>
      <c r="C139" s="184" t="s">
        <v>326</v>
      </c>
      <c r="D139" s="176" t="s">
        <v>322</v>
      </c>
      <c r="E139" s="177">
        <v>1</v>
      </c>
      <c r="F139" s="178"/>
      <c r="G139" s="179">
        <f t="shared" si="7"/>
        <v>0</v>
      </c>
      <c r="H139" s="158">
        <v>0</v>
      </c>
      <c r="I139" s="157">
        <f t="shared" si="8"/>
        <v>0</v>
      </c>
      <c r="J139" s="158">
        <v>20000</v>
      </c>
      <c r="K139" s="157">
        <f t="shared" si="9"/>
        <v>20000</v>
      </c>
      <c r="L139" s="157">
        <v>21</v>
      </c>
      <c r="M139" s="157">
        <f t="shared" si="10"/>
        <v>0</v>
      </c>
      <c r="N139" s="157">
        <v>0</v>
      </c>
      <c r="O139" s="157">
        <f t="shared" si="11"/>
        <v>0</v>
      </c>
      <c r="P139" s="157">
        <v>0</v>
      </c>
      <c r="Q139" s="157">
        <f t="shared" si="12"/>
        <v>0</v>
      </c>
      <c r="R139" s="157"/>
      <c r="S139" s="157" t="s">
        <v>149</v>
      </c>
      <c r="T139" s="157" t="s">
        <v>150</v>
      </c>
      <c r="U139" s="157">
        <v>0</v>
      </c>
      <c r="V139" s="157">
        <f t="shared" si="13"/>
        <v>0</v>
      </c>
      <c r="W139" s="157"/>
      <c r="X139" s="157" t="s">
        <v>323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324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4">
        <v>85</v>
      </c>
      <c r="B140" s="175" t="s">
        <v>327</v>
      </c>
      <c r="C140" s="184" t="s">
        <v>328</v>
      </c>
      <c r="D140" s="176" t="s">
        <v>322</v>
      </c>
      <c r="E140" s="177">
        <v>1</v>
      </c>
      <c r="F140" s="178"/>
      <c r="G140" s="179">
        <f t="shared" si="7"/>
        <v>0</v>
      </c>
      <c r="H140" s="158">
        <v>0</v>
      </c>
      <c r="I140" s="157">
        <f t="shared" si="8"/>
        <v>0</v>
      </c>
      <c r="J140" s="158">
        <v>0</v>
      </c>
      <c r="K140" s="157">
        <f t="shared" si="9"/>
        <v>0</v>
      </c>
      <c r="L140" s="157">
        <v>21</v>
      </c>
      <c r="M140" s="157">
        <f t="shared" si="10"/>
        <v>0</v>
      </c>
      <c r="N140" s="157">
        <v>0</v>
      </c>
      <c r="O140" s="157">
        <f t="shared" si="11"/>
        <v>0</v>
      </c>
      <c r="P140" s="157">
        <v>0</v>
      </c>
      <c r="Q140" s="157">
        <f t="shared" si="12"/>
        <v>0</v>
      </c>
      <c r="R140" s="157"/>
      <c r="S140" s="157" t="s">
        <v>149</v>
      </c>
      <c r="T140" s="157" t="s">
        <v>150</v>
      </c>
      <c r="U140" s="157">
        <v>0</v>
      </c>
      <c r="V140" s="157">
        <f t="shared" si="13"/>
        <v>0</v>
      </c>
      <c r="W140" s="157"/>
      <c r="X140" s="157" t="s">
        <v>323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324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4">
        <v>86</v>
      </c>
      <c r="B141" s="175" t="s">
        <v>329</v>
      </c>
      <c r="C141" s="184" t="s">
        <v>330</v>
      </c>
      <c r="D141" s="176" t="s">
        <v>322</v>
      </c>
      <c r="E141" s="177">
        <v>1</v>
      </c>
      <c r="F141" s="178"/>
      <c r="G141" s="179">
        <f t="shared" si="7"/>
        <v>0</v>
      </c>
      <c r="H141" s="158">
        <v>0</v>
      </c>
      <c r="I141" s="157">
        <f t="shared" si="8"/>
        <v>0</v>
      </c>
      <c r="J141" s="158">
        <v>0</v>
      </c>
      <c r="K141" s="157">
        <f t="shared" si="9"/>
        <v>0</v>
      </c>
      <c r="L141" s="157">
        <v>21</v>
      </c>
      <c r="M141" s="157">
        <f t="shared" si="10"/>
        <v>0</v>
      </c>
      <c r="N141" s="157">
        <v>0</v>
      </c>
      <c r="O141" s="157">
        <f t="shared" si="11"/>
        <v>0</v>
      </c>
      <c r="P141" s="157">
        <v>0</v>
      </c>
      <c r="Q141" s="157">
        <f t="shared" si="12"/>
        <v>0</v>
      </c>
      <c r="R141" s="157"/>
      <c r="S141" s="157" t="s">
        <v>149</v>
      </c>
      <c r="T141" s="157" t="s">
        <v>150</v>
      </c>
      <c r="U141" s="157">
        <v>0</v>
      </c>
      <c r="V141" s="157">
        <f t="shared" si="13"/>
        <v>0</v>
      </c>
      <c r="W141" s="157"/>
      <c r="X141" s="157" t="s">
        <v>323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324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4">
        <v>87</v>
      </c>
      <c r="B142" s="175" t="s">
        <v>331</v>
      </c>
      <c r="C142" s="184" t="s">
        <v>332</v>
      </c>
      <c r="D142" s="176" t="s">
        <v>322</v>
      </c>
      <c r="E142" s="177">
        <v>1</v>
      </c>
      <c r="F142" s="178"/>
      <c r="G142" s="179">
        <f t="shared" si="7"/>
        <v>0</v>
      </c>
      <c r="H142" s="158">
        <v>0</v>
      </c>
      <c r="I142" s="157">
        <f t="shared" si="8"/>
        <v>0</v>
      </c>
      <c r="J142" s="158">
        <v>0</v>
      </c>
      <c r="K142" s="157">
        <f t="shared" si="9"/>
        <v>0</v>
      </c>
      <c r="L142" s="157">
        <v>21</v>
      </c>
      <c r="M142" s="157">
        <f t="shared" si="10"/>
        <v>0</v>
      </c>
      <c r="N142" s="157">
        <v>0</v>
      </c>
      <c r="O142" s="157">
        <f t="shared" si="11"/>
        <v>0</v>
      </c>
      <c r="P142" s="157">
        <v>0</v>
      </c>
      <c r="Q142" s="157">
        <f t="shared" si="12"/>
        <v>0</v>
      </c>
      <c r="R142" s="157"/>
      <c r="S142" s="157" t="s">
        <v>149</v>
      </c>
      <c r="T142" s="157" t="s">
        <v>150</v>
      </c>
      <c r="U142" s="157">
        <v>0</v>
      </c>
      <c r="V142" s="157">
        <f t="shared" si="13"/>
        <v>0</v>
      </c>
      <c r="W142" s="157"/>
      <c r="X142" s="157" t="s">
        <v>323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324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4">
        <v>88</v>
      </c>
      <c r="B143" s="175" t="s">
        <v>333</v>
      </c>
      <c r="C143" s="184" t="s">
        <v>334</v>
      </c>
      <c r="D143" s="176" t="s">
        <v>322</v>
      </c>
      <c r="E143" s="177">
        <v>1</v>
      </c>
      <c r="F143" s="178"/>
      <c r="G143" s="179">
        <f t="shared" si="7"/>
        <v>0</v>
      </c>
      <c r="H143" s="158">
        <v>0</v>
      </c>
      <c r="I143" s="157">
        <f t="shared" si="8"/>
        <v>0</v>
      </c>
      <c r="J143" s="158">
        <v>0</v>
      </c>
      <c r="K143" s="157">
        <f t="shared" si="9"/>
        <v>0</v>
      </c>
      <c r="L143" s="157">
        <v>21</v>
      </c>
      <c r="M143" s="157">
        <f t="shared" si="10"/>
        <v>0</v>
      </c>
      <c r="N143" s="157">
        <v>0</v>
      </c>
      <c r="O143" s="157">
        <f t="shared" si="11"/>
        <v>0</v>
      </c>
      <c r="P143" s="157">
        <v>0</v>
      </c>
      <c r="Q143" s="157">
        <f t="shared" si="12"/>
        <v>0</v>
      </c>
      <c r="R143" s="157"/>
      <c r="S143" s="157" t="s">
        <v>149</v>
      </c>
      <c r="T143" s="157" t="s">
        <v>150</v>
      </c>
      <c r="U143" s="157">
        <v>0</v>
      </c>
      <c r="V143" s="157">
        <f t="shared" si="13"/>
        <v>0</v>
      </c>
      <c r="W143" s="157"/>
      <c r="X143" s="157" t="s">
        <v>323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324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8">
        <v>89</v>
      </c>
      <c r="B144" s="169" t="s">
        <v>335</v>
      </c>
      <c r="C144" s="182" t="s">
        <v>336</v>
      </c>
      <c r="D144" s="170" t="s">
        <v>322</v>
      </c>
      <c r="E144" s="171">
        <v>1</v>
      </c>
      <c r="F144" s="172"/>
      <c r="G144" s="173">
        <f t="shared" si="7"/>
        <v>0</v>
      </c>
      <c r="H144" s="158">
        <v>0</v>
      </c>
      <c r="I144" s="157">
        <f t="shared" si="8"/>
        <v>0</v>
      </c>
      <c r="J144" s="158">
        <v>5000</v>
      </c>
      <c r="K144" s="157">
        <f t="shared" si="9"/>
        <v>5000</v>
      </c>
      <c r="L144" s="157">
        <v>21</v>
      </c>
      <c r="M144" s="157">
        <f t="shared" si="10"/>
        <v>0</v>
      </c>
      <c r="N144" s="157">
        <v>0</v>
      </c>
      <c r="O144" s="157">
        <f t="shared" si="11"/>
        <v>0</v>
      </c>
      <c r="P144" s="157">
        <v>0</v>
      </c>
      <c r="Q144" s="157">
        <f t="shared" si="12"/>
        <v>0</v>
      </c>
      <c r="R144" s="157"/>
      <c r="S144" s="157" t="s">
        <v>149</v>
      </c>
      <c r="T144" s="157" t="s">
        <v>150</v>
      </c>
      <c r="U144" s="157">
        <v>0</v>
      </c>
      <c r="V144" s="157">
        <f t="shared" si="13"/>
        <v>0</v>
      </c>
      <c r="W144" s="157"/>
      <c r="X144" s="157" t="s">
        <v>323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324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33" x14ac:dyDescent="0.2">
      <c r="A145" s="3"/>
      <c r="B145" s="4"/>
      <c r="C145" s="185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v>15</v>
      </c>
      <c r="AF145">
        <v>21</v>
      </c>
      <c r="AG145" t="s">
        <v>91</v>
      </c>
    </row>
    <row r="146" spans="1:33" x14ac:dyDescent="0.2">
      <c r="A146" s="151"/>
      <c r="B146" s="152" t="s">
        <v>31</v>
      </c>
      <c r="C146" s="186"/>
      <c r="D146" s="153"/>
      <c r="E146" s="154"/>
      <c r="F146" s="154"/>
      <c r="G146" s="180">
        <f>G8+G14+G33+G88+G90+G95+G104+G109+G119+G124+G135+G137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f>SUMIF(L7:L144,AE145,G7:G144)</f>
        <v>0</v>
      </c>
      <c r="AF146">
        <f>SUMIF(L7:L144,AF145,G7:G144)</f>
        <v>0</v>
      </c>
      <c r="AG146" t="s">
        <v>337</v>
      </c>
    </row>
    <row r="147" spans="1:33" x14ac:dyDescent="0.2">
      <c r="A147" s="3"/>
      <c r="B147" s="4"/>
      <c r="C147" s="185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">
      <c r="A148" s="3"/>
      <c r="B148" s="4"/>
      <c r="C148" s="185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325" t="s">
        <v>338</v>
      </c>
      <c r="B149" s="325"/>
      <c r="C149" s="326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306"/>
      <c r="B150" s="307"/>
      <c r="C150" s="308"/>
      <c r="D150" s="307"/>
      <c r="E150" s="307"/>
      <c r="F150" s="307"/>
      <c r="G150" s="309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AG150" t="s">
        <v>339</v>
      </c>
    </row>
    <row r="151" spans="1:33" x14ac:dyDescent="0.2">
      <c r="A151" s="310"/>
      <c r="B151" s="311"/>
      <c r="C151" s="312"/>
      <c r="D151" s="311"/>
      <c r="E151" s="311"/>
      <c r="F151" s="311"/>
      <c r="G151" s="31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33" x14ac:dyDescent="0.2">
      <c r="A152" s="310"/>
      <c r="B152" s="311"/>
      <c r="C152" s="312"/>
      <c r="D152" s="311"/>
      <c r="E152" s="311"/>
      <c r="F152" s="311"/>
      <c r="G152" s="31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33" x14ac:dyDescent="0.2">
      <c r="A153" s="310"/>
      <c r="B153" s="311"/>
      <c r="C153" s="312"/>
      <c r="D153" s="311"/>
      <c r="E153" s="311"/>
      <c r="F153" s="311"/>
      <c r="G153" s="31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33" x14ac:dyDescent="0.2">
      <c r="A154" s="314"/>
      <c r="B154" s="315"/>
      <c r="C154" s="316"/>
      <c r="D154" s="315"/>
      <c r="E154" s="315"/>
      <c r="F154" s="315"/>
      <c r="G154" s="31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33" x14ac:dyDescent="0.2">
      <c r="A155" s="3"/>
      <c r="B155" s="4"/>
      <c r="C155" s="185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33" x14ac:dyDescent="0.2">
      <c r="C156" s="187"/>
      <c r="D156" s="10"/>
      <c r="AG156" t="s">
        <v>340</v>
      </c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50:G154"/>
    <mergeCell ref="A1:G1"/>
    <mergeCell ref="C2:G2"/>
    <mergeCell ref="C3:G3"/>
    <mergeCell ref="C4:G4"/>
    <mergeCell ref="A149:C14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64"/>
  <sheetViews>
    <sheetView view="pageBreakPreview" zoomScaleNormal="100" zoomScaleSheetLayoutView="100" workbookViewId="0">
      <selection activeCell="F115" sqref="F115"/>
    </sheetView>
  </sheetViews>
  <sheetFormatPr defaultRowHeight="12.75" x14ac:dyDescent="0.2"/>
  <cols>
    <col min="1" max="1" width="3.7109375" style="240" customWidth="1"/>
    <col min="2" max="2" width="3.85546875" style="241" customWidth="1"/>
    <col min="3" max="3" width="72" style="188" customWidth="1"/>
    <col min="4" max="4" width="3.28515625" style="247" customWidth="1"/>
    <col min="5" max="5" width="5.28515625" style="188" customWidth="1"/>
    <col min="6" max="6" width="10.28515625" style="188" customWidth="1"/>
    <col min="7" max="7" width="12.28515625" style="188" customWidth="1"/>
    <col min="8" max="256" width="9.140625" style="188"/>
    <col min="257" max="257" width="3.7109375" style="188" customWidth="1"/>
    <col min="258" max="258" width="3.85546875" style="188" customWidth="1"/>
    <col min="259" max="259" width="72" style="188" customWidth="1"/>
    <col min="260" max="260" width="3.28515625" style="188" customWidth="1"/>
    <col min="261" max="261" width="5.28515625" style="188" customWidth="1"/>
    <col min="262" max="262" width="10.28515625" style="188" customWidth="1"/>
    <col min="263" max="263" width="12.28515625" style="188" customWidth="1"/>
    <col min="264" max="512" width="9.140625" style="188"/>
    <col min="513" max="513" width="3.7109375" style="188" customWidth="1"/>
    <col min="514" max="514" width="3.85546875" style="188" customWidth="1"/>
    <col min="515" max="515" width="72" style="188" customWidth="1"/>
    <col min="516" max="516" width="3.28515625" style="188" customWidth="1"/>
    <col min="517" max="517" width="5.28515625" style="188" customWidth="1"/>
    <col min="518" max="518" width="10.28515625" style="188" customWidth="1"/>
    <col min="519" max="519" width="12.28515625" style="188" customWidth="1"/>
    <col min="520" max="768" width="9.140625" style="188"/>
    <col min="769" max="769" width="3.7109375" style="188" customWidth="1"/>
    <col min="770" max="770" width="3.85546875" style="188" customWidth="1"/>
    <col min="771" max="771" width="72" style="188" customWidth="1"/>
    <col min="772" max="772" width="3.28515625" style="188" customWidth="1"/>
    <col min="773" max="773" width="5.28515625" style="188" customWidth="1"/>
    <col min="774" max="774" width="10.28515625" style="188" customWidth="1"/>
    <col min="775" max="775" width="12.28515625" style="188" customWidth="1"/>
    <col min="776" max="1024" width="9.140625" style="188"/>
    <col min="1025" max="1025" width="3.7109375" style="188" customWidth="1"/>
    <col min="1026" max="1026" width="3.85546875" style="188" customWidth="1"/>
    <col min="1027" max="1027" width="72" style="188" customWidth="1"/>
    <col min="1028" max="1028" width="3.28515625" style="188" customWidth="1"/>
    <col min="1029" max="1029" width="5.28515625" style="188" customWidth="1"/>
    <col min="1030" max="1030" width="10.28515625" style="188" customWidth="1"/>
    <col min="1031" max="1031" width="12.28515625" style="188" customWidth="1"/>
    <col min="1032" max="1280" width="9.140625" style="188"/>
    <col min="1281" max="1281" width="3.7109375" style="188" customWidth="1"/>
    <col min="1282" max="1282" width="3.85546875" style="188" customWidth="1"/>
    <col min="1283" max="1283" width="72" style="188" customWidth="1"/>
    <col min="1284" max="1284" width="3.28515625" style="188" customWidth="1"/>
    <col min="1285" max="1285" width="5.28515625" style="188" customWidth="1"/>
    <col min="1286" max="1286" width="10.28515625" style="188" customWidth="1"/>
    <col min="1287" max="1287" width="12.28515625" style="188" customWidth="1"/>
    <col min="1288" max="1536" width="9.140625" style="188"/>
    <col min="1537" max="1537" width="3.7109375" style="188" customWidth="1"/>
    <col min="1538" max="1538" width="3.85546875" style="188" customWidth="1"/>
    <col min="1539" max="1539" width="72" style="188" customWidth="1"/>
    <col min="1540" max="1540" width="3.28515625" style="188" customWidth="1"/>
    <col min="1541" max="1541" width="5.28515625" style="188" customWidth="1"/>
    <col min="1542" max="1542" width="10.28515625" style="188" customWidth="1"/>
    <col min="1543" max="1543" width="12.28515625" style="188" customWidth="1"/>
    <col min="1544" max="1792" width="9.140625" style="188"/>
    <col min="1793" max="1793" width="3.7109375" style="188" customWidth="1"/>
    <col min="1794" max="1794" width="3.85546875" style="188" customWidth="1"/>
    <col min="1795" max="1795" width="72" style="188" customWidth="1"/>
    <col min="1796" max="1796" width="3.28515625" style="188" customWidth="1"/>
    <col min="1797" max="1797" width="5.28515625" style="188" customWidth="1"/>
    <col min="1798" max="1798" width="10.28515625" style="188" customWidth="1"/>
    <col min="1799" max="1799" width="12.28515625" style="188" customWidth="1"/>
    <col min="1800" max="2048" width="9.140625" style="188"/>
    <col min="2049" max="2049" width="3.7109375" style="188" customWidth="1"/>
    <col min="2050" max="2050" width="3.85546875" style="188" customWidth="1"/>
    <col min="2051" max="2051" width="72" style="188" customWidth="1"/>
    <col min="2052" max="2052" width="3.28515625" style="188" customWidth="1"/>
    <col min="2053" max="2053" width="5.28515625" style="188" customWidth="1"/>
    <col min="2054" max="2054" width="10.28515625" style="188" customWidth="1"/>
    <col min="2055" max="2055" width="12.28515625" style="188" customWidth="1"/>
    <col min="2056" max="2304" width="9.140625" style="188"/>
    <col min="2305" max="2305" width="3.7109375" style="188" customWidth="1"/>
    <col min="2306" max="2306" width="3.85546875" style="188" customWidth="1"/>
    <col min="2307" max="2307" width="72" style="188" customWidth="1"/>
    <col min="2308" max="2308" width="3.28515625" style="188" customWidth="1"/>
    <col min="2309" max="2309" width="5.28515625" style="188" customWidth="1"/>
    <col min="2310" max="2310" width="10.28515625" style="188" customWidth="1"/>
    <col min="2311" max="2311" width="12.28515625" style="188" customWidth="1"/>
    <col min="2312" max="2560" width="9.140625" style="188"/>
    <col min="2561" max="2561" width="3.7109375" style="188" customWidth="1"/>
    <col min="2562" max="2562" width="3.85546875" style="188" customWidth="1"/>
    <col min="2563" max="2563" width="72" style="188" customWidth="1"/>
    <col min="2564" max="2564" width="3.28515625" style="188" customWidth="1"/>
    <col min="2565" max="2565" width="5.28515625" style="188" customWidth="1"/>
    <col min="2566" max="2566" width="10.28515625" style="188" customWidth="1"/>
    <col min="2567" max="2567" width="12.28515625" style="188" customWidth="1"/>
    <col min="2568" max="2816" width="9.140625" style="188"/>
    <col min="2817" max="2817" width="3.7109375" style="188" customWidth="1"/>
    <col min="2818" max="2818" width="3.85546875" style="188" customWidth="1"/>
    <col min="2819" max="2819" width="72" style="188" customWidth="1"/>
    <col min="2820" max="2820" width="3.28515625" style="188" customWidth="1"/>
    <col min="2821" max="2821" width="5.28515625" style="188" customWidth="1"/>
    <col min="2822" max="2822" width="10.28515625" style="188" customWidth="1"/>
    <col min="2823" max="2823" width="12.28515625" style="188" customWidth="1"/>
    <col min="2824" max="3072" width="9.140625" style="188"/>
    <col min="3073" max="3073" width="3.7109375" style="188" customWidth="1"/>
    <col min="3074" max="3074" width="3.85546875" style="188" customWidth="1"/>
    <col min="3075" max="3075" width="72" style="188" customWidth="1"/>
    <col min="3076" max="3076" width="3.28515625" style="188" customWidth="1"/>
    <col min="3077" max="3077" width="5.28515625" style="188" customWidth="1"/>
    <col min="3078" max="3078" width="10.28515625" style="188" customWidth="1"/>
    <col min="3079" max="3079" width="12.28515625" style="188" customWidth="1"/>
    <col min="3080" max="3328" width="9.140625" style="188"/>
    <col min="3329" max="3329" width="3.7109375" style="188" customWidth="1"/>
    <col min="3330" max="3330" width="3.85546875" style="188" customWidth="1"/>
    <col min="3331" max="3331" width="72" style="188" customWidth="1"/>
    <col min="3332" max="3332" width="3.28515625" style="188" customWidth="1"/>
    <col min="3333" max="3333" width="5.28515625" style="188" customWidth="1"/>
    <col min="3334" max="3334" width="10.28515625" style="188" customWidth="1"/>
    <col min="3335" max="3335" width="12.28515625" style="188" customWidth="1"/>
    <col min="3336" max="3584" width="9.140625" style="188"/>
    <col min="3585" max="3585" width="3.7109375" style="188" customWidth="1"/>
    <col min="3586" max="3586" width="3.85546875" style="188" customWidth="1"/>
    <col min="3587" max="3587" width="72" style="188" customWidth="1"/>
    <col min="3588" max="3588" width="3.28515625" style="188" customWidth="1"/>
    <col min="3589" max="3589" width="5.28515625" style="188" customWidth="1"/>
    <col min="3590" max="3590" width="10.28515625" style="188" customWidth="1"/>
    <col min="3591" max="3591" width="12.28515625" style="188" customWidth="1"/>
    <col min="3592" max="3840" width="9.140625" style="188"/>
    <col min="3841" max="3841" width="3.7109375" style="188" customWidth="1"/>
    <col min="3842" max="3842" width="3.85546875" style="188" customWidth="1"/>
    <col min="3843" max="3843" width="72" style="188" customWidth="1"/>
    <col min="3844" max="3844" width="3.28515625" style="188" customWidth="1"/>
    <col min="3845" max="3845" width="5.28515625" style="188" customWidth="1"/>
    <col min="3846" max="3846" width="10.28515625" style="188" customWidth="1"/>
    <col min="3847" max="3847" width="12.28515625" style="188" customWidth="1"/>
    <col min="3848" max="4096" width="9.140625" style="188"/>
    <col min="4097" max="4097" width="3.7109375" style="188" customWidth="1"/>
    <col min="4098" max="4098" width="3.85546875" style="188" customWidth="1"/>
    <col min="4099" max="4099" width="72" style="188" customWidth="1"/>
    <col min="4100" max="4100" width="3.28515625" style="188" customWidth="1"/>
    <col min="4101" max="4101" width="5.28515625" style="188" customWidth="1"/>
    <col min="4102" max="4102" width="10.28515625" style="188" customWidth="1"/>
    <col min="4103" max="4103" width="12.28515625" style="188" customWidth="1"/>
    <col min="4104" max="4352" width="9.140625" style="188"/>
    <col min="4353" max="4353" width="3.7109375" style="188" customWidth="1"/>
    <col min="4354" max="4354" width="3.85546875" style="188" customWidth="1"/>
    <col min="4355" max="4355" width="72" style="188" customWidth="1"/>
    <col min="4356" max="4356" width="3.28515625" style="188" customWidth="1"/>
    <col min="4357" max="4357" width="5.28515625" style="188" customWidth="1"/>
    <col min="4358" max="4358" width="10.28515625" style="188" customWidth="1"/>
    <col min="4359" max="4359" width="12.28515625" style="188" customWidth="1"/>
    <col min="4360" max="4608" width="9.140625" style="188"/>
    <col min="4609" max="4609" width="3.7109375" style="188" customWidth="1"/>
    <col min="4610" max="4610" width="3.85546875" style="188" customWidth="1"/>
    <col min="4611" max="4611" width="72" style="188" customWidth="1"/>
    <col min="4612" max="4612" width="3.28515625" style="188" customWidth="1"/>
    <col min="4613" max="4613" width="5.28515625" style="188" customWidth="1"/>
    <col min="4614" max="4614" width="10.28515625" style="188" customWidth="1"/>
    <col min="4615" max="4615" width="12.28515625" style="188" customWidth="1"/>
    <col min="4616" max="4864" width="9.140625" style="188"/>
    <col min="4865" max="4865" width="3.7109375" style="188" customWidth="1"/>
    <col min="4866" max="4866" width="3.85546875" style="188" customWidth="1"/>
    <col min="4867" max="4867" width="72" style="188" customWidth="1"/>
    <col min="4868" max="4868" width="3.28515625" style="188" customWidth="1"/>
    <col min="4869" max="4869" width="5.28515625" style="188" customWidth="1"/>
    <col min="4870" max="4870" width="10.28515625" style="188" customWidth="1"/>
    <col min="4871" max="4871" width="12.28515625" style="188" customWidth="1"/>
    <col min="4872" max="5120" width="9.140625" style="188"/>
    <col min="5121" max="5121" width="3.7109375" style="188" customWidth="1"/>
    <col min="5122" max="5122" width="3.85546875" style="188" customWidth="1"/>
    <col min="5123" max="5123" width="72" style="188" customWidth="1"/>
    <col min="5124" max="5124" width="3.28515625" style="188" customWidth="1"/>
    <col min="5125" max="5125" width="5.28515625" style="188" customWidth="1"/>
    <col min="5126" max="5126" width="10.28515625" style="188" customWidth="1"/>
    <col min="5127" max="5127" width="12.28515625" style="188" customWidth="1"/>
    <col min="5128" max="5376" width="9.140625" style="188"/>
    <col min="5377" max="5377" width="3.7109375" style="188" customWidth="1"/>
    <col min="5378" max="5378" width="3.85546875" style="188" customWidth="1"/>
    <col min="5379" max="5379" width="72" style="188" customWidth="1"/>
    <col min="5380" max="5380" width="3.28515625" style="188" customWidth="1"/>
    <col min="5381" max="5381" width="5.28515625" style="188" customWidth="1"/>
    <col min="5382" max="5382" width="10.28515625" style="188" customWidth="1"/>
    <col min="5383" max="5383" width="12.28515625" style="188" customWidth="1"/>
    <col min="5384" max="5632" width="9.140625" style="188"/>
    <col min="5633" max="5633" width="3.7109375" style="188" customWidth="1"/>
    <col min="5634" max="5634" width="3.85546875" style="188" customWidth="1"/>
    <col min="5635" max="5635" width="72" style="188" customWidth="1"/>
    <col min="5636" max="5636" width="3.28515625" style="188" customWidth="1"/>
    <col min="5637" max="5637" width="5.28515625" style="188" customWidth="1"/>
    <col min="5638" max="5638" width="10.28515625" style="188" customWidth="1"/>
    <col min="5639" max="5639" width="12.28515625" style="188" customWidth="1"/>
    <col min="5640" max="5888" width="9.140625" style="188"/>
    <col min="5889" max="5889" width="3.7109375" style="188" customWidth="1"/>
    <col min="5890" max="5890" width="3.85546875" style="188" customWidth="1"/>
    <col min="5891" max="5891" width="72" style="188" customWidth="1"/>
    <col min="5892" max="5892" width="3.28515625" style="188" customWidth="1"/>
    <col min="5893" max="5893" width="5.28515625" style="188" customWidth="1"/>
    <col min="5894" max="5894" width="10.28515625" style="188" customWidth="1"/>
    <col min="5895" max="5895" width="12.28515625" style="188" customWidth="1"/>
    <col min="5896" max="6144" width="9.140625" style="188"/>
    <col min="6145" max="6145" width="3.7109375" style="188" customWidth="1"/>
    <col min="6146" max="6146" width="3.85546875" style="188" customWidth="1"/>
    <col min="6147" max="6147" width="72" style="188" customWidth="1"/>
    <col min="6148" max="6148" width="3.28515625" style="188" customWidth="1"/>
    <col min="6149" max="6149" width="5.28515625" style="188" customWidth="1"/>
    <col min="6150" max="6150" width="10.28515625" style="188" customWidth="1"/>
    <col min="6151" max="6151" width="12.28515625" style="188" customWidth="1"/>
    <col min="6152" max="6400" width="9.140625" style="188"/>
    <col min="6401" max="6401" width="3.7109375" style="188" customWidth="1"/>
    <col min="6402" max="6402" width="3.85546875" style="188" customWidth="1"/>
    <col min="6403" max="6403" width="72" style="188" customWidth="1"/>
    <col min="6404" max="6404" width="3.28515625" style="188" customWidth="1"/>
    <col min="6405" max="6405" width="5.28515625" style="188" customWidth="1"/>
    <col min="6406" max="6406" width="10.28515625" style="188" customWidth="1"/>
    <col min="6407" max="6407" width="12.28515625" style="188" customWidth="1"/>
    <col min="6408" max="6656" width="9.140625" style="188"/>
    <col min="6657" max="6657" width="3.7109375" style="188" customWidth="1"/>
    <col min="6658" max="6658" width="3.85546875" style="188" customWidth="1"/>
    <col min="6659" max="6659" width="72" style="188" customWidth="1"/>
    <col min="6660" max="6660" width="3.28515625" style="188" customWidth="1"/>
    <col min="6661" max="6661" width="5.28515625" style="188" customWidth="1"/>
    <col min="6662" max="6662" width="10.28515625" style="188" customWidth="1"/>
    <col min="6663" max="6663" width="12.28515625" style="188" customWidth="1"/>
    <col min="6664" max="6912" width="9.140625" style="188"/>
    <col min="6913" max="6913" width="3.7109375" style="188" customWidth="1"/>
    <col min="6914" max="6914" width="3.85546875" style="188" customWidth="1"/>
    <col min="6915" max="6915" width="72" style="188" customWidth="1"/>
    <col min="6916" max="6916" width="3.28515625" style="188" customWidth="1"/>
    <col min="6917" max="6917" width="5.28515625" style="188" customWidth="1"/>
    <col min="6918" max="6918" width="10.28515625" style="188" customWidth="1"/>
    <col min="6919" max="6919" width="12.28515625" style="188" customWidth="1"/>
    <col min="6920" max="7168" width="9.140625" style="188"/>
    <col min="7169" max="7169" width="3.7109375" style="188" customWidth="1"/>
    <col min="7170" max="7170" width="3.85546875" style="188" customWidth="1"/>
    <col min="7171" max="7171" width="72" style="188" customWidth="1"/>
    <col min="7172" max="7172" width="3.28515625" style="188" customWidth="1"/>
    <col min="7173" max="7173" width="5.28515625" style="188" customWidth="1"/>
    <col min="7174" max="7174" width="10.28515625" style="188" customWidth="1"/>
    <col min="7175" max="7175" width="12.28515625" style="188" customWidth="1"/>
    <col min="7176" max="7424" width="9.140625" style="188"/>
    <col min="7425" max="7425" width="3.7109375" style="188" customWidth="1"/>
    <col min="7426" max="7426" width="3.85546875" style="188" customWidth="1"/>
    <col min="7427" max="7427" width="72" style="188" customWidth="1"/>
    <col min="7428" max="7428" width="3.28515625" style="188" customWidth="1"/>
    <col min="7429" max="7429" width="5.28515625" style="188" customWidth="1"/>
    <col min="7430" max="7430" width="10.28515625" style="188" customWidth="1"/>
    <col min="7431" max="7431" width="12.28515625" style="188" customWidth="1"/>
    <col min="7432" max="7680" width="9.140625" style="188"/>
    <col min="7681" max="7681" width="3.7109375" style="188" customWidth="1"/>
    <col min="7682" max="7682" width="3.85546875" style="188" customWidth="1"/>
    <col min="7683" max="7683" width="72" style="188" customWidth="1"/>
    <col min="7684" max="7684" width="3.28515625" style="188" customWidth="1"/>
    <col min="7685" max="7685" width="5.28515625" style="188" customWidth="1"/>
    <col min="7686" max="7686" width="10.28515625" style="188" customWidth="1"/>
    <col min="7687" max="7687" width="12.28515625" style="188" customWidth="1"/>
    <col min="7688" max="7936" width="9.140625" style="188"/>
    <col min="7937" max="7937" width="3.7109375" style="188" customWidth="1"/>
    <col min="7938" max="7938" width="3.85546875" style="188" customWidth="1"/>
    <col min="7939" max="7939" width="72" style="188" customWidth="1"/>
    <col min="7940" max="7940" width="3.28515625" style="188" customWidth="1"/>
    <col min="7941" max="7941" width="5.28515625" style="188" customWidth="1"/>
    <col min="7942" max="7942" width="10.28515625" style="188" customWidth="1"/>
    <col min="7943" max="7943" width="12.28515625" style="188" customWidth="1"/>
    <col min="7944" max="8192" width="9.140625" style="188"/>
    <col min="8193" max="8193" width="3.7109375" style="188" customWidth="1"/>
    <col min="8194" max="8194" width="3.85546875" style="188" customWidth="1"/>
    <col min="8195" max="8195" width="72" style="188" customWidth="1"/>
    <col min="8196" max="8196" width="3.28515625" style="188" customWidth="1"/>
    <col min="8197" max="8197" width="5.28515625" style="188" customWidth="1"/>
    <col min="8198" max="8198" width="10.28515625" style="188" customWidth="1"/>
    <col min="8199" max="8199" width="12.28515625" style="188" customWidth="1"/>
    <col min="8200" max="8448" width="9.140625" style="188"/>
    <col min="8449" max="8449" width="3.7109375" style="188" customWidth="1"/>
    <col min="8450" max="8450" width="3.85546875" style="188" customWidth="1"/>
    <col min="8451" max="8451" width="72" style="188" customWidth="1"/>
    <col min="8452" max="8452" width="3.28515625" style="188" customWidth="1"/>
    <col min="8453" max="8453" width="5.28515625" style="188" customWidth="1"/>
    <col min="8454" max="8454" width="10.28515625" style="188" customWidth="1"/>
    <col min="8455" max="8455" width="12.28515625" style="188" customWidth="1"/>
    <col min="8456" max="8704" width="9.140625" style="188"/>
    <col min="8705" max="8705" width="3.7109375" style="188" customWidth="1"/>
    <col min="8706" max="8706" width="3.85546875" style="188" customWidth="1"/>
    <col min="8707" max="8707" width="72" style="188" customWidth="1"/>
    <col min="8708" max="8708" width="3.28515625" style="188" customWidth="1"/>
    <col min="8709" max="8709" width="5.28515625" style="188" customWidth="1"/>
    <col min="8710" max="8710" width="10.28515625" style="188" customWidth="1"/>
    <col min="8711" max="8711" width="12.28515625" style="188" customWidth="1"/>
    <col min="8712" max="8960" width="9.140625" style="188"/>
    <col min="8961" max="8961" width="3.7109375" style="188" customWidth="1"/>
    <col min="8962" max="8962" width="3.85546875" style="188" customWidth="1"/>
    <col min="8963" max="8963" width="72" style="188" customWidth="1"/>
    <col min="8964" max="8964" width="3.28515625" style="188" customWidth="1"/>
    <col min="8965" max="8965" width="5.28515625" style="188" customWidth="1"/>
    <col min="8966" max="8966" width="10.28515625" style="188" customWidth="1"/>
    <col min="8967" max="8967" width="12.28515625" style="188" customWidth="1"/>
    <col min="8968" max="9216" width="9.140625" style="188"/>
    <col min="9217" max="9217" width="3.7109375" style="188" customWidth="1"/>
    <col min="9218" max="9218" width="3.85546875" style="188" customWidth="1"/>
    <col min="9219" max="9219" width="72" style="188" customWidth="1"/>
    <col min="9220" max="9220" width="3.28515625" style="188" customWidth="1"/>
    <col min="9221" max="9221" width="5.28515625" style="188" customWidth="1"/>
    <col min="9222" max="9222" width="10.28515625" style="188" customWidth="1"/>
    <col min="9223" max="9223" width="12.28515625" style="188" customWidth="1"/>
    <col min="9224" max="9472" width="9.140625" style="188"/>
    <col min="9473" max="9473" width="3.7109375" style="188" customWidth="1"/>
    <col min="9474" max="9474" width="3.85546875" style="188" customWidth="1"/>
    <col min="9475" max="9475" width="72" style="188" customWidth="1"/>
    <col min="9476" max="9476" width="3.28515625" style="188" customWidth="1"/>
    <col min="9477" max="9477" width="5.28515625" style="188" customWidth="1"/>
    <col min="9478" max="9478" width="10.28515625" style="188" customWidth="1"/>
    <col min="9479" max="9479" width="12.28515625" style="188" customWidth="1"/>
    <col min="9480" max="9728" width="9.140625" style="188"/>
    <col min="9729" max="9729" width="3.7109375" style="188" customWidth="1"/>
    <col min="9730" max="9730" width="3.85546875" style="188" customWidth="1"/>
    <col min="9731" max="9731" width="72" style="188" customWidth="1"/>
    <col min="9732" max="9732" width="3.28515625" style="188" customWidth="1"/>
    <col min="9733" max="9733" width="5.28515625" style="188" customWidth="1"/>
    <col min="9734" max="9734" width="10.28515625" style="188" customWidth="1"/>
    <col min="9735" max="9735" width="12.28515625" style="188" customWidth="1"/>
    <col min="9736" max="9984" width="9.140625" style="188"/>
    <col min="9985" max="9985" width="3.7109375" style="188" customWidth="1"/>
    <col min="9986" max="9986" width="3.85546875" style="188" customWidth="1"/>
    <col min="9987" max="9987" width="72" style="188" customWidth="1"/>
    <col min="9988" max="9988" width="3.28515625" style="188" customWidth="1"/>
    <col min="9989" max="9989" width="5.28515625" style="188" customWidth="1"/>
    <col min="9990" max="9990" width="10.28515625" style="188" customWidth="1"/>
    <col min="9991" max="9991" width="12.28515625" style="188" customWidth="1"/>
    <col min="9992" max="10240" width="9.140625" style="188"/>
    <col min="10241" max="10241" width="3.7109375" style="188" customWidth="1"/>
    <col min="10242" max="10242" width="3.85546875" style="188" customWidth="1"/>
    <col min="10243" max="10243" width="72" style="188" customWidth="1"/>
    <col min="10244" max="10244" width="3.28515625" style="188" customWidth="1"/>
    <col min="10245" max="10245" width="5.28515625" style="188" customWidth="1"/>
    <col min="10246" max="10246" width="10.28515625" style="188" customWidth="1"/>
    <col min="10247" max="10247" width="12.28515625" style="188" customWidth="1"/>
    <col min="10248" max="10496" width="9.140625" style="188"/>
    <col min="10497" max="10497" width="3.7109375" style="188" customWidth="1"/>
    <col min="10498" max="10498" width="3.85546875" style="188" customWidth="1"/>
    <col min="10499" max="10499" width="72" style="188" customWidth="1"/>
    <col min="10500" max="10500" width="3.28515625" style="188" customWidth="1"/>
    <col min="10501" max="10501" width="5.28515625" style="188" customWidth="1"/>
    <col min="10502" max="10502" width="10.28515625" style="188" customWidth="1"/>
    <col min="10503" max="10503" width="12.28515625" style="188" customWidth="1"/>
    <col min="10504" max="10752" width="9.140625" style="188"/>
    <col min="10753" max="10753" width="3.7109375" style="188" customWidth="1"/>
    <col min="10754" max="10754" width="3.85546875" style="188" customWidth="1"/>
    <col min="10755" max="10755" width="72" style="188" customWidth="1"/>
    <col min="10756" max="10756" width="3.28515625" style="188" customWidth="1"/>
    <col min="10757" max="10757" width="5.28515625" style="188" customWidth="1"/>
    <col min="10758" max="10758" width="10.28515625" style="188" customWidth="1"/>
    <col min="10759" max="10759" width="12.28515625" style="188" customWidth="1"/>
    <col min="10760" max="11008" width="9.140625" style="188"/>
    <col min="11009" max="11009" width="3.7109375" style="188" customWidth="1"/>
    <col min="11010" max="11010" width="3.85546875" style="188" customWidth="1"/>
    <col min="11011" max="11011" width="72" style="188" customWidth="1"/>
    <col min="11012" max="11012" width="3.28515625" style="188" customWidth="1"/>
    <col min="11013" max="11013" width="5.28515625" style="188" customWidth="1"/>
    <col min="11014" max="11014" width="10.28515625" style="188" customWidth="1"/>
    <col min="11015" max="11015" width="12.28515625" style="188" customWidth="1"/>
    <col min="11016" max="11264" width="9.140625" style="188"/>
    <col min="11265" max="11265" width="3.7109375" style="188" customWidth="1"/>
    <col min="11266" max="11266" width="3.85546875" style="188" customWidth="1"/>
    <col min="11267" max="11267" width="72" style="188" customWidth="1"/>
    <col min="11268" max="11268" width="3.28515625" style="188" customWidth="1"/>
    <col min="11269" max="11269" width="5.28515625" style="188" customWidth="1"/>
    <col min="11270" max="11270" width="10.28515625" style="188" customWidth="1"/>
    <col min="11271" max="11271" width="12.28515625" style="188" customWidth="1"/>
    <col min="11272" max="11520" width="9.140625" style="188"/>
    <col min="11521" max="11521" width="3.7109375" style="188" customWidth="1"/>
    <col min="11522" max="11522" width="3.85546875" style="188" customWidth="1"/>
    <col min="11523" max="11523" width="72" style="188" customWidth="1"/>
    <col min="11524" max="11524" width="3.28515625" style="188" customWidth="1"/>
    <col min="11525" max="11525" width="5.28515625" style="188" customWidth="1"/>
    <col min="11526" max="11526" width="10.28515625" style="188" customWidth="1"/>
    <col min="11527" max="11527" width="12.28515625" style="188" customWidth="1"/>
    <col min="11528" max="11776" width="9.140625" style="188"/>
    <col min="11777" max="11777" width="3.7109375" style="188" customWidth="1"/>
    <col min="11778" max="11778" width="3.85546875" style="188" customWidth="1"/>
    <col min="11779" max="11779" width="72" style="188" customWidth="1"/>
    <col min="11780" max="11780" width="3.28515625" style="188" customWidth="1"/>
    <col min="11781" max="11781" width="5.28515625" style="188" customWidth="1"/>
    <col min="11782" max="11782" width="10.28515625" style="188" customWidth="1"/>
    <col min="11783" max="11783" width="12.28515625" style="188" customWidth="1"/>
    <col min="11784" max="12032" width="9.140625" style="188"/>
    <col min="12033" max="12033" width="3.7109375" style="188" customWidth="1"/>
    <col min="12034" max="12034" width="3.85546875" style="188" customWidth="1"/>
    <col min="12035" max="12035" width="72" style="188" customWidth="1"/>
    <col min="12036" max="12036" width="3.28515625" style="188" customWidth="1"/>
    <col min="12037" max="12037" width="5.28515625" style="188" customWidth="1"/>
    <col min="12038" max="12038" width="10.28515625" style="188" customWidth="1"/>
    <col min="12039" max="12039" width="12.28515625" style="188" customWidth="1"/>
    <col min="12040" max="12288" width="9.140625" style="188"/>
    <col min="12289" max="12289" width="3.7109375" style="188" customWidth="1"/>
    <col min="12290" max="12290" width="3.85546875" style="188" customWidth="1"/>
    <col min="12291" max="12291" width="72" style="188" customWidth="1"/>
    <col min="12292" max="12292" width="3.28515625" style="188" customWidth="1"/>
    <col min="12293" max="12293" width="5.28515625" style="188" customWidth="1"/>
    <col min="12294" max="12294" width="10.28515625" style="188" customWidth="1"/>
    <col min="12295" max="12295" width="12.28515625" style="188" customWidth="1"/>
    <col min="12296" max="12544" width="9.140625" style="188"/>
    <col min="12545" max="12545" width="3.7109375" style="188" customWidth="1"/>
    <col min="12546" max="12546" width="3.85546875" style="188" customWidth="1"/>
    <col min="12547" max="12547" width="72" style="188" customWidth="1"/>
    <col min="12548" max="12548" width="3.28515625" style="188" customWidth="1"/>
    <col min="12549" max="12549" width="5.28515625" style="188" customWidth="1"/>
    <col min="12550" max="12550" width="10.28515625" style="188" customWidth="1"/>
    <col min="12551" max="12551" width="12.28515625" style="188" customWidth="1"/>
    <col min="12552" max="12800" width="9.140625" style="188"/>
    <col min="12801" max="12801" width="3.7109375" style="188" customWidth="1"/>
    <col min="12802" max="12802" width="3.85546875" style="188" customWidth="1"/>
    <col min="12803" max="12803" width="72" style="188" customWidth="1"/>
    <col min="12804" max="12804" width="3.28515625" style="188" customWidth="1"/>
    <col min="12805" max="12805" width="5.28515625" style="188" customWidth="1"/>
    <col min="12806" max="12806" width="10.28515625" style="188" customWidth="1"/>
    <col min="12807" max="12807" width="12.28515625" style="188" customWidth="1"/>
    <col min="12808" max="13056" width="9.140625" style="188"/>
    <col min="13057" max="13057" width="3.7109375" style="188" customWidth="1"/>
    <col min="13058" max="13058" width="3.85546875" style="188" customWidth="1"/>
    <col min="13059" max="13059" width="72" style="188" customWidth="1"/>
    <col min="13060" max="13060" width="3.28515625" style="188" customWidth="1"/>
    <col min="13061" max="13061" width="5.28515625" style="188" customWidth="1"/>
    <col min="13062" max="13062" width="10.28515625" style="188" customWidth="1"/>
    <col min="13063" max="13063" width="12.28515625" style="188" customWidth="1"/>
    <col min="13064" max="13312" width="9.140625" style="188"/>
    <col min="13313" max="13313" width="3.7109375" style="188" customWidth="1"/>
    <col min="13314" max="13314" width="3.85546875" style="188" customWidth="1"/>
    <col min="13315" max="13315" width="72" style="188" customWidth="1"/>
    <col min="13316" max="13316" width="3.28515625" style="188" customWidth="1"/>
    <col min="13317" max="13317" width="5.28515625" style="188" customWidth="1"/>
    <col min="13318" max="13318" width="10.28515625" style="188" customWidth="1"/>
    <col min="13319" max="13319" width="12.28515625" style="188" customWidth="1"/>
    <col min="13320" max="13568" width="9.140625" style="188"/>
    <col min="13569" max="13569" width="3.7109375" style="188" customWidth="1"/>
    <col min="13570" max="13570" width="3.85546875" style="188" customWidth="1"/>
    <col min="13571" max="13571" width="72" style="188" customWidth="1"/>
    <col min="13572" max="13572" width="3.28515625" style="188" customWidth="1"/>
    <col min="13573" max="13573" width="5.28515625" style="188" customWidth="1"/>
    <col min="13574" max="13574" width="10.28515625" style="188" customWidth="1"/>
    <col min="13575" max="13575" width="12.28515625" style="188" customWidth="1"/>
    <col min="13576" max="13824" width="9.140625" style="188"/>
    <col min="13825" max="13825" width="3.7109375" style="188" customWidth="1"/>
    <col min="13826" max="13826" width="3.85546875" style="188" customWidth="1"/>
    <col min="13827" max="13827" width="72" style="188" customWidth="1"/>
    <col min="13828" max="13828" width="3.28515625" style="188" customWidth="1"/>
    <col min="13829" max="13829" width="5.28515625" style="188" customWidth="1"/>
    <col min="13830" max="13830" width="10.28515625" style="188" customWidth="1"/>
    <col min="13831" max="13831" width="12.28515625" style="188" customWidth="1"/>
    <col min="13832" max="14080" width="9.140625" style="188"/>
    <col min="14081" max="14081" width="3.7109375" style="188" customWidth="1"/>
    <col min="14082" max="14082" width="3.85546875" style="188" customWidth="1"/>
    <col min="14083" max="14083" width="72" style="188" customWidth="1"/>
    <col min="14084" max="14084" width="3.28515625" style="188" customWidth="1"/>
    <col min="14085" max="14085" width="5.28515625" style="188" customWidth="1"/>
    <col min="14086" max="14086" width="10.28515625" style="188" customWidth="1"/>
    <col min="14087" max="14087" width="12.28515625" style="188" customWidth="1"/>
    <col min="14088" max="14336" width="9.140625" style="188"/>
    <col min="14337" max="14337" width="3.7109375" style="188" customWidth="1"/>
    <col min="14338" max="14338" width="3.85546875" style="188" customWidth="1"/>
    <col min="14339" max="14339" width="72" style="188" customWidth="1"/>
    <col min="14340" max="14340" width="3.28515625" style="188" customWidth="1"/>
    <col min="14341" max="14341" width="5.28515625" style="188" customWidth="1"/>
    <col min="14342" max="14342" width="10.28515625" style="188" customWidth="1"/>
    <col min="14343" max="14343" width="12.28515625" style="188" customWidth="1"/>
    <col min="14344" max="14592" width="9.140625" style="188"/>
    <col min="14593" max="14593" width="3.7109375" style="188" customWidth="1"/>
    <col min="14594" max="14594" width="3.85546875" style="188" customWidth="1"/>
    <col min="14595" max="14595" width="72" style="188" customWidth="1"/>
    <col min="14596" max="14596" width="3.28515625" style="188" customWidth="1"/>
    <col min="14597" max="14597" width="5.28515625" style="188" customWidth="1"/>
    <col min="14598" max="14598" width="10.28515625" style="188" customWidth="1"/>
    <col min="14599" max="14599" width="12.28515625" style="188" customWidth="1"/>
    <col min="14600" max="14848" width="9.140625" style="188"/>
    <col min="14849" max="14849" width="3.7109375" style="188" customWidth="1"/>
    <col min="14850" max="14850" width="3.85546875" style="188" customWidth="1"/>
    <col min="14851" max="14851" width="72" style="188" customWidth="1"/>
    <col min="14852" max="14852" width="3.28515625" style="188" customWidth="1"/>
    <col min="14853" max="14853" width="5.28515625" style="188" customWidth="1"/>
    <col min="14854" max="14854" width="10.28515625" style="188" customWidth="1"/>
    <col min="14855" max="14855" width="12.28515625" style="188" customWidth="1"/>
    <col min="14856" max="15104" width="9.140625" style="188"/>
    <col min="15105" max="15105" width="3.7109375" style="188" customWidth="1"/>
    <col min="15106" max="15106" width="3.85546875" style="188" customWidth="1"/>
    <col min="15107" max="15107" width="72" style="188" customWidth="1"/>
    <col min="15108" max="15108" width="3.28515625" style="188" customWidth="1"/>
    <col min="15109" max="15109" width="5.28515625" style="188" customWidth="1"/>
    <col min="15110" max="15110" width="10.28515625" style="188" customWidth="1"/>
    <col min="15111" max="15111" width="12.28515625" style="188" customWidth="1"/>
    <col min="15112" max="15360" width="9.140625" style="188"/>
    <col min="15361" max="15361" width="3.7109375" style="188" customWidth="1"/>
    <col min="15362" max="15362" width="3.85546875" style="188" customWidth="1"/>
    <col min="15363" max="15363" width="72" style="188" customWidth="1"/>
    <col min="15364" max="15364" width="3.28515625" style="188" customWidth="1"/>
    <col min="15365" max="15365" width="5.28515625" style="188" customWidth="1"/>
    <col min="15366" max="15366" width="10.28515625" style="188" customWidth="1"/>
    <col min="15367" max="15367" width="12.28515625" style="188" customWidth="1"/>
    <col min="15368" max="15616" width="9.140625" style="188"/>
    <col min="15617" max="15617" width="3.7109375" style="188" customWidth="1"/>
    <col min="15618" max="15618" width="3.85546875" style="188" customWidth="1"/>
    <col min="15619" max="15619" width="72" style="188" customWidth="1"/>
    <col min="15620" max="15620" width="3.28515625" style="188" customWidth="1"/>
    <col min="15621" max="15621" width="5.28515625" style="188" customWidth="1"/>
    <col min="15622" max="15622" width="10.28515625" style="188" customWidth="1"/>
    <col min="15623" max="15623" width="12.28515625" style="188" customWidth="1"/>
    <col min="15624" max="15872" width="9.140625" style="188"/>
    <col min="15873" max="15873" width="3.7109375" style="188" customWidth="1"/>
    <col min="15874" max="15874" width="3.85546875" style="188" customWidth="1"/>
    <col min="15875" max="15875" width="72" style="188" customWidth="1"/>
    <col min="15876" max="15876" width="3.28515625" style="188" customWidth="1"/>
    <col min="15877" max="15877" width="5.28515625" style="188" customWidth="1"/>
    <col min="15878" max="15878" width="10.28515625" style="188" customWidth="1"/>
    <col min="15879" max="15879" width="12.28515625" style="188" customWidth="1"/>
    <col min="15880" max="16128" width="9.140625" style="188"/>
    <col min="16129" max="16129" width="3.7109375" style="188" customWidth="1"/>
    <col min="16130" max="16130" width="3.85546875" style="188" customWidth="1"/>
    <col min="16131" max="16131" width="72" style="188" customWidth="1"/>
    <col min="16132" max="16132" width="3.28515625" style="188" customWidth="1"/>
    <col min="16133" max="16133" width="5.28515625" style="188" customWidth="1"/>
    <col min="16134" max="16134" width="10.28515625" style="188" customWidth="1"/>
    <col min="16135" max="16135" width="12.28515625" style="188" customWidth="1"/>
    <col min="16136" max="16384" width="9.140625" style="188"/>
  </cols>
  <sheetData>
    <row r="1" spans="1:7" ht="23.25" x14ac:dyDescent="0.35">
      <c r="A1" s="332" t="s">
        <v>341</v>
      </c>
      <c r="B1" s="333"/>
      <c r="C1" s="333"/>
      <c r="D1" s="333"/>
      <c r="E1" s="333"/>
      <c r="F1" s="333"/>
      <c r="G1" s="334"/>
    </row>
    <row r="2" spans="1:7" ht="14.25" x14ac:dyDescent="0.2">
      <c r="A2" s="335" t="s">
        <v>342</v>
      </c>
      <c r="B2" s="336"/>
      <c r="C2" s="336"/>
      <c r="D2" s="336"/>
      <c r="E2" s="336"/>
      <c r="F2" s="336"/>
      <c r="G2" s="337"/>
    </row>
    <row r="3" spans="1:7" ht="14.25" x14ac:dyDescent="0.2">
      <c r="A3" s="335" t="s">
        <v>343</v>
      </c>
      <c r="B3" s="336"/>
      <c r="C3" s="336"/>
      <c r="D3" s="336"/>
      <c r="E3" s="336"/>
      <c r="F3" s="336"/>
      <c r="G3" s="337"/>
    </row>
    <row r="4" spans="1:7" ht="14.25" x14ac:dyDescent="0.2">
      <c r="A4" s="338" t="s">
        <v>344</v>
      </c>
      <c r="B4" s="336"/>
      <c r="C4" s="336"/>
      <c r="D4" s="336"/>
      <c r="E4" s="336"/>
      <c r="F4" s="336"/>
      <c r="G4" s="337"/>
    </row>
    <row r="5" spans="1:7" ht="14.25" x14ac:dyDescent="0.2">
      <c r="A5" s="338" t="s">
        <v>345</v>
      </c>
      <c r="B5" s="336"/>
      <c r="C5" s="336"/>
      <c r="D5" s="336"/>
      <c r="E5" s="336"/>
      <c r="F5" s="336"/>
      <c r="G5" s="337"/>
    </row>
    <row r="6" spans="1:7" x14ac:dyDescent="0.2">
      <c r="A6" s="189"/>
      <c r="B6" s="190"/>
      <c r="C6" s="339" t="s">
        <v>346</v>
      </c>
      <c r="D6" s="339"/>
      <c r="E6" s="340"/>
      <c r="F6" s="341"/>
      <c r="G6" s="341"/>
    </row>
    <row r="7" spans="1:7" ht="39" customHeight="1" x14ac:dyDescent="0.2">
      <c r="A7" s="189" t="s">
        <v>347</v>
      </c>
      <c r="B7" s="190"/>
      <c r="C7" s="327" t="s">
        <v>348</v>
      </c>
      <c r="D7" s="327"/>
      <c r="E7" s="328"/>
      <c r="F7" s="329"/>
      <c r="G7" s="329"/>
    </row>
    <row r="8" spans="1:7" x14ac:dyDescent="0.2">
      <c r="A8" s="189" t="s">
        <v>349</v>
      </c>
      <c r="B8" s="191"/>
      <c r="C8" s="327" t="s">
        <v>350</v>
      </c>
      <c r="D8" s="327"/>
      <c r="E8" s="328"/>
      <c r="F8" s="329"/>
      <c r="G8" s="329"/>
    </row>
    <row r="9" spans="1:7" ht="26.25" customHeight="1" x14ac:dyDescent="0.2">
      <c r="A9" s="189" t="s">
        <v>351</v>
      </c>
      <c r="B9" s="191"/>
      <c r="C9" s="327" t="s">
        <v>352</v>
      </c>
      <c r="D9" s="327"/>
      <c r="E9" s="328"/>
      <c r="F9" s="329"/>
      <c r="G9" s="329"/>
    </row>
    <row r="10" spans="1:7" ht="76.5" customHeight="1" x14ac:dyDescent="0.2">
      <c r="A10" s="189" t="s">
        <v>353</v>
      </c>
      <c r="B10" s="192"/>
      <c r="C10" s="327" t="s">
        <v>354</v>
      </c>
      <c r="D10" s="327"/>
      <c r="E10" s="328"/>
      <c r="F10" s="329"/>
      <c r="G10" s="329"/>
    </row>
    <row r="11" spans="1:7" ht="13.5" customHeight="1" x14ac:dyDescent="0.2">
      <c r="A11" s="189" t="s">
        <v>355</v>
      </c>
      <c r="B11" s="192"/>
      <c r="C11" s="327" t="s">
        <v>356</v>
      </c>
      <c r="D11" s="327"/>
      <c r="E11" s="328"/>
      <c r="F11" s="329"/>
      <c r="G11" s="329"/>
    </row>
    <row r="12" spans="1:7" ht="12.75" customHeight="1" x14ac:dyDescent="0.2">
      <c r="A12" s="189" t="s">
        <v>357</v>
      </c>
      <c r="B12" s="192"/>
      <c r="C12" s="327" t="s">
        <v>358</v>
      </c>
      <c r="D12" s="327"/>
      <c r="E12" s="328"/>
      <c r="F12" s="329"/>
      <c r="G12" s="329"/>
    </row>
    <row r="13" spans="1:7" ht="13.5" customHeight="1" x14ac:dyDescent="0.2">
      <c r="A13" s="189" t="s">
        <v>359</v>
      </c>
      <c r="B13" s="192"/>
      <c r="C13" s="327" t="s">
        <v>360</v>
      </c>
      <c r="D13" s="327"/>
      <c r="E13" s="328"/>
      <c r="F13" s="329"/>
      <c r="G13" s="329"/>
    </row>
    <row r="14" spans="1:7" ht="14.25" customHeight="1" x14ac:dyDescent="0.2">
      <c r="A14" s="189" t="s">
        <v>361</v>
      </c>
      <c r="B14" s="192"/>
      <c r="C14" s="327" t="s">
        <v>362</v>
      </c>
      <c r="D14" s="327"/>
      <c r="E14" s="328"/>
      <c r="F14" s="329"/>
      <c r="G14" s="329"/>
    </row>
    <row r="15" spans="1:7" ht="27" customHeight="1" x14ac:dyDescent="0.2">
      <c r="A15" s="189" t="s">
        <v>363</v>
      </c>
      <c r="B15" s="192"/>
      <c r="C15" s="327" t="s">
        <v>364</v>
      </c>
      <c r="D15" s="327"/>
      <c r="E15" s="328"/>
      <c r="F15" s="329"/>
      <c r="G15" s="329"/>
    </row>
    <row r="16" spans="1:7" ht="40.5" customHeight="1" x14ac:dyDescent="0.2">
      <c r="A16" s="189" t="s">
        <v>365</v>
      </c>
      <c r="B16" s="192"/>
      <c r="C16" s="327" t="s">
        <v>366</v>
      </c>
      <c r="D16" s="327"/>
      <c r="E16" s="328"/>
      <c r="F16" s="329"/>
      <c r="G16" s="329"/>
    </row>
    <row r="17" spans="1:7" ht="153" customHeight="1" x14ac:dyDescent="0.2">
      <c r="A17" s="189" t="s">
        <v>367</v>
      </c>
      <c r="B17" s="192"/>
      <c r="C17" s="327" t="s">
        <v>368</v>
      </c>
      <c r="D17" s="327"/>
      <c r="E17" s="328"/>
      <c r="F17" s="329"/>
      <c r="G17" s="329"/>
    </row>
    <row r="18" spans="1:7" ht="14.25" customHeight="1" x14ac:dyDescent="0.2">
      <c r="A18" s="189" t="s">
        <v>369</v>
      </c>
      <c r="B18" s="192"/>
      <c r="C18" s="327" t="s">
        <v>370</v>
      </c>
      <c r="D18" s="327"/>
      <c r="E18" s="328"/>
      <c r="F18" s="329"/>
      <c r="G18" s="329"/>
    </row>
    <row r="19" spans="1:7" ht="54" customHeight="1" x14ac:dyDescent="0.2">
      <c r="A19" s="189" t="s">
        <v>371</v>
      </c>
      <c r="B19" s="192"/>
      <c r="C19" s="327" t="s">
        <v>372</v>
      </c>
      <c r="D19" s="327"/>
      <c r="E19" s="328"/>
      <c r="F19" s="329"/>
      <c r="G19" s="329"/>
    </row>
    <row r="20" spans="1:7" ht="27" customHeight="1" x14ac:dyDescent="0.2">
      <c r="A20" s="189" t="s">
        <v>373</v>
      </c>
      <c r="B20" s="192"/>
      <c r="C20" s="327" t="s">
        <v>374</v>
      </c>
      <c r="D20" s="327"/>
      <c r="E20" s="328"/>
      <c r="F20" s="329"/>
      <c r="G20" s="329"/>
    </row>
    <row r="21" spans="1:7" ht="27" customHeight="1" x14ac:dyDescent="0.2">
      <c r="A21" s="189" t="s">
        <v>375</v>
      </c>
      <c r="B21" s="192"/>
      <c r="C21" s="327" t="s">
        <v>376</v>
      </c>
      <c r="D21" s="327"/>
      <c r="E21" s="328"/>
      <c r="F21" s="329"/>
      <c r="G21" s="329"/>
    </row>
    <row r="22" spans="1:7" ht="14.25" customHeight="1" x14ac:dyDescent="0.2">
      <c r="A22" s="189" t="s">
        <v>377</v>
      </c>
      <c r="B22" s="192"/>
      <c r="C22" s="327" t="s">
        <v>378</v>
      </c>
      <c r="D22" s="327"/>
      <c r="E22" s="328"/>
      <c r="F22" s="329"/>
      <c r="G22" s="329"/>
    </row>
    <row r="23" spans="1:7" ht="13.5" customHeight="1" x14ac:dyDescent="0.2">
      <c r="A23" s="189" t="s">
        <v>379</v>
      </c>
      <c r="B23" s="192"/>
      <c r="C23" s="327" t="s">
        <v>380</v>
      </c>
      <c r="D23" s="327"/>
      <c r="E23" s="328"/>
      <c r="F23" s="329"/>
      <c r="G23" s="329"/>
    </row>
    <row r="24" spans="1:7" ht="15" customHeight="1" x14ac:dyDescent="0.2">
      <c r="A24" s="189" t="s">
        <v>381</v>
      </c>
      <c r="B24" s="192"/>
      <c r="C24" s="327" t="s">
        <v>382</v>
      </c>
      <c r="D24" s="327"/>
      <c r="E24" s="330"/>
      <c r="F24" s="331"/>
      <c r="G24" s="331"/>
    </row>
    <row r="25" spans="1:7" ht="15" x14ac:dyDescent="0.2">
      <c r="A25" s="189"/>
      <c r="B25" s="193"/>
      <c r="C25" s="194"/>
      <c r="D25" s="195"/>
      <c r="E25" s="196"/>
      <c r="F25" s="197"/>
      <c r="G25" s="194"/>
    </row>
    <row r="26" spans="1:7" ht="27" customHeight="1" x14ac:dyDescent="0.2">
      <c r="A26" s="198" t="s">
        <v>383</v>
      </c>
      <c r="B26" s="199" t="s">
        <v>384</v>
      </c>
      <c r="C26" s="200" t="s">
        <v>385</v>
      </c>
      <c r="D26" s="199" t="s">
        <v>86</v>
      </c>
      <c r="E26" s="199" t="s">
        <v>386</v>
      </c>
      <c r="F26" s="199" t="s">
        <v>387</v>
      </c>
      <c r="G26" s="199" t="s">
        <v>388</v>
      </c>
    </row>
    <row r="27" spans="1:7" ht="13.5" customHeight="1" x14ac:dyDescent="0.2">
      <c r="A27" s="201"/>
      <c r="B27" s="202"/>
      <c r="C27" s="203"/>
      <c r="D27" s="202"/>
      <c r="E27" s="202"/>
      <c r="F27" s="202"/>
      <c r="G27" s="202"/>
    </row>
    <row r="28" spans="1:7" ht="14.25" x14ac:dyDescent="0.2">
      <c r="A28" s="189">
        <v>1</v>
      </c>
      <c r="B28" s="190"/>
      <c r="C28" s="204" t="s">
        <v>389</v>
      </c>
      <c r="D28" s="195"/>
      <c r="E28" s="196"/>
      <c r="F28" s="196"/>
      <c r="G28" s="196"/>
    </row>
    <row r="29" spans="1:7" ht="38.25" customHeight="1" x14ac:dyDescent="0.2">
      <c r="A29" s="205" t="s">
        <v>390</v>
      </c>
      <c r="B29" s="206"/>
      <c r="C29" s="207" t="s">
        <v>391</v>
      </c>
      <c r="D29" s="208" t="s">
        <v>392</v>
      </c>
      <c r="E29" s="208">
        <v>1</v>
      </c>
      <c r="F29" s="209"/>
      <c r="G29" s="209">
        <f>E29*F29</f>
        <v>0</v>
      </c>
    </row>
    <row r="30" spans="1:7" ht="27.75" customHeight="1" x14ac:dyDescent="0.2">
      <c r="A30" s="205" t="s">
        <v>393</v>
      </c>
      <c r="B30" s="206"/>
      <c r="C30" s="207" t="s">
        <v>394</v>
      </c>
      <c r="D30" s="208" t="s">
        <v>211</v>
      </c>
      <c r="E30" s="208">
        <v>1</v>
      </c>
      <c r="F30" s="209"/>
      <c r="G30" s="209">
        <f>E30*F30</f>
        <v>0</v>
      </c>
    </row>
    <row r="31" spans="1:7" ht="13.5" customHeight="1" x14ac:dyDescent="0.2">
      <c r="A31" s="205" t="s">
        <v>395</v>
      </c>
      <c r="B31" s="193"/>
      <c r="C31" s="210" t="s">
        <v>396</v>
      </c>
      <c r="D31" s="201" t="s">
        <v>392</v>
      </c>
      <c r="E31" s="208">
        <v>1</v>
      </c>
      <c r="F31" s="209"/>
      <c r="G31" s="209">
        <f>E31*F31</f>
        <v>0</v>
      </c>
    </row>
    <row r="32" spans="1:7" ht="13.5" customHeight="1" x14ac:dyDescent="0.2">
      <c r="A32" s="205" t="s">
        <v>397</v>
      </c>
      <c r="B32" s="193"/>
      <c r="C32" s="210" t="s">
        <v>398</v>
      </c>
      <c r="D32" s="201" t="s">
        <v>392</v>
      </c>
      <c r="E32" s="208">
        <v>1</v>
      </c>
      <c r="F32" s="209"/>
      <c r="G32" s="209">
        <f>E32*F32</f>
        <v>0</v>
      </c>
    </row>
    <row r="33" spans="1:7" ht="13.5" customHeight="1" x14ac:dyDescent="0.2">
      <c r="A33" s="205" t="s">
        <v>399</v>
      </c>
      <c r="B33" s="193"/>
      <c r="C33" s="210" t="s">
        <v>400</v>
      </c>
      <c r="D33" s="208" t="s">
        <v>392</v>
      </c>
      <c r="E33" s="211">
        <v>1</v>
      </c>
      <c r="F33" s="209"/>
      <c r="G33" s="209">
        <f>SUM(G29:G30)*0.2</f>
        <v>0</v>
      </c>
    </row>
    <row r="34" spans="1:7" ht="13.5" customHeight="1" x14ac:dyDescent="0.2">
      <c r="A34" s="205"/>
      <c r="B34" s="193"/>
      <c r="C34" s="212" t="s">
        <v>401</v>
      </c>
      <c r="D34" s="213"/>
      <c r="E34" s="214"/>
      <c r="F34" s="212"/>
      <c r="G34" s="215">
        <f>SUM(G29:G33)</f>
        <v>0</v>
      </c>
    </row>
    <row r="35" spans="1:7" x14ac:dyDescent="0.2">
      <c r="A35" s="205"/>
      <c r="B35" s="193"/>
      <c r="C35" s="216"/>
      <c r="D35" s="202"/>
      <c r="E35" s="195"/>
      <c r="F35" s="217"/>
      <c r="G35" s="217"/>
    </row>
    <row r="36" spans="1:7" x14ac:dyDescent="0.2">
      <c r="A36" s="205" t="s">
        <v>402</v>
      </c>
      <c r="B36" s="193"/>
      <c r="C36" s="204" t="s">
        <v>403</v>
      </c>
      <c r="D36" s="195"/>
      <c r="E36" s="195"/>
      <c r="F36" s="217"/>
      <c r="G36" s="217"/>
    </row>
    <row r="37" spans="1:7" x14ac:dyDescent="0.2">
      <c r="A37" s="205" t="s">
        <v>404</v>
      </c>
      <c r="B37" s="193"/>
      <c r="C37" s="216" t="s">
        <v>405</v>
      </c>
      <c r="D37" s="195" t="s">
        <v>211</v>
      </c>
      <c r="E37" s="208">
        <v>1</v>
      </c>
      <c r="F37" s="209"/>
      <c r="G37" s="217">
        <f t="shared" ref="G37:G49" si="0">E37*F37</f>
        <v>0</v>
      </c>
    </row>
    <row r="38" spans="1:7" x14ac:dyDescent="0.2">
      <c r="A38" s="205" t="s">
        <v>406</v>
      </c>
      <c r="B38" s="193"/>
      <c r="C38" s="216" t="s">
        <v>407</v>
      </c>
      <c r="D38" s="195" t="s">
        <v>211</v>
      </c>
      <c r="E38" s="208">
        <v>3</v>
      </c>
      <c r="F38" s="209"/>
      <c r="G38" s="217">
        <f>E38*F38</f>
        <v>0</v>
      </c>
    </row>
    <row r="39" spans="1:7" x14ac:dyDescent="0.2">
      <c r="A39" s="205" t="s">
        <v>408</v>
      </c>
      <c r="B39" s="193"/>
      <c r="C39" s="216" t="s">
        <v>409</v>
      </c>
      <c r="D39" s="218" t="s">
        <v>211</v>
      </c>
      <c r="E39" s="218">
        <v>24</v>
      </c>
      <c r="F39" s="219"/>
      <c r="G39" s="217">
        <f>E39*F39</f>
        <v>0</v>
      </c>
    </row>
    <row r="40" spans="1:7" x14ac:dyDescent="0.2">
      <c r="A40" s="205" t="s">
        <v>410</v>
      </c>
      <c r="B40" s="193"/>
      <c r="C40" s="216" t="s">
        <v>411</v>
      </c>
      <c r="D40" s="218" t="s">
        <v>211</v>
      </c>
      <c r="E40" s="218">
        <v>16</v>
      </c>
      <c r="F40" s="219"/>
      <c r="G40" s="217">
        <f>E40*F40</f>
        <v>0</v>
      </c>
    </row>
    <row r="41" spans="1:7" x14ac:dyDescent="0.2">
      <c r="A41" s="205" t="s">
        <v>412</v>
      </c>
      <c r="B41" s="193"/>
      <c r="C41" s="216" t="s">
        <v>413</v>
      </c>
      <c r="D41" s="218" t="s">
        <v>211</v>
      </c>
      <c r="E41" s="220">
        <v>4</v>
      </c>
      <c r="F41" s="221"/>
      <c r="G41" s="217">
        <f t="shared" si="0"/>
        <v>0</v>
      </c>
    </row>
    <row r="42" spans="1:7" x14ac:dyDescent="0.2">
      <c r="A42" s="205" t="s">
        <v>414</v>
      </c>
      <c r="B42" s="193"/>
      <c r="C42" s="216" t="s">
        <v>415</v>
      </c>
      <c r="D42" s="195" t="s">
        <v>392</v>
      </c>
      <c r="E42" s="208">
        <v>1</v>
      </c>
      <c r="F42" s="209"/>
      <c r="G42" s="217">
        <f t="shared" si="0"/>
        <v>0</v>
      </c>
    </row>
    <row r="43" spans="1:7" ht="38.25" x14ac:dyDescent="0.2">
      <c r="A43" s="205" t="s">
        <v>416</v>
      </c>
      <c r="B43" s="193"/>
      <c r="C43" s="222" t="s">
        <v>417</v>
      </c>
      <c r="D43" s="195" t="s">
        <v>392</v>
      </c>
      <c r="E43" s="208">
        <v>1</v>
      </c>
      <c r="F43" s="209"/>
      <c r="G43" s="217">
        <f t="shared" si="0"/>
        <v>0</v>
      </c>
    </row>
    <row r="44" spans="1:7" ht="25.5" x14ac:dyDescent="0.2">
      <c r="A44" s="205" t="s">
        <v>418</v>
      </c>
      <c r="B44" s="193"/>
      <c r="C44" s="222" t="s">
        <v>419</v>
      </c>
      <c r="D44" s="195" t="s">
        <v>211</v>
      </c>
      <c r="E44" s="208">
        <v>1</v>
      </c>
      <c r="F44" s="209"/>
      <c r="G44" s="217">
        <f t="shared" si="0"/>
        <v>0</v>
      </c>
    </row>
    <row r="45" spans="1:7" x14ac:dyDescent="0.2">
      <c r="A45" s="205" t="s">
        <v>420</v>
      </c>
      <c r="B45" s="193"/>
      <c r="C45" s="223" t="s">
        <v>421</v>
      </c>
      <c r="D45" s="202" t="s">
        <v>176</v>
      </c>
      <c r="E45" s="208">
        <v>4</v>
      </c>
      <c r="F45" s="209"/>
      <c r="G45" s="217">
        <f t="shared" si="0"/>
        <v>0</v>
      </c>
    </row>
    <row r="46" spans="1:7" x14ac:dyDescent="0.2">
      <c r="A46" s="205" t="s">
        <v>422</v>
      </c>
      <c r="B46" s="193"/>
      <c r="C46" s="223" t="s">
        <v>423</v>
      </c>
      <c r="D46" s="202" t="s">
        <v>176</v>
      </c>
      <c r="E46" s="208">
        <v>44</v>
      </c>
      <c r="F46" s="209"/>
      <c r="G46" s="217">
        <f t="shared" si="0"/>
        <v>0</v>
      </c>
    </row>
    <row r="47" spans="1:7" x14ac:dyDescent="0.2">
      <c r="A47" s="205" t="s">
        <v>424</v>
      </c>
      <c r="B47" s="193"/>
      <c r="C47" s="222" t="s">
        <v>425</v>
      </c>
      <c r="D47" s="195" t="s">
        <v>176</v>
      </c>
      <c r="E47" s="208">
        <v>50</v>
      </c>
      <c r="F47" s="209"/>
      <c r="G47" s="217">
        <f t="shared" si="0"/>
        <v>0</v>
      </c>
    </row>
    <row r="48" spans="1:7" x14ac:dyDescent="0.2">
      <c r="A48" s="205" t="s">
        <v>426</v>
      </c>
      <c r="B48" s="193"/>
      <c r="C48" s="222" t="s">
        <v>427</v>
      </c>
      <c r="D48" s="195" t="s">
        <v>176</v>
      </c>
      <c r="E48" s="208">
        <v>100</v>
      </c>
      <c r="F48" s="209"/>
      <c r="G48" s="217">
        <f t="shared" si="0"/>
        <v>0</v>
      </c>
    </row>
    <row r="49" spans="1:7" x14ac:dyDescent="0.2">
      <c r="A49" s="205" t="s">
        <v>428</v>
      </c>
      <c r="B49" s="193"/>
      <c r="C49" s="216" t="s">
        <v>429</v>
      </c>
      <c r="D49" s="195" t="s">
        <v>176</v>
      </c>
      <c r="E49" s="208">
        <v>10</v>
      </c>
      <c r="F49" s="209"/>
      <c r="G49" s="217">
        <f t="shared" si="0"/>
        <v>0</v>
      </c>
    </row>
    <row r="50" spans="1:7" x14ac:dyDescent="0.2">
      <c r="A50" s="205" t="s">
        <v>430</v>
      </c>
      <c r="B50" s="193"/>
      <c r="C50" s="216" t="s">
        <v>400</v>
      </c>
      <c r="D50" s="195" t="s">
        <v>392</v>
      </c>
      <c r="E50" s="224">
        <v>1</v>
      </c>
      <c r="F50" s="217"/>
      <c r="G50" s="217">
        <f>SUM(G37:G49)*0.5</f>
        <v>0</v>
      </c>
    </row>
    <row r="51" spans="1:7" x14ac:dyDescent="0.2">
      <c r="A51" s="205"/>
      <c r="B51" s="193"/>
      <c r="C51" s="212" t="s">
        <v>401</v>
      </c>
      <c r="D51" s="213"/>
      <c r="E51" s="214"/>
      <c r="F51" s="212"/>
      <c r="G51" s="215">
        <f>SUM(G37:G50)</f>
        <v>0</v>
      </c>
    </row>
    <row r="52" spans="1:7" x14ac:dyDescent="0.2">
      <c r="A52" s="189"/>
      <c r="B52" s="193"/>
      <c r="C52" s="216"/>
      <c r="D52" s="195"/>
      <c r="E52" s="195"/>
      <c r="F52" s="217"/>
      <c r="G52" s="217"/>
    </row>
    <row r="53" spans="1:7" x14ac:dyDescent="0.2">
      <c r="A53" s="189">
        <v>3</v>
      </c>
      <c r="B53" s="193"/>
      <c r="C53" s="204" t="s">
        <v>431</v>
      </c>
      <c r="D53" s="195"/>
      <c r="E53" s="195"/>
      <c r="F53" s="217"/>
      <c r="G53" s="217"/>
    </row>
    <row r="54" spans="1:7" ht="38.25" customHeight="1" x14ac:dyDescent="0.2">
      <c r="A54" s="205" t="s">
        <v>432</v>
      </c>
      <c r="B54" s="193" t="s">
        <v>433</v>
      </c>
      <c r="C54" s="225" t="s">
        <v>434</v>
      </c>
      <c r="D54" s="195" t="s">
        <v>211</v>
      </c>
      <c r="E54" s="226">
        <v>8</v>
      </c>
      <c r="F54" s="217"/>
      <c r="G54" s="217">
        <f>E54*F54</f>
        <v>0</v>
      </c>
    </row>
    <row r="55" spans="1:7" ht="42" customHeight="1" x14ac:dyDescent="0.2">
      <c r="A55" s="205" t="s">
        <v>435</v>
      </c>
      <c r="B55" s="193" t="s">
        <v>436</v>
      </c>
      <c r="C55" s="225" t="s">
        <v>437</v>
      </c>
      <c r="D55" s="195" t="s">
        <v>211</v>
      </c>
      <c r="E55" s="226">
        <v>8</v>
      </c>
      <c r="F55" s="217"/>
      <c r="G55" s="217">
        <f>E55*F55</f>
        <v>0</v>
      </c>
    </row>
    <row r="56" spans="1:7" ht="39" customHeight="1" x14ac:dyDescent="0.2">
      <c r="A56" s="205" t="s">
        <v>438</v>
      </c>
      <c r="B56" s="193" t="s">
        <v>439</v>
      </c>
      <c r="C56" s="225" t="s">
        <v>440</v>
      </c>
      <c r="D56" s="195" t="s">
        <v>211</v>
      </c>
      <c r="E56" s="226">
        <v>4</v>
      </c>
      <c r="F56" s="217"/>
      <c r="G56" s="217">
        <f>E56*F56</f>
        <v>0</v>
      </c>
    </row>
    <row r="57" spans="1:7" ht="27" customHeight="1" x14ac:dyDescent="0.2">
      <c r="A57" s="205" t="s">
        <v>441</v>
      </c>
      <c r="B57" s="193" t="s">
        <v>442</v>
      </c>
      <c r="C57" s="225" t="s">
        <v>443</v>
      </c>
      <c r="D57" s="195" t="s">
        <v>211</v>
      </c>
      <c r="E57" s="226">
        <v>4</v>
      </c>
      <c r="F57" s="217"/>
      <c r="G57" s="217">
        <f>E57*F57</f>
        <v>0</v>
      </c>
    </row>
    <row r="58" spans="1:7" ht="25.5" x14ac:dyDescent="0.2">
      <c r="A58" s="205" t="s">
        <v>444</v>
      </c>
      <c r="B58" s="193"/>
      <c r="C58" s="207" t="s">
        <v>445</v>
      </c>
      <c r="D58" s="208"/>
      <c r="E58" s="226"/>
      <c r="F58" s="209"/>
      <c r="G58" s="209"/>
    </row>
    <row r="59" spans="1:7" x14ac:dyDescent="0.2">
      <c r="A59" s="205" t="s">
        <v>446</v>
      </c>
      <c r="B59" s="193"/>
      <c r="C59" s="225" t="s">
        <v>447</v>
      </c>
      <c r="D59" s="195" t="s">
        <v>392</v>
      </c>
      <c r="E59" s="226">
        <v>1</v>
      </c>
      <c r="F59" s="209"/>
      <c r="G59" s="217">
        <f>E59*F59</f>
        <v>0</v>
      </c>
    </row>
    <row r="60" spans="1:7" x14ac:dyDescent="0.2">
      <c r="A60" s="205" t="s">
        <v>448</v>
      </c>
      <c r="B60" s="193"/>
      <c r="C60" s="225" t="s">
        <v>449</v>
      </c>
      <c r="D60" s="195" t="s">
        <v>211</v>
      </c>
      <c r="E60" s="226">
        <f>SUM(E54:E56)</f>
        <v>20</v>
      </c>
      <c r="F60" s="209"/>
      <c r="G60" s="217">
        <f>E60*F60</f>
        <v>0</v>
      </c>
    </row>
    <row r="61" spans="1:7" x14ac:dyDescent="0.2">
      <c r="A61" s="205" t="s">
        <v>450</v>
      </c>
      <c r="B61" s="193"/>
      <c r="C61" s="225" t="s">
        <v>400</v>
      </c>
      <c r="D61" s="195" t="s">
        <v>392</v>
      </c>
      <c r="E61" s="227">
        <v>1</v>
      </c>
      <c r="F61" s="217"/>
      <c r="G61" s="217">
        <f>SUM(G54:G56)*0.1</f>
        <v>0</v>
      </c>
    </row>
    <row r="62" spans="1:7" x14ac:dyDescent="0.2">
      <c r="A62" s="205"/>
      <c r="B62" s="193"/>
      <c r="C62" s="212" t="s">
        <v>401</v>
      </c>
      <c r="D62" s="213"/>
      <c r="E62" s="214"/>
      <c r="F62" s="212"/>
      <c r="G62" s="215">
        <f>SUM(G54:G61)</f>
        <v>0</v>
      </c>
    </row>
    <row r="63" spans="1:7" x14ac:dyDescent="0.2">
      <c r="A63" s="189"/>
      <c r="B63" s="193"/>
      <c r="C63" s="225"/>
      <c r="D63" s="227"/>
      <c r="E63" s="195"/>
      <c r="F63" s="217"/>
      <c r="G63" s="217"/>
    </row>
    <row r="64" spans="1:7" x14ac:dyDescent="0.2">
      <c r="A64" s="189">
        <v>4</v>
      </c>
      <c r="B64" s="193"/>
      <c r="C64" s="204" t="s">
        <v>451</v>
      </c>
      <c r="D64" s="227"/>
      <c r="E64" s="195"/>
      <c r="F64" s="217"/>
      <c r="G64" s="217"/>
    </row>
    <row r="65" spans="1:7" ht="27.75" customHeight="1" x14ac:dyDescent="0.2">
      <c r="A65" s="205" t="s">
        <v>452</v>
      </c>
      <c r="B65" s="193"/>
      <c r="C65" s="225" t="s">
        <v>453</v>
      </c>
      <c r="D65" s="195" t="s">
        <v>392</v>
      </c>
      <c r="E65" s="208">
        <v>1</v>
      </c>
      <c r="F65" s="209"/>
      <c r="G65" s="217">
        <f>E65*F65</f>
        <v>0</v>
      </c>
    </row>
    <row r="66" spans="1:7" ht="38.25" x14ac:dyDescent="0.2">
      <c r="A66" s="205" t="s">
        <v>454</v>
      </c>
      <c r="B66" s="193"/>
      <c r="C66" s="225" t="s">
        <v>455</v>
      </c>
      <c r="D66" s="195" t="s">
        <v>211</v>
      </c>
      <c r="E66" s="208">
        <v>4</v>
      </c>
      <c r="F66" s="209"/>
      <c r="G66" s="217">
        <f>E66*F66</f>
        <v>0</v>
      </c>
    </row>
    <row r="67" spans="1:7" x14ac:dyDescent="0.2">
      <c r="A67" s="205" t="s">
        <v>456</v>
      </c>
      <c r="B67" s="193"/>
      <c r="C67" s="225" t="s">
        <v>457</v>
      </c>
      <c r="D67" s="195" t="s">
        <v>211</v>
      </c>
      <c r="E67" s="208">
        <v>1</v>
      </c>
      <c r="F67" s="209"/>
      <c r="G67" s="217">
        <f>E67*F67</f>
        <v>0</v>
      </c>
    </row>
    <row r="68" spans="1:7" x14ac:dyDescent="0.2">
      <c r="A68" s="205" t="s">
        <v>458</v>
      </c>
      <c r="B68" s="193"/>
      <c r="C68" s="225" t="s">
        <v>459</v>
      </c>
      <c r="D68" s="195" t="s">
        <v>211</v>
      </c>
      <c r="E68" s="208">
        <v>8</v>
      </c>
      <c r="F68" s="209"/>
      <c r="G68" s="217">
        <f>E68*F68</f>
        <v>0</v>
      </c>
    </row>
    <row r="69" spans="1:7" x14ac:dyDescent="0.2">
      <c r="A69" s="205" t="s">
        <v>460</v>
      </c>
      <c r="B69" s="193"/>
      <c r="C69" s="216" t="s">
        <v>400</v>
      </c>
      <c r="D69" s="195" t="s">
        <v>392</v>
      </c>
      <c r="E69" s="224">
        <v>1</v>
      </c>
      <c r="F69" s="217"/>
      <c r="G69" s="217">
        <f>SUM(G66:G68)*1</f>
        <v>0</v>
      </c>
    </row>
    <row r="70" spans="1:7" x14ac:dyDescent="0.2">
      <c r="A70" s="205"/>
      <c r="B70" s="193"/>
      <c r="C70" s="212" t="s">
        <v>401</v>
      </c>
      <c r="D70" s="213"/>
      <c r="E70" s="214"/>
      <c r="F70" s="212"/>
      <c r="G70" s="215">
        <f>SUM(G65:G69)</f>
        <v>0</v>
      </c>
    </row>
    <row r="71" spans="1:7" x14ac:dyDescent="0.2">
      <c r="A71" s="189"/>
      <c r="B71" s="193"/>
      <c r="C71" s="228"/>
      <c r="D71" s="195"/>
      <c r="E71" s="195"/>
      <c r="F71" s="217"/>
      <c r="G71" s="217"/>
    </row>
    <row r="72" spans="1:7" x14ac:dyDescent="0.2">
      <c r="A72" s="189">
        <v>5</v>
      </c>
      <c r="B72" s="193"/>
      <c r="C72" s="204" t="s">
        <v>461</v>
      </c>
      <c r="D72" s="195"/>
      <c r="E72" s="195"/>
      <c r="F72" s="217"/>
      <c r="G72" s="217"/>
    </row>
    <row r="73" spans="1:7" x14ac:dyDescent="0.2">
      <c r="A73" s="205" t="s">
        <v>462</v>
      </c>
      <c r="B73" s="193"/>
      <c r="C73" s="216" t="s">
        <v>463</v>
      </c>
      <c r="D73" s="195" t="s">
        <v>176</v>
      </c>
      <c r="E73" s="208">
        <v>340</v>
      </c>
      <c r="F73" s="209"/>
      <c r="G73" s="217">
        <f t="shared" ref="G73:G78" si="1">E73*F73</f>
        <v>0</v>
      </c>
    </row>
    <row r="74" spans="1:7" x14ac:dyDescent="0.2">
      <c r="A74" s="205" t="s">
        <v>464</v>
      </c>
      <c r="B74" s="193"/>
      <c r="C74" s="216" t="s">
        <v>465</v>
      </c>
      <c r="D74" s="195" t="s">
        <v>176</v>
      </c>
      <c r="E74" s="208">
        <v>10</v>
      </c>
      <c r="F74" s="209"/>
      <c r="G74" s="217">
        <f>E74*F74</f>
        <v>0</v>
      </c>
    </row>
    <row r="75" spans="1:7" x14ac:dyDescent="0.2">
      <c r="A75" s="205" t="s">
        <v>466</v>
      </c>
      <c r="B75" s="193"/>
      <c r="C75" s="216" t="s">
        <v>467</v>
      </c>
      <c r="D75" s="195" t="s">
        <v>176</v>
      </c>
      <c r="E75" s="208">
        <v>370</v>
      </c>
      <c r="F75" s="209"/>
      <c r="G75" s="217">
        <f>E75*F75</f>
        <v>0</v>
      </c>
    </row>
    <row r="76" spans="1:7" x14ac:dyDescent="0.2">
      <c r="A76" s="205" t="s">
        <v>468</v>
      </c>
      <c r="B76" s="193"/>
      <c r="C76" s="216" t="s">
        <v>469</v>
      </c>
      <c r="D76" s="195" t="s">
        <v>176</v>
      </c>
      <c r="E76" s="208">
        <v>27</v>
      </c>
      <c r="F76" s="209"/>
      <c r="G76" s="217">
        <f t="shared" si="1"/>
        <v>0</v>
      </c>
    </row>
    <row r="77" spans="1:7" x14ac:dyDescent="0.2">
      <c r="A77" s="205" t="s">
        <v>470</v>
      </c>
      <c r="B77" s="193"/>
      <c r="C77" s="216" t="s">
        <v>471</v>
      </c>
      <c r="D77" s="195" t="s">
        <v>176</v>
      </c>
      <c r="E77" s="208">
        <v>80</v>
      </c>
      <c r="F77" s="209"/>
      <c r="G77" s="217">
        <f>E77*F77</f>
        <v>0</v>
      </c>
    </row>
    <row r="78" spans="1:7" x14ac:dyDescent="0.2">
      <c r="A78" s="205" t="s">
        <v>472</v>
      </c>
      <c r="B78" s="193"/>
      <c r="C78" s="216" t="s">
        <v>473</v>
      </c>
      <c r="D78" s="195" t="s">
        <v>176</v>
      </c>
      <c r="E78" s="208">
        <v>40</v>
      </c>
      <c r="F78" s="209"/>
      <c r="G78" s="217">
        <f t="shared" si="1"/>
        <v>0</v>
      </c>
    </row>
    <row r="79" spans="1:7" x14ac:dyDescent="0.2">
      <c r="A79" s="205" t="s">
        <v>474</v>
      </c>
      <c r="B79" s="193"/>
      <c r="C79" s="216" t="s">
        <v>475</v>
      </c>
      <c r="D79" s="195" t="s">
        <v>176</v>
      </c>
      <c r="E79" s="208">
        <v>550</v>
      </c>
      <c r="F79" s="209"/>
      <c r="G79" s="217">
        <f>E79*F79</f>
        <v>0</v>
      </c>
    </row>
    <row r="80" spans="1:7" x14ac:dyDescent="0.2">
      <c r="A80" s="205" t="s">
        <v>476</v>
      </c>
      <c r="B80" s="193"/>
      <c r="C80" s="216" t="s">
        <v>477</v>
      </c>
      <c r="D80" s="195" t="s">
        <v>392</v>
      </c>
      <c r="E80" s="195">
        <v>1</v>
      </c>
      <c r="F80" s="229"/>
      <c r="G80" s="217">
        <f>SUM(G73:G79)*0.03</f>
        <v>0</v>
      </c>
    </row>
    <row r="81" spans="1:7" x14ac:dyDescent="0.2">
      <c r="A81" s="205" t="s">
        <v>478</v>
      </c>
      <c r="B81" s="193"/>
      <c r="C81" s="216" t="s">
        <v>400</v>
      </c>
      <c r="D81" s="195" t="s">
        <v>392</v>
      </c>
      <c r="E81" s="224">
        <v>1</v>
      </c>
      <c r="F81" s="217"/>
      <c r="G81" s="217">
        <f>SUM(G73:G80)*0.5</f>
        <v>0</v>
      </c>
    </row>
    <row r="82" spans="1:7" x14ac:dyDescent="0.2">
      <c r="A82" s="230"/>
      <c r="B82" s="193"/>
      <c r="C82" s="212" t="s">
        <v>401</v>
      </c>
      <c r="D82" s="213"/>
      <c r="E82" s="214"/>
      <c r="F82" s="212"/>
      <c r="G82" s="215">
        <f>SUM(G73:G81)</f>
        <v>0</v>
      </c>
    </row>
    <row r="83" spans="1:7" x14ac:dyDescent="0.2">
      <c r="A83" s="231"/>
      <c r="B83" s="193"/>
      <c r="C83" s="216"/>
      <c r="D83" s="195"/>
      <c r="E83" s="195"/>
      <c r="F83" s="217"/>
      <c r="G83" s="217"/>
    </row>
    <row r="84" spans="1:7" x14ac:dyDescent="0.2">
      <c r="A84" s="189">
        <v>6</v>
      </c>
      <c r="B84" s="193"/>
      <c r="C84" s="204" t="s">
        <v>479</v>
      </c>
      <c r="D84" s="195"/>
      <c r="E84" s="195"/>
      <c r="F84" s="217"/>
      <c r="G84" s="217"/>
    </row>
    <row r="85" spans="1:7" x14ac:dyDescent="0.2">
      <c r="A85" s="205" t="s">
        <v>480</v>
      </c>
      <c r="B85" s="193"/>
      <c r="C85" s="223" t="s">
        <v>481</v>
      </c>
      <c r="D85" s="195" t="s">
        <v>392</v>
      </c>
      <c r="E85" s="208">
        <v>1</v>
      </c>
      <c r="F85" s="209"/>
      <c r="G85" s="217">
        <f>E85*F85</f>
        <v>0</v>
      </c>
    </row>
    <row r="86" spans="1:7" ht="27" customHeight="1" x14ac:dyDescent="0.2">
      <c r="A86" s="205" t="s">
        <v>482</v>
      </c>
      <c r="B86" s="193"/>
      <c r="C86" s="222" t="s">
        <v>483</v>
      </c>
      <c r="D86" s="195" t="s">
        <v>392</v>
      </c>
      <c r="E86" s="208">
        <v>1</v>
      </c>
      <c r="F86" s="209"/>
      <c r="G86" s="217">
        <f>E86*F86</f>
        <v>0</v>
      </c>
    </row>
    <row r="87" spans="1:7" x14ac:dyDescent="0.2">
      <c r="A87" s="205" t="s">
        <v>484</v>
      </c>
      <c r="B87" s="193"/>
      <c r="C87" s="232" t="s">
        <v>485</v>
      </c>
      <c r="D87" s="195" t="s">
        <v>392</v>
      </c>
      <c r="E87" s="208">
        <v>1</v>
      </c>
      <c r="F87" s="209"/>
      <c r="G87" s="217">
        <f>E87*F87</f>
        <v>0</v>
      </c>
    </row>
    <row r="88" spans="1:7" x14ac:dyDescent="0.2">
      <c r="A88" s="205" t="s">
        <v>486</v>
      </c>
      <c r="B88" s="193"/>
      <c r="C88" s="216" t="s">
        <v>487</v>
      </c>
      <c r="D88" s="195" t="s">
        <v>392</v>
      </c>
      <c r="E88" s="208">
        <v>1</v>
      </c>
      <c r="F88" s="209"/>
      <c r="G88" s="217">
        <f>E88*F88</f>
        <v>0</v>
      </c>
    </row>
    <row r="89" spans="1:7" x14ac:dyDescent="0.2">
      <c r="A89" s="205" t="s">
        <v>488</v>
      </c>
      <c r="B89" s="193"/>
      <c r="C89" s="216" t="s">
        <v>400</v>
      </c>
      <c r="D89" s="195" t="s">
        <v>392</v>
      </c>
      <c r="E89" s="195">
        <v>1</v>
      </c>
      <c r="F89" s="217"/>
      <c r="G89" s="217">
        <f>SUM(G86:G87)*0.5</f>
        <v>0</v>
      </c>
    </row>
    <row r="90" spans="1:7" x14ac:dyDescent="0.2">
      <c r="A90" s="205"/>
      <c r="B90" s="193"/>
      <c r="C90" s="212" t="s">
        <v>401</v>
      </c>
      <c r="D90" s="213"/>
      <c r="E90" s="214"/>
      <c r="F90" s="212"/>
      <c r="G90" s="215">
        <f>SUM(G85:G89)</f>
        <v>0</v>
      </c>
    </row>
    <row r="91" spans="1:7" x14ac:dyDescent="0.2">
      <c r="A91" s="205"/>
      <c r="B91" s="193"/>
      <c r="C91" s="212"/>
      <c r="D91" s="213"/>
      <c r="E91" s="214"/>
      <c r="F91" s="212"/>
      <c r="G91" s="215"/>
    </row>
    <row r="92" spans="1:7" x14ac:dyDescent="0.2">
      <c r="A92" s="189">
        <v>7</v>
      </c>
      <c r="B92" s="193"/>
      <c r="C92" s="204" t="s">
        <v>489</v>
      </c>
      <c r="D92" s="195"/>
      <c r="E92" s="195"/>
      <c r="F92" s="217"/>
      <c r="G92" s="217"/>
    </row>
    <row r="93" spans="1:7" x14ac:dyDescent="0.2">
      <c r="A93" s="205" t="s">
        <v>490</v>
      </c>
      <c r="B93" s="193"/>
      <c r="C93" s="223" t="s">
        <v>491</v>
      </c>
      <c r="D93" s="195" t="s">
        <v>392</v>
      </c>
      <c r="E93" s="208">
        <v>1</v>
      </c>
      <c r="F93" s="209"/>
      <c r="G93" s="217">
        <f t="shared" ref="G93:G102" si="2">E93*F93</f>
        <v>0</v>
      </c>
    </row>
    <row r="94" spans="1:7" ht="25.5" x14ac:dyDescent="0.2">
      <c r="A94" s="205" t="s">
        <v>492</v>
      </c>
      <c r="B94" s="193"/>
      <c r="C94" s="223" t="s">
        <v>493</v>
      </c>
      <c r="D94" s="195" t="s">
        <v>392</v>
      </c>
      <c r="E94" s="208">
        <v>1</v>
      </c>
      <c r="F94" s="209"/>
      <c r="G94" s="217">
        <f>E94*F94</f>
        <v>0</v>
      </c>
    </row>
    <row r="95" spans="1:7" x14ac:dyDescent="0.2">
      <c r="A95" s="205" t="s">
        <v>494</v>
      </c>
      <c r="B95" s="193"/>
      <c r="C95" s="222" t="s">
        <v>495</v>
      </c>
      <c r="D95" s="195" t="s">
        <v>392</v>
      </c>
      <c r="E95" s="195">
        <v>1</v>
      </c>
      <c r="F95" s="217"/>
      <c r="G95" s="217">
        <f>E95*F95</f>
        <v>0</v>
      </c>
    </row>
    <row r="96" spans="1:7" x14ac:dyDescent="0.2">
      <c r="A96" s="205" t="s">
        <v>496</v>
      </c>
      <c r="B96" s="193"/>
      <c r="C96" s="222" t="s">
        <v>497</v>
      </c>
      <c r="D96" s="195" t="s">
        <v>392</v>
      </c>
      <c r="E96" s="195">
        <v>1</v>
      </c>
      <c r="F96" s="217"/>
      <c r="G96" s="217">
        <f>E96*F96</f>
        <v>0</v>
      </c>
    </row>
    <row r="97" spans="1:7" ht="13.5" customHeight="1" x14ac:dyDescent="0.2">
      <c r="A97" s="205" t="s">
        <v>498</v>
      </c>
      <c r="B97" s="193"/>
      <c r="C97" s="222" t="s">
        <v>499</v>
      </c>
      <c r="D97" s="195" t="s">
        <v>392</v>
      </c>
      <c r="E97" s="195">
        <v>1</v>
      </c>
      <c r="F97" s="217"/>
      <c r="G97" s="217">
        <f>E97*F97</f>
        <v>0</v>
      </c>
    </row>
    <row r="98" spans="1:7" x14ac:dyDescent="0.2">
      <c r="A98" s="205" t="s">
        <v>500</v>
      </c>
      <c r="B98" s="193"/>
      <c r="C98" s="223" t="s">
        <v>501</v>
      </c>
      <c r="D98" s="195" t="s">
        <v>392</v>
      </c>
      <c r="E98" s="195">
        <v>1</v>
      </c>
      <c r="F98" s="217"/>
      <c r="G98" s="217">
        <f>E98*F98</f>
        <v>0</v>
      </c>
    </row>
    <row r="99" spans="1:7" ht="25.5" x14ac:dyDescent="0.2">
      <c r="A99" s="205" t="s">
        <v>502</v>
      </c>
      <c r="B99" s="193"/>
      <c r="C99" s="222" t="s">
        <v>503</v>
      </c>
      <c r="D99" s="195" t="s">
        <v>392</v>
      </c>
      <c r="E99" s="208">
        <v>1</v>
      </c>
      <c r="F99" s="209"/>
      <c r="G99" s="217">
        <f t="shared" si="2"/>
        <v>0</v>
      </c>
    </row>
    <row r="100" spans="1:7" ht="51.75" customHeight="1" x14ac:dyDescent="0.2">
      <c r="A100" s="205" t="s">
        <v>504</v>
      </c>
      <c r="B100" s="193"/>
      <c r="C100" s="222" t="s">
        <v>505</v>
      </c>
      <c r="D100" s="195" t="s">
        <v>392</v>
      </c>
      <c r="E100" s="195">
        <v>0</v>
      </c>
      <c r="F100" s="217"/>
      <c r="G100" s="217">
        <f t="shared" si="2"/>
        <v>0</v>
      </c>
    </row>
    <row r="101" spans="1:7" x14ac:dyDescent="0.2">
      <c r="A101" s="205" t="s">
        <v>506</v>
      </c>
      <c r="B101" s="193"/>
      <c r="C101" s="232" t="s">
        <v>507</v>
      </c>
      <c r="D101" s="195" t="s">
        <v>392</v>
      </c>
      <c r="E101" s="195">
        <v>1</v>
      </c>
      <c r="F101" s="217"/>
      <c r="G101" s="217">
        <f t="shared" si="2"/>
        <v>0</v>
      </c>
    </row>
    <row r="102" spans="1:7" x14ac:dyDescent="0.2">
      <c r="A102" s="205" t="s">
        <v>508</v>
      </c>
      <c r="B102" s="193"/>
      <c r="C102" s="232" t="s">
        <v>509</v>
      </c>
      <c r="D102" s="195" t="s">
        <v>392</v>
      </c>
      <c r="E102" s="195">
        <v>1</v>
      </c>
      <c r="F102" s="217"/>
      <c r="G102" s="217">
        <f t="shared" si="2"/>
        <v>0</v>
      </c>
    </row>
    <row r="103" spans="1:7" x14ac:dyDescent="0.2">
      <c r="A103" s="205"/>
      <c r="B103" s="193"/>
      <c r="C103" s="212" t="s">
        <v>401</v>
      </c>
      <c r="D103" s="213"/>
      <c r="E103" s="214"/>
      <c r="F103" s="212"/>
      <c r="G103" s="215">
        <f>SUM(G93:G102)</f>
        <v>0</v>
      </c>
    </row>
    <row r="104" spans="1:7" x14ac:dyDescent="0.2">
      <c r="A104" s="189"/>
      <c r="B104" s="193"/>
      <c r="C104" s="204"/>
      <c r="D104" s="195"/>
      <c r="E104" s="195"/>
      <c r="F104" s="217"/>
      <c r="G104" s="217"/>
    </row>
    <row r="105" spans="1:7" x14ac:dyDescent="0.2">
      <c r="A105" s="189">
        <v>8</v>
      </c>
      <c r="B105" s="193"/>
      <c r="C105" s="204" t="s">
        <v>510</v>
      </c>
      <c r="D105" s="195"/>
      <c r="E105" s="195"/>
      <c r="F105" s="217"/>
      <c r="G105" s="217"/>
    </row>
    <row r="106" spans="1:7" ht="39.75" customHeight="1" x14ac:dyDescent="0.2">
      <c r="A106" s="205" t="s">
        <v>511</v>
      </c>
      <c r="B106" s="193"/>
      <c r="C106" s="232" t="s">
        <v>512</v>
      </c>
      <c r="D106" s="195" t="s">
        <v>392</v>
      </c>
      <c r="E106" s="208">
        <v>1</v>
      </c>
      <c r="F106" s="209"/>
      <c r="G106" s="217">
        <f>E106*F106</f>
        <v>0</v>
      </c>
    </row>
    <row r="107" spans="1:7" x14ac:dyDescent="0.2">
      <c r="A107" s="205" t="s">
        <v>513</v>
      </c>
      <c r="B107" s="193"/>
      <c r="C107" s="222" t="s">
        <v>514</v>
      </c>
      <c r="D107" s="195" t="s">
        <v>392</v>
      </c>
      <c r="E107" s="208">
        <v>1</v>
      </c>
      <c r="F107" s="209"/>
      <c r="G107" s="217">
        <f t="shared" ref="G107:G115" si="3">E107*F107</f>
        <v>0</v>
      </c>
    </row>
    <row r="108" spans="1:7" ht="38.25" x14ac:dyDescent="0.2">
      <c r="A108" s="205" t="s">
        <v>515</v>
      </c>
      <c r="B108" s="193"/>
      <c r="C108" s="222" t="s">
        <v>516</v>
      </c>
      <c r="D108" s="195" t="s">
        <v>392</v>
      </c>
      <c r="E108" s="208">
        <v>1</v>
      </c>
      <c r="F108" s="209"/>
      <c r="G108" s="217">
        <f t="shared" si="3"/>
        <v>0</v>
      </c>
    </row>
    <row r="109" spans="1:7" x14ac:dyDescent="0.2">
      <c r="A109" s="205" t="s">
        <v>517</v>
      </c>
      <c r="B109" s="193"/>
      <c r="C109" s="222" t="s">
        <v>518</v>
      </c>
      <c r="D109" s="195" t="s">
        <v>392</v>
      </c>
      <c r="E109" s="208">
        <v>1</v>
      </c>
      <c r="F109" s="209"/>
      <c r="G109" s="217">
        <f>E109*F109</f>
        <v>0</v>
      </c>
    </row>
    <row r="110" spans="1:7" x14ac:dyDescent="0.2">
      <c r="A110" s="205" t="s">
        <v>519</v>
      </c>
      <c r="B110" s="193"/>
      <c r="C110" s="222" t="s">
        <v>520</v>
      </c>
      <c r="D110" s="195" t="s">
        <v>392</v>
      </c>
      <c r="E110" s="208">
        <v>1</v>
      </c>
      <c r="F110" s="209"/>
      <c r="G110" s="217">
        <f t="shared" si="3"/>
        <v>0</v>
      </c>
    </row>
    <row r="111" spans="1:7" x14ac:dyDescent="0.2">
      <c r="A111" s="205" t="s">
        <v>521</v>
      </c>
      <c r="B111" s="193"/>
      <c r="C111" s="222" t="s">
        <v>522</v>
      </c>
      <c r="D111" s="195" t="s">
        <v>392</v>
      </c>
      <c r="E111" s="208">
        <v>1</v>
      </c>
      <c r="F111" s="209"/>
      <c r="G111" s="217">
        <f>E111*F111</f>
        <v>0</v>
      </c>
    </row>
    <row r="112" spans="1:7" x14ac:dyDescent="0.2">
      <c r="A112" s="205" t="s">
        <v>523</v>
      </c>
      <c r="B112" s="193"/>
      <c r="C112" s="222" t="s">
        <v>524</v>
      </c>
      <c r="D112" s="195" t="s">
        <v>392</v>
      </c>
      <c r="E112" s="208">
        <v>1</v>
      </c>
      <c r="F112" s="209"/>
      <c r="G112" s="217">
        <f t="shared" si="3"/>
        <v>0</v>
      </c>
    </row>
    <row r="113" spans="1:7" x14ac:dyDescent="0.2">
      <c r="A113" s="205" t="s">
        <v>525</v>
      </c>
      <c r="B113" s="193"/>
      <c r="C113" s="222" t="s">
        <v>526</v>
      </c>
      <c r="D113" s="195" t="s">
        <v>392</v>
      </c>
      <c r="E113" s="208">
        <v>1</v>
      </c>
      <c r="F113" s="209"/>
      <c r="G113" s="217">
        <f>E113*F113</f>
        <v>0</v>
      </c>
    </row>
    <row r="114" spans="1:7" x14ac:dyDescent="0.2">
      <c r="A114" s="205" t="s">
        <v>527</v>
      </c>
      <c r="B114" s="193"/>
      <c r="C114" s="222" t="s">
        <v>528</v>
      </c>
      <c r="D114" s="195" t="s">
        <v>392</v>
      </c>
      <c r="E114" s="208">
        <v>1</v>
      </c>
      <c r="F114" s="209"/>
      <c r="G114" s="217">
        <f>E114*F114</f>
        <v>0</v>
      </c>
    </row>
    <row r="115" spans="1:7" x14ac:dyDescent="0.2">
      <c r="A115" s="205" t="s">
        <v>529</v>
      </c>
      <c r="B115" s="193"/>
      <c r="C115" s="222" t="s">
        <v>530</v>
      </c>
      <c r="D115" s="195" t="s">
        <v>392</v>
      </c>
      <c r="E115" s="208">
        <v>1</v>
      </c>
      <c r="F115" s="209"/>
      <c r="G115" s="217">
        <f t="shared" si="3"/>
        <v>0</v>
      </c>
    </row>
    <row r="116" spans="1:7" x14ac:dyDescent="0.2">
      <c r="A116" s="205" t="s">
        <v>531</v>
      </c>
      <c r="B116" s="193"/>
      <c r="C116" s="222" t="s">
        <v>532</v>
      </c>
      <c r="D116" s="195" t="s">
        <v>392</v>
      </c>
      <c r="E116" s="195">
        <v>1</v>
      </c>
      <c r="F116" s="217"/>
      <c r="G116" s="217">
        <f>E116*F116</f>
        <v>0</v>
      </c>
    </row>
    <row r="117" spans="1:7" x14ac:dyDescent="0.2">
      <c r="A117" s="205" t="s">
        <v>533</v>
      </c>
      <c r="B117" s="193"/>
      <c r="C117" s="222" t="s">
        <v>534</v>
      </c>
      <c r="D117" s="195" t="s">
        <v>392</v>
      </c>
      <c r="E117" s="233"/>
      <c r="F117" s="234"/>
      <c r="G117" s="217"/>
    </row>
    <row r="118" spans="1:7" x14ac:dyDescent="0.2">
      <c r="A118" s="205"/>
      <c r="B118" s="193"/>
      <c r="C118" s="212" t="s">
        <v>401</v>
      </c>
      <c r="D118" s="213"/>
      <c r="E118" s="214"/>
      <c r="F118" s="212"/>
      <c r="G118" s="215">
        <f>SUM(G106:G117)</f>
        <v>0</v>
      </c>
    </row>
    <row r="119" spans="1:7" x14ac:dyDescent="0.2">
      <c r="A119" s="205"/>
      <c r="B119" s="193"/>
      <c r="C119" s="212"/>
      <c r="D119" s="213"/>
      <c r="E119" s="214"/>
      <c r="F119" s="212"/>
      <c r="G119" s="215"/>
    </row>
    <row r="120" spans="1:7" x14ac:dyDescent="0.2">
      <c r="A120" s="205" t="s">
        <v>59</v>
      </c>
      <c r="B120" s="189"/>
      <c r="C120" s="235" t="s">
        <v>535</v>
      </c>
      <c r="D120" s="208" t="s">
        <v>392</v>
      </c>
      <c r="E120" s="208">
        <v>1</v>
      </c>
      <c r="F120" s="209"/>
      <c r="G120" s="236">
        <f>E120*F120</f>
        <v>0</v>
      </c>
    </row>
    <row r="121" spans="1:7" x14ac:dyDescent="0.2">
      <c r="A121" s="205"/>
      <c r="B121" s="193"/>
      <c r="C121" s="212"/>
      <c r="D121" s="213"/>
      <c r="E121" s="214"/>
      <c r="F121" s="212"/>
      <c r="G121" s="215"/>
    </row>
    <row r="122" spans="1:7" x14ac:dyDescent="0.2">
      <c r="A122" s="205"/>
      <c r="B122" s="193"/>
      <c r="C122" s="237" t="s">
        <v>536</v>
      </c>
      <c r="D122" s="213"/>
      <c r="E122" s="214"/>
      <c r="F122" s="212"/>
      <c r="G122" s="215"/>
    </row>
    <row r="123" spans="1:7" x14ac:dyDescent="0.2">
      <c r="A123" s="189">
        <v>1</v>
      </c>
      <c r="B123" s="190"/>
      <c r="C123" s="204" t="s">
        <v>389</v>
      </c>
      <c r="D123" s="213"/>
      <c r="E123" s="214"/>
      <c r="F123" s="212"/>
      <c r="G123" s="217">
        <f>SUM(G34)</f>
        <v>0</v>
      </c>
    </row>
    <row r="124" spans="1:7" x14ac:dyDescent="0.2">
      <c r="A124" s="189">
        <v>2</v>
      </c>
      <c r="B124" s="193"/>
      <c r="C124" s="204" t="s">
        <v>403</v>
      </c>
      <c r="D124" s="194"/>
      <c r="E124" s="194"/>
      <c r="F124" s="194"/>
      <c r="G124" s="217">
        <f>SUM(G51)</f>
        <v>0</v>
      </c>
    </row>
    <row r="125" spans="1:7" x14ac:dyDescent="0.2">
      <c r="A125" s="189">
        <v>3</v>
      </c>
      <c r="B125" s="193"/>
      <c r="C125" s="204" t="s">
        <v>431</v>
      </c>
      <c r="D125" s="213"/>
      <c r="E125" s="214"/>
      <c r="F125" s="212"/>
      <c r="G125" s="217">
        <f>SUM(G62)</f>
        <v>0</v>
      </c>
    </row>
    <row r="126" spans="1:7" x14ac:dyDescent="0.2">
      <c r="A126" s="189">
        <v>4</v>
      </c>
      <c r="B126" s="193"/>
      <c r="C126" s="204" t="s">
        <v>451</v>
      </c>
      <c r="D126" s="213"/>
      <c r="E126" s="214"/>
      <c r="F126" s="212"/>
      <c r="G126" s="217">
        <f>SUM(G70)</f>
        <v>0</v>
      </c>
    </row>
    <row r="127" spans="1:7" x14ac:dyDescent="0.2">
      <c r="A127" s="189">
        <v>5</v>
      </c>
      <c r="B127" s="193"/>
      <c r="C127" s="204" t="s">
        <v>461</v>
      </c>
      <c r="D127" s="213"/>
      <c r="E127" s="214"/>
      <c r="F127" s="212"/>
      <c r="G127" s="217">
        <f>SUM(G82)</f>
        <v>0</v>
      </c>
    </row>
    <row r="128" spans="1:7" x14ac:dyDescent="0.2">
      <c r="A128" s="189">
        <v>6</v>
      </c>
      <c r="B128" s="193"/>
      <c r="C128" s="204" t="s">
        <v>479</v>
      </c>
      <c r="D128" s="213"/>
      <c r="E128" s="214"/>
      <c r="F128" s="212"/>
      <c r="G128" s="217">
        <f>SUM(G90)</f>
        <v>0</v>
      </c>
    </row>
    <row r="129" spans="1:7" x14ac:dyDescent="0.2">
      <c r="A129" s="189">
        <v>7</v>
      </c>
      <c r="B129" s="193"/>
      <c r="C129" s="204" t="s">
        <v>489</v>
      </c>
      <c r="D129" s="213"/>
      <c r="E129" s="214"/>
      <c r="F129" s="212"/>
      <c r="G129" s="217">
        <f>SUM(G103)</f>
        <v>0</v>
      </c>
    </row>
    <row r="130" spans="1:7" x14ac:dyDescent="0.2">
      <c r="A130" s="189">
        <v>8</v>
      </c>
      <c r="B130" s="193"/>
      <c r="C130" s="204" t="s">
        <v>510</v>
      </c>
      <c r="D130" s="213"/>
      <c r="E130" s="214"/>
      <c r="F130" s="212"/>
      <c r="G130" s="217">
        <f>SUM(G118)</f>
        <v>0</v>
      </c>
    </row>
    <row r="131" spans="1:7" x14ac:dyDescent="0.2">
      <c r="A131" s="189">
        <v>9</v>
      </c>
      <c r="B131" s="193"/>
      <c r="C131" s="204" t="s">
        <v>535</v>
      </c>
      <c r="D131" s="213"/>
      <c r="E131" s="214"/>
      <c r="F131" s="212"/>
      <c r="G131" s="217">
        <f>SUM(G120)</f>
        <v>0</v>
      </c>
    </row>
    <row r="132" spans="1:7" x14ac:dyDescent="0.2">
      <c r="A132" s="231"/>
      <c r="B132" s="190"/>
      <c r="C132" s="204"/>
      <c r="D132" s="195"/>
      <c r="E132" s="195"/>
      <c r="F132" s="217"/>
      <c r="G132" s="217"/>
    </row>
    <row r="133" spans="1:7" x14ac:dyDescent="0.2">
      <c r="A133" s="231"/>
      <c r="B133" s="190"/>
      <c r="C133" s="238" t="s">
        <v>537</v>
      </c>
      <c r="D133" s="195"/>
      <c r="E133" s="195"/>
      <c r="F133" s="217"/>
      <c r="G133" s="239">
        <f>SUM(G123:G131)</f>
        <v>0</v>
      </c>
    </row>
    <row r="134" spans="1:7" x14ac:dyDescent="0.2">
      <c r="C134" s="242"/>
      <c r="D134" s="243"/>
      <c r="E134" s="244"/>
      <c r="F134" s="245"/>
    </row>
    <row r="135" spans="1:7" x14ac:dyDescent="0.2">
      <c r="C135" s="246"/>
      <c r="D135" s="244"/>
      <c r="E135" s="244"/>
      <c r="F135" s="246"/>
    </row>
    <row r="136" spans="1:7" x14ac:dyDescent="0.2">
      <c r="F136" s="248"/>
    </row>
    <row r="137" spans="1:7" x14ac:dyDescent="0.2">
      <c r="F137" s="248"/>
    </row>
    <row r="138" spans="1:7" x14ac:dyDescent="0.2">
      <c r="F138" s="248"/>
    </row>
    <row r="139" spans="1:7" x14ac:dyDescent="0.2">
      <c r="F139" s="248"/>
    </row>
    <row r="140" spans="1:7" x14ac:dyDescent="0.2">
      <c r="F140" s="248"/>
    </row>
    <row r="141" spans="1:7" x14ac:dyDescent="0.2">
      <c r="F141" s="248"/>
    </row>
    <row r="142" spans="1:7" x14ac:dyDescent="0.2">
      <c r="F142" s="248"/>
    </row>
    <row r="143" spans="1:7" x14ac:dyDescent="0.2">
      <c r="F143" s="248"/>
    </row>
    <row r="144" spans="1:7" x14ac:dyDescent="0.2">
      <c r="F144" s="248"/>
    </row>
    <row r="145" spans="6:6" x14ac:dyDescent="0.2">
      <c r="F145" s="248"/>
    </row>
    <row r="146" spans="6:6" x14ac:dyDescent="0.2">
      <c r="F146" s="248"/>
    </row>
    <row r="147" spans="6:6" x14ac:dyDescent="0.2">
      <c r="F147" s="248"/>
    </row>
    <row r="148" spans="6:6" x14ac:dyDescent="0.2">
      <c r="F148" s="248"/>
    </row>
    <row r="149" spans="6:6" x14ac:dyDescent="0.2">
      <c r="F149" s="248"/>
    </row>
    <row r="150" spans="6:6" x14ac:dyDescent="0.2">
      <c r="F150" s="248"/>
    </row>
    <row r="151" spans="6:6" x14ac:dyDescent="0.2">
      <c r="F151" s="248"/>
    </row>
    <row r="152" spans="6:6" x14ac:dyDescent="0.2">
      <c r="F152" s="248"/>
    </row>
    <row r="153" spans="6:6" x14ac:dyDescent="0.2">
      <c r="F153" s="248"/>
    </row>
    <row r="154" spans="6:6" x14ac:dyDescent="0.2">
      <c r="F154" s="248"/>
    </row>
    <row r="155" spans="6:6" x14ac:dyDescent="0.2">
      <c r="F155" s="248"/>
    </row>
    <row r="156" spans="6:6" x14ac:dyDescent="0.2">
      <c r="F156" s="248"/>
    </row>
    <row r="157" spans="6:6" x14ac:dyDescent="0.2">
      <c r="F157" s="248"/>
    </row>
    <row r="158" spans="6:6" x14ac:dyDescent="0.2">
      <c r="F158" s="248"/>
    </row>
    <row r="159" spans="6:6" x14ac:dyDescent="0.2">
      <c r="F159" s="248"/>
    </row>
    <row r="160" spans="6:6" x14ac:dyDescent="0.2">
      <c r="F160" s="248"/>
    </row>
    <row r="161" spans="6:6" x14ac:dyDescent="0.2">
      <c r="F161" s="248"/>
    </row>
    <row r="162" spans="6:6" x14ac:dyDescent="0.2">
      <c r="F162" s="248"/>
    </row>
    <row r="163" spans="6:6" x14ac:dyDescent="0.2">
      <c r="F163" s="248"/>
    </row>
    <row r="164" spans="6:6" x14ac:dyDescent="0.2">
      <c r="F164" s="248"/>
    </row>
  </sheetData>
  <protectedRanges>
    <protectedRange sqref="C16:D16 C8:D8" name="Oblast1_2_1_2"/>
  </protectedRanges>
  <mergeCells count="24">
    <mergeCell ref="C12:G12"/>
    <mergeCell ref="A1:G1"/>
    <mergeCell ref="A2:G2"/>
    <mergeCell ref="A3:G3"/>
    <mergeCell ref="A4:G4"/>
    <mergeCell ref="A5:G5"/>
    <mergeCell ref="C6:G6"/>
    <mergeCell ref="C7:G7"/>
    <mergeCell ref="C8:G8"/>
    <mergeCell ref="C9:G9"/>
    <mergeCell ref="C10:G10"/>
    <mergeCell ref="C11:G11"/>
    <mergeCell ref="C24:G24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</mergeCells>
  <pageMargins left="0.25" right="0.25" top="0.75" bottom="0.75" header="0.3" footer="0.3"/>
  <pageSetup paperSize="9" scale="89" fitToWidth="0" fitToHeight="3" orientation="portrait" blackAndWhite="1" r:id="rId1"/>
  <headerFooter alignWithMargins="0">
    <oddHeader xml:space="preserve">&amp;LStředisko služeb školám          
Hybešova 253/15, Brno-Staré Brno
&amp;C&amp;P&amp;RD1.4.1. Elektroinstalace
centrální spisovna </oddHeader>
  </headerFooter>
  <rowBreaks count="1" manualBreakCount="1"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49</vt:i4>
      </vt:variant>
    </vt:vector>
  </HeadingPairs>
  <TitlesOfParts>
    <vt:vector size="54" baseType="lpstr">
      <vt:lpstr>Pokyny pro vyplnění</vt:lpstr>
      <vt:lpstr>Stavba</vt:lpstr>
      <vt:lpstr>VzorPolozky</vt:lpstr>
      <vt:lpstr>01 11041_01 Pol</vt:lpstr>
      <vt:lpstr>Elektro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11041_01 Pol'!Názvy_tisku</vt:lpstr>
      <vt:lpstr>oadresa</vt:lpstr>
      <vt:lpstr>Stavba!Objednatel</vt:lpstr>
      <vt:lpstr>Stavba!Objekt</vt:lpstr>
      <vt:lpstr>'01 11041_01 Pol'!Oblast_tisku</vt:lpstr>
      <vt:lpstr>Elektro!Oblast_tisku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Andrea</cp:lastModifiedBy>
  <cp:lastPrinted>2021-03-15T10:37:29Z</cp:lastPrinted>
  <dcterms:created xsi:type="dcterms:W3CDTF">2009-04-08T07:15:50Z</dcterms:created>
  <dcterms:modified xsi:type="dcterms:W3CDTF">2021-03-15T10:40:36Z</dcterms:modified>
</cp:coreProperties>
</file>