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00 - Vedlejši a ostat..." sheetId="2" r:id="rId2"/>
    <sheet name="SO 001 - Příprava staveniště" sheetId="3" r:id="rId3"/>
    <sheet name="SO 101 - Účelová komunikace" sheetId="4" r:id="rId4"/>
    <sheet name="SO 701 - Odpočívka" sheetId="5" r:id="rId5"/>
  </sheets>
  <definedNames>
    <definedName name="_xlnm.Print_Area" localSheetId="0">'Rekapitulace stavby'!$D$4:$AO$76,'Rekapitulace stavby'!$C$82:$AQ$99</definedName>
    <definedName name="_xlnm._FilterDatabase" localSheetId="1" hidden="1">'SO 000 - Vedlejši a ostat...'!$C$121:$K$156</definedName>
    <definedName name="_xlnm.Print_Area" localSheetId="1">'SO 000 - Vedlejši a ostat...'!$C$4:$J$76,'SO 000 - Vedlejši a ostat...'!$C$82:$J$103,'SO 000 - Vedlejši a ostat...'!$C$109:$K$156</definedName>
    <definedName name="_xlnm._FilterDatabase" localSheetId="2" hidden="1">'SO 001 - Příprava staveniště'!$C$118:$K$147</definedName>
    <definedName name="_xlnm.Print_Area" localSheetId="2">'SO 001 - Příprava staveniště'!$C$4:$J$76,'SO 001 - Příprava staveniště'!$C$82:$J$100,'SO 001 - Příprava staveniště'!$C$106:$K$147</definedName>
    <definedName name="_xlnm._FilterDatabase" localSheetId="3" hidden="1">'SO 101 - Účelová komunikace'!$C$124:$K$275</definedName>
    <definedName name="_xlnm.Print_Area" localSheetId="3">'SO 101 - Účelová komunikace'!$C$4:$J$76,'SO 101 - Účelová komunikace'!$C$82:$J$106,'SO 101 - Účelová komunikace'!$C$112:$K$275</definedName>
    <definedName name="_xlnm._FilterDatabase" localSheetId="4" hidden="1">'SO 701 - Odpočívka'!$C$122:$K$165</definedName>
    <definedName name="_xlnm.Print_Area" localSheetId="4">'SO 701 - Odpočívka'!$C$4:$J$76,'SO 701 - Odpočívka'!$C$82:$J$104,'SO 701 - Odpočívka'!$C$110:$K$165</definedName>
    <definedName name="_xlnm.Print_Titles" localSheetId="0">'Rekapitulace stavby'!$92:$92</definedName>
    <definedName name="_xlnm.Print_Titles" localSheetId="1">'SO 000 - Vedlejši a ostat...'!$121:$121</definedName>
    <definedName name="_xlnm.Print_Titles" localSheetId="2">'SO 001 - Příprava staveniště'!$118:$118</definedName>
    <definedName name="_xlnm.Print_Titles" localSheetId="3">'SO 101 - Účelová komunikace'!$124:$124</definedName>
    <definedName name="_xlnm.Print_Titles" localSheetId="4">'SO 701 - Odpočívka'!$122:$122</definedName>
  </definedNames>
  <calcPr fullCalcOnLoad="1"/>
</workbook>
</file>

<file path=xl/sharedStrings.xml><?xml version="1.0" encoding="utf-8"?>
<sst xmlns="http://schemas.openxmlformats.org/spreadsheetml/2006/main" count="3582" uniqueCount="674">
  <si>
    <t>Export Komplet</t>
  </si>
  <si>
    <t/>
  </si>
  <si>
    <t>2.0</t>
  </si>
  <si>
    <t>ZAMOK</t>
  </si>
  <si>
    <t>False</t>
  </si>
  <si>
    <t>{5cb99e44-0c2e-4c77-a721-0e39f4de52de}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</si>
  <si>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</si>
  <si>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</si>
  <si>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</si>
  <si>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</si>
  <si>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</si>
  <si>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</si>
  <si>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</si>
  <si>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</si>
  <si>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19_058_210215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</si>
  <si>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</si>
  <si>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</si>
  <si>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Cyklostezka Brno-Jinačovice-Kuřim, úsek R1</t>
  </si>
  <si>
    <t>KSO:</t>
  </si>
  <si>
    <t>CC-CZ:</t>
  </si>
  <si>
    <t>Místo:</t>
  </si>
  <si>
    <t xml:space="preserve"> </t>
  </si>
  <si>
    <t>Datum:</t>
  </si>
  <si>
    <t>10. 5. 2021</t>
  </si>
  <si>
    <t>Zadavatel:</t>
  </si>
  <si>
    <t>IČ:</t>
  </si>
  <si>
    <t>Jihomoravský kraj</t>
  </si>
  <si>
    <t>DIČ:</t>
  </si>
  <si>
    <t>Uchazeč:</t>
  </si>
  <si>
    <t>Vyplň údaj</t>
  </si>
  <si>
    <t>Projektant:</t>
  </si>
  <si>
    <t>64313743</t>
  </si>
  <si>
    <t>Ing. Adolf Jebavý</t>
  </si>
  <si>
    <t>True</t>
  </si>
  <si>
    <t>Zpracovatel:</t>
  </si>
  <si>
    <t>Nela Kolková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</si>
  <si>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</si>
  <si>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</si>
  <si>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</si>
  <si>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</si>
  <si>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</si>
  <si>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</si>
  <si>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</si>
  <si>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</si>
  <si>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</si>
  <si>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</si>
  <si>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</si>
  <si>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</si>
  <si>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</si>
  <si>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</si>
  <si>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</si>
  <si>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</si>
  <si>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</si>
  <si>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</si>
  <si>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</si>
  <si>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</si>
  <si>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</si>
  <si>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</si>
  <si>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</si>
  <si>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</si>
  <si>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</si>
  <si>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</si>
  <si>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</si>
  <si>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</si>
  <si>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</si>
  <si>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</si>
  <si>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</si>
  <si>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</si>
  <si>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</si>
  <si>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</si>
  <si>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</si>
  <si>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</si>
  <si>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</si>
  <si>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</si>
  <si>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</si>
  <si>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</si>
  <si>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</si>
  <si>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</si>
  <si>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</si>
  <si>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</si>
  <si>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</si>
  <si>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</si>
  <si>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000</t>
  </si>
  <si>
    <t>Vedlejši a ostatní náklady</t>
  </si>
  <si>
    <t>STA</t>
  </si>
  <si>
    <t>1</t>
  </si>
  <si>
    <t>{2b8c5561-90eb-4caf-9c12-df417e946c3f}</t>
  </si>
  <si>
    <t>2</t>
  </si>
  <si>
    <t>SO 001</t>
  </si>
  <si>
    <t>Příprava staveniště</t>
  </si>
  <si>
    <t>{75d953a0-57fe-44f6-90cc-0f54929c095d}</t>
  </si>
  <si>
    <t>SO 101</t>
  </si>
  <si>
    <t>Účelová komunikace</t>
  </si>
  <si>
    <t>{07e43b2f-4321-49c4-acf5-0ad77f2b2370}</t>
  </si>
  <si>
    <t>SO 701</t>
  </si>
  <si>
    <t>Odpočívka</t>
  </si>
  <si>
    <t>{706249c3-2429-43f4-bd33-085a3937e66a}</t>
  </si>
  <si>
    <t>KRYCÍ LIST SOUPISU PRACÍ</t>
  </si>
  <si>
    <t>Objekt:</t>
  </si>
  <si>
    <t>SO 000 - Vedlejši a ostatní náklady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</si>
  <si>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</si>
  <si>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</si>
  <si>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</si>
  <si>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</si>
  <si>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</si>
  <si>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</si>
  <si>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5 - Komunikace pozemní</t>
  </si>
  <si>
    <t>Ostatní - Ostatní</t>
  </si>
  <si>
    <t xml:space="preserve">    O01 -  Ostatní</t>
  </si>
  <si>
    <t>VRN - Vedlejší rozpočtové náklady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</si>
  <si>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</si>
  <si>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</si>
  <si>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</si>
  <si>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</si>
  <si>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</si>
  <si>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</si>
  <si>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</si>
  <si>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</si>
  <si>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</si>
  <si>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</si>
  <si>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</si>
  <si>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</si>
  <si>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</si>
  <si>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</si>
  <si>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</si>
  <si>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</si>
  <si>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</si>
  <si>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5</t>
  </si>
  <si>
    <t>Komunikace pozemní</t>
  </si>
  <si>
    <t>11</t>
  </si>
  <si>
    <t>K</t>
  </si>
  <si>
    <t>564851111</t>
  </si>
  <si>
    <t>Podklad ze štěrkodrti ŠD  s rozprostřením a zhutněním, po zhutnění tl. 150 mm</t>
  </si>
  <si>
    <t>m2</t>
  </si>
  <si>
    <t>4</t>
  </si>
  <si>
    <t>-563486658</t>
  </si>
  <si>
    <t>VV</t>
  </si>
  <si>
    <t>40 "napojení lesních cest"</t>
  </si>
  <si>
    <t>12</t>
  </si>
  <si>
    <t>594511111</t>
  </si>
  <si>
    <t>Dlažba nebo přídlažba z lomového kamene lomařsky upraveného rigolového  v ploše vodorovné nebo ve sklonu tl. do 250 mm, bez vyplnění spár, s provedením lože tl. 50 mm z betonu</t>
  </si>
  <si>
    <t>-53712815</t>
  </si>
  <si>
    <t>9,5 "zpevněné křížení s lesní cestou v km 2,589"</t>
  </si>
  <si>
    <t>Součet</t>
  </si>
  <si>
    <t>Ostatní</t>
  </si>
  <si>
    <t>O01</t>
  </si>
  <si>
    <t xml:space="preserve"> Ostatní</t>
  </si>
  <si>
    <t>001001001</t>
  </si>
  <si>
    <t>Náklady na zajištění geometrického plánu pro vypořádání majetkových vztahů stavby k dotčeným pozemkům</t>
  </si>
  <si>
    <t>ks</t>
  </si>
  <si>
    <t>512</t>
  </si>
  <si>
    <t>-1969495853</t>
  </si>
  <si>
    <t>P</t>
  </si>
  <si>
    <t>Poznámka k položce:
Náklady na vyhotovení geometrického plánu pro vypořádání majetkových vztahů stavby a její předání objednateli v požadované formě a požadovaném počtu.</t>
  </si>
  <si>
    <t>001001002</t>
  </si>
  <si>
    <t>Náklady na zajištění geodetického zaměření skutečného provedení díla ve form. Microstation</t>
  </si>
  <si>
    <t>317892027</t>
  </si>
  <si>
    <t>Poznámka k položce:
Náklady na vyhotovení geodetického zaměření skutečného provedení stavby a jeho předání objednateli v požadované formě a požadovaném počtu.</t>
  </si>
  <si>
    <t>3</t>
  </si>
  <si>
    <t>001001003</t>
  </si>
  <si>
    <t>Nákaldy na zpracování plánu organizace výstavby</t>
  </si>
  <si>
    <t>-995877018</t>
  </si>
  <si>
    <t>Poznámka k položce:
Náklady na vyhotovení plánu organizace výstavby a jeho předání objednateli v požadované formě a požadovaném počtu. Cena stanovena odhadem na základě ceníku projektanta.</t>
  </si>
  <si>
    <t>001001004</t>
  </si>
  <si>
    <t>Náklady na  vytýčení stavby a stávajících inž. sítí</t>
  </si>
  <si>
    <t>soubor</t>
  </si>
  <si>
    <t>493258848</t>
  </si>
  <si>
    <t>Poznámka k položce:
Náklady na vytýčení skutečné trasy inženýrských sítí procházejících staveništěm nebo sítí dotčených stavbou i mimo území staveniště.</t>
  </si>
  <si>
    <t>001001005</t>
  </si>
  <si>
    <t>Náklady na  ochranu stávajících inž. sítí</t>
  </si>
  <si>
    <t>-2031496800</t>
  </si>
  <si>
    <t>Poznámka k položce:
Náklady na přezkoumání podkladů objednatele o stavu inženýrských sítí probíhajících staveništěm, provedení ochranných opatření pro zabezpečení stávajících inženýrských sítí.
Cena stanovena odhadem na základě výskytu inženýrských sítí a možných potřeb využití výstražných fólií, zábradlí nebo ochranné pásky.</t>
  </si>
  <si>
    <t>6</t>
  </si>
  <si>
    <t>001001006</t>
  </si>
  <si>
    <t>Náklady na  dokumentaci skutečného provedení stavby</t>
  </si>
  <si>
    <t>-1614714090</t>
  </si>
  <si>
    <t>Poznámka k položce:
Náklady na vyhotovení dokumentace skutečného provedení stavby a její předání objednateli v požadované formě a požadovaném počtu.</t>
  </si>
  <si>
    <t>7</t>
  </si>
  <si>
    <t>001001007</t>
  </si>
  <si>
    <t xml:space="preserve">Náklady na inženýrsko-egologický průzkum </t>
  </si>
  <si>
    <t>-1396366548</t>
  </si>
  <si>
    <t>Poznámka k položce:
Náklady na inženýrsko-geologický průzkum základových poměrů včetně předání dokumentace průzkumu objednateli v požadované formě a požadovaném počtu.</t>
  </si>
  <si>
    <t>8</t>
  </si>
  <si>
    <t>001001008</t>
  </si>
  <si>
    <t>Náklady na dočasné dopravní značení</t>
  </si>
  <si>
    <t>-1354998902</t>
  </si>
  <si>
    <t>Poznámka k položce:
Náklady na vyhotovení návrhu dočasného dopravního značení, jeho projenání s dotčenými orgány a organizacemi, dodání dopravních značek, jejich rozmístění, přemísťování a údržba v průběhu stavby, včetně následného odstranění po ukončení stavebních prací.</t>
  </si>
  <si>
    <t>14</t>
  </si>
  <si>
    <t>001001009</t>
  </si>
  <si>
    <t>Náklady na výrobu pamětní desky 0,3 x 0,4 m s umístěním po dokončení stavby, včetně dopravy</t>
  </si>
  <si>
    <t>-1617906870</t>
  </si>
  <si>
    <t>13</t>
  </si>
  <si>
    <t>001001010</t>
  </si>
  <si>
    <t>Náklady na výrobu velkoplošného reklamního panelu 5,1 x 2,4 m s umístěním po dobu realizace projektu, včetně dopravy</t>
  </si>
  <si>
    <t>1775237477</t>
  </si>
  <si>
    <t>001001011</t>
  </si>
  <si>
    <t>Náklady na zajištění odborného archeologického dohledu nad zemními pracemi</t>
  </si>
  <si>
    <t>-38374301</t>
  </si>
  <si>
    <t>16</t>
  </si>
  <si>
    <t>001001012</t>
  </si>
  <si>
    <t>Náklady na zastupování objednatele v případných řízeních a při zajištění vydání kolaudačního souhlasu</t>
  </si>
  <si>
    <t>-52754240</t>
  </si>
  <si>
    <t>9</t>
  </si>
  <si>
    <t>001001013</t>
  </si>
  <si>
    <t>Náklady na realizační dokumentaci stavby komunikací</t>
  </si>
  <si>
    <t>-2108533222</t>
  </si>
  <si>
    <t>VRN</t>
  </si>
  <si>
    <t>Vedlejší rozpočtové náklady</t>
  </si>
  <si>
    <t>VRN3</t>
  </si>
  <si>
    <t>Zařízení staveniště</t>
  </si>
  <si>
    <t>10</t>
  </si>
  <si>
    <t>030001000</t>
  </si>
  <si>
    <t>Základní rozdělení průvodních činností a nákladů zařízení staveniště</t>
  </si>
  <si>
    <t>CS ÚRS 2014 01</t>
  </si>
  <si>
    <t>1024</t>
  </si>
  <si>
    <t>1307491115</t>
  </si>
  <si>
    <t>Poznámka k položce:
Veškeré náklady spojené s vybudováním, provozem a odstraněním zařízení staveniště. Cena stanovena jako 1 % z celkové ceny stavby.</t>
  </si>
  <si>
    <t>SO 001 - Příprava staveniště</t>
  </si>
  <si>
    <t xml:space="preserve">    1 - Zemní práce</t>
  </si>
  <si>
    <t xml:space="preserve">    998 - Přesun hmot</t>
  </si>
  <si>
    <t>Zemní práce</t>
  </si>
  <si>
    <t>111201102</t>
  </si>
  <si>
    <t>Odstranění křovin a stromů s odstraněním kořenů  průměru kmene do 100 mm do sklonu terénu 1 : 5, při celkové ploše přes 1 000 do 10 000 m2</t>
  </si>
  <si>
    <t>CS ÚRS 2019 01</t>
  </si>
  <si>
    <t>1619432330</t>
  </si>
  <si>
    <t>111251224</t>
  </si>
  <si>
    <t>Prořezávka listnatých porostů  výběrem dřevin výšky do 5 m, s ponecháním nehroubí na místě, při hustotě porostu do 200 kusů</t>
  </si>
  <si>
    <t>ar</t>
  </si>
  <si>
    <t>1873318376</t>
  </si>
  <si>
    <t>2440*0,5*2/100 "prořezání větví 0,5m pásu podél stezky"</t>
  </si>
  <si>
    <t>112101101</t>
  </si>
  <si>
    <t>Odstranění stromů s odřezáním kmene a s odvětvením listnatých, průměru kmene přes 100 do 300 mm</t>
  </si>
  <si>
    <t>kus</t>
  </si>
  <si>
    <t>-630632492</t>
  </si>
  <si>
    <t>112101102</t>
  </si>
  <si>
    <t>Odstranění stromů s odřezáním kmene a s odvětvením listnatých, průměru kmene přes 300 do 500 mm</t>
  </si>
  <si>
    <t>-847089167</t>
  </si>
  <si>
    <t>112101103</t>
  </si>
  <si>
    <t>Odstranění stromů s odřezáním kmene a s odvětvením listnatých, průměru kmene přes 500 do 700 mm</t>
  </si>
  <si>
    <t>85774162</t>
  </si>
  <si>
    <t>112101104</t>
  </si>
  <si>
    <t>Odstranění stromů s odřezáním kmene a s odvětvením listnatých, průměru kmene přes 700 do 900 mm</t>
  </si>
  <si>
    <t>958610047</t>
  </si>
  <si>
    <t>112201101</t>
  </si>
  <si>
    <t>Odstranění pařezů  s jejich vykopáním, vytrháním nebo odstřelením, s přesekáním kořenů průměru přes 100 do 300 mm</t>
  </si>
  <si>
    <t>-2089487953</t>
  </si>
  <si>
    <t>112201102</t>
  </si>
  <si>
    <t>Odstranění pařezů  s jejich vykopáním, vytrháním nebo odstřelením, s přesekáním kořenů průměru přes 300 do 500 mm</t>
  </si>
  <si>
    <t>-860555920</t>
  </si>
  <si>
    <t>112201103</t>
  </si>
  <si>
    <t>Odstranění pařezů  s jejich vykopáním, vytrháním nebo odstřelením, s přesekáním kořenů průměru přes 500 do 700 mm</t>
  </si>
  <si>
    <t>-928630175</t>
  </si>
  <si>
    <t>112201104</t>
  </si>
  <si>
    <t>Odstranění pařezů  s jejich vykopáním, vytrháním nebo odstřelením, s přesekáním kořenů průměru přes 700 do 900 mm</t>
  </si>
  <si>
    <t>-1725559093</t>
  </si>
  <si>
    <t>162301401</t>
  </si>
  <si>
    <t>Vodorovné přemístění větví, kmenů nebo pařezů  s naložením, složením a dopravou do 5000 m větví stromů listnatých, průměru kmene přes 100 do 300 mm</t>
  </si>
  <si>
    <t>-135216161</t>
  </si>
  <si>
    <t>162301402</t>
  </si>
  <si>
    <t>Vodorovné přemístění větví, kmenů nebo pařezů  s naložením, složením a dopravou do 5000 m větví stromů listnatých, průměru kmene přes 300 do 500 mm</t>
  </si>
  <si>
    <t>219106240</t>
  </si>
  <si>
    <t>162301403</t>
  </si>
  <si>
    <t>Vodorovné přemístění větví, kmenů nebo pařezů  s naložením, složením a dopravou do 5000 m větví stromů listnatých, průměru kmene přes 500 do 700 mm</t>
  </si>
  <si>
    <t>-1215212176</t>
  </si>
  <si>
    <t>162301404</t>
  </si>
  <si>
    <t>Vodorovné přemístění větví, kmenů nebo pařezů  s naložením, složením a dopravou do 5000 m větví stromů listnatých, průměru kmene přes 700 do 900 mm</t>
  </si>
  <si>
    <t>-998335903</t>
  </si>
  <si>
    <t>162301411</t>
  </si>
  <si>
    <t>Vodorovné přemístění větví, kmenů nebo pařezů  s naložením, složením a dopravou do 5000 m kmenů stromů listnatých, průměru přes 100 do 300 mm</t>
  </si>
  <si>
    <t>-1652396745</t>
  </si>
  <si>
    <t>162301412</t>
  </si>
  <si>
    <t>Vodorovné přemístění větví, kmenů nebo pařezů  s naložením, složením a dopravou do 5000 m kmenů stromů listnatých, průměru přes 300 do 500 mm</t>
  </si>
  <si>
    <t>-636049478</t>
  </si>
  <si>
    <t>17</t>
  </si>
  <si>
    <t>162301413</t>
  </si>
  <si>
    <t>Vodorovné přemístění větví, kmenů nebo pařezů  s naložením, složením a dopravou do 5000 m kmenů stromů listnatých, průměru přes 500 do 700 mm</t>
  </si>
  <si>
    <t>-260826192</t>
  </si>
  <si>
    <t>18</t>
  </si>
  <si>
    <t>162301414</t>
  </si>
  <si>
    <t>Vodorovné přemístění větví, kmenů nebo pařezů  s naložením, složením a dopravou do 5000 m kmenů stromů listnatých, průměru přes 700 do 900 mm</t>
  </si>
  <si>
    <t>-1755016993</t>
  </si>
  <si>
    <t>19</t>
  </si>
  <si>
    <t>162301421</t>
  </si>
  <si>
    <t>Vodorovné přemístění větví, kmenů nebo pařezů  s naložením, složením a dopravou do 5000 m pařezů kmenů, průměru přes 100 do 300 mm</t>
  </si>
  <si>
    <t>131660520</t>
  </si>
  <si>
    <t>20</t>
  </si>
  <si>
    <t>162301422</t>
  </si>
  <si>
    <t>Vodorovné přemístění větví, kmenů nebo pařezů  s naložením, složením a dopravou do 5000 m pařezů kmenů, průměru přes 300 do 500 mm</t>
  </si>
  <si>
    <t>1653312638</t>
  </si>
  <si>
    <t>162301423</t>
  </si>
  <si>
    <t>Vodorovné přemístění větví, kmenů nebo pařezů  s naložením, složením a dopravou do 5000 m pařezů kmenů, průměru přes 500 do 700 mm</t>
  </si>
  <si>
    <t>-171455081</t>
  </si>
  <si>
    <t>22</t>
  </si>
  <si>
    <t>162301424</t>
  </si>
  <si>
    <t>Vodorovné přemístění větví, kmenů nebo pařezů  s naložením, složením a dopravou do 5000 m pařezů kmenů, průměru přes 700 do 900 mm</t>
  </si>
  <si>
    <t>-2113934484</t>
  </si>
  <si>
    <t>23</t>
  </si>
  <si>
    <t>162301501</t>
  </si>
  <si>
    <t>Vodorovné přemístění smýcených křovin  do průměru kmene 100 mm na vzdálenost do 5 000 m</t>
  </si>
  <si>
    <t>-783923995</t>
  </si>
  <si>
    <t>998</t>
  </si>
  <si>
    <t>Přesun hmot</t>
  </si>
  <si>
    <t>24</t>
  </si>
  <si>
    <t>998231311</t>
  </si>
  <si>
    <t>Přesun hmot pro sadovnické a krajinářské úpravy - strojně dopravní vzdálenost do 5000 m</t>
  </si>
  <si>
    <t>t</t>
  </si>
  <si>
    <t>-116138673</t>
  </si>
  <si>
    <t>odkop</t>
  </si>
  <si>
    <t>1922,06</t>
  </si>
  <si>
    <t>odvoz</t>
  </si>
  <si>
    <t>1774,76</t>
  </si>
  <si>
    <t>ornice</t>
  </si>
  <si>
    <t>147,3</t>
  </si>
  <si>
    <t>výměna</t>
  </si>
  <si>
    <t>1782,977</t>
  </si>
  <si>
    <t>SO 101 - Účelová komunikace</t>
  </si>
  <si>
    <t xml:space="preserve">    2 - Zakládání</t>
  </si>
  <si>
    <t xml:space="preserve">      21 - Zakládání - úprava podloží a základové spáry, zlepšování vlastností hornin - podmíněná</t>
  </si>
  <si>
    <t xml:space="preserve">    4 - Vodorovné konstrukce</t>
  </si>
  <si>
    <t xml:space="preserve">    9 - Ostatní konstrukce a práce, bourání</t>
  </si>
  <si>
    <t xml:space="preserve">    997 - Přesun sutě</t>
  </si>
  <si>
    <t>113107237</t>
  </si>
  <si>
    <t>Odstranění podkladů nebo krytů strojně plochy jednotlivě přes 200 m2 s přemístěním hmot na skládku na vzdálenost do 20 m nebo s naložením na dopravní prostředek z betonu vyztuženého sítěmi, o tl. vrstvy přes 150 do 300 mm</t>
  </si>
  <si>
    <t>417160967</t>
  </si>
  <si>
    <t>395 "odstranění panelového krytu u ČOV"</t>
  </si>
  <si>
    <t>113107322</t>
  </si>
  <si>
    <t>Odstranění podkladů nebo krytů strojně plochy jednotlivě do 50 m2 s přemístěním hmot na skládku na vzdálenost do 3 m nebo s naložením na dopravní prostředek z kameniva hrubého drceného, o tl. vrstvy přes 100 do 200 mm</t>
  </si>
  <si>
    <t>-505283628</t>
  </si>
  <si>
    <t>2,25*8,1  "vyspravení kce krajnice silnice na ZÚ"</t>
  </si>
  <si>
    <t>113107341</t>
  </si>
  <si>
    <t>Odstranění podkladů nebo krytů strojně plochy jednotlivě do 50 m2 s přemístěním hmot na skládku na vzdálenost do 3 m nebo s naložením na dopravní prostředek živičných, o tl. vrstvy do 50 mm</t>
  </si>
  <si>
    <t>1849359880</t>
  </si>
  <si>
    <t>3*8,1  "vyspravení kce krajnice silnice na ZÚ"</t>
  </si>
  <si>
    <t>113107342</t>
  </si>
  <si>
    <t>Odstranění podkladů nebo krytů strojně plochy jednotlivě do 50 m2 s přemístěním hmot na skládku na vzdálenost do 3 m nebo s naložením na dopravní prostředek živičných, o tl. vrstvy přes 50 do 100 mm</t>
  </si>
  <si>
    <t>-1992474898</t>
  </si>
  <si>
    <t>8,1*(2,75+2,5)  "vyspravení kce krajnice silnice na ZÚ"</t>
  </si>
  <si>
    <t>113107343</t>
  </si>
  <si>
    <t>Odstranění podkladů nebo krytů strojně plochy jednotlivě do 50 m2 s přemístěním hmot na skládku na vzdálenost do 3 m nebo s naložením na dopravní prostředek živičných, o tl. vrstvy přes 100 do 150 mm</t>
  </si>
  <si>
    <t>733485236</t>
  </si>
  <si>
    <t>85 "odstranění asfaltového krytu u ČOV"</t>
  </si>
  <si>
    <t>121101103</t>
  </si>
  <si>
    <t>Sejmutí ornice nebo lesní půdy  s vodorovným přemístěním na hromady v místě upotřebení nebo na dočasné či trvalé skládky se složením, na vzdálenost přes 100 do 250 m</t>
  </si>
  <si>
    <t>m3</t>
  </si>
  <si>
    <t>1323401051</t>
  </si>
  <si>
    <t>982*0,15 "dle závazného stanoviska k vynětí půdy ze zPF"</t>
  </si>
  <si>
    <t>122202202</t>
  </si>
  <si>
    <t>Odkopávky a prokopávky nezapažené pro silnice  s přemístěním výkopku v příčných profilech na vzdálenost do 15 m nebo s naložením na dopravní prostředek v hornině tř. 3 přes 100 do 1 000 m3</t>
  </si>
  <si>
    <t>313407523</t>
  </si>
  <si>
    <t>1922,06 "dle bilance zemn. prací"</t>
  </si>
  <si>
    <t>odkop-ornice</t>
  </si>
  <si>
    <t>162301101</t>
  </si>
  <si>
    <t>Vodorovné přemístění výkopku nebo sypaniny po suchu  na obvyklém dopravním prostředku, bez naložení výkopku, avšak se složením bez rozhrnutí z horniny tř. 1 až 4 na vzdálenost přes 50 do 500 m</t>
  </si>
  <si>
    <t>-584373362</t>
  </si>
  <si>
    <t>ornice*2 "ornice tam a zpět"</t>
  </si>
  <si>
    <t>162701105</t>
  </si>
  <si>
    <t>Vodorovné přemístění výkopku nebo sypaniny po suchu  na obvyklém dopravním prostředku, bez naložení výkopku, avšak se složením bez rozhrnutí z horniny tř. 1 až 4 na vzdálenost přes 9 000 do 10 000 m</t>
  </si>
  <si>
    <t>682059337</t>
  </si>
  <si>
    <t>odkop -ornice</t>
  </si>
  <si>
    <t>167101102</t>
  </si>
  <si>
    <t>Nakládání, skládání a překládání neulehlého výkopku nebo sypaniny  nakládání, množství přes 100 m3, z hornin tř. 1 až 4</t>
  </si>
  <si>
    <t>-684988803</t>
  </si>
  <si>
    <t>171101111</t>
  </si>
  <si>
    <t>Uložení sypaniny do násypů  s rozprostřením sypaniny ve vrstvách a s hrubým urovnáním zhutněných s uzavřením povrchu násypu z hornin nesoudržných sypkých s relativní ulehlostí I(d) 0,9 nebo v aktivní zóně</t>
  </si>
  <si>
    <t>1453777028</t>
  </si>
  <si>
    <t>1224,03 "dle bilance zemn. prací"</t>
  </si>
  <si>
    <t>Mezisoučet</t>
  </si>
  <si>
    <t>1224,03-929*0,15 "násyp -rozprostřená ornice mimo les"</t>
  </si>
  <si>
    <t>M</t>
  </si>
  <si>
    <t>583312000</t>
  </si>
  <si>
    <t>štěrkopísek netříděný zásypový</t>
  </si>
  <si>
    <t>679987729</t>
  </si>
  <si>
    <t>1084,68*1,67*1,15</t>
  </si>
  <si>
    <t>171201201</t>
  </si>
  <si>
    <t>Uložení sypaniny  na skládky</t>
  </si>
  <si>
    <t>1212503978</t>
  </si>
  <si>
    <t>171201211</t>
  </si>
  <si>
    <t>Poplatek za uložení stavebního odpadu na skládce (skládkovné) zeminy a kameniva zatříděného do Katalogu odpadů pod kódem 170 504</t>
  </si>
  <si>
    <t>683236118</t>
  </si>
  <si>
    <t>odvoz*1,8</t>
  </si>
  <si>
    <t>181451133</t>
  </si>
  <si>
    <t>Založení trávníku na půdě předem připravené plochy přes 1000 m2 výsevem včetně utažení parkového na svahu přes 1:2 do 1:1</t>
  </si>
  <si>
    <t>-192300243</t>
  </si>
  <si>
    <t>00572410</t>
  </si>
  <si>
    <t>osivo směs travní parková</t>
  </si>
  <si>
    <t>kg</t>
  </si>
  <si>
    <t>-1379602224</t>
  </si>
  <si>
    <t>929*0,015 "Přepočtené koeficientem množství</t>
  </si>
  <si>
    <t>181951102</t>
  </si>
  <si>
    <t>Úprava pláně vyrovnáním výškových rozdílů  v hornině tř. 1 až 4 se zhutněním</t>
  </si>
  <si>
    <t>-1679000506</t>
  </si>
  <si>
    <t>350*3,4+1184,54*4,9+95,5*3,4+1174,6*3,9+158*4,9 "dle staničení v C.3 Koord. sit."</t>
  </si>
  <si>
    <t>182101101</t>
  </si>
  <si>
    <t>Svahování trvalých svahů do projektovaných profilů  s potřebným přemístěním výkopku při svahování v zářezech v hornině tř. 1 až 4</t>
  </si>
  <si>
    <t>1454003988</t>
  </si>
  <si>
    <t>182201101</t>
  </si>
  <si>
    <t>Svahování trvalých svahů do projektovaných profilů  s potřebným přemístěním výkopku při svahování násypů v jakékoliv hornině</t>
  </si>
  <si>
    <t>-403385800</t>
  </si>
  <si>
    <t>182301132</t>
  </si>
  <si>
    <t>Rozprostření a urovnání ornice ve svahu sklonu přes 1:5 při souvislé ploše přes 500 m2, tl. vrstvy přes 100 do 150 mm</t>
  </si>
  <si>
    <t>1262205097</t>
  </si>
  <si>
    <t>929+53</t>
  </si>
  <si>
    <t>183403153</t>
  </si>
  <si>
    <t>Obdělání půdy  hrabáním v rovině nebo na svahu do 1:5</t>
  </si>
  <si>
    <t>1003670898</t>
  </si>
  <si>
    <t>183403161</t>
  </si>
  <si>
    <t>Obdělání půdy  válením v rovině nebo na svahu do 1:5</t>
  </si>
  <si>
    <t>-796517527</t>
  </si>
  <si>
    <t>Zakládání</t>
  </si>
  <si>
    <t>Zakládání - úprava podloží a základové spáry, zlepšování vlastností hornin - podmíněná</t>
  </si>
  <si>
    <t>122202203</t>
  </si>
  <si>
    <t>Odkopávky a prokopávky nezapažené pro silnice  s přemístěním výkopku v příčných profilech na vzdálenost do 15 m nebo s naložením na dopravní prostředek v hornině tř. 3 přes 1 000 do 5 000 m3</t>
  </si>
  <si>
    <t>-2010733036</t>
  </si>
  <si>
    <t>345*3,4*0,3 "výměna v km 0,000-0,345"</t>
  </si>
  <si>
    <t>1024,63*3,9*0,3+158*4,9*0,3 "výměna v km 1,780-2,962"</t>
  </si>
  <si>
    <t>1206582875</t>
  </si>
  <si>
    <t>25</t>
  </si>
  <si>
    <t>-1662000286</t>
  </si>
  <si>
    <t>26</t>
  </si>
  <si>
    <t>-1513198226</t>
  </si>
  <si>
    <t>výměna*1,8</t>
  </si>
  <si>
    <t>27</t>
  </si>
  <si>
    <t>215901101</t>
  </si>
  <si>
    <t>Zhutnění podloží pod násypy z rostlé horniny tř. 1 až 4  z hornin soudružných do 92 % PS a nesoudržných sypkých relativní ulehlosti I(d) do 0,8</t>
  </si>
  <si>
    <t>-963752924</t>
  </si>
  <si>
    <t>345*3,4 "výměna v km 0,000-0,350"</t>
  </si>
  <si>
    <t>1024,63*3,9+158*4,9 "výměna v km 1,780-2,962"</t>
  </si>
  <si>
    <t>28</t>
  </si>
  <si>
    <t>564581111</t>
  </si>
  <si>
    <t>Zřízení podsypu nebo podkladu ze sypaniny  s rozprostřením, vlhčením, a zhutněním, po zhutnění tl. 300 mm</t>
  </si>
  <si>
    <t>694673693</t>
  </si>
  <si>
    <t>29</t>
  </si>
  <si>
    <t>58344229</t>
  </si>
  <si>
    <t>štěrkodrť frakce 0/125</t>
  </si>
  <si>
    <t>681098378</t>
  </si>
  <si>
    <t>výměna*1,15*1,67</t>
  </si>
  <si>
    <t>Vodorovné konstrukce</t>
  </si>
  <si>
    <t>33</t>
  </si>
  <si>
    <t>451317777</t>
  </si>
  <si>
    <t>Podklad nebo lože pod dlažbu (přídlažbu)  v ploše vodorovné nebo ve sklonu do 1:5, tloušťky od 50 do 100 mm z betonu prostého</t>
  </si>
  <si>
    <t>-50977299</t>
  </si>
  <si>
    <t>6*4,5 "lože v místě křížení Mniišího potoka"</t>
  </si>
  <si>
    <t>113,5 "lože pro dlažbu v místech brodů"</t>
  </si>
  <si>
    <t>34</t>
  </si>
  <si>
    <t>461211711</t>
  </si>
  <si>
    <t>Patka z lomového kamene lomařsky upraveného pro dlažbu  zděná na sucho bez výplně spár</t>
  </si>
  <si>
    <t>-55457101</t>
  </si>
  <si>
    <t>1*0,5*(7,9+20,5) "stabilizace svahu potoka"</t>
  </si>
  <si>
    <t>35</t>
  </si>
  <si>
    <t>462511270</t>
  </si>
  <si>
    <t>Zához z lomového kamene neupraveného záhozového  bez proštěrkování z terénu, hmotnosti jednotlivých kamenů do 200 kg</t>
  </si>
  <si>
    <t>-2082520265</t>
  </si>
  <si>
    <t>1*(20,5+7,9) "stabilizace svahu potoka"</t>
  </si>
  <si>
    <t>76</t>
  </si>
  <si>
    <t>463212111</t>
  </si>
  <si>
    <t>Rovnanina z lomového kamene upraveného, tříděného  jakékoliv tloušťky rovnaniny s vyklínováním spár a dutin úlomky kamene</t>
  </si>
  <si>
    <t>-1766700884</t>
  </si>
  <si>
    <t>6*4,5*0,25 "kamenný brod v místě křížení Mníšího potoka"</t>
  </si>
  <si>
    <t>36</t>
  </si>
  <si>
    <t>464511111</t>
  </si>
  <si>
    <t>Pohoz dna nebo svahů jakékoliv tloušťky  z lomového kamene neupraveného tříděného z terénu</t>
  </si>
  <si>
    <t>1866775135</t>
  </si>
  <si>
    <t>20,5*1,3*0,15 "stabilizace svahu potoka"</t>
  </si>
  <si>
    <t>20 "rezerva - odhadované množství stabilizace svahů potoka dle požadavků správce vodního toku"</t>
  </si>
  <si>
    <t>77</t>
  </si>
  <si>
    <t>465511427</t>
  </si>
  <si>
    <t>Dlažba z lomového kamene lomařsky upraveného  na sucho s vyklínováním kamenem, s vyplněním spár těženým kamenivem, drnem nebo ornicí s osetím, tl. kamene 400 mm</t>
  </si>
  <si>
    <t>1570223077</t>
  </si>
  <si>
    <t>6*0,4*2 "šlapáky pro překonání Mnišího potoka"</t>
  </si>
  <si>
    <t>39</t>
  </si>
  <si>
    <t>564861111</t>
  </si>
  <si>
    <t>Podklad ze štěrkodrti ŠD  s rozprostřením a zhutněním, po zhutnění tl. 200 mm</t>
  </si>
  <si>
    <t>-1317447360</t>
  </si>
  <si>
    <t>2,25*8,1 "vyspravení kce krajnice silnice na ZÚ"</t>
  </si>
  <si>
    <t>40</t>
  </si>
  <si>
    <t>564871111</t>
  </si>
  <si>
    <t>Podklad ze štěrkodrti ŠD  s rozprostřením a zhutněním, po zhutnění tl. 250 mm</t>
  </si>
  <si>
    <t>1611149878</t>
  </si>
  <si>
    <t>350*2,8+1184,54*3,9+95,5*2,8+1174,6*3,25+158*4,25 "dle staničení v C.3 Koord. sit."</t>
  </si>
  <si>
    <t>-113,5 "plocha odvodňovacích brodů"</t>
  </si>
  <si>
    <t>41</t>
  </si>
  <si>
    <t>565145111</t>
  </si>
  <si>
    <t>Asfaltový beton vrstva podkladní ACP 16 (obalované kamenivo střednězrnné - OKS)  s rozprostřením a zhutněním v pruhu šířky do 3 m, po zhutnění tl. 60 mm</t>
  </si>
  <si>
    <t>-2138778299</t>
  </si>
  <si>
    <t>350*2,3+1184,54*3,4+95,5*2,3+1174,6*2,75+158*3,75 "dle staničení v C.3 Koord. sit."</t>
  </si>
  <si>
    <t>42</t>
  </si>
  <si>
    <t>565165112</t>
  </si>
  <si>
    <t>Asfaltový beton vrstva podkladní ACP 16 (obalované kamenivo střednězrnné - OKS)  s rozprostřením a zhutněním v pruhu šířky do 3 m, po zhutnění tl. 90 mm</t>
  </si>
  <si>
    <t>2121700159</t>
  </si>
  <si>
    <t>2,5*8,1 "vyspravení kce krajnice silnice na ZÚ"</t>
  </si>
  <si>
    <t>43</t>
  </si>
  <si>
    <t>565231112</t>
  </si>
  <si>
    <t>Podklad ze štěrku částečně zpevněného cementovou maltou ŠCM  s rozprostřením a s hutněním, po zhutnění tl. 200 mm</t>
  </si>
  <si>
    <t>-1566078739</t>
  </si>
  <si>
    <t>44</t>
  </si>
  <si>
    <t>569903311</t>
  </si>
  <si>
    <t>Zřízení zemních krajnic z hornin jakékoliv třídy  se zhutněním</t>
  </si>
  <si>
    <t>2119845903</t>
  </si>
  <si>
    <t>0,1*2*(350*0,25+1184,54*0,5+95,5*0,25+1174,6*0,25+158*0,5) "dle staničení v C.3 Koord. sit."</t>
  </si>
  <si>
    <t>45</t>
  </si>
  <si>
    <t>58344155</t>
  </si>
  <si>
    <t>štěrkodrť frakce 0/22</t>
  </si>
  <si>
    <t>515864753</t>
  </si>
  <si>
    <t>215,2590*1,15*1,67</t>
  </si>
  <si>
    <t>46</t>
  </si>
  <si>
    <t>573191111</t>
  </si>
  <si>
    <t>Postřik infiltrační kationaktivní emulzí v množství 1,00 kg/m2</t>
  </si>
  <si>
    <t>-641150279</t>
  </si>
  <si>
    <t>18,225 "vyspravení kce krajnice silnice na ZÚ" + 10242,556 "stezka"</t>
  </si>
  <si>
    <t>47</t>
  </si>
  <si>
    <t>573211111</t>
  </si>
  <si>
    <t>Postřik spojovací PS bez posypu kamenivem z asfaltu silničního, v množství 0,60 kg/m2</t>
  </si>
  <si>
    <t>96861577</t>
  </si>
  <si>
    <t>20,25+22,275 "vyspravení kce krajnice silnice na ZÚ" + 8761,236 "stezka"</t>
  </si>
  <si>
    <t>48</t>
  </si>
  <si>
    <t>577144111</t>
  </si>
  <si>
    <t>Asfaltový beton vrstva obrusná ACO 11 (ABS)  s rozprostřením a se zhutněním z nemodifikovaného asfaltu v pruhu šířky do 3 m tř. I, po zhutnění tl. 50 mm</t>
  </si>
  <si>
    <t>751062509</t>
  </si>
  <si>
    <t>3*8,1 "vyspravení kce krajnice silnice na ZÚ"</t>
  </si>
  <si>
    <t>49</t>
  </si>
  <si>
    <t>577155111</t>
  </si>
  <si>
    <t>Asfaltový beton vrstva obrusná ACO 16 (ABH)  s rozprostřením a zhutněním z nemodifikovaného asfaltu, po zhutnění v pruhu šířky do 3 m tl. 60 mm</t>
  </si>
  <si>
    <t>-1506385452</t>
  </si>
  <si>
    <t>350*2+1184,54*3+95,5*2+1174,6*2,5 "dle staničení v C.3 Koord. sit."</t>
  </si>
  <si>
    <t>50</t>
  </si>
  <si>
    <t>577155112</t>
  </si>
  <si>
    <t>Asfaltový beton vrstva ložní ACL 16 (ABH)  s rozprostřením a zhutněním z nemodifikovaného asfaltu v pruhu šířky do 3 m, po zhutnění tl. 60 mm</t>
  </si>
  <si>
    <t>885069942</t>
  </si>
  <si>
    <t>2,75*8,1 "vyspravení kce krajnice silnice na ZÚ"</t>
  </si>
  <si>
    <t>51</t>
  </si>
  <si>
    <t>577155121</t>
  </si>
  <si>
    <t>Asfaltový beton vrstva obrusná ACO 16 (ABH)  s rozprostřením a zhutněním z nemodifikovaného asfaltu, po zhutnění v pruhu šířky přes 3 m tl. 60 mm</t>
  </si>
  <si>
    <t>-629937234</t>
  </si>
  <si>
    <t>158*3,5</t>
  </si>
  <si>
    <t>52</t>
  </si>
  <si>
    <t>-868223586</t>
  </si>
  <si>
    <t>43 "zřízení brodu v km 1,535"</t>
  </si>
  <si>
    <t>12,5*3 "zřízení brodu v km 1,806"</t>
  </si>
  <si>
    <t>23,5 "zpevněné křížení s lesní cestou v km 2,589"</t>
  </si>
  <si>
    <t>53</t>
  </si>
  <si>
    <t>599632111</t>
  </si>
  <si>
    <t>Vyplnění spár dlažby (přídlažby) z lomového kamene  v jakémkoliv sklonu plochy a jakékoliv tloušťky cementovou maltou se zatřením</t>
  </si>
  <si>
    <t>-926211405</t>
  </si>
  <si>
    <t>Ostatní konstrukce a práce, bourání</t>
  </si>
  <si>
    <t>56</t>
  </si>
  <si>
    <t>914111111</t>
  </si>
  <si>
    <t>Montáž svislé dopravní značky základní  velikosti do 1 m2 objímkami na sloupky nebo konzoly</t>
  </si>
  <si>
    <t>-705019260</t>
  </si>
  <si>
    <t>57</t>
  </si>
  <si>
    <t>40445538</t>
  </si>
  <si>
    <t>značka dopravní svislá retroreflexní fólie tř 1 FeZn-Al rám D 500mm</t>
  </si>
  <si>
    <t>-1404935867</t>
  </si>
  <si>
    <t>58</t>
  </si>
  <si>
    <t>40445531</t>
  </si>
  <si>
    <t>značka dopravní svislá retroreflexní fólie tř 1 FeZn-Al rám 500x300mm</t>
  </si>
  <si>
    <t>-558765986</t>
  </si>
  <si>
    <t>59</t>
  </si>
  <si>
    <t>914511112</t>
  </si>
  <si>
    <t>Montáž sloupku dopravních značek  délky do 3,5 m do hliníkové patky</t>
  </si>
  <si>
    <t>-1599190656</t>
  </si>
  <si>
    <t>60</t>
  </si>
  <si>
    <t>404452250</t>
  </si>
  <si>
    <t>sloupek pro dopravní značku Zn D 60mm v 3,5m</t>
  </si>
  <si>
    <t>1875684247</t>
  </si>
  <si>
    <t>61</t>
  </si>
  <si>
    <t>404452400</t>
  </si>
  <si>
    <t>patka pro sloupek Al D 60mm</t>
  </si>
  <si>
    <t>-110825170</t>
  </si>
  <si>
    <t>62</t>
  </si>
  <si>
    <t>404452530</t>
  </si>
  <si>
    <t>víčko plastové na sloupek D 60mm</t>
  </si>
  <si>
    <t>456847668</t>
  </si>
  <si>
    <t>63</t>
  </si>
  <si>
    <t>916131213</t>
  </si>
  <si>
    <t>Osazení silničního obrubníku betonového se zřízením lože, s vyplněním a zatřením spár cementovou maltou stojatého s boční opěrou z betonu prostého, do lože z betonu prostého</t>
  </si>
  <si>
    <t>m</t>
  </si>
  <si>
    <t>1994229615</t>
  </si>
  <si>
    <t>8+4 "nájezdový obrubník na vjezdech"</t>
  </si>
  <si>
    <t>6*2 "nájezdový obrubník v místech brodů"</t>
  </si>
  <si>
    <t>64</t>
  </si>
  <si>
    <t>59217029</t>
  </si>
  <si>
    <t>obrubník betonový silniční nájezdový 1000x150x150mm</t>
  </si>
  <si>
    <t>1684966535</t>
  </si>
  <si>
    <t>65</t>
  </si>
  <si>
    <t>916991121</t>
  </si>
  <si>
    <t>Lože pod obrubníky, krajníky nebo obruby z dlažebních kostek  z betonu prostého tř. C 16/20</t>
  </si>
  <si>
    <t>-1500977886</t>
  </si>
  <si>
    <t>24*0,35*0,1</t>
  </si>
  <si>
    <t>997</t>
  </si>
  <si>
    <t>Přesun sutě</t>
  </si>
  <si>
    <t>69</t>
  </si>
  <si>
    <t>997221551</t>
  </si>
  <si>
    <t>Vodorovná doprava suti  bez naložení, ale se složením a s hrubým urovnáním ze sypkých materiálů, na vzdálenost do 1 km</t>
  </si>
  <si>
    <t>-1153423210</t>
  </si>
  <si>
    <t>70</t>
  </si>
  <si>
    <t>997221559</t>
  </si>
  <si>
    <t>Vodorovná doprava suti  bez naložení, ale se složením a s hrubým urovnáním Příplatek k ceně za každý další i započatý 1 km přes 1 km</t>
  </si>
  <si>
    <t>-2088311938</t>
  </si>
  <si>
    <t>292,732*15</t>
  </si>
  <si>
    <t>71</t>
  </si>
  <si>
    <t>997221611</t>
  </si>
  <si>
    <t>Nakládání na dopravní prostředky  pro vodorovnou dopravu suti</t>
  </si>
  <si>
    <t>-1781111106</t>
  </si>
  <si>
    <t>72</t>
  </si>
  <si>
    <t>997221825</t>
  </si>
  <si>
    <t>Poplatek za uložení stavebního odpadu na skládce (skládkovné) z armovaného betonu zatříděného do Katalogu odpadů pod kódem 170 101</t>
  </si>
  <si>
    <t>2098508721</t>
  </si>
  <si>
    <t>73</t>
  </si>
  <si>
    <t>997221845</t>
  </si>
  <si>
    <t>Poplatek za uložení stavebního odpadu na skládce (skládkovné) asfaltového bez obsahu dehtu zatříděného do Katalogu odpadů pod kódem 170 302</t>
  </si>
  <si>
    <t>-1215957524</t>
  </si>
  <si>
    <t>2,381+9,356+26,86</t>
  </si>
  <si>
    <t>74</t>
  </si>
  <si>
    <t>997221855</t>
  </si>
  <si>
    <t>-771537036</t>
  </si>
  <si>
    <t>75</t>
  </si>
  <si>
    <t>998225111</t>
  </si>
  <si>
    <t>Přesun hmot pro komunikace s krytem z kameniva, monolitickým betonovým nebo živičným  dopravní vzdálenost do 200 m jakékoliv délky objektu</t>
  </si>
  <si>
    <t>-1482416124</t>
  </si>
  <si>
    <t>2,149</t>
  </si>
  <si>
    <t>SO 701 - Odpočívka</t>
  </si>
  <si>
    <t xml:space="preserve">    3 - Svislé a kompletní konstrukce</t>
  </si>
  <si>
    <t>121101101</t>
  </si>
  <si>
    <t>Sejmutí ornice nebo lesní půdy  s vodorovným přemístěním na hromady v místě upotřebení nebo na dočasné či trvalé skládky se složením, na vzdálenost do 50 m</t>
  </si>
  <si>
    <t>1622697393</t>
  </si>
  <si>
    <t>40*0,15</t>
  </si>
  <si>
    <t>133201101</t>
  </si>
  <si>
    <t>Hloubení zapažených i nezapažených šachet  s případným nutným přemístěním výkopku ve výkopišti v hornině tř. 3 do 100 m3</t>
  </si>
  <si>
    <t>1660948840</t>
  </si>
  <si>
    <t>0,4*0,4*0,8*3 "patky stojanu na kola"</t>
  </si>
  <si>
    <t>0,5*0,5*0,5 "patka koše"</t>
  </si>
  <si>
    <t>4*2*0,5*0,5*0,5 "patka lavičky"</t>
  </si>
  <si>
    <t>2*0,8*0,8*0,5 "patka stolu"</t>
  </si>
  <si>
    <t>161101101</t>
  </si>
  <si>
    <t>Svislé přemístění výkopku  bez naložení do dopravní nádoby avšak s vyprázdněním dopravní nádoby na hromadu nebo do dopravního prostředku z horniny tř. 1 až 4, při hloubce výkopu přes 1 do 2,5 m</t>
  </si>
  <si>
    <t>-418878095</t>
  </si>
  <si>
    <t>561549924</t>
  </si>
  <si>
    <t>1945578256</t>
  </si>
  <si>
    <t>1375197930</t>
  </si>
  <si>
    <t>odkop*1,8</t>
  </si>
  <si>
    <t>181301102</t>
  </si>
  <si>
    <t>Rozprostření a urovnání ornice v rovině nebo ve svahu sklonu do 1:5 při souvislé ploše do 500 m2, tl. vrstvy přes 100 do 150 mm</t>
  </si>
  <si>
    <t>1338527637</t>
  </si>
  <si>
    <t>275313611</t>
  </si>
  <si>
    <t>Základy z betonu prostého patky a bloky z betonu kamenem neprokládaného tř. C 16/20</t>
  </si>
  <si>
    <t>919086444</t>
  </si>
  <si>
    <t>Svislé a kompletní konstrukce</t>
  </si>
  <si>
    <t>348181121</t>
  </si>
  <si>
    <t>Zábradlí mostní ze dřeva měkkého hoblovaného  výšky do 1,1 m, osová vzdálenost sloupků do 2 m trvalé bez výplně výroba</t>
  </si>
  <si>
    <t>1147743964</t>
  </si>
  <si>
    <t>5 "využití jako závěsný stojan na kola za sedlo pro 8 kol"</t>
  </si>
  <si>
    <t>348181122</t>
  </si>
  <si>
    <t>Zábradlí mostní ze dřeva měkkého hoblovaného  výšky do 1,1 m, osová vzdálenost sloupků do 2 m trvalé bez výplně montáž</t>
  </si>
  <si>
    <t>1645093035</t>
  </si>
  <si>
    <t>-654053797</t>
  </si>
  <si>
    <t>936001001</t>
  </si>
  <si>
    <t>Montáž prvků městské a zahradní architektury  hmotnosti do 0,1 t</t>
  </si>
  <si>
    <t>1337155448</t>
  </si>
  <si>
    <t>749001.R</t>
  </si>
  <si>
    <t>venkovní stůl dl. 1460 mm, š. 980 mm, v. 1260 mm, konstrukce ocelová s dřevěnými lamely z akátu</t>
  </si>
  <si>
    <t>2000861277</t>
  </si>
  <si>
    <t>936104211</t>
  </si>
  <si>
    <t>Montáž odpadkového koše  do betonové patky</t>
  </si>
  <si>
    <t>-1820673015</t>
  </si>
  <si>
    <t>7491012.R1</t>
  </si>
  <si>
    <t>koš odpadkový, kovová konstrukce obložena latěmi ze dřeva akátz bez víka (kotvený), výška 103 cm, průměr, 38 cm, objem 50 l</t>
  </si>
  <si>
    <t>429148442</t>
  </si>
  <si>
    <t>936124112</t>
  </si>
  <si>
    <t>Montáž lavičky parkové  stabilní se zabetonováním noh</t>
  </si>
  <si>
    <t>-866479626</t>
  </si>
  <si>
    <t>7491010.R1</t>
  </si>
  <si>
    <t xml:space="preserve">lavička s opěradlem (ukotvená), 212 x 52 x 132 cm, konstrukce - ocel žárový zinek, sedák - akát </t>
  </si>
  <si>
    <t>101566717</t>
  </si>
  <si>
    <t>-1760552912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</si>
</sst>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sz val="8"/>
      <color rgb="FF000000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289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20" fillId="0" borderId="4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left" vertical="center"/>
      <protection/>
    </xf>
    <xf numFmtId="0" fontId="23" fillId="4" borderId="0" xfId="0" applyFont="1" applyFill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4" xfId="0" applyNumberFormat="1" applyFont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166" fontId="30" fillId="0" borderId="0" xfId="0" applyNumberFormat="1" applyFont="1" applyBorder="1" applyAlignment="1" applyProtection="1">
      <alignment vertical="center"/>
      <protection/>
    </xf>
    <xf numFmtId="4" fontId="30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4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2" xfId="0" applyFont="1" applyBorder="1" applyAlignment="1" applyProtection="1">
      <alignment vertical="center"/>
      <protection locked="0"/>
    </xf>
    <xf numFmtId="0" fontId="18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0" xfId="0" applyFont="1" applyAlignment="1" applyProtection="1">
      <alignment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37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2" xfId="0" applyFont="1" applyBorder="1" applyAlignment="1" applyProtection="1">
      <alignment horizontal="center" vertical="center"/>
      <protection/>
    </xf>
    <xf numFmtId="49" fontId="38" fillId="0" borderId="22" xfId="0" applyNumberFormat="1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left" vertical="center" wrapText="1"/>
      <protection/>
    </xf>
    <xf numFmtId="0" fontId="38" fillId="0" borderId="22" xfId="0" applyFont="1" applyBorder="1" applyAlignment="1" applyProtection="1">
      <alignment horizontal="center" vertical="center" wrapText="1"/>
      <protection/>
    </xf>
    <xf numFmtId="167" fontId="38" fillId="0" borderId="22" xfId="0" applyNumberFormat="1" applyFont="1" applyBorder="1" applyAlignment="1" applyProtection="1">
      <alignment vertical="center"/>
      <protection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/>
    </xf>
    <xf numFmtId="0" fontId="39" fillId="0" borderId="3" xfId="0" applyFont="1" applyBorder="1" applyAlignment="1">
      <alignment vertical="center"/>
    </xf>
    <xf numFmtId="0" fontId="38" fillId="2" borderId="14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0"/>
  <sheetViews>
    <sheetView showGridLines="0" tabSelected="1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7" width="25.8515625" style="0" hidden="1" customWidth="1"/>
    <col min="48" max="49" width="21.7109375" style="0" hidden="1" customWidth="1"/>
    <col min="50" max="51" width="25.00390625" style="0" hidden="1" customWidth="1"/>
    <col min="52" max="52" width="21.7109375" style="0" hidden="1" customWidth="1"/>
    <col min="53" max="53" width="19.140625" style="0" hidden="1" customWidth="1"/>
    <col min="54" max="54" width="25.00390625" style="0" hidden="1" customWidth="1"/>
    <col min="55" max="55" width="21.7109375" style="0" hidden="1" customWidth="1"/>
    <col min="56" max="56" width="19.140625" style="0" hidden="1" customWidth="1"/>
    <col min="57" max="57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ht="36.95" customHeight="1">
      <c r="BS2" s="16" t="s">
        <v>6</v>
      </c>
      <c r="BT2" s="16" t="s">
        <v>7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31</v>
      </c>
      <c r="AO16" s="21"/>
      <c r="AP16" s="21"/>
      <c r="AQ16" s="21"/>
      <c r="AR16" s="19"/>
      <c r="BE16" s="30"/>
      <c r="BS16" s="16" t="s">
        <v>4</v>
      </c>
    </row>
    <row r="17" spans="2:7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33</v>
      </c>
    </row>
    <row r="18" spans="2:7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ht="12" customHeight="1">
      <c r="B19" s="20"/>
      <c r="C19" s="21"/>
      <c r="D19" s="31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ht="18.45" customHeight="1">
      <c r="B20" s="20"/>
      <c r="C20" s="21"/>
      <c r="D20" s="21"/>
      <c r="E20" s="26" t="s">
        <v>35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4</v>
      </c>
    </row>
    <row r="21" spans="2:57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ht="12" customHeight="1">
      <c r="B22" s="20"/>
      <c r="C22" s="21"/>
      <c r="D22" s="31" t="s">
        <v>36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2:57" s="1" customFormat="1" ht="25.9" customHeight="1">
      <c r="B26" s="37"/>
      <c r="C26" s="38"/>
      <c r="D26" s="39" t="s">
        <v>37</v>
      </c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1">
        <f>ROUND(AG94,2)</f>
        <v>0</v>
      </c>
      <c r="AL26" s="40"/>
      <c r="AM26" s="40"/>
      <c r="AN26" s="40"/>
      <c r="AO26" s="40"/>
      <c r="AP26" s="38"/>
      <c r="AQ26" s="38"/>
      <c r="AR26" s="42"/>
      <c r="BE26" s="30"/>
    </row>
    <row r="27" spans="2:57" s="1" customFormat="1" ht="6.95" customHeight="1">
      <c r="B27" s="37"/>
      <c r="C27" s="38"/>
      <c r="D27" s="38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38"/>
      <c r="AH27" s="38"/>
      <c r="AI27" s="38"/>
      <c r="AJ27" s="38"/>
      <c r="AK27" s="38"/>
      <c r="AL27" s="38"/>
      <c r="AM27" s="38"/>
      <c r="AN27" s="38"/>
      <c r="AO27" s="38"/>
      <c r="AP27" s="38"/>
      <c r="AQ27" s="38"/>
      <c r="AR27" s="42"/>
      <c r="BE27" s="30"/>
    </row>
    <row r="28" spans="2:57" s="1" customFormat="1" ht="12">
      <c r="B28" s="37"/>
      <c r="C28" s="38"/>
      <c r="D28" s="38"/>
      <c r="E28" s="38"/>
      <c r="F28" s="38"/>
      <c r="G28" s="38"/>
      <c r="H28" s="38"/>
      <c r="I28" s="38"/>
      <c r="J28" s="38"/>
      <c r="K28" s="38"/>
      <c r="L28" s="43" t="s">
        <v>38</v>
      </c>
      <c r="M28" s="43"/>
      <c r="N28" s="43"/>
      <c r="O28" s="43"/>
      <c r="P28" s="43"/>
      <c r="Q28" s="38"/>
      <c r="R28" s="38"/>
      <c r="S28" s="38"/>
      <c r="T28" s="38"/>
      <c r="U28" s="38"/>
      <c r="V28" s="38"/>
      <c r="W28" s="43" t="s">
        <v>39</v>
      </c>
      <c r="X28" s="43"/>
      <c r="Y28" s="43"/>
      <c r="Z28" s="43"/>
      <c r="AA28" s="43"/>
      <c r="AB28" s="43"/>
      <c r="AC28" s="43"/>
      <c r="AD28" s="43"/>
      <c r="AE28" s="43"/>
      <c r="AF28" s="38"/>
      <c r="AG28" s="38"/>
      <c r="AH28" s="38"/>
      <c r="AI28" s="38"/>
      <c r="AJ28" s="38"/>
      <c r="AK28" s="43" t="s">
        <v>40</v>
      </c>
      <c r="AL28" s="43"/>
      <c r="AM28" s="43"/>
      <c r="AN28" s="43"/>
      <c r="AO28" s="43"/>
      <c r="AP28" s="38"/>
      <c r="AQ28" s="38"/>
      <c r="AR28" s="42"/>
      <c r="BE28" s="30"/>
    </row>
    <row r="29" spans="2:57" s="2" customFormat="1" ht="14.4" customHeight="1">
      <c r="B29" s="44"/>
      <c r="C29" s="45"/>
      <c r="D29" s="31" t="s">
        <v>41</v>
      </c>
      <c r="E29" s="45"/>
      <c r="F29" s="31" t="s">
        <v>42</v>
      </c>
      <c r="G29" s="45"/>
      <c r="H29" s="45"/>
      <c r="I29" s="45"/>
      <c r="J29" s="45"/>
      <c r="K29" s="45"/>
      <c r="L29" s="46">
        <v>0.21</v>
      </c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7">
        <f>ROUND(AZ94,2)</f>
        <v>0</v>
      </c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  <c r="AI29" s="45"/>
      <c r="AJ29" s="45"/>
      <c r="AK29" s="47">
        <f>ROUND(AV94,2)</f>
        <v>0</v>
      </c>
      <c r="AL29" s="45"/>
      <c r="AM29" s="45"/>
      <c r="AN29" s="45"/>
      <c r="AO29" s="45"/>
      <c r="AP29" s="45"/>
      <c r="AQ29" s="45"/>
      <c r="AR29" s="48"/>
      <c r="BE29" s="49"/>
    </row>
    <row r="30" spans="2:57" s="2" customFormat="1" ht="14.4" customHeight="1">
      <c r="B30" s="44"/>
      <c r="C30" s="45"/>
      <c r="D30" s="45"/>
      <c r="E30" s="45"/>
      <c r="F30" s="31" t="s">
        <v>43</v>
      </c>
      <c r="G30" s="45"/>
      <c r="H30" s="45"/>
      <c r="I30" s="45"/>
      <c r="J30" s="45"/>
      <c r="K30" s="45"/>
      <c r="L30" s="46">
        <v>0.15</v>
      </c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7">
        <f>ROUND(BA94,2)</f>
        <v>0</v>
      </c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  <c r="AI30" s="45"/>
      <c r="AJ30" s="45"/>
      <c r="AK30" s="47">
        <f>ROUND(AW94,2)</f>
        <v>0</v>
      </c>
      <c r="AL30" s="45"/>
      <c r="AM30" s="45"/>
      <c r="AN30" s="45"/>
      <c r="AO30" s="45"/>
      <c r="AP30" s="45"/>
      <c r="AQ30" s="45"/>
      <c r="AR30" s="48"/>
      <c r="BE30" s="49"/>
    </row>
    <row r="31" spans="2:57" s="2" customFormat="1" ht="14.4" customHeight="1" hidden="1">
      <c r="B31" s="44"/>
      <c r="C31" s="45"/>
      <c r="D31" s="45"/>
      <c r="E31" s="45"/>
      <c r="F31" s="31" t="s">
        <v>44</v>
      </c>
      <c r="G31" s="45"/>
      <c r="H31" s="45"/>
      <c r="I31" s="45"/>
      <c r="J31" s="45"/>
      <c r="K31" s="45"/>
      <c r="L31" s="46">
        <v>0.21</v>
      </c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7">
        <f>ROUND(BB94,2)</f>
        <v>0</v>
      </c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  <c r="AI31" s="45"/>
      <c r="AJ31" s="45"/>
      <c r="AK31" s="47">
        <v>0</v>
      </c>
      <c r="AL31" s="45"/>
      <c r="AM31" s="45"/>
      <c r="AN31" s="45"/>
      <c r="AO31" s="45"/>
      <c r="AP31" s="45"/>
      <c r="AQ31" s="45"/>
      <c r="AR31" s="48"/>
      <c r="BE31" s="49"/>
    </row>
    <row r="32" spans="2:57" s="2" customFormat="1" ht="14.4" customHeight="1" hidden="1">
      <c r="B32" s="44"/>
      <c r="C32" s="45"/>
      <c r="D32" s="45"/>
      <c r="E32" s="45"/>
      <c r="F32" s="31" t="s">
        <v>45</v>
      </c>
      <c r="G32" s="45"/>
      <c r="H32" s="45"/>
      <c r="I32" s="45"/>
      <c r="J32" s="45"/>
      <c r="K32" s="45"/>
      <c r="L32" s="46">
        <v>0.15</v>
      </c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7">
        <f>ROUND(BC94,2)</f>
        <v>0</v>
      </c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  <c r="AI32" s="45"/>
      <c r="AJ32" s="45"/>
      <c r="AK32" s="47">
        <v>0</v>
      </c>
      <c r="AL32" s="45"/>
      <c r="AM32" s="45"/>
      <c r="AN32" s="45"/>
      <c r="AO32" s="45"/>
      <c r="AP32" s="45"/>
      <c r="AQ32" s="45"/>
      <c r="AR32" s="48"/>
      <c r="BE32" s="49"/>
    </row>
    <row r="33" spans="2:57" s="2" customFormat="1" ht="14.4" customHeight="1" hidden="1">
      <c r="B33" s="44"/>
      <c r="C33" s="45"/>
      <c r="D33" s="45"/>
      <c r="E33" s="45"/>
      <c r="F33" s="31" t="s">
        <v>46</v>
      </c>
      <c r="G33" s="45"/>
      <c r="H33" s="45"/>
      <c r="I33" s="45"/>
      <c r="J33" s="45"/>
      <c r="K33" s="45"/>
      <c r="L33" s="46">
        <v>0</v>
      </c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7">
        <f>ROUND(BD94,2)</f>
        <v>0</v>
      </c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7">
        <v>0</v>
      </c>
      <c r="AL33" s="45"/>
      <c r="AM33" s="45"/>
      <c r="AN33" s="45"/>
      <c r="AO33" s="45"/>
      <c r="AP33" s="45"/>
      <c r="AQ33" s="45"/>
      <c r="AR33" s="48"/>
      <c r="BE33" s="49"/>
    </row>
    <row r="34" spans="2:57" s="1" customFormat="1" ht="6.95" customHeight="1">
      <c r="B34" s="37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38"/>
      <c r="AM34" s="38"/>
      <c r="AN34" s="38"/>
      <c r="AO34" s="38"/>
      <c r="AP34" s="38"/>
      <c r="AQ34" s="38"/>
      <c r="AR34" s="42"/>
      <c r="BE34" s="30"/>
    </row>
    <row r="35" spans="2:44" s="1" customFormat="1" ht="25.9" customHeight="1">
      <c r="B35" s="37"/>
      <c r="C35" s="50"/>
      <c r="D35" s="51" t="s">
        <v>47</v>
      </c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3" t="s">
        <v>48</v>
      </c>
      <c r="U35" s="52"/>
      <c r="V35" s="52"/>
      <c r="W35" s="52"/>
      <c r="X35" s="54" t="s">
        <v>49</v>
      </c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52"/>
      <c r="AK35" s="55">
        <f>SUM(AK26:AK33)</f>
        <v>0</v>
      </c>
      <c r="AL35" s="52"/>
      <c r="AM35" s="52"/>
      <c r="AN35" s="52"/>
      <c r="AO35" s="56"/>
      <c r="AP35" s="50"/>
      <c r="AQ35" s="50"/>
      <c r="AR35" s="42"/>
    </row>
    <row r="36" spans="2:44" s="1" customFormat="1" ht="6.95" customHeight="1"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42"/>
    </row>
    <row r="37" spans="2:44" s="1" customFormat="1" ht="14.4" customHeight="1">
      <c r="B37" s="37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42"/>
    </row>
    <row r="38" spans="2:44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1" customFormat="1" ht="14.4" customHeight="1">
      <c r="B49" s="37"/>
      <c r="C49" s="38"/>
      <c r="D49" s="57" t="s">
        <v>50</v>
      </c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7" t="s">
        <v>51</v>
      </c>
      <c r="AI49" s="58"/>
      <c r="AJ49" s="58"/>
      <c r="AK49" s="58"/>
      <c r="AL49" s="58"/>
      <c r="AM49" s="58"/>
      <c r="AN49" s="58"/>
      <c r="AO49" s="58"/>
      <c r="AP49" s="38"/>
      <c r="AQ49" s="38"/>
      <c r="AR49" s="4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2:44" s="1" customFormat="1" ht="12">
      <c r="B60" s="37"/>
      <c r="C60" s="38"/>
      <c r="D60" s="59" t="s">
        <v>52</v>
      </c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59" t="s">
        <v>53</v>
      </c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59" t="s">
        <v>52</v>
      </c>
      <c r="AI60" s="40"/>
      <c r="AJ60" s="40"/>
      <c r="AK60" s="40"/>
      <c r="AL60" s="40"/>
      <c r="AM60" s="59" t="s">
        <v>53</v>
      </c>
      <c r="AN60" s="40"/>
      <c r="AO60" s="40"/>
      <c r="AP60" s="38"/>
      <c r="AQ60" s="38"/>
      <c r="AR60" s="42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2:44" s="1" customFormat="1" ht="12">
      <c r="B64" s="37"/>
      <c r="C64" s="38"/>
      <c r="D64" s="57" t="s">
        <v>54</v>
      </c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7" t="s">
        <v>55</v>
      </c>
      <c r="AI64" s="58"/>
      <c r="AJ64" s="58"/>
      <c r="AK64" s="58"/>
      <c r="AL64" s="58"/>
      <c r="AM64" s="58"/>
      <c r="AN64" s="58"/>
      <c r="AO64" s="58"/>
      <c r="AP64" s="38"/>
      <c r="AQ64" s="38"/>
      <c r="AR64" s="42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2:44" s="1" customFormat="1" ht="12">
      <c r="B75" s="37"/>
      <c r="C75" s="38"/>
      <c r="D75" s="59" t="s">
        <v>52</v>
      </c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59" t="s">
        <v>53</v>
      </c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59" t="s">
        <v>52</v>
      </c>
      <c r="AI75" s="40"/>
      <c r="AJ75" s="40"/>
      <c r="AK75" s="40"/>
      <c r="AL75" s="40"/>
      <c r="AM75" s="59" t="s">
        <v>53</v>
      </c>
      <c r="AN75" s="40"/>
      <c r="AO75" s="40"/>
      <c r="AP75" s="38"/>
      <c r="AQ75" s="38"/>
      <c r="AR75" s="42"/>
    </row>
    <row r="76" spans="2:44" s="1" customFormat="1" ht="12">
      <c r="B76" s="37"/>
      <c r="C76" s="38"/>
      <c r="D76" s="38"/>
      <c r="E76" s="38"/>
      <c r="F76" s="38"/>
      <c r="G76" s="38"/>
      <c r="H76" s="38"/>
      <c r="I76" s="38"/>
      <c r="J76" s="38"/>
      <c r="K76" s="38"/>
      <c r="L76" s="38"/>
      <c r="M76" s="38"/>
      <c r="N76" s="38"/>
      <c r="O76" s="38"/>
      <c r="P76" s="38"/>
      <c r="Q76" s="38"/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42"/>
    </row>
    <row r="77" spans="2:44" s="1" customFormat="1" ht="6.95" customHeight="1">
      <c r="B77" s="60"/>
      <c r="C77" s="61"/>
      <c r="D77" s="61"/>
      <c r="E77" s="61"/>
      <c r="F77" s="61"/>
      <c r="G77" s="61"/>
      <c r="H77" s="61"/>
      <c r="I77" s="61"/>
      <c r="J77" s="61"/>
      <c r="K77" s="61"/>
      <c r="L77" s="61"/>
      <c r="M77" s="61"/>
      <c r="N77" s="61"/>
      <c r="O77" s="61"/>
      <c r="P77" s="61"/>
      <c r="Q77" s="61"/>
      <c r="R77" s="61"/>
      <c r="S77" s="61"/>
      <c r="T77" s="61"/>
      <c r="U77" s="61"/>
      <c r="V77" s="61"/>
      <c r="W77" s="61"/>
      <c r="X77" s="61"/>
      <c r="Y77" s="61"/>
      <c r="Z77" s="61"/>
      <c r="AA77" s="61"/>
      <c r="AB77" s="61"/>
      <c r="AC77" s="61"/>
      <c r="AD77" s="61"/>
      <c r="AE77" s="61"/>
      <c r="AF77" s="61"/>
      <c r="AG77" s="61"/>
      <c r="AH77" s="61"/>
      <c r="AI77" s="61"/>
      <c r="AJ77" s="61"/>
      <c r="AK77" s="61"/>
      <c r="AL77" s="61"/>
      <c r="AM77" s="61"/>
      <c r="AN77" s="61"/>
      <c r="AO77" s="61"/>
      <c r="AP77" s="61"/>
      <c r="AQ77" s="61"/>
      <c r="AR77" s="42"/>
    </row>
    <row r="81" spans="2:44" s="1" customFormat="1" ht="6.95" customHeight="1">
      <c r="B81" s="62"/>
      <c r="C81" s="63"/>
      <c r="D81" s="63"/>
      <c r="E81" s="63"/>
      <c r="F81" s="63"/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  <c r="T81" s="63"/>
      <c r="U81" s="63"/>
      <c r="V81" s="63"/>
      <c r="W81" s="63"/>
      <c r="X81" s="63"/>
      <c r="Y81" s="63"/>
      <c r="Z81" s="63"/>
      <c r="AA81" s="63"/>
      <c r="AB81" s="63"/>
      <c r="AC81" s="63"/>
      <c r="AD81" s="63"/>
      <c r="AE81" s="63"/>
      <c r="AF81" s="63"/>
      <c r="AG81" s="63"/>
      <c r="AH81" s="63"/>
      <c r="AI81" s="63"/>
      <c r="AJ81" s="63"/>
      <c r="AK81" s="63"/>
      <c r="AL81" s="63"/>
      <c r="AM81" s="63"/>
      <c r="AN81" s="63"/>
      <c r="AO81" s="63"/>
      <c r="AP81" s="63"/>
      <c r="AQ81" s="63"/>
      <c r="AR81" s="42"/>
    </row>
    <row r="82" spans="2:44" s="1" customFormat="1" ht="24.95" customHeight="1">
      <c r="B82" s="37"/>
      <c r="C82" s="22" t="s">
        <v>56</v>
      </c>
      <c r="D82" s="38"/>
      <c r="E82" s="38"/>
      <c r="F82" s="38"/>
      <c r="G82" s="38"/>
      <c r="H82" s="38"/>
      <c r="I82" s="38"/>
      <c r="J82" s="38"/>
      <c r="K82" s="38"/>
      <c r="L82" s="38"/>
      <c r="M82" s="38"/>
      <c r="N82" s="38"/>
      <c r="O82" s="38"/>
      <c r="P82" s="38"/>
      <c r="Q82" s="38"/>
      <c r="R82" s="38"/>
      <c r="S82" s="38"/>
      <c r="T82" s="38"/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F82" s="38"/>
      <c r="AG82" s="38"/>
      <c r="AH82" s="38"/>
      <c r="AI82" s="38"/>
      <c r="AJ82" s="38"/>
      <c r="AK82" s="38"/>
      <c r="AL82" s="38"/>
      <c r="AM82" s="38"/>
      <c r="AN82" s="38"/>
      <c r="AO82" s="38"/>
      <c r="AP82" s="38"/>
      <c r="AQ82" s="38"/>
      <c r="AR82" s="42"/>
    </row>
    <row r="83" spans="2:44" s="1" customFormat="1" ht="6.95" customHeight="1">
      <c r="B83" s="37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42"/>
    </row>
    <row r="84" spans="2:44" s="3" customFormat="1" ht="12" customHeight="1">
      <c r="B84" s="64"/>
      <c r="C84" s="31" t="s">
        <v>13</v>
      </c>
      <c r="D84" s="65"/>
      <c r="E84" s="65"/>
      <c r="F84" s="65"/>
      <c r="G84" s="65"/>
      <c r="H84" s="65"/>
      <c r="I84" s="65"/>
      <c r="J84" s="65"/>
      <c r="K84" s="65"/>
      <c r="L84" s="65" t="str">
        <f>K5</f>
        <v>19_058_210215</v>
      </c>
      <c r="M84" s="65"/>
      <c r="N84" s="65"/>
      <c r="O84" s="65"/>
      <c r="P84" s="65"/>
      <c r="Q84" s="65"/>
      <c r="R84" s="65"/>
      <c r="S84" s="65"/>
      <c r="T84" s="65"/>
      <c r="U84" s="65"/>
      <c r="V84" s="65"/>
      <c r="W84" s="65"/>
      <c r="X84" s="65"/>
      <c r="Y84" s="65"/>
      <c r="Z84" s="65"/>
      <c r="AA84" s="65"/>
      <c r="AB84" s="65"/>
      <c r="AC84" s="65"/>
      <c r="AD84" s="65"/>
      <c r="AE84" s="65"/>
      <c r="AF84" s="65"/>
      <c r="AG84" s="65"/>
      <c r="AH84" s="65"/>
      <c r="AI84" s="65"/>
      <c r="AJ84" s="65"/>
      <c r="AK84" s="65"/>
      <c r="AL84" s="65"/>
      <c r="AM84" s="65"/>
      <c r="AN84" s="65"/>
      <c r="AO84" s="65"/>
      <c r="AP84" s="65"/>
      <c r="AQ84" s="65"/>
      <c r="AR84" s="66"/>
    </row>
    <row r="85" spans="2:44" s="4" customFormat="1" ht="36.95" customHeight="1">
      <c r="B85" s="67"/>
      <c r="C85" s="68" t="s">
        <v>16</v>
      </c>
      <c r="D85" s="69"/>
      <c r="E85" s="69"/>
      <c r="F85" s="69"/>
      <c r="G85" s="69"/>
      <c r="H85" s="69"/>
      <c r="I85" s="69"/>
      <c r="J85" s="69"/>
      <c r="K85" s="69"/>
      <c r="L85" s="70" t="str">
        <f>K6</f>
        <v>Cyklostezka Brno-Jinačovice-Kuřim, úsek R1</v>
      </c>
      <c r="M85" s="69"/>
      <c r="N85" s="69"/>
      <c r="O85" s="69"/>
      <c r="P85" s="69"/>
      <c r="Q85" s="69"/>
      <c r="R85" s="69"/>
      <c r="S85" s="69"/>
      <c r="T85" s="69"/>
      <c r="U85" s="69"/>
      <c r="V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  <c r="AM85" s="69"/>
      <c r="AN85" s="69"/>
      <c r="AO85" s="69"/>
      <c r="AP85" s="69"/>
      <c r="AQ85" s="69"/>
      <c r="AR85" s="71"/>
    </row>
    <row r="86" spans="2:44" s="1" customFormat="1" ht="6.95" customHeight="1">
      <c r="B86" s="37"/>
      <c r="C86" s="38"/>
      <c r="D86" s="38"/>
      <c r="E86" s="38"/>
      <c r="F86" s="38"/>
      <c r="G86" s="38"/>
      <c r="H86" s="38"/>
      <c r="I86" s="38"/>
      <c r="J86" s="38"/>
      <c r="K86" s="38"/>
      <c r="L86" s="38"/>
      <c r="M86" s="38"/>
      <c r="N86" s="38"/>
      <c r="O86" s="38"/>
      <c r="P86" s="38"/>
      <c r="Q86" s="38"/>
      <c r="R86" s="38"/>
      <c r="S86" s="38"/>
      <c r="T86" s="38"/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F86" s="38"/>
      <c r="AG86" s="38"/>
      <c r="AH86" s="38"/>
      <c r="AI86" s="38"/>
      <c r="AJ86" s="38"/>
      <c r="AK86" s="38"/>
      <c r="AL86" s="38"/>
      <c r="AM86" s="38"/>
      <c r="AN86" s="38"/>
      <c r="AO86" s="38"/>
      <c r="AP86" s="38"/>
      <c r="AQ86" s="38"/>
      <c r="AR86" s="42"/>
    </row>
    <row r="87" spans="2:44" s="1" customFormat="1" ht="12" customHeight="1">
      <c r="B87" s="37"/>
      <c r="C87" s="31" t="s">
        <v>20</v>
      </c>
      <c r="D87" s="38"/>
      <c r="E87" s="38"/>
      <c r="F87" s="38"/>
      <c r="G87" s="38"/>
      <c r="H87" s="38"/>
      <c r="I87" s="38"/>
      <c r="J87" s="38"/>
      <c r="K87" s="38"/>
      <c r="L87" s="72" t="str">
        <f>IF(K8="","",K8)</f>
        <v xml:space="preserve"> </v>
      </c>
      <c r="M87" s="38"/>
      <c r="N87" s="38"/>
      <c r="O87" s="38"/>
      <c r="P87" s="38"/>
      <c r="Q87" s="38"/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1" t="s">
        <v>22</v>
      </c>
      <c r="AJ87" s="38"/>
      <c r="AK87" s="38"/>
      <c r="AL87" s="38"/>
      <c r="AM87" s="73" t="str">
        <f>IF(AN8="","",AN8)</f>
        <v>10. 5. 2021</v>
      </c>
      <c r="AN87" s="73"/>
      <c r="AO87" s="38"/>
      <c r="AP87" s="38"/>
      <c r="AQ87" s="38"/>
      <c r="AR87" s="42"/>
    </row>
    <row r="88" spans="2:44" s="1" customFormat="1" ht="6.95" customHeight="1">
      <c r="B88" s="37"/>
      <c r="C88" s="38"/>
      <c r="D88" s="38"/>
      <c r="E88" s="38"/>
      <c r="F88" s="38"/>
      <c r="G88" s="38"/>
      <c r="H88" s="38"/>
      <c r="I88" s="38"/>
      <c r="J88" s="38"/>
      <c r="K88" s="38"/>
      <c r="L88" s="38"/>
      <c r="M88" s="38"/>
      <c r="N88" s="38"/>
      <c r="O88" s="38"/>
      <c r="P88" s="38"/>
      <c r="Q88" s="38"/>
      <c r="R88" s="38"/>
      <c r="S88" s="38"/>
      <c r="T88" s="38"/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F88" s="38"/>
      <c r="AG88" s="38"/>
      <c r="AH88" s="38"/>
      <c r="AI88" s="38"/>
      <c r="AJ88" s="38"/>
      <c r="AK88" s="38"/>
      <c r="AL88" s="38"/>
      <c r="AM88" s="38"/>
      <c r="AN88" s="38"/>
      <c r="AO88" s="38"/>
      <c r="AP88" s="38"/>
      <c r="AQ88" s="38"/>
      <c r="AR88" s="42"/>
    </row>
    <row r="89" spans="2:56" s="1" customFormat="1" ht="15.15" customHeight="1">
      <c r="B89" s="37"/>
      <c r="C89" s="31" t="s">
        <v>24</v>
      </c>
      <c r="D89" s="38"/>
      <c r="E89" s="38"/>
      <c r="F89" s="38"/>
      <c r="G89" s="38"/>
      <c r="H89" s="38"/>
      <c r="I89" s="38"/>
      <c r="J89" s="38"/>
      <c r="K89" s="38"/>
      <c r="L89" s="65" t="str">
        <f>IF(E11="","",E11)</f>
        <v>Jihomoravský kraj</v>
      </c>
      <c r="M89" s="38"/>
      <c r="N89" s="38"/>
      <c r="O89" s="38"/>
      <c r="P89" s="38"/>
      <c r="Q89" s="38"/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1" t="s">
        <v>30</v>
      </c>
      <c r="AJ89" s="38"/>
      <c r="AK89" s="38"/>
      <c r="AL89" s="38"/>
      <c r="AM89" s="74" t="str">
        <f>IF(E17="","",E17)</f>
        <v>Ing. Adolf Jebavý</v>
      </c>
      <c r="AN89" s="65"/>
      <c r="AO89" s="65"/>
      <c r="AP89" s="65"/>
      <c r="AQ89" s="38"/>
      <c r="AR89" s="42"/>
      <c r="AS89" s="75" t="s">
        <v>57</v>
      </c>
      <c r="AT89" s="76"/>
      <c r="AU89" s="77"/>
      <c r="AV89" s="77"/>
      <c r="AW89" s="77"/>
      <c r="AX89" s="77"/>
      <c r="AY89" s="77"/>
      <c r="AZ89" s="77"/>
      <c r="BA89" s="77"/>
      <c r="BB89" s="77"/>
      <c r="BC89" s="77"/>
      <c r="BD89" s="78"/>
    </row>
    <row r="90" spans="2:56" s="1" customFormat="1" ht="15.15" customHeight="1">
      <c r="B90" s="37"/>
      <c r="C90" s="31" t="s">
        <v>28</v>
      </c>
      <c r="D90" s="38"/>
      <c r="E90" s="38"/>
      <c r="F90" s="38"/>
      <c r="G90" s="38"/>
      <c r="H90" s="38"/>
      <c r="I90" s="38"/>
      <c r="J90" s="38"/>
      <c r="K90" s="38"/>
      <c r="L90" s="65" t="str">
        <f>IF(E14="Vyplň údaj","",E14)</f>
        <v/>
      </c>
      <c r="M90" s="38"/>
      <c r="N90" s="38"/>
      <c r="O90" s="38"/>
      <c r="P90" s="38"/>
      <c r="Q90" s="38"/>
      <c r="R90" s="38"/>
      <c r="S90" s="38"/>
      <c r="T90" s="38"/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F90" s="38"/>
      <c r="AG90" s="38"/>
      <c r="AH90" s="38"/>
      <c r="AI90" s="31" t="s">
        <v>34</v>
      </c>
      <c r="AJ90" s="38"/>
      <c r="AK90" s="38"/>
      <c r="AL90" s="38"/>
      <c r="AM90" s="74" t="str">
        <f>IF(E20="","",E20)</f>
        <v>Nela Kolková</v>
      </c>
      <c r="AN90" s="65"/>
      <c r="AO90" s="65"/>
      <c r="AP90" s="65"/>
      <c r="AQ90" s="38"/>
      <c r="AR90" s="42"/>
      <c r="AS90" s="79"/>
      <c r="AT90" s="80"/>
      <c r="AU90" s="81"/>
      <c r="AV90" s="81"/>
      <c r="AW90" s="81"/>
      <c r="AX90" s="81"/>
      <c r="AY90" s="81"/>
      <c r="AZ90" s="81"/>
      <c r="BA90" s="81"/>
      <c r="BB90" s="81"/>
      <c r="BC90" s="81"/>
      <c r="BD90" s="82"/>
    </row>
    <row r="91" spans="2:56" s="1" customFormat="1" ht="10.8" customHeight="1">
      <c r="B91" s="37"/>
      <c r="C91" s="38"/>
      <c r="D91" s="38"/>
      <c r="E91" s="38"/>
      <c r="F91" s="38"/>
      <c r="G91" s="38"/>
      <c r="H91" s="38"/>
      <c r="I91" s="38"/>
      <c r="J91" s="38"/>
      <c r="K91" s="38"/>
      <c r="L91" s="38"/>
      <c r="M91" s="38"/>
      <c r="N91" s="38"/>
      <c r="O91" s="38"/>
      <c r="P91" s="38"/>
      <c r="Q91" s="38"/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42"/>
      <c r="AS91" s="83"/>
      <c r="AT91" s="84"/>
      <c r="AU91" s="85"/>
      <c r="AV91" s="85"/>
      <c r="AW91" s="85"/>
      <c r="AX91" s="85"/>
      <c r="AY91" s="85"/>
      <c r="AZ91" s="85"/>
      <c r="BA91" s="85"/>
      <c r="BB91" s="85"/>
      <c r="BC91" s="85"/>
      <c r="BD91" s="86"/>
    </row>
    <row r="92" spans="2:56" s="1" customFormat="1" ht="29.25" customHeight="1">
      <c r="B92" s="37"/>
      <c r="C92" s="87" t="s">
        <v>58</v>
      </c>
      <c r="D92" s="88"/>
      <c r="E92" s="88"/>
      <c r="F92" s="88"/>
      <c r="G92" s="88"/>
      <c r="H92" s="89"/>
      <c r="I92" s="90" t="s">
        <v>59</v>
      </c>
      <c r="J92" s="88"/>
      <c r="K92" s="88"/>
      <c r="L92" s="88"/>
      <c r="M92" s="88"/>
      <c r="N92" s="88"/>
      <c r="O92" s="88"/>
      <c r="P92" s="88"/>
      <c r="Q92" s="88"/>
      <c r="R92" s="88"/>
      <c r="S92" s="88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91" t="s">
        <v>60</v>
      </c>
      <c r="AH92" s="88"/>
      <c r="AI92" s="88"/>
      <c r="AJ92" s="88"/>
      <c r="AK92" s="88"/>
      <c r="AL92" s="88"/>
      <c r="AM92" s="88"/>
      <c r="AN92" s="90" t="s">
        <v>61</v>
      </c>
      <c r="AO92" s="88"/>
      <c r="AP92" s="92"/>
      <c r="AQ92" s="93" t="s">
        <v>62</v>
      </c>
      <c r="AR92" s="42"/>
      <c r="AS92" s="94" t="s">
        <v>63</v>
      </c>
      <c r="AT92" s="95" t="s">
        <v>64</v>
      </c>
      <c r="AU92" s="95" t="s">
        <v>65</v>
      </c>
      <c r="AV92" s="95" t="s">
        <v>66</v>
      </c>
      <c r="AW92" s="95" t="s">
        <v>67</v>
      </c>
      <c r="AX92" s="95" t="s">
        <v>68</v>
      </c>
      <c r="AY92" s="95" t="s">
        <v>69</v>
      </c>
      <c r="AZ92" s="95" t="s">
        <v>70</v>
      </c>
      <c r="BA92" s="95" t="s">
        <v>71</v>
      </c>
      <c r="BB92" s="95" t="s">
        <v>72</v>
      </c>
      <c r="BC92" s="95" t="s">
        <v>73</v>
      </c>
      <c r="BD92" s="96" t="s">
        <v>74</v>
      </c>
    </row>
    <row r="93" spans="2:56" s="1" customFormat="1" ht="10.8" customHeight="1">
      <c r="B93" s="37"/>
      <c r="C93" s="38"/>
      <c r="D93" s="38"/>
      <c r="E93" s="38"/>
      <c r="F93" s="38"/>
      <c r="G93" s="38"/>
      <c r="H93" s="38"/>
      <c r="I93" s="38"/>
      <c r="J93" s="38"/>
      <c r="K93" s="38"/>
      <c r="L93" s="38"/>
      <c r="M93" s="38"/>
      <c r="N93" s="38"/>
      <c r="O93" s="38"/>
      <c r="P93" s="38"/>
      <c r="Q93" s="38"/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42"/>
      <c r="AS93" s="97"/>
      <c r="AT93" s="98"/>
      <c r="AU93" s="98"/>
      <c r="AV93" s="98"/>
      <c r="AW93" s="98"/>
      <c r="AX93" s="98"/>
      <c r="AY93" s="98"/>
      <c r="AZ93" s="98"/>
      <c r="BA93" s="98"/>
      <c r="BB93" s="98"/>
      <c r="BC93" s="98"/>
      <c r="BD93" s="99"/>
    </row>
    <row r="94" spans="2:90" s="5" customFormat="1" ht="32.4" customHeight="1">
      <c r="B94" s="100"/>
      <c r="C94" s="101" t="s">
        <v>75</v>
      </c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102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  <c r="AA94" s="102"/>
      <c r="AB94" s="102"/>
      <c r="AC94" s="102"/>
      <c r="AD94" s="102"/>
      <c r="AE94" s="102"/>
      <c r="AF94" s="102"/>
      <c r="AG94" s="103">
        <f>ROUND(SUM(AG95:AG98),2)</f>
        <v>0</v>
      </c>
      <c r="AH94" s="103"/>
      <c r="AI94" s="103"/>
      <c r="AJ94" s="103"/>
      <c r="AK94" s="103"/>
      <c r="AL94" s="103"/>
      <c r="AM94" s="103"/>
      <c r="AN94" s="104">
        <f>SUM(AG94,AT94)</f>
        <v>0</v>
      </c>
      <c r="AO94" s="104"/>
      <c r="AP94" s="104"/>
      <c r="AQ94" s="105" t="s">
        <v>1</v>
      </c>
      <c r="AR94" s="106"/>
      <c r="AS94" s="107">
        <f>ROUND(SUM(AS95:AS98),2)</f>
        <v>0</v>
      </c>
      <c r="AT94" s="108">
        <f>ROUND(SUM(AV94:AW94),2)</f>
        <v>0</v>
      </c>
      <c r="AU94" s="109">
        <f>ROUND(SUM(AU95:AU98),5)</f>
        <v>0</v>
      </c>
      <c r="AV94" s="108">
        <f>ROUND(AZ94*L29,2)</f>
        <v>0</v>
      </c>
      <c r="AW94" s="108">
        <f>ROUND(BA94*L30,2)</f>
        <v>0</v>
      </c>
      <c r="AX94" s="108">
        <f>ROUND(BB94*L29,2)</f>
        <v>0</v>
      </c>
      <c r="AY94" s="108">
        <f>ROUND(BC94*L30,2)</f>
        <v>0</v>
      </c>
      <c r="AZ94" s="108">
        <f>ROUND(SUM(AZ95:AZ98),2)</f>
        <v>0</v>
      </c>
      <c r="BA94" s="108">
        <f>ROUND(SUM(BA95:BA98),2)</f>
        <v>0</v>
      </c>
      <c r="BB94" s="108">
        <f>ROUND(SUM(BB95:BB98),2)</f>
        <v>0</v>
      </c>
      <c r="BC94" s="108">
        <f>ROUND(SUM(BC95:BC98),2)</f>
        <v>0</v>
      </c>
      <c r="BD94" s="110">
        <f>ROUND(SUM(BD95:BD98),2)</f>
        <v>0</v>
      </c>
      <c r="BS94" s="111" t="s">
        <v>76</v>
      </c>
      <c r="BT94" s="111" t="s">
        <v>77</v>
      </c>
      <c r="BU94" s="112" t="s">
        <v>78</v>
      </c>
      <c r="BV94" s="111" t="s">
        <v>79</v>
      </c>
      <c r="BW94" s="111" t="s">
        <v>5</v>
      </c>
      <c r="BX94" s="111" t="s">
        <v>80</v>
      </c>
      <c r="CL94" s="111" t="s">
        <v>1</v>
      </c>
    </row>
    <row r="95" spans="1:91" s="6" customFormat="1" ht="16.5" customHeight="1">
      <c r="A95" s="113" t="s">
        <v>81</v>
      </c>
      <c r="B95" s="114"/>
      <c r="C95" s="115"/>
      <c r="D95" s="116" t="s">
        <v>82</v>
      </c>
      <c r="E95" s="116"/>
      <c r="F95" s="116"/>
      <c r="G95" s="116"/>
      <c r="H95" s="116"/>
      <c r="I95" s="117"/>
      <c r="J95" s="116" t="s">
        <v>83</v>
      </c>
      <c r="K95" s="116"/>
      <c r="L95" s="116"/>
      <c r="M95" s="116"/>
      <c r="N95" s="116"/>
      <c r="O95" s="116"/>
      <c r="P95" s="116"/>
      <c r="Q95" s="116"/>
      <c r="R95" s="116"/>
      <c r="S95" s="116"/>
      <c r="T95" s="116"/>
      <c r="U95" s="116"/>
      <c r="V95" s="116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8">
        <f>'SO 000 - Vedlejši a ostat...'!J30</f>
        <v>0</v>
      </c>
      <c r="AH95" s="117"/>
      <c r="AI95" s="117"/>
      <c r="AJ95" s="117"/>
      <c r="AK95" s="117"/>
      <c r="AL95" s="117"/>
      <c r="AM95" s="117"/>
      <c r="AN95" s="118">
        <f>SUM(AG95,AT95)</f>
        <v>0</v>
      </c>
      <c r="AO95" s="117"/>
      <c r="AP95" s="117"/>
      <c r="AQ95" s="119" t="s">
        <v>84</v>
      </c>
      <c r="AR95" s="120"/>
      <c r="AS95" s="121">
        <v>0</v>
      </c>
      <c r="AT95" s="122">
        <f>ROUND(SUM(AV95:AW95),2)</f>
        <v>0</v>
      </c>
      <c r="AU95" s="123">
        <f>'SO 000 - Vedlejši a ostat...'!P122</f>
        <v>0</v>
      </c>
      <c r="AV95" s="122">
        <f>'SO 000 - Vedlejši a ostat...'!J33</f>
        <v>0</v>
      </c>
      <c r="AW95" s="122">
        <f>'SO 000 - Vedlejši a ostat...'!J34</f>
        <v>0</v>
      </c>
      <c r="AX95" s="122">
        <f>'SO 000 - Vedlejši a ostat...'!J35</f>
        <v>0</v>
      </c>
      <c r="AY95" s="122">
        <f>'SO 000 - Vedlejši a ostat...'!J36</f>
        <v>0</v>
      </c>
      <c r="AZ95" s="122">
        <f>'SO 000 - Vedlejši a ostat...'!F33</f>
        <v>0</v>
      </c>
      <c r="BA95" s="122">
        <f>'SO 000 - Vedlejši a ostat...'!F34</f>
        <v>0</v>
      </c>
      <c r="BB95" s="122">
        <f>'SO 000 - Vedlejši a ostat...'!F35</f>
        <v>0</v>
      </c>
      <c r="BC95" s="122">
        <f>'SO 000 - Vedlejši a ostat...'!F36</f>
        <v>0</v>
      </c>
      <c r="BD95" s="124">
        <f>'SO 000 - Vedlejši a ostat...'!F37</f>
        <v>0</v>
      </c>
      <c r="BT95" s="125" t="s">
        <v>85</v>
      </c>
      <c r="BV95" s="125" t="s">
        <v>79</v>
      </c>
      <c r="BW95" s="125" t="s">
        <v>86</v>
      </c>
      <c r="BX95" s="125" t="s">
        <v>5</v>
      </c>
      <c r="CL95" s="125" t="s">
        <v>1</v>
      </c>
      <c r="CM95" s="125" t="s">
        <v>87</v>
      </c>
    </row>
    <row r="96" spans="1:91" s="6" customFormat="1" ht="16.5" customHeight="1">
      <c r="A96" s="113" t="s">
        <v>81</v>
      </c>
      <c r="B96" s="114"/>
      <c r="C96" s="115"/>
      <c r="D96" s="116" t="s">
        <v>88</v>
      </c>
      <c r="E96" s="116"/>
      <c r="F96" s="116"/>
      <c r="G96" s="116"/>
      <c r="H96" s="116"/>
      <c r="I96" s="117"/>
      <c r="J96" s="116" t="s">
        <v>89</v>
      </c>
      <c r="K96" s="116"/>
      <c r="L96" s="116"/>
      <c r="M96" s="116"/>
      <c r="N96" s="116"/>
      <c r="O96" s="116"/>
      <c r="P96" s="116"/>
      <c r="Q96" s="116"/>
      <c r="R96" s="116"/>
      <c r="S96" s="116"/>
      <c r="T96" s="116"/>
      <c r="U96" s="116"/>
      <c r="V96" s="116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8">
        <f>'SO 001 - Příprava staveniště'!J30</f>
        <v>0</v>
      </c>
      <c r="AH96" s="117"/>
      <c r="AI96" s="117"/>
      <c r="AJ96" s="117"/>
      <c r="AK96" s="117"/>
      <c r="AL96" s="117"/>
      <c r="AM96" s="117"/>
      <c r="AN96" s="118">
        <f>SUM(AG96,AT96)</f>
        <v>0</v>
      </c>
      <c r="AO96" s="117"/>
      <c r="AP96" s="117"/>
      <c r="AQ96" s="119" t="s">
        <v>84</v>
      </c>
      <c r="AR96" s="120"/>
      <c r="AS96" s="121">
        <v>0</v>
      </c>
      <c r="AT96" s="122">
        <f>ROUND(SUM(AV96:AW96),2)</f>
        <v>0</v>
      </c>
      <c r="AU96" s="123">
        <f>'SO 001 - Příprava staveniště'!P119</f>
        <v>0</v>
      </c>
      <c r="AV96" s="122">
        <f>'SO 001 - Příprava staveniště'!J33</f>
        <v>0</v>
      </c>
      <c r="AW96" s="122">
        <f>'SO 001 - Příprava staveniště'!J34</f>
        <v>0</v>
      </c>
      <c r="AX96" s="122">
        <f>'SO 001 - Příprava staveniště'!J35</f>
        <v>0</v>
      </c>
      <c r="AY96" s="122">
        <f>'SO 001 - Příprava staveniště'!J36</f>
        <v>0</v>
      </c>
      <c r="AZ96" s="122">
        <f>'SO 001 - Příprava staveniště'!F33</f>
        <v>0</v>
      </c>
      <c r="BA96" s="122">
        <f>'SO 001 - Příprava staveniště'!F34</f>
        <v>0</v>
      </c>
      <c r="BB96" s="122">
        <f>'SO 001 - Příprava staveniště'!F35</f>
        <v>0</v>
      </c>
      <c r="BC96" s="122">
        <f>'SO 001 - Příprava staveniště'!F36</f>
        <v>0</v>
      </c>
      <c r="BD96" s="124">
        <f>'SO 001 - Příprava staveniště'!F37</f>
        <v>0</v>
      </c>
      <c r="BT96" s="125" t="s">
        <v>85</v>
      </c>
      <c r="BV96" s="125" t="s">
        <v>79</v>
      </c>
      <c r="BW96" s="125" t="s">
        <v>90</v>
      </c>
      <c r="BX96" s="125" t="s">
        <v>5</v>
      </c>
      <c r="CL96" s="125" t="s">
        <v>1</v>
      </c>
      <c r="CM96" s="125" t="s">
        <v>87</v>
      </c>
    </row>
    <row r="97" spans="1:91" s="6" customFormat="1" ht="16.5" customHeight="1">
      <c r="A97" s="113" t="s">
        <v>81</v>
      </c>
      <c r="B97" s="114"/>
      <c r="C97" s="115"/>
      <c r="D97" s="116" t="s">
        <v>91</v>
      </c>
      <c r="E97" s="116"/>
      <c r="F97" s="116"/>
      <c r="G97" s="116"/>
      <c r="H97" s="116"/>
      <c r="I97" s="117"/>
      <c r="J97" s="116" t="s">
        <v>92</v>
      </c>
      <c r="K97" s="116"/>
      <c r="L97" s="116"/>
      <c r="M97" s="116"/>
      <c r="N97" s="116"/>
      <c r="O97" s="116"/>
      <c r="P97" s="116"/>
      <c r="Q97" s="116"/>
      <c r="R97" s="116"/>
      <c r="S97" s="116"/>
      <c r="T97" s="116"/>
      <c r="U97" s="116"/>
      <c r="V97" s="116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8">
        <f>'SO 101 - Účelová komunikace'!J30</f>
        <v>0</v>
      </c>
      <c r="AH97" s="117"/>
      <c r="AI97" s="117"/>
      <c r="AJ97" s="117"/>
      <c r="AK97" s="117"/>
      <c r="AL97" s="117"/>
      <c r="AM97" s="117"/>
      <c r="AN97" s="118">
        <f>SUM(AG97,AT97)</f>
        <v>0</v>
      </c>
      <c r="AO97" s="117"/>
      <c r="AP97" s="117"/>
      <c r="AQ97" s="119" t="s">
        <v>84</v>
      </c>
      <c r="AR97" s="120"/>
      <c r="AS97" s="121">
        <v>0</v>
      </c>
      <c r="AT97" s="122">
        <f>ROUND(SUM(AV97:AW97),2)</f>
        <v>0</v>
      </c>
      <c r="AU97" s="123">
        <f>'SO 101 - Účelová komunikace'!P125</f>
        <v>0</v>
      </c>
      <c r="AV97" s="122">
        <f>'SO 101 - Účelová komunikace'!J33</f>
        <v>0</v>
      </c>
      <c r="AW97" s="122">
        <f>'SO 101 - Účelová komunikace'!J34</f>
        <v>0</v>
      </c>
      <c r="AX97" s="122">
        <f>'SO 101 - Účelová komunikace'!J35</f>
        <v>0</v>
      </c>
      <c r="AY97" s="122">
        <f>'SO 101 - Účelová komunikace'!J36</f>
        <v>0</v>
      </c>
      <c r="AZ97" s="122">
        <f>'SO 101 - Účelová komunikace'!F33</f>
        <v>0</v>
      </c>
      <c r="BA97" s="122">
        <f>'SO 101 - Účelová komunikace'!F34</f>
        <v>0</v>
      </c>
      <c r="BB97" s="122">
        <f>'SO 101 - Účelová komunikace'!F35</f>
        <v>0</v>
      </c>
      <c r="BC97" s="122">
        <f>'SO 101 - Účelová komunikace'!F36</f>
        <v>0</v>
      </c>
      <c r="BD97" s="124">
        <f>'SO 101 - Účelová komunikace'!F37</f>
        <v>0</v>
      </c>
      <c r="BT97" s="125" t="s">
        <v>85</v>
      </c>
      <c r="BV97" s="125" t="s">
        <v>79</v>
      </c>
      <c r="BW97" s="125" t="s">
        <v>93</v>
      </c>
      <c r="BX97" s="125" t="s">
        <v>5</v>
      </c>
      <c r="CL97" s="125" t="s">
        <v>1</v>
      </c>
      <c r="CM97" s="125" t="s">
        <v>87</v>
      </c>
    </row>
    <row r="98" spans="1:91" s="6" customFormat="1" ht="16.5" customHeight="1">
      <c r="A98" s="113" t="s">
        <v>81</v>
      </c>
      <c r="B98" s="114"/>
      <c r="C98" s="115"/>
      <c r="D98" s="116" t="s">
        <v>94</v>
      </c>
      <c r="E98" s="116"/>
      <c r="F98" s="116"/>
      <c r="G98" s="116"/>
      <c r="H98" s="116"/>
      <c r="I98" s="117"/>
      <c r="J98" s="116" t="s">
        <v>95</v>
      </c>
      <c r="K98" s="116"/>
      <c r="L98" s="116"/>
      <c r="M98" s="116"/>
      <c r="N98" s="116"/>
      <c r="O98" s="116"/>
      <c r="P98" s="116"/>
      <c r="Q98" s="116"/>
      <c r="R98" s="116"/>
      <c r="S98" s="116"/>
      <c r="T98" s="116"/>
      <c r="U98" s="116"/>
      <c r="V98" s="116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8">
        <f>'SO 701 - Odpočívka'!J30</f>
        <v>0</v>
      </c>
      <c r="AH98" s="117"/>
      <c r="AI98" s="117"/>
      <c r="AJ98" s="117"/>
      <c r="AK98" s="117"/>
      <c r="AL98" s="117"/>
      <c r="AM98" s="117"/>
      <c r="AN98" s="118">
        <f>SUM(AG98,AT98)</f>
        <v>0</v>
      </c>
      <c r="AO98" s="117"/>
      <c r="AP98" s="117"/>
      <c r="AQ98" s="119" t="s">
        <v>84</v>
      </c>
      <c r="AR98" s="120"/>
      <c r="AS98" s="126">
        <v>0</v>
      </c>
      <c r="AT98" s="127">
        <f>ROUND(SUM(AV98:AW98),2)</f>
        <v>0</v>
      </c>
      <c r="AU98" s="128">
        <f>'SO 701 - Odpočívka'!P123</f>
        <v>0</v>
      </c>
      <c r="AV98" s="127">
        <f>'SO 701 - Odpočívka'!J33</f>
        <v>0</v>
      </c>
      <c r="AW98" s="127">
        <f>'SO 701 - Odpočívka'!J34</f>
        <v>0</v>
      </c>
      <c r="AX98" s="127">
        <f>'SO 701 - Odpočívka'!J35</f>
        <v>0</v>
      </c>
      <c r="AY98" s="127">
        <f>'SO 701 - Odpočívka'!J36</f>
        <v>0</v>
      </c>
      <c r="AZ98" s="127">
        <f>'SO 701 - Odpočívka'!F33</f>
        <v>0</v>
      </c>
      <c r="BA98" s="127">
        <f>'SO 701 - Odpočívka'!F34</f>
        <v>0</v>
      </c>
      <c r="BB98" s="127">
        <f>'SO 701 - Odpočívka'!F35</f>
        <v>0</v>
      </c>
      <c r="BC98" s="127">
        <f>'SO 701 - Odpočívka'!F36</f>
        <v>0</v>
      </c>
      <c r="BD98" s="129">
        <f>'SO 701 - Odpočívka'!F37</f>
        <v>0</v>
      </c>
      <c r="BT98" s="125" t="s">
        <v>85</v>
      </c>
      <c r="BV98" s="125" t="s">
        <v>79</v>
      </c>
      <c r="BW98" s="125" t="s">
        <v>96</v>
      </c>
      <c r="BX98" s="125" t="s">
        <v>5</v>
      </c>
      <c r="CL98" s="125" t="s">
        <v>1</v>
      </c>
      <c r="CM98" s="125" t="s">
        <v>87</v>
      </c>
    </row>
    <row r="99" spans="2:44" s="1" customFormat="1" ht="30" customHeight="1">
      <c r="B99" s="37"/>
      <c r="C99" s="38"/>
      <c r="D99" s="38"/>
      <c r="E99" s="38"/>
      <c r="F99" s="38"/>
      <c r="G99" s="38"/>
      <c r="H99" s="38"/>
      <c r="I99" s="38"/>
      <c r="J99" s="38"/>
      <c r="K99" s="38"/>
      <c r="L99" s="38"/>
      <c r="M99" s="38"/>
      <c r="N99" s="38"/>
      <c r="O99" s="38"/>
      <c r="P99" s="38"/>
      <c r="Q99" s="38"/>
      <c r="R99" s="38"/>
      <c r="S99" s="38"/>
      <c r="T99" s="38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F99" s="38"/>
      <c r="AG99" s="38"/>
      <c r="AH99" s="38"/>
      <c r="AI99" s="38"/>
      <c r="AJ99" s="38"/>
      <c r="AK99" s="38"/>
      <c r="AL99" s="38"/>
      <c r="AM99" s="38"/>
      <c r="AN99" s="38"/>
      <c r="AO99" s="38"/>
      <c r="AP99" s="38"/>
      <c r="AQ99" s="38"/>
      <c r="AR99" s="42"/>
    </row>
    <row r="100" spans="2:44" s="1" customFormat="1" ht="6.95" customHeight="1">
      <c r="B100" s="60"/>
      <c r="C100" s="61"/>
      <c r="D100" s="61"/>
      <c r="E100" s="61"/>
      <c r="F100" s="61"/>
      <c r="G100" s="61"/>
      <c r="H100" s="61"/>
      <c r="I100" s="61"/>
      <c r="J100" s="61"/>
      <c r="K100" s="61"/>
      <c r="L100" s="61"/>
      <c r="M100" s="61"/>
      <c r="N100" s="61"/>
      <c r="O100" s="61"/>
      <c r="P100" s="61"/>
      <c r="Q100" s="61"/>
      <c r="R100" s="61"/>
      <c r="S100" s="61"/>
      <c r="T100" s="61"/>
      <c r="U100" s="61"/>
      <c r="V100" s="61"/>
      <c r="W100" s="61"/>
      <c r="X100" s="61"/>
      <c r="Y100" s="61"/>
      <c r="Z100" s="61"/>
      <c r="AA100" s="61"/>
      <c r="AB100" s="61"/>
      <c r="AC100" s="61"/>
      <c r="AD100" s="61"/>
      <c r="AE100" s="61"/>
      <c r="AF100" s="61"/>
      <c r="AG100" s="61"/>
      <c r="AH100" s="61"/>
      <c r="AI100" s="61"/>
      <c r="AJ100" s="61"/>
      <c r="AK100" s="61"/>
      <c r="AL100" s="61"/>
      <c r="AM100" s="61"/>
      <c r="AN100" s="61"/>
      <c r="AO100" s="61"/>
      <c r="AP100" s="61"/>
      <c r="AQ100" s="61"/>
      <c r="AR100" s="42"/>
    </row>
  </sheetData>
  <sheetProtection password="CC35" sheet="1" objects="1" scenarios="1" formatColumns="0" formatRows="0"/>
  <mergeCells count="54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  <mergeCell ref="AN92:AP92"/>
    <mergeCell ref="AG92:AM92"/>
    <mergeCell ref="AN95:AP95"/>
    <mergeCell ref="AG95:AM95"/>
    <mergeCell ref="AN96:AP96"/>
    <mergeCell ref="AG96:AM96"/>
    <mergeCell ref="AN97:AP97"/>
    <mergeCell ref="AG97:AM97"/>
    <mergeCell ref="AN98:AP98"/>
    <mergeCell ref="AG98:AM98"/>
    <mergeCell ref="AG94:AM94"/>
    <mergeCell ref="AN94:AP94"/>
    <mergeCell ref="C92:G92"/>
    <mergeCell ref="I92:AF92"/>
    <mergeCell ref="D95:H95"/>
    <mergeCell ref="J95:AF95"/>
    <mergeCell ref="D96:H96"/>
    <mergeCell ref="J96:AF96"/>
    <mergeCell ref="D97:H97"/>
    <mergeCell ref="J97:AF97"/>
    <mergeCell ref="D98:H98"/>
    <mergeCell ref="J98:AF98"/>
  </mergeCells>
  <hyperlinks>
    <hyperlink ref="A95" location="'SO 000 - Vedlejši a ostat...'!C2" display="/"/>
    <hyperlink ref="A96" location="'SO 001 - Příprava staveniště'!C2" display="/"/>
    <hyperlink ref="A97" location="'SO 101 - Účelová komunikace'!C2" display="/"/>
    <hyperlink ref="A98" location="'SO 701 - Odpočívka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57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86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87</v>
      </c>
    </row>
    <row r="4" spans="2:46" ht="24.95" customHeight="1">
      <c r="B4" s="19"/>
      <c r="D4" s="134" t="s">
        <v>97</v>
      </c>
      <c r="L4" s="19"/>
      <c r="M4" s="13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6" t="s">
        <v>16</v>
      </c>
      <c r="L6" s="19"/>
    </row>
    <row r="7" spans="2:12" ht="16.5" customHeight="1">
      <c r="B7" s="19"/>
      <c r="E7" s="137" t="str">
        <f>'Rekapitulace stavby'!K6</f>
        <v>Cyklostezka Brno-Jinačovice-Kuřim, úsek R1</v>
      </c>
      <c r="F7" s="136"/>
      <c r="G7" s="136"/>
      <c r="H7" s="136"/>
      <c r="L7" s="19"/>
    </row>
    <row r="8" spans="2:12" s="1" customFormat="1" ht="12" customHeight="1">
      <c r="B8" s="42"/>
      <c r="D8" s="136" t="s">
        <v>98</v>
      </c>
      <c r="I8" s="138"/>
      <c r="L8" s="42"/>
    </row>
    <row r="9" spans="2:12" s="1" customFormat="1" ht="36.95" customHeight="1">
      <c r="B9" s="42"/>
      <c r="E9" s="139" t="s">
        <v>99</v>
      </c>
      <c r="F9" s="1"/>
      <c r="G9" s="1"/>
      <c r="H9" s="1"/>
      <c r="I9" s="138"/>
      <c r="L9" s="42"/>
    </row>
    <row r="10" spans="2:12" s="1" customFormat="1" ht="12">
      <c r="B10" s="42"/>
      <c r="I10" s="138"/>
      <c r="L10" s="42"/>
    </row>
    <row r="11" spans="2:12" s="1" customFormat="1" ht="12" customHeight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10. 5. 2021</v>
      </c>
      <c r="L12" s="42"/>
    </row>
    <row r="13" spans="2:12" s="1" customFormat="1" ht="10.8" customHeight="1">
      <c r="B13" s="42"/>
      <c r="I13" s="138"/>
      <c r="L13" s="42"/>
    </row>
    <row r="14" spans="2:12" s="1" customFormat="1" ht="12" customHeight="1">
      <c r="B14" s="42"/>
      <c r="D14" s="136" t="s">
        <v>24</v>
      </c>
      <c r="I14" s="141" t="s">
        <v>25</v>
      </c>
      <c r="J14" s="140" t="s">
        <v>1</v>
      </c>
      <c r="L14" s="42"/>
    </row>
    <row r="15" spans="2:12" s="1" customFormat="1" ht="18" customHeight="1">
      <c r="B15" s="42"/>
      <c r="E15" s="140" t="s">
        <v>26</v>
      </c>
      <c r="I15" s="141" t="s">
        <v>27</v>
      </c>
      <c r="J15" s="140" t="s">
        <v>1</v>
      </c>
      <c r="L15" s="42"/>
    </row>
    <row r="16" spans="2:12" s="1" customFormat="1" ht="6.95" customHeight="1">
      <c r="B16" s="42"/>
      <c r="I16" s="138"/>
      <c r="L16" s="42"/>
    </row>
    <row r="17" spans="2:12" s="1" customFormat="1" ht="12" customHeight="1">
      <c r="B17" s="42"/>
      <c r="D17" s="136" t="s">
        <v>28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8"/>
      <c r="L19" s="42"/>
    </row>
    <row r="20" spans="2:12" s="1" customFormat="1" ht="12" customHeight="1">
      <c r="B20" s="42"/>
      <c r="D20" s="136" t="s">
        <v>30</v>
      </c>
      <c r="I20" s="141" t="s">
        <v>25</v>
      </c>
      <c r="J20" s="140" t="s">
        <v>31</v>
      </c>
      <c r="L20" s="42"/>
    </row>
    <row r="21" spans="2:12" s="1" customFormat="1" ht="18" customHeight="1">
      <c r="B21" s="42"/>
      <c r="E21" s="140" t="s">
        <v>32</v>
      </c>
      <c r="I21" s="141" t="s">
        <v>27</v>
      </c>
      <c r="J21" s="140" t="s">
        <v>1</v>
      </c>
      <c r="L21" s="42"/>
    </row>
    <row r="22" spans="2:12" s="1" customFormat="1" ht="6.95" customHeight="1">
      <c r="B22" s="42"/>
      <c r="I22" s="138"/>
      <c r="L22" s="42"/>
    </row>
    <row r="23" spans="2:12" s="1" customFormat="1" ht="12" customHeight="1">
      <c r="B23" s="42"/>
      <c r="D23" s="136" t="s">
        <v>34</v>
      </c>
      <c r="I23" s="141" t="s">
        <v>25</v>
      </c>
      <c r="J23" s="140" t="s">
        <v>1</v>
      </c>
      <c r="L23" s="42"/>
    </row>
    <row r="24" spans="2:12" s="1" customFormat="1" ht="18" customHeight="1">
      <c r="B24" s="42"/>
      <c r="E24" s="140" t="s">
        <v>35</v>
      </c>
      <c r="I24" s="141" t="s">
        <v>27</v>
      </c>
      <c r="J24" s="140" t="s">
        <v>1</v>
      </c>
      <c r="L24" s="42"/>
    </row>
    <row r="25" spans="2:12" s="1" customFormat="1" ht="6.95" customHeight="1">
      <c r="B25" s="42"/>
      <c r="I25" s="138"/>
      <c r="L25" s="42"/>
    </row>
    <row r="26" spans="2:12" s="1" customFormat="1" ht="12" customHeight="1">
      <c r="B26" s="42"/>
      <c r="D26" s="136" t="s">
        <v>36</v>
      </c>
      <c r="I26" s="138"/>
      <c r="L26" s="42"/>
    </row>
    <row r="27" spans="2:12" s="7" customFormat="1" ht="16.5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42"/>
      <c r="I28" s="13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>
      <c r="B30" s="42"/>
      <c r="D30" s="147" t="s">
        <v>37</v>
      </c>
      <c r="I30" s="138"/>
      <c r="J30" s="148">
        <f>ROUND(J122,2)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>
      <c r="B32" s="42"/>
      <c r="F32" s="149" t="s">
        <v>39</v>
      </c>
      <c r="I32" s="150" t="s">
        <v>38</v>
      </c>
      <c r="J32" s="149" t="s">
        <v>40</v>
      </c>
      <c r="L32" s="42"/>
    </row>
    <row r="33" spans="2:12" s="1" customFormat="1" ht="14.4" customHeight="1">
      <c r="B33" s="42"/>
      <c r="D33" s="151" t="s">
        <v>41</v>
      </c>
      <c r="E33" s="136" t="s">
        <v>42</v>
      </c>
      <c r="F33" s="152">
        <f>ROUND((SUM(BE122:BE156)),2)</f>
        <v>0</v>
      </c>
      <c r="I33" s="153">
        <v>0.21</v>
      </c>
      <c r="J33" s="152">
        <f>ROUND(((SUM(BE122:BE156))*I33),2)</f>
        <v>0</v>
      </c>
      <c r="L33" s="42"/>
    </row>
    <row r="34" spans="2:12" s="1" customFormat="1" ht="14.4" customHeight="1">
      <c r="B34" s="42"/>
      <c r="E34" s="136" t="s">
        <v>43</v>
      </c>
      <c r="F34" s="152">
        <f>ROUND((SUM(BF122:BF156)),2)</f>
        <v>0</v>
      </c>
      <c r="I34" s="153">
        <v>0.15</v>
      </c>
      <c r="J34" s="152">
        <f>ROUND(((SUM(BF122:BF156))*I34),2)</f>
        <v>0</v>
      </c>
      <c r="L34" s="42"/>
    </row>
    <row r="35" spans="2:12" s="1" customFormat="1" ht="14.4" customHeight="1" hidden="1">
      <c r="B35" s="42"/>
      <c r="E35" s="136" t="s">
        <v>44</v>
      </c>
      <c r="F35" s="152">
        <f>ROUND((SUM(BG122:BG156)),2)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45</v>
      </c>
      <c r="F36" s="152">
        <f>ROUND((SUM(BH122:BH156)),2)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46</v>
      </c>
      <c r="F37" s="152">
        <f>ROUND((SUM(BI122:BI156)),2)</f>
        <v>0</v>
      </c>
      <c r="I37" s="153">
        <v>0</v>
      </c>
      <c r="J37" s="152">
        <f>0</f>
        <v>0</v>
      </c>
      <c r="L37" s="42"/>
    </row>
    <row r="38" spans="2:12" s="1" customFormat="1" ht="6.95" customHeight="1">
      <c r="B38" s="42"/>
      <c r="I38" s="138"/>
      <c r="L38" s="42"/>
    </row>
    <row r="39" spans="2:12" s="1" customFormat="1" ht="25.4" customHeight="1">
      <c r="B39" s="42"/>
      <c r="C39" s="154"/>
      <c r="D39" s="155" t="s">
        <v>47</v>
      </c>
      <c r="E39" s="156"/>
      <c r="F39" s="156"/>
      <c r="G39" s="157" t="s">
        <v>48</v>
      </c>
      <c r="H39" s="158" t="s">
        <v>49</v>
      </c>
      <c r="I39" s="159"/>
      <c r="J39" s="160">
        <f>SUM(J30:J37)</f>
        <v>0</v>
      </c>
      <c r="K39" s="161"/>
      <c r="L39" s="42"/>
    </row>
    <row r="40" spans="2:12" s="1" customFormat="1" ht="14.4" customHeight="1">
      <c r="B40" s="42"/>
      <c r="I40" s="13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2" t="s">
        <v>50</v>
      </c>
      <c r="E50" s="163"/>
      <c r="F50" s="163"/>
      <c r="G50" s="162" t="s">
        <v>51</v>
      </c>
      <c r="H50" s="163"/>
      <c r="I50" s="164"/>
      <c r="J50" s="163"/>
      <c r="K50" s="16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5" t="s">
        <v>52</v>
      </c>
      <c r="E61" s="166"/>
      <c r="F61" s="167" t="s">
        <v>53</v>
      </c>
      <c r="G61" s="165" t="s">
        <v>52</v>
      </c>
      <c r="H61" s="166"/>
      <c r="I61" s="168"/>
      <c r="J61" s="169" t="s">
        <v>53</v>
      </c>
      <c r="K61" s="16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2" t="s">
        <v>54</v>
      </c>
      <c r="E65" s="163"/>
      <c r="F65" s="163"/>
      <c r="G65" s="162" t="s">
        <v>55</v>
      </c>
      <c r="H65" s="163"/>
      <c r="I65" s="164"/>
      <c r="J65" s="163"/>
      <c r="K65" s="16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5" t="s">
        <v>52</v>
      </c>
      <c r="E76" s="166"/>
      <c r="F76" s="167" t="s">
        <v>53</v>
      </c>
      <c r="G76" s="165" t="s">
        <v>52</v>
      </c>
      <c r="H76" s="166"/>
      <c r="I76" s="168"/>
      <c r="J76" s="169" t="s">
        <v>53</v>
      </c>
      <c r="K76" s="166"/>
      <c r="L76" s="42"/>
    </row>
    <row r="77" spans="2:12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pans="2:12" s="1" customFormat="1" ht="6.95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>
      <c r="B82" s="37"/>
      <c r="C82" s="22" t="s">
        <v>100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6.5" customHeight="1">
      <c r="B85" s="37"/>
      <c r="C85" s="38"/>
      <c r="D85" s="38"/>
      <c r="E85" s="176" t="str">
        <f>E7</f>
        <v>Cyklostezka Brno-Jinačovice-Kuřim, úsek R1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>
      <c r="B86" s="37"/>
      <c r="C86" s="31" t="s">
        <v>98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SO 000 - Vedlejši a ostatní náklady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1" t="s">
        <v>22</v>
      </c>
      <c r="J89" s="73" t="str">
        <f>IF(J12="","",J12)</f>
        <v>10. 5. 2021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15.15" customHeight="1">
      <c r="B91" s="37"/>
      <c r="C91" s="31" t="s">
        <v>24</v>
      </c>
      <c r="D91" s="38"/>
      <c r="E91" s="38"/>
      <c r="F91" s="26" t="str">
        <f>E15</f>
        <v>Jihomoravský kraj</v>
      </c>
      <c r="G91" s="38"/>
      <c r="H91" s="38"/>
      <c r="I91" s="141" t="s">
        <v>30</v>
      </c>
      <c r="J91" s="35" t="str">
        <f>E21</f>
        <v>Ing. Adolf Jebavý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1" t="s">
        <v>34</v>
      </c>
      <c r="J92" s="35" t="str">
        <f>E24</f>
        <v>Nela Kolková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>
      <c r="B94" s="37"/>
      <c r="C94" s="177" t="s">
        <v>101</v>
      </c>
      <c r="D94" s="178"/>
      <c r="E94" s="178"/>
      <c r="F94" s="178"/>
      <c r="G94" s="178"/>
      <c r="H94" s="178"/>
      <c r="I94" s="179"/>
      <c r="J94" s="180" t="s">
        <v>102</v>
      </c>
      <c r="K94" s="17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>
      <c r="B96" s="37"/>
      <c r="C96" s="181" t="s">
        <v>103</v>
      </c>
      <c r="D96" s="38"/>
      <c r="E96" s="38"/>
      <c r="F96" s="38"/>
      <c r="G96" s="38"/>
      <c r="H96" s="38"/>
      <c r="I96" s="138"/>
      <c r="J96" s="104">
        <f>J122</f>
        <v>0</v>
      </c>
      <c r="K96" s="38"/>
      <c r="L96" s="42"/>
      <c r="AU96" s="16" t="s">
        <v>104</v>
      </c>
    </row>
    <row r="97" spans="2:12" s="8" customFormat="1" ht="24.95" customHeight="1">
      <c r="B97" s="182"/>
      <c r="C97" s="183"/>
      <c r="D97" s="184" t="s">
        <v>105</v>
      </c>
      <c r="E97" s="185"/>
      <c r="F97" s="185"/>
      <c r="G97" s="185"/>
      <c r="H97" s="185"/>
      <c r="I97" s="186"/>
      <c r="J97" s="187">
        <f>J123</f>
        <v>0</v>
      </c>
      <c r="K97" s="183"/>
      <c r="L97" s="188"/>
    </row>
    <row r="98" spans="2:12" s="9" customFormat="1" ht="19.9" customHeight="1">
      <c r="B98" s="189"/>
      <c r="C98" s="190"/>
      <c r="D98" s="191" t="s">
        <v>106</v>
      </c>
      <c r="E98" s="192"/>
      <c r="F98" s="192"/>
      <c r="G98" s="192"/>
      <c r="H98" s="192"/>
      <c r="I98" s="193"/>
      <c r="J98" s="194">
        <f>J124</f>
        <v>0</v>
      </c>
      <c r="K98" s="190"/>
      <c r="L98" s="195"/>
    </row>
    <row r="99" spans="2:12" s="8" customFormat="1" ht="24.95" customHeight="1">
      <c r="B99" s="182"/>
      <c r="C99" s="183"/>
      <c r="D99" s="184" t="s">
        <v>107</v>
      </c>
      <c r="E99" s="185"/>
      <c r="F99" s="185"/>
      <c r="G99" s="185"/>
      <c r="H99" s="185"/>
      <c r="I99" s="186"/>
      <c r="J99" s="187">
        <f>J130</f>
        <v>0</v>
      </c>
      <c r="K99" s="183"/>
      <c r="L99" s="188"/>
    </row>
    <row r="100" spans="2:12" s="9" customFormat="1" ht="19.9" customHeight="1">
      <c r="B100" s="189"/>
      <c r="C100" s="190"/>
      <c r="D100" s="191" t="s">
        <v>108</v>
      </c>
      <c r="E100" s="192"/>
      <c r="F100" s="192"/>
      <c r="G100" s="192"/>
      <c r="H100" s="192"/>
      <c r="I100" s="193"/>
      <c r="J100" s="194">
        <f>J131</f>
        <v>0</v>
      </c>
      <c r="K100" s="190"/>
      <c r="L100" s="195"/>
    </row>
    <row r="101" spans="2:12" s="8" customFormat="1" ht="24.95" customHeight="1">
      <c r="B101" s="182"/>
      <c r="C101" s="183"/>
      <c r="D101" s="184" t="s">
        <v>109</v>
      </c>
      <c r="E101" s="185"/>
      <c r="F101" s="185"/>
      <c r="G101" s="185"/>
      <c r="H101" s="185"/>
      <c r="I101" s="186"/>
      <c r="J101" s="187">
        <f>J153</f>
        <v>0</v>
      </c>
      <c r="K101" s="183"/>
      <c r="L101" s="188"/>
    </row>
    <row r="102" spans="2:12" s="9" customFormat="1" ht="19.9" customHeight="1">
      <c r="B102" s="189"/>
      <c r="C102" s="190"/>
      <c r="D102" s="191" t="s">
        <v>110</v>
      </c>
      <c r="E102" s="192"/>
      <c r="F102" s="192"/>
      <c r="G102" s="192"/>
      <c r="H102" s="192"/>
      <c r="I102" s="193"/>
      <c r="J102" s="194">
        <f>J154</f>
        <v>0</v>
      </c>
      <c r="K102" s="190"/>
      <c r="L102" s="195"/>
    </row>
    <row r="103" spans="2:12" s="1" customFormat="1" ht="21.8" customHeight="1">
      <c r="B103" s="37"/>
      <c r="C103" s="38"/>
      <c r="D103" s="38"/>
      <c r="E103" s="38"/>
      <c r="F103" s="38"/>
      <c r="G103" s="38"/>
      <c r="H103" s="38"/>
      <c r="I103" s="138"/>
      <c r="J103" s="38"/>
      <c r="K103" s="38"/>
      <c r="L103" s="42"/>
    </row>
    <row r="104" spans="2:12" s="1" customFormat="1" ht="6.95" customHeight="1">
      <c r="B104" s="60"/>
      <c r="C104" s="61"/>
      <c r="D104" s="61"/>
      <c r="E104" s="61"/>
      <c r="F104" s="61"/>
      <c r="G104" s="61"/>
      <c r="H104" s="61"/>
      <c r="I104" s="172"/>
      <c r="J104" s="61"/>
      <c r="K104" s="61"/>
      <c r="L104" s="42"/>
    </row>
    <row r="108" spans="2:12" s="1" customFormat="1" ht="6.95" customHeight="1">
      <c r="B108" s="62"/>
      <c r="C108" s="63"/>
      <c r="D108" s="63"/>
      <c r="E108" s="63"/>
      <c r="F108" s="63"/>
      <c r="G108" s="63"/>
      <c r="H108" s="63"/>
      <c r="I108" s="175"/>
      <c r="J108" s="63"/>
      <c r="K108" s="63"/>
      <c r="L108" s="42"/>
    </row>
    <row r="109" spans="2:12" s="1" customFormat="1" ht="24.95" customHeight="1">
      <c r="B109" s="37"/>
      <c r="C109" s="22" t="s">
        <v>111</v>
      </c>
      <c r="D109" s="38"/>
      <c r="E109" s="38"/>
      <c r="F109" s="38"/>
      <c r="G109" s="38"/>
      <c r="H109" s="38"/>
      <c r="I109" s="138"/>
      <c r="J109" s="38"/>
      <c r="K109" s="38"/>
      <c r="L109" s="42"/>
    </row>
    <row r="110" spans="2:12" s="1" customFormat="1" ht="6.95" customHeight="1">
      <c r="B110" s="37"/>
      <c r="C110" s="38"/>
      <c r="D110" s="38"/>
      <c r="E110" s="38"/>
      <c r="F110" s="38"/>
      <c r="G110" s="38"/>
      <c r="H110" s="38"/>
      <c r="I110" s="138"/>
      <c r="J110" s="38"/>
      <c r="K110" s="38"/>
      <c r="L110" s="42"/>
    </row>
    <row r="111" spans="2:12" s="1" customFormat="1" ht="12" customHeight="1">
      <c r="B111" s="37"/>
      <c r="C111" s="31" t="s">
        <v>16</v>
      </c>
      <c r="D111" s="38"/>
      <c r="E111" s="38"/>
      <c r="F111" s="38"/>
      <c r="G111" s="38"/>
      <c r="H111" s="38"/>
      <c r="I111" s="138"/>
      <c r="J111" s="38"/>
      <c r="K111" s="38"/>
      <c r="L111" s="42"/>
    </row>
    <row r="112" spans="2:12" s="1" customFormat="1" ht="16.5" customHeight="1">
      <c r="B112" s="37"/>
      <c r="C112" s="38"/>
      <c r="D112" s="38"/>
      <c r="E112" s="176" t="str">
        <f>E7</f>
        <v>Cyklostezka Brno-Jinačovice-Kuřim, úsek R1</v>
      </c>
      <c r="F112" s="31"/>
      <c r="G112" s="31"/>
      <c r="H112" s="31"/>
      <c r="I112" s="138"/>
      <c r="J112" s="38"/>
      <c r="K112" s="38"/>
      <c r="L112" s="42"/>
    </row>
    <row r="113" spans="2:12" s="1" customFormat="1" ht="12" customHeight="1">
      <c r="B113" s="37"/>
      <c r="C113" s="31" t="s">
        <v>98</v>
      </c>
      <c r="D113" s="38"/>
      <c r="E113" s="38"/>
      <c r="F113" s="38"/>
      <c r="G113" s="38"/>
      <c r="H113" s="38"/>
      <c r="I113" s="138"/>
      <c r="J113" s="38"/>
      <c r="K113" s="38"/>
      <c r="L113" s="42"/>
    </row>
    <row r="114" spans="2:12" s="1" customFormat="1" ht="16.5" customHeight="1">
      <c r="B114" s="37"/>
      <c r="C114" s="38"/>
      <c r="D114" s="38"/>
      <c r="E114" s="70" t="str">
        <f>E9</f>
        <v>SO 000 - Vedlejši a ostatní náklady</v>
      </c>
      <c r="F114" s="38"/>
      <c r="G114" s="38"/>
      <c r="H114" s="38"/>
      <c r="I114" s="138"/>
      <c r="J114" s="38"/>
      <c r="K114" s="38"/>
      <c r="L114" s="42"/>
    </row>
    <row r="115" spans="2:12" s="1" customFormat="1" ht="6.95" customHeight="1">
      <c r="B115" s="37"/>
      <c r="C115" s="38"/>
      <c r="D115" s="38"/>
      <c r="E115" s="38"/>
      <c r="F115" s="38"/>
      <c r="G115" s="38"/>
      <c r="H115" s="38"/>
      <c r="I115" s="138"/>
      <c r="J115" s="38"/>
      <c r="K115" s="38"/>
      <c r="L115" s="42"/>
    </row>
    <row r="116" spans="2:12" s="1" customFormat="1" ht="12" customHeight="1">
      <c r="B116" s="37"/>
      <c r="C116" s="31" t="s">
        <v>20</v>
      </c>
      <c r="D116" s="38"/>
      <c r="E116" s="38"/>
      <c r="F116" s="26" t="str">
        <f>F12</f>
        <v xml:space="preserve"> </v>
      </c>
      <c r="G116" s="38"/>
      <c r="H116" s="38"/>
      <c r="I116" s="141" t="s">
        <v>22</v>
      </c>
      <c r="J116" s="73" t="str">
        <f>IF(J12="","",J12)</f>
        <v>10. 5. 2021</v>
      </c>
      <c r="K116" s="38"/>
      <c r="L116" s="42"/>
    </row>
    <row r="117" spans="2:12" s="1" customFormat="1" ht="6.95" customHeight="1">
      <c r="B117" s="37"/>
      <c r="C117" s="38"/>
      <c r="D117" s="38"/>
      <c r="E117" s="38"/>
      <c r="F117" s="38"/>
      <c r="G117" s="38"/>
      <c r="H117" s="38"/>
      <c r="I117" s="138"/>
      <c r="J117" s="38"/>
      <c r="K117" s="38"/>
      <c r="L117" s="42"/>
    </row>
    <row r="118" spans="2:12" s="1" customFormat="1" ht="15.15" customHeight="1">
      <c r="B118" s="37"/>
      <c r="C118" s="31" t="s">
        <v>24</v>
      </c>
      <c r="D118" s="38"/>
      <c r="E118" s="38"/>
      <c r="F118" s="26" t="str">
        <f>E15</f>
        <v>Jihomoravský kraj</v>
      </c>
      <c r="G118" s="38"/>
      <c r="H118" s="38"/>
      <c r="I118" s="141" t="s">
        <v>30</v>
      </c>
      <c r="J118" s="35" t="str">
        <f>E21</f>
        <v>Ing. Adolf Jebavý</v>
      </c>
      <c r="K118" s="38"/>
      <c r="L118" s="42"/>
    </row>
    <row r="119" spans="2:12" s="1" customFormat="1" ht="15.15" customHeight="1">
      <c r="B119" s="37"/>
      <c r="C119" s="31" t="s">
        <v>28</v>
      </c>
      <c r="D119" s="38"/>
      <c r="E119" s="38"/>
      <c r="F119" s="26" t="str">
        <f>IF(E18="","",E18)</f>
        <v>Vyplň údaj</v>
      </c>
      <c r="G119" s="38"/>
      <c r="H119" s="38"/>
      <c r="I119" s="141" t="s">
        <v>34</v>
      </c>
      <c r="J119" s="35" t="str">
        <f>E24</f>
        <v>Nela Kolková</v>
      </c>
      <c r="K119" s="38"/>
      <c r="L119" s="42"/>
    </row>
    <row r="120" spans="2:12" s="1" customFormat="1" ht="10.3" customHeight="1">
      <c r="B120" s="37"/>
      <c r="C120" s="38"/>
      <c r="D120" s="38"/>
      <c r="E120" s="38"/>
      <c r="F120" s="38"/>
      <c r="G120" s="38"/>
      <c r="H120" s="38"/>
      <c r="I120" s="138"/>
      <c r="J120" s="38"/>
      <c r="K120" s="38"/>
      <c r="L120" s="42"/>
    </row>
    <row r="121" spans="2:20" s="10" customFormat="1" ht="29.25" customHeight="1">
      <c r="B121" s="196"/>
      <c r="C121" s="197" t="s">
        <v>112</v>
      </c>
      <c r="D121" s="198" t="s">
        <v>62</v>
      </c>
      <c r="E121" s="198" t="s">
        <v>58</v>
      </c>
      <c r="F121" s="198" t="s">
        <v>59</v>
      </c>
      <c r="G121" s="198" t="s">
        <v>113</v>
      </c>
      <c r="H121" s="198" t="s">
        <v>114</v>
      </c>
      <c r="I121" s="199" t="s">
        <v>115</v>
      </c>
      <c r="J121" s="198" t="s">
        <v>102</v>
      </c>
      <c r="K121" s="200" t="s">
        <v>116</v>
      </c>
      <c r="L121" s="201"/>
      <c r="M121" s="94" t="s">
        <v>1</v>
      </c>
      <c r="N121" s="95" t="s">
        <v>41</v>
      </c>
      <c r="O121" s="95" t="s">
        <v>117</v>
      </c>
      <c r="P121" s="95" t="s">
        <v>118</v>
      </c>
      <c r="Q121" s="95" t="s">
        <v>119</v>
      </c>
      <c r="R121" s="95" t="s">
        <v>120</v>
      </c>
      <c r="S121" s="95" t="s">
        <v>121</v>
      </c>
      <c r="T121" s="96" t="s">
        <v>122</v>
      </c>
    </row>
    <row r="122" spans="2:63" s="1" customFormat="1" ht="22.8" customHeight="1">
      <c r="B122" s="37"/>
      <c r="C122" s="101" t="s">
        <v>123</v>
      </c>
      <c r="D122" s="38"/>
      <c r="E122" s="38"/>
      <c r="F122" s="38"/>
      <c r="G122" s="38"/>
      <c r="H122" s="38"/>
      <c r="I122" s="138"/>
      <c r="J122" s="202">
        <f>BK122</f>
        <v>0</v>
      </c>
      <c r="K122" s="38"/>
      <c r="L122" s="42"/>
      <c r="M122" s="97"/>
      <c r="N122" s="98"/>
      <c r="O122" s="98"/>
      <c r="P122" s="203">
        <f>P123+P130+P153</f>
        <v>0</v>
      </c>
      <c r="Q122" s="98"/>
      <c r="R122" s="203">
        <f>R123+R130+R153</f>
        <v>17.03098</v>
      </c>
      <c r="S122" s="98"/>
      <c r="T122" s="204">
        <f>T123+T130+T153</f>
        <v>0</v>
      </c>
      <c r="AT122" s="16" t="s">
        <v>76</v>
      </c>
      <c r="AU122" s="16" t="s">
        <v>104</v>
      </c>
      <c r="BK122" s="205">
        <f>BK123+BK130+BK153</f>
        <v>0</v>
      </c>
    </row>
    <row r="123" spans="2:63" s="11" customFormat="1" ht="25.9" customHeight="1">
      <c r="B123" s="206"/>
      <c r="C123" s="207"/>
      <c r="D123" s="208" t="s">
        <v>76</v>
      </c>
      <c r="E123" s="209" t="s">
        <v>124</v>
      </c>
      <c r="F123" s="209" t="s">
        <v>125</v>
      </c>
      <c r="G123" s="207"/>
      <c r="H123" s="207"/>
      <c r="I123" s="210"/>
      <c r="J123" s="211">
        <f>BK123</f>
        <v>0</v>
      </c>
      <c r="K123" s="207"/>
      <c r="L123" s="212"/>
      <c r="M123" s="213"/>
      <c r="N123" s="214"/>
      <c r="O123" s="214"/>
      <c r="P123" s="215">
        <f>P124</f>
        <v>0</v>
      </c>
      <c r="Q123" s="214"/>
      <c r="R123" s="215">
        <f>R124</f>
        <v>17.03098</v>
      </c>
      <c r="S123" s="214"/>
      <c r="T123" s="216">
        <f>T124</f>
        <v>0</v>
      </c>
      <c r="AR123" s="217" t="s">
        <v>85</v>
      </c>
      <c r="AT123" s="218" t="s">
        <v>76</v>
      </c>
      <c r="AU123" s="218" t="s">
        <v>77</v>
      </c>
      <c r="AY123" s="217" t="s">
        <v>126</v>
      </c>
      <c r="BK123" s="219">
        <f>BK124</f>
        <v>0</v>
      </c>
    </row>
    <row r="124" spans="2:63" s="11" customFormat="1" ht="22.8" customHeight="1">
      <c r="B124" s="206"/>
      <c r="C124" s="207"/>
      <c r="D124" s="208" t="s">
        <v>76</v>
      </c>
      <c r="E124" s="220" t="s">
        <v>127</v>
      </c>
      <c r="F124" s="220" t="s">
        <v>128</v>
      </c>
      <c r="G124" s="207"/>
      <c r="H124" s="207"/>
      <c r="I124" s="210"/>
      <c r="J124" s="221">
        <f>BK124</f>
        <v>0</v>
      </c>
      <c r="K124" s="207"/>
      <c r="L124" s="212"/>
      <c r="M124" s="213"/>
      <c r="N124" s="214"/>
      <c r="O124" s="214"/>
      <c r="P124" s="215">
        <f>SUM(P125:P129)</f>
        <v>0</v>
      </c>
      <c r="Q124" s="214"/>
      <c r="R124" s="215">
        <f>SUM(R125:R129)</f>
        <v>17.03098</v>
      </c>
      <c r="S124" s="214"/>
      <c r="T124" s="216">
        <f>SUM(T125:T129)</f>
        <v>0</v>
      </c>
      <c r="AR124" s="217" t="s">
        <v>85</v>
      </c>
      <c r="AT124" s="218" t="s">
        <v>76</v>
      </c>
      <c r="AU124" s="218" t="s">
        <v>85</v>
      </c>
      <c r="AY124" s="217" t="s">
        <v>126</v>
      </c>
      <c r="BK124" s="219">
        <f>SUM(BK125:BK129)</f>
        <v>0</v>
      </c>
    </row>
    <row r="125" spans="2:65" s="1" customFormat="1" ht="24" customHeight="1">
      <c r="B125" s="37"/>
      <c r="C125" s="222" t="s">
        <v>129</v>
      </c>
      <c r="D125" s="222" t="s">
        <v>130</v>
      </c>
      <c r="E125" s="223" t="s">
        <v>131</v>
      </c>
      <c r="F125" s="224" t="s">
        <v>132</v>
      </c>
      <c r="G125" s="225" t="s">
        <v>133</v>
      </c>
      <c r="H125" s="226">
        <v>40</v>
      </c>
      <c r="I125" s="227"/>
      <c r="J125" s="228">
        <f>ROUND(I125*H125,2)</f>
        <v>0</v>
      </c>
      <c r="K125" s="224" t="s">
        <v>1</v>
      </c>
      <c r="L125" s="42"/>
      <c r="M125" s="229" t="s">
        <v>1</v>
      </c>
      <c r="N125" s="230" t="s">
        <v>42</v>
      </c>
      <c r="O125" s="85"/>
      <c r="P125" s="231">
        <f>O125*H125</f>
        <v>0</v>
      </c>
      <c r="Q125" s="231">
        <v>0.27994</v>
      </c>
      <c r="R125" s="231">
        <f>Q125*H125</f>
        <v>11.197600000000001</v>
      </c>
      <c r="S125" s="231">
        <v>0</v>
      </c>
      <c r="T125" s="232">
        <f>S125*H125</f>
        <v>0</v>
      </c>
      <c r="AR125" s="233" t="s">
        <v>134</v>
      </c>
      <c r="AT125" s="233" t="s">
        <v>130</v>
      </c>
      <c r="AU125" s="233" t="s">
        <v>87</v>
      </c>
      <c r="AY125" s="16" t="s">
        <v>126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6" t="s">
        <v>85</v>
      </c>
      <c r="BK125" s="234">
        <f>ROUND(I125*H125,2)</f>
        <v>0</v>
      </c>
      <c r="BL125" s="16" t="s">
        <v>134</v>
      </c>
      <c r="BM125" s="233" t="s">
        <v>135</v>
      </c>
    </row>
    <row r="126" spans="2:51" s="12" customFormat="1" ht="12">
      <c r="B126" s="235"/>
      <c r="C126" s="236"/>
      <c r="D126" s="237" t="s">
        <v>136</v>
      </c>
      <c r="E126" s="238" t="s">
        <v>1</v>
      </c>
      <c r="F126" s="239" t="s">
        <v>137</v>
      </c>
      <c r="G126" s="236"/>
      <c r="H126" s="240">
        <v>40</v>
      </c>
      <c r="I126" s="241"/>
      <c r="J126" s="236"/>
      <c r="K126" s="236"/>
      <c r="L126" s="242"/>
      <c r="M126" s="243"/>
      <c r="N126" s="244"/>
      <c r="O126" s="244"/>
      <c r="P126" s="244"/>
      <c r="Q126" s="244"/>
      <c r="R126" s="244"/>
      <c r="S126" s="244"/>
      <c r="T126" s="245"/>
      <c r="AT126" s="246" t="s">
        <v>136</v>
      </c>
      <c r="AU126" s="246" t="s">
        <v>87</v>
      </c>
      <c r="AV126" s="12" t="s">
        <v>87</v>
      </c>
      <c r="AW126" s="12" t="s">
        <v>33</v>
      </c>
      <c r="AX126" s="12" t="s">
        <v>85</v>
      </c>
      <c r="AY126" s="246" t="s">
        <v>126</v>
      </c>
    </row>
    <row r="127" spans="2:65" s="1" customFormat="1" ht="48" customHeight="1">
      <c r="B127" s="37"/>
      <c r="C127" s="222" t="s">
        <v>138</v>
      </c>
      <c r="D127" s="222" t="s">
        <v>130</v>
      </c>
      <c r="E127" s="223" t="s">
        <v>139</v>
      </c>
      <c r="F127" s="224" t="s">
        <v>140</v>
      </c>
      <c r="G127" s="225" t="s">
        <v>133</v>
      </c>
      <c r="H127" s="226">
        <v>9.5</v>
      </c>
      <c r="I127" s="227"/>
      <c r="J127" s="228">
        <f>ROUND(I127*H127,2)</f>
        <v>0</v>
      </c>
      <c r="K127" s="224" t="s">
        <v>1</v>
      </c>
      <c r="L127" s="42"/>
      <c r="M127" s="229" t="s">
        <v>1</v>
      </c>
      <c r="N127" s="230" t="s">
        <v>42</v>
      </c>
      <c r="O127" s="85"/>
      <c r="P127" s="231">
        <f>O127*H127</f>
        <v>0</v>
      </c>
      <c r="Q127" s="231">
        <v>0.61404</v>
      </c>
      <c r="R127" s="231">
        <f>Q127*H127</f>
        <v>5.83338</v>
      </c>
      <c r="S127" s="231">
        <v>0</v>
      </c>
      <c r="T127" s="232">
        <f>S127*H127</f>
        <v>0</v>
      </c>
      <c r="AR127" s="233" t="s">
        <v>134</v>
      </c>
      <c r="AT127" s="233" t="s">
        <v>130</v>
      </c>
      <c r="AU127" s="233" t="s">
        <v>87</v>
      </c>
      <c r="AY127" s="16" t="s">
        <v>126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6" t="s">
        <v>85</v>
      </c>
      <c r="BK127" s="234">
        <f>ROUND(I127*H127,2)</f>
        <v>0</v>
      </c>
      <c r="BL127" s="16" t="s">
        <v>134</v>
      </c>
      <c r="BM127" s="233" t="s">
        <v>141</v>
      </c>
    </row>
    <row r="128" spans="2:51" s="12" customFormat="1" ht="12">
      <c r="B128" s="235"/>
      <c r="C128" s="236"/>
      <c r="D128" s="237" t="s">
        <v>136</v>
      </c>
      <c r="E128" s="238" t="s">
        <v>1</v>
      </c>
      <c r="F128" s="239" t="s">
        <v>142</v>
      </c>
      <c r="G128" s="236"/>
      <c r="H128" s="240">
        <v>9.5</v>
      </c>
      <c r="I128" s="241"/>
      <c r="J128" s="236"/>
      <c r="K128" s="236"/>
      <c r="L128" s="242"/>
      <c r="M128" s="243"/>
      <c r="N128" s="244"/>
      <c r="O128" s="244"/>
      <c r="P128" s="244"/>
      <c r="Q128" s="244"/>
      <c r="R128" s="244"/>
      <c r="S128" s="244"/>
      <c r="T128" s="245"/>
      <c r="AT128" s="246" t="s">
        <v>136</v>
      </c>
      <c r="AU128" s="246" t="s">
        <v>87</v>
      </c>
      <c r="AV128" s="12" t="s">
        <v>87</v>
      </c>
      <c r="AW128" s="12" t="s">
        <v>33</v>
      </c>
      <c r="AX128" s="12" t="s">
        <v>77</v>
      </c>
      <c r="AY128" s="246" t="s">
        <v>126</v>
      </c>
    </row>
    <row r="129" spans="2:51" s="13" customFormat="1" ht="12">
      <c r="B129" s="247"/>
      <c r="C129" s="248"/>
      <c r="D129" s="237" t="s">
        <v>136</v>
      </c>
      <c r="E129" s="249" t="s">
        <v>1</v>
      </c>
      <c r="F129" s="250" t="s">
        <v>143</v>
      </c>
      <c r="G129" s="248"/>
      <c r="H129" s="251">
        <v>9.5</v>
      </c>
      <c r="I129" s="252"/>
      <c r="J129" s="248"/>
      <c r="K129" s="248"/>
      <c r="L129" s="253"/>
      <c r="M129" s="254"/>
      <c r="N129" s="255"/>
      <c r="O129" s="255"/>
      <c r="P129" s="255"/>
      <c r="Q129" s="255"/>
      <c r="R129" s="255"/>
      <c r="S129" s="255"/>
      <c r="T129" s="256"/>
      <c r="AT129" s="257" t="s">
        <v>136</v>
      </c>
      <c r="AU129" s="257" t="s">
        <v>87</v>
      </c>
      <c r="AV129" s="13" t="s">
        <v>134</v>
      </c>
      <c r="AW129" s="13" t="s">
        <v>33</v>
      </c>
      <c r="AX129" s="13" t="s">
        <v>85</v>
      </c>
      <c r="AY129" s="257" t="s">
        <v>126</v>
      </c>
    </row>
    <row r="130" spans="2:63" s="11" customFormat="1" ht="25.9" customHeight="1">
      <c r="B130" s="206"/>
      <c r="C130" s="207"/>
      <c r="D130" s="208" t="s">
        <v>76</v>
      </c>
      <c r="E130" s="209" t="s">
        <v>144</v>
      </c>
      <c r="F130" s="209" t="s">
        <v>144</v>
      </c>
      <c r="G130" s="207"/>
      <c r="H130" s="207"/>
      <c r="I130" s="210"/>
      <c r="J130" s="211">
        <f>BK130</f>
        <v>0</v>
      </c>
      <c r="K130" s="207"/>
      <c r="L130" s="212"/>
      <c r="M130" s="213"/>
      <c r="N130" s="214"/>
      <c r="O130" s="214"/>
      <c r="P130" s="215">
        <f>P131</f>
        <v>0</v>
      </c>
      <c r="Q130" s="214"/>
      <c r="R130" s="215">
        <f>R131</f>
        <v>0</v>
      </c>
      <c r="S130" s="214"/>
      <c r="T130" s="216">
        <f>T131</f>
        <v>0</v>
      </c>
      <c r="AR130" s="217" t="s">
        <v>134</v>
      </c>
      <c r="AT130" s="218" t="s">
        <v>76</v>
      </c>
      <c r="AU130" s="218" t="s">
        <v>77</v>
      </c>
      <c r="AY130" s="217" t="s">
        <v>126</v>
      </c>
      <c r="BK130" s="219">
        <f>BK131</f>
        <v>0</v>
      </c>
    </row>
    <row r="131" spans="2:63" s="11" customFormat="1" ht="22.8" customHeight="1">
      <c r="B131" s="206"/>
      <c r="C131" s="207"/>
      <c r="D131" s="208" t="s">
        <v>76</v>
      </c>
      <c r="E131" s="220" t="s">
        <v>145</v>
      </c>
      <c r="F131" s="220" t="s">
        <v>146</v>
      </c>
      <c r="G131" s="207"/>
      <c r="H131" s="207"/>
      <c r="I131" s="210"/>
      <c r="J131" s="221">
        <f>BK131</f>
        <v>0</v>
      </c>
      <c r="K131" s="207"/>
      <c r="L131" s="212"/>
      <c r="M131" s="213"/>
      <c r="N131" s="214"/>
      <c r="O131" s="214"/>
      <c r="P131" s="215">
        <f>SUM(P132:P152)</f>
        <v>0</v>
      </c>
      <c r="Q131" s="214"/>
      <c r="R131" s="215">
        <f>SUM(R132:R152)</f>
        <v>0</v>
      </c>
      <c r="S131" s="214"/>
      <c r="T131" s="216">
        <f>SUM(T132:T152)</f>
        <v>0</v>
      </c>
      <c r="AR131" s="217" t="s">
        <v>134</v>
      </c>
      <c r="AT131" s="218" t="s">
        <v>76</v>
      </c>
      <c r="AU131" s="218" t="s">
        <v>85</v>
      </c>
      <c r="AY131" s="217" t="s">
        <v>126</v>
      </c>
      <c r="BK131" s="219">
        <f>SUM(BK132:BK152)</f>
        <v>0</v>
      </c>
    </row>
    <row r="132" spans="2:65" s="1" customFormat="1" ht="36" customHeight="1">
      <c r="B132" s="37"/>
      <c r="C132" s="222" t="s">
        <v>85</v>
      </c>
      <c r="D132" s="222" t="s">
        <v>130</v>
      </c>
      <c r="E132" s="223" t="s">
        <v>147</v>
      </c>
      <c r="F132" s="224" t="s">
        <v>148</v>
      </c>
      <c r="G132" s="225" t="s">
        <v>149</v>
      </c>
      <c r="H132" s="226">
        <v>1</v>
      </c>
      <c r="I132" s="227"/>
      <c r="J132" s="228">
        <f>ROUND(I132*H132,2)</f>
        <v>0</v>
      </c>
      <c r="K132" s="224" t="s">
        <v>1</v>
      </c>
      <c r="L132" s="42"/>
      <c r="M132" s="229" t="s">
        <v>1</v>
      </c>
      <c r="N132" s="230" t="s">
        <v>42</v>
      </c>
      <c r="O132" s="85"/>
      <c r="P132" s="231">
        <f>O132*H132</f>
        <v>0</v>
      </c>
      <c r="Q132" s="231">
        <v>0</v>
      </c>
      <c r="R132" s="231">
        <f>Q132*H132</f>
        <v>0</v>
      </c>
      <c r="S132" s="231">
        <v>0</v>
      </c>
      <c r="T132" s="232">
        <f>S132*H132</f>
        <v>0</v>
      </c>
      <c r="AR132" s="233" t="s">
        <v>150</v>
      </c>
      <c r="AT132" s="233" t="s">
        <v>130</v>
      </c>
      <c r="AU132" s="233" t="s">
        <v>87</v>
      </c>
      <c r="AY132" s="16" t="s">
        <v>126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6" t="s">
        <v>85</v>
      </c>
      <c r="BK132" s="234">
        <f>ROUND(I132*H132,2)</f>
        <v>0</v>
      </c>
      <c r="BL132" s="16" t="s">
        <v>150</v>
      </c>
      <c r="BM132" s="233" t="s">
        <v>151</v>
      </c>
    </row>
    <row r="133" spans="2:47" s="1" customFormat="1" ht="12">
      <c r="B133" s="37"/>
      <c r="C133" s="38"/>
      <c r="D133" s="237" t="s">
        <v>152</v>
      </c>
      <c r="E133" s="38"/>
      <c r="F133" s="258" t="s">
        <v>153</v>
      </c>
      <c r="G133" s="38"/>
      <c r="H133" s="38"/>
      <c r="I133" s="138"/>
      <c r="J133" s="38"/>
      <c r="K133" s="38"/>
      <c r="L133" s="42"/>
      <c r="M133" s="259"/>
      <c r="N133" s="85"/>
      <c r="O133" s="85"/>
      <c r="P133" s="85"/>
      <c r="Q133" s="85"/>
      <c r="R133" s="85"/>
      <c r="S133" s="85"/>
      <c r="T133" s="86"/>
      <c r="AT133" s="16" t="s">
        <v>152</v>
      </c>
      <c r="AU133" s="16" t="s">
        <v>87</v>
      </c>
    </row>
    <row r="134" spans="2:65" s="1" customFormat="1" ht="24" customHeight="1">
      <c r="B134" s="37"/>
      <c r="C134" s="222" t="s">
        <v>87</v>
      </c>
      <c r="D134" s="222" t="s">
        <v>130</v>
      </c>
      <c r="E134" s="223" t="s">
        <v>154</v>
      </c>
      <c r="F134" s="224" t="s">
        <v>155</v>
      </c>
      <c r="G134" s="225" t="s">
        <v>149</v>
      </c>
      <c r="H134" s="226">
        <v>1</v>
      </c>
      <c r="I134" s="227"/>
      <c r="J134" s="228">
        <f>ROUND(I134*H134,2)</f>
        <v>0</v>
      </c>
      <c r="K134" s="224" t="s">
        <v>1</v>
      </c>
      <c r="L134" s="42"/>
      <c r="M134" s="229" t="s">
        <v>1</v>
      </c>
      <c r="N134" s="230" t="s">
        <v>42</v>
      </c>
      <c r="O134" s="85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AR134" s="233" t="s">
        <v>150</v>
      </c>
      <c r="AT134" s="233" t="s">
        <v>130</v>
      </c>
      <c r="AU134" s="233" t="s">
        <v>87</v>
      </c>
      <c r="AY134" s="16" t="s">
        <v>126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6" t="s">
        <v>85</v>
      </c>
      <c r="BK134" s="234">
        <f>ROUND(I134*H134,2)</f>
        <v>0</v>
      </c>
      <c r="BL134" s="16" t="s">
        <v>150</v>
      </c>
      <c r="BM134" s="233" t="s">
        <v>156</v>
      </c>
    </row>
    <row r="135" spans="2:47" s="1" customFormat="1" ht="12">
      <c r="B135" s="37"/>
      <c r="C135" s="38"/>
      <c r="D135" s="237" t="s">
        <v>152</v>
      </c>
      <c r="E135" s="38"/>
      <c r="F135" s="258" t="s">
        <v>157</v>
      </c>
      <c r="G135" s="38"/>
      <c r="H135" s="38"/>
      <c r="I135" s="138"/>
      <c r="J135" s="38"/>
      <c r="K135" s="38"/>
      <c r="L135" s="42"/>
      <c r="M135" s="259"/>
      <c r="N135" s="85"/>
      <c r="O135" s="85"/>
      <c r="P135" s="85"/>
      <c r="Q135" s="85"/>
      <c r="R135" s="85"/>
      <c r="S135" s="85"/>
      <c r="T135" s="86"/>
      <c r="AT135" s="16" t="s">
        <v>152</v>
      </c>
      <c r="AU135" s="16" t="s">
        <v>87</v>
      </c>
    </row>
    <row r="136" spans="2:65" s="1" customFormat="1" ht="16.5" customHeight="1">
      <c r="B136" s="37"/>
      <c r="C136" s="222" t="s">
        <v>158</v>
      </c>
      <c r="D136" s="222" t="s">
        <v>130</v>
      </c>
      <c r="E136" s="223" t="s">
        <v>159</v>
      </c>
      <c r="F136" s="224" t="s">
        <v>160</v>
      </c>
      <c r="G136" s="225" t="s">
        <v>149</v>
      </c>
      <c r="H136" s="226">
        <v>1</v>
      </c>
      <c r="I136" s="227"/>
      <c r="J136" s="228">
        <f>ROUND(I136*H136,2)</f>
        <v>0</v>
      </c>
      <c r="K136" s="224" t="s">
        <v>1</v>
      </c>
      <c r="L136" s="42"/>
      <c r="M136" s="229" t="s">
        <v>1</v>
      </c>
      <c r="N136" s="230" t="s">
        <v>42</v>
      </c>
      <c r="O136" s="85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AR136" s="233" t="s">
        <v>150</v>
      </c>
      <c r="AT136" s="233" t="s">
        <v>130</v>
      </c>
      <c r="AU136" s="233" t="s">
        <v>87</v>
      </c>
      <c r="AY136" s="16" t="s">
        <v>126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6" t="s">
        <v>85</v>
      </c>
      <c r="BK136" s="234">
        <f>ROUND(I136*H136,2)</f>
        <v>0</v>
      </c>
      <c r="BL136" s="16" t="s">
        <v>150</v>
      </c>
      <c r="BM136" s="233" t="s">
        <v>161</v>
      </c>
    </row>
    <row r="137" spans="2:47" s="1" customFormat="1" ht="12">
      <c r="B137" s="37"/>
      <c r="C137" s="38"/>
      <c r="D137" s="237" t="s">
        <v>152</v>
      </c>
      <c r="E137" s="38"/>
      <c r="F137" s="258" t="s">
        <v>162</v>
      </c>
      <c r="G137" s="38"/>
      <c r="H137" s="38"/>
      <c r="I137" s="138"/>
      <c r="J137" s="38"/>
      <c r="K137" s="38"/>
      <c r="L137" s="42"/>
      <c r="M137" s="259"/>
      <c r="N137" s="85"/>
      <c r="O137" s="85"/>
      <c r="P137" s="85"/>
      <c r="Q137" s="85"/>
      <c r="R137" s="85"/>
      <c r="S137" s="85"/>
      <c r="T137" s="86"/>
      <c r="AT137" s="16" t="s">
        <v>152</v>
      </c>
      <c r="AU137" s="16" t="s">
        <v>87</v>
      </c>
    </row>
    <row r="138" spans="2:65" s="1" customFormat="1" ht="16.5" customHeight="1">
      <c r="B138" s="37"/>
      <c r="C138" s="222" t="s">
        <v>134</v>
      </c>
      <c r="D138" s="222" t="s">
        <v>130</v>
      </c>
      <c r="E138" s="223" t="s">
        <v>163</v>
      </c>
      <c r="F138" s="224" t="s">
        <v>164</v>
      </c>
      <c r="G138" s="225" t="s">
        <v>165</v>
      </c>
      <c r="H138" s="226">
        <v>1</v>
      </c>
      <c r="I138" s="227"/>
      <c r="J138" s="228">
        <f>ROUND(I138*H138,2)</f>
        <v>0</v>
      </c>
      <c r="K138" s="224" t="s">
        <v>1</v>
      </c>
      <c r="L138" s="42"/>
      <c r="M138" s="229" t="s">
        <v>1</v>
      </c>
      <c r="N138" s="230" t="s">
        <v>42</v>
      </c>
      <c r="O138" s="85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AR138" s="233" t="s">
        <v>150</v>
      </c>
      <c r="AT138" s="233" t="s">
        <v>130</v>
      </c>
      <c r="AU138" s="233" t="s">
        <v>87</v>
      </c>
      <c r="AY138" s="16" t="s">
        <v>126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6" t="s">
        <v>85</v>
      </c>
      <c r="BK138" s="234">
        <f>ROUND(I138*H138,2)</f>
        <v>0</v>
      </c>
      <c r="BL138" s="16" t="s">
        <v>150</v>
      </c>
      <c r="BM138" s="233" t="s">
        <v>166</v>
      </c>
    </row>
    <row r="139" spans="2:47" s="1" customFormat="1" ht="12">
      <c r="B139" s="37"/>
      <c r="C139" s="38"/>
      <c r="D139" s="237" t="s">
        <v>152</v>
      </c>
      <c r="E139" s="38"/>
      <c r="F139" s="258" t="s">
        <v>167</v>
      </c>
      <c r="G139" s="38"/>
      <c r="H139" s="38"/>
      <c r="I139" s="138"/>
      <c r="J139" s="38"/>
      <c r="K139" s="38"/>
      <c r="L139" s="42"/>
      <c r="M139" s="259"/>
      <c r="N139" s="85"/>
      <c r="O139" s="85"/>
      <c r="P139" s="85"/>
      <c r="Q139" s="85"/>
      <c r="R139" s="85"/>
      <c r="S139" s="85"/>
      <c r="T139" s="86"/>
      <c r="AT139" s="16" t="s">
        <v>152</v>
      </c>
      <c r="AU139" s="16" t="s">
        <v>87</v>
      </c>
    </row>
    <row r="140" spans="2:65" s="1" customFormat="1" ht="16.5" customHeight="1">
      <c r="B140" s="37"/>
      <c r="C140" s="222" t="s">
        <v>127</v>
      </c>
      <c r="D140" s="222" t="s">
        <v>130</v>
      </c>
      <c r="E140" s="223" t="s">
        <v>168</v>
      </c>
      <c r="F140" s="224" t="s">
        <v>169</v>
      </c>
      <c r="G140" s="225" t="s">
        <v>165</v>
      </c>
      <c r="H140" s="226">
        <v>1</v>
      </c>
      <c r="I140" s="227"/>
      <c r="J140" s="228">
        <f>ROUND(I140*H140,2)</f>
        <v>0</v>
      </c>
      <c r="K140" s="224" t="s">
        <v>1</v>
      </c>
      <c r="L140" s="42"/>
      <c r="M140" s="229" t="s">
        <v>1</v>
      </c>
      <c r="N140" s="230" t="s">
        <v>42</v>
      </c>
      <c r="O140" s="85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AR140" s="233" t="s">
        <v>150</v>
      </c>
      <c r="AT140" s="233" t="s">
        <v>130</v>
      </c>
      <c r="AU140" s="233" t="s">
        <v>87</v>
      </c>
      <c r="AY140" s="16" t="s">
        <v>126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6" t="s">
        <v>85</v>
      </c>
      <c r="BK140" s="234">
        <f>ROUND(I140*H140,2)</f>
        <v>0</v>
      </c>
      <c r="BL140" s="16" t="s">
        <v>150</v>
      </c>
      <c r="BM140" s="233" t="s">
        <v>170</v>
      </c>
    </row>
    <row r="141" spans="2:47" s="1" customFormat="1" ht="12">
      <c r="B141" s="37"/>
      <c r="C141" s="38"/>
      <c r="D141" s="237" t="s">
        <v>152</v>
      </c>
      <c r="E141" s="38"/>
      <c r="F141" s="258" t="s">
        <v>171</v>
      </c>
      <c r="G141" s="38"/>
      <c r="H141" s="38"/>
      <c r="I141" s="138"/>
      <c r="J141" s="38"/>
      <c r="K141" s="38"/>
      <c r="L141" s="42"/>
      <c r="M141" s="259"/>
      <c r="N141" s="85"/>
      <c r="O141" s="85"/>
      <c r="P141" s="85"/>
      <c r="Q141" s="85"/>
      <c r="R141" s="85"/>
      <c r="S141" s="85"/>
      <c r="T141" s="86"/>
      <c r="AT141" s="16" t="s">
        <v>152</v>
      </c>
      <c r="AU141" s="16" t="s">
        <v>87</v>
      </c>
    </row>
    <row r="142" spans="2:65" s="1" customFormat="1" ht="16.5" customHeight="1">
      <c r="B142" s="37"/>
      <c r="C142" s="222" t="s">
        <v>172</v>
      </c>
      <c r="D142" s="222" t="s">
        <v>130</v>
      </c>
      <c r="E142" s="223" t="s">
        <v>173</v>
      </c>
      <c r="F142" s="224" t="s">
        <v>174</v>
      </c>
      <c r="G142" s="225" t="s">
        <v>149</v>
      </c>
      <c r="H142" s="226">
        <v>1</v>
      </c>
      <c r="I142" s="227"/>
      <c r="J142" s="228">
        <f>ROUND(I142*H142,2)</f>
        <v>0</v>
      </c>
      <c r="K142" s="224" t="s">
        <v>1</v>
      </c>
      <c r="L142" s="42"/>
      <c r="M142" s="229" t="s">
        <v>1</v>
      </c>
      <c r="N142" s="230" t="s">
        <v>42</v>
      </c>
      <c r="O142" s="85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AR142" s="233" t="s">
        <v>150</v>
      </c>
      <c r="AT142" s="233" t="s">
        <v>130</v>
      </c>
      <c r="AU142" s="233" t="s">
        <v>87</v>
      </c>
      <c r="AY142" s="16" t="s">
        <v>126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6" t="s">
        <v>85</v>
      </c>
      <c r="BK142" s="234">
        <f>ROUND(I142*H142,2)</f>
        <v>0</v>
      </c>
      <c r="BL142" s="16" t="s">
        <v>150</v>
      </c>
      <c r="BM142" s="233" t="s">
        <v>175</v>
      </c>
    </row>
    <row r="143" spans="2:47" s="1" customFormat="1" ht="12">
      <c r="B143" s="37"/>
      <c r="C143" s="38"/>
      <c r="D143" s="237" t="s">
        <v>152</v>
      </c>
      <c r="E143" s="38"/>
      <c r="F143" s="258" t="s">
        <v>176</v>
      </c>
      <c r="G143" s="38"/>
      <c r="H143" s="38"/>
      <c r="I143" s="138"/>
      <c r="J143" s="38"/>
      <c r="K143" s="38"/>
      <c r="L143" s="42"/>
      <c r="M143" s="259"/>
      <c r="N143" s="85"/>
      <c r="O143" s="85"/>
      <c r="P143" s="85"/>
      <c r="Q143" s="85"/>
      <c r="R143" s="85"/>
      <c r="S143" s="85"/>
      <c r="T143" s="86"/>
      <c r="AT143" s="16" t="s">
        <v>152</v>
      </c>
      <c r="AU143" s="16" t="s">
        <v>87</v>
      </c>
    </row>
    <row r="144" spans="2:65" s="1" customFormat="1" ht="16.5" customHeight="1">
      <c r="B144" s="37"/>
      <c r="C144" s="222" t="s">
        <v>177</v>
      </c>
      <c r="D144" s="222" t="s">
        <v>130</v>
      </c>
      <c r="E144" s="223" t="s">
        <v>178</v>
      </c>
      <c r="F144" s="224" t="s">
        <v>179</v>
      </c>
      <c r="G144" s="225" t="s">
        <v>165</v>
      </c>
      <c r="H144" s="226">
        <v>1</v>
      </c>
      <c r="I144" s="227"/>
      <c r="J144" s="228">
        <f>ROUND(I144*H144,2)</f>
        <v>0</v>
      </c>
      <c r="K144" s="224" t="s">
        <v>1</v>
      </c>
      <c r="L144" s="42"/>
      <c r="M144" s="229" t="s">
        <v>1</v>
      </c>
      <c r="N144" s="230" t="s">
        <v>42</v>
      </c>
      <c r="O144" s="85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AR144" s="233" t="s">
        <v>150</v>
      </c>
      <c r="AT144" s="233" t="s">
        <v>130</v>
      </c>
      <c r="AU144" s="233" t="s">
        <v>87</v>
      </c>
      <c r="AY144" s="16" t="s">
        <v>126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6" t="s">
        <v>85</v>
      </c>
      <c r="BK144" s="234">
        <f>ROUND(I144*H144,2)</f>
        <v>0</v>
      </c>
      <c r="BL144" s="16" t="s">
        <v>150</v>
      </c>
      <c r="BM144" s="233" t="s">
        <v>180</v>
      </c>
    </row>
    <row r="145" spans="2:47" s="1" customFormat="1" ht="12">
      <c r="B145" s="37"/>
      <c r="C145" s="38"/>
      <c r="D145" s="237" t="s">
        <v>152</v>
      </c>
      <c r="E145" s="38"/>
      <c r="F145" s="258" t="s">
        <v>181</v>
      </c>
      <c r="G145" s="38"/>
      <c r="H145" s="38"/>
      <c r="I145" s="138"/>
      <c r="J145" s="38"/>
      <c r="K145" s="38"/>
      <c r="L145" s="42"/>
      <c r="M145" s="259"/>
      <c r="N145" s="85"/>
      <c r="O145" s="85"/>
      <c r="P145" s="85"/>
      <c r="Q145" s="85"/>
      <c r="R145" s="85"/>
      <c r="S145" s="85"/>
      <c r="T145" s="86"/>
      <c r="AT145" s="16" t="s">
        <v>152</v>
      </c>
      <c r="AU145" s="16" t="s">
        <v>87</v>
      </c>
    </row>
    <row r="146" spans="2:65" s="1" customFormat="1" ht="16.5" customHeight="1">
      <c r="B146" s="37"/>
      <c r="C146" s="222" t="s">
        <v>182</v>
      </c>
      <c r="D146" s="222" t="s">
        <v>130</v>
      </c>
      <c r="E146" s="223" t="s">
        <v>183</v>
      </c>
      <c r="F146" s="224" t="s">
        <v>184</v>
      </c>
      <c r="G146" s="225" t="s">
        <v>165</v>
      </c>
      <c r="H146" s="226">
        <v>1</v>
      </c>
      <c r="I146" s="227"/>
      <c r="J146" s="228">
        <f>ROUND(I146*H146,2)</f>
        <v>0</v>
      </c>
      <c r="K146" s="224" t="s">
        <v>1</v>
      </c>
      <c r="L146" s="42"/>
      <c r="M146" s="229" t="s">
        <v>1</v>
      </c>
      <c r="N146" s="230" t="s">
        <v>42</v>
      </c>
      <c r="O146" s="85"/>
      <c r="P146" s="231">
        <f>O146*H146</f>
        <v>0</v>
      </c>
      <c r="Q146" s="231">
        <v>0</v>
      </c>
      <c r="R146" s="231">
        <f>Q146*H146</f>
        <v>0</v>
      </c>
      <c r="S146" s="231">
        <v>0</v>
      </c>
      <c r="T146" s="232">
        <f>S146*H146</f>
        <v>0</v>
      </c>
      <c r="AR146" s="233" t="s">
        <v>150</v>
      </c>
      <c r="AT146" s="233" t="s">
        <v>130</v>
      </c>
      <c r="AU146" s="233" t="s">
        <v>87</v>
      </c>
      <c r="AY146" s="16" t="s">
        <v>126</v>
      </c>
      <c r="BE146" s="234">
        <f>IF(N146="základní",J146,0)</f>
        <v>0</v>
      </c>
      <c r="BF146" s="234">
        <f>IF(N146="snížená",J146,0)</f>
        <v>0</v>
      </c>
      <c r="BG146" s="234">
        <f>IF(N146="zákl. přenesená",J146,0)</f>
        <v>0</v>
      </c>
      <c r="BH146" s="234">
        <f>IF(N146="sníž. přenesená",J146,0)</f>
        <v>0</v>
      </c>
      <c r="BI146" s="234">
        <f>IF(N146="nulová",J146,0)</f>
        <v>0</v>
      </c>
      <c r="BJ146" s="16" t="s">
        <v>85</v>
      </c>
      <c r="BK146" s="234">
        <f>ROUND(I146*H146,2)</f>
        <v>0</v>
      </c>
      <c r="BL146" s="16" t="s">
        <v>150</v>
      </c>
      <c r="BM146" s="233" t="s">
        <v>185</v>
      </c>
    </row>
    <row r="147" spans="2:47" s="1" customFormat="1" ht="12">
      <c r="B147" s="37"/>
      <c r="C147" s="38"/>
      <c r="D147" s="237" t="s">
        <v>152</v>
      </c>
      <c r="E147" s="38"/>
      <c r="F147" s="258" t="s">
        <v>186</v>
      </c>
      <c r="G147" s="38"/>
      <c r="H147" s="38"/>
      <c r="I147" s="138"/>
      <c r="J147" s="38"/>
      <c r="K147" s="38"/>
      <c r="L147" s="42"/>
      <c r="M147" s="259"/>
      <c r="N147" s="85"/>
      <c r="O147" s="85"/>
      <c r="P147" s="85"/>
      <c r="Q147" s="85"/>
      <c r="R147" s="85"/>
      <c r="S147" s="85"/>
      <c r="T147" s="86"/>
      <c r="AT147" s="16" t="s">
        <v>152</v>
      </c>
      <c r="AU147" s="16" t="s">
        <v>87</v>
      </c>
    </row>
    <row r="148" spans="2:65" s="1" customFormat="1" ht="24" customHeight="1">
      <c r="B148" s="37"/>
      <c r="C148" s="222" t="s">
        <v>187</v>
      </c>
      <c r="D148" s="222" t="s">
        <v>130</v>
      </c>
      <c r="E148" s="223" t="s">
        <v>188</v>
      </c>
      <c r="F148" s="224" t="s">
        <v>189</v>
      </c>
      <c r="G148" s="225" t="s">
        <v>149</v>
      </c>
      <c r="H148" s="226">
        <v>1</v>
      </c>
      <c r="I148" s="227"/>
      <c r="J148" s="228">
        <f>ROUND(I148*H148,2)</f>
        <v>0</v>
      </c>
      <c r="K148" s="224" t="s">
        <v>1</v>
      </c>
      <c r="L148" s="42"/>
      <c r="M148" s="229" t="s">
        <v>1</v>
      </c>
      <c r="N148" s="230" t="s">
        <v>42</v>
      </c>
      <c r="O148" s="85"/>
      <c r="P148" s="231">
        <f>O148*H148</f>
        <v>0</v>
      </c>
      <c r="Q148" s="231">
        <v>0</v>
      </c>
      <c r="R148" s="231">
        <f>Q148*H148</f>
        <v>0</v>
      </c>
      <c r="S148" s="231">
        <v>0</v>
      </c>
      <c r="T148" s="232">
        <f>S148*H148</f>
        <v>0</v>
      </c>
      <c r="AR148" s="233" t="s">
        <v>150</v>
      </c>
      <c r="AT148" s="233" t="s">
        <v>130</v>
      </c>
      <c r="AU148" s="233" t="s">
        <v>87</v>
      </c>
      <c r="AY148" s="16" t="s">
        <v>126</v>
      </c>
      <c r="BE148" s="234">
        <f>IF(N148="základní",J148,0)</f>
        <v>0</v>
      </c>
      <c r="BF148" s="234">
        <f>IF(N148="snížená",J148,0)</f>
        <v>0</v>
      </c>
      <c r="BG148" s="234">
        <f>IF(N148="zákl. přenesená",J148,0)</f>
        <v>0</v>
      </c>
      <c r="BH148" s="234">
        <f>IF(N148="sníž. přenesená",J148,0)</f>
        <v>0</v>
      </c>
      <c r="BI148" s="234">
        <f>IF(N148="nulová",J148,0)</f>
        <v>0</v>
      </c>
      <c r="BJ148" s="16" t="s">
        <v>85</v>
      </c>
      <c r="BK148" s="234">
        <f>ROUND(I148*H148,2)</f>
        <v>0</v>
      </c>
      <c r="BL148" s="16" t="s">
        <v>150</v>
      </c>
      <c r="BM148" s="233" t="s">
        <v>190</v>
      </c>
    </row>
    <row r="149" spans="2:65" s="1" customFormat="1" ht="36" customHeight="1">
      <c r="B149" s="37"/>
      <c r="C149" s="222" t="s">
        <v>191</v>
      </c>
      <c r="D149" s="222" t="s">
        <v>130</v>
      </c>
      <c r="E149" s="223" t="s">
        <v>192</v>
      </c>
      <c r="F149" s="224" t="s">
        <v>193</v>
      </c>
      <c r="G149" s="225" t="s">
        <v>149</v>
      </c>
      <c r="H149" s="226">
        <v>1</v>
      </c>
      <c r="I149" s="227"/>
      <c r="J149" s="228">
        <f>ROUND(I149*H149,2)</f>
        <v>0</v>
      </c>
      <c r="K149" s="224" t="s">
        <v>1</v>
      </c>
      <c r="L149" s="42"/>
      <c r="M149" s="229" t="s">
        <v>1</v>
      </c>
      <c r="N149" s="230" t="s">
        <v>42</v>
      </c>
      <c r="O149" s="85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AR149" s="233" t="s">
        <v>150</v>
      </c>
      <c r="AT149" s="233" t="s">
        <v>130</v>
      </c>
      <c r="AU149" s="233" t="s">
        <v>87</v>
      </c>
      <c r="AY149" s="16" t="s">
        <v>126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6" t="s">
        <v>85</v>
      </c>
      <c r="BK149" s="234">
        <f>ROUND(I149*H149,2)</f>
        <v>0</v>
      </c>
      <c r="BL149" s="16" t="s">
        <v>150</v>
      </c>
      <c r="BM149" s="233" t="s">
        <v>194</v>
      </c>
    </row>
    <row r="150" spans="2:65" s="1" customFormat="1" ht="24" customHeight="1">
      <c r="B150" s="37"/>
      <c r="C150" s="222" t="s">
        <v>8</v>
      </c>
      <c r="D150" s="222" t="s">
        <v>130</v>
      </c>
      <c r="E150" s="223" t="s">
        <v>195</v>
      </c>
      <c r="F150" s="224" t="s">
        <v>196</v>
      </c>
      <c r="G150" s="225" t="s">
        <v>165</v>
      </c>
      <c r="H150" s="226">
        <v>1</v>
      </c>
      <c r="I150" s="227"/>
      <c r="J150" s="228">
        <f>ROUND(I150*H150,2)</f>
        <v>0</v>
      </c>
      <c r="K150" s="224" t="s">
        <v>1</v>
      </c>
      <c r="L150" s="42"/>
      <c r="M150" s="229" t="s">
        <v>1</v>
      </c>
      <c r="N150" s="230" t="s">
        <v>42</v>
      </c>
      <c r="O150" s="85"/>
      <c r="P150" s="231">
        <f>O150*H150</f>
        <v>0</v>
      </c>
      <c r="Q150" s="231">
        <v>0</v>
      </c>
      <c r="R150" s="231">
        <f>Q150*H150</f>
        <v>0</v>
      </c>
      <c r="S150" s="231">
        <v>0</v>
      </c>
      <c r="T150" s="232">
        <f>S150*H150</f>
        <v>0</v>
      </c>
      <c r="AR150" s="233" t="s">
        <v>150</v>
      </c>
      <c r="AT150" s="233" t="s">
        <v>130</v>
      </c>
      <c r="AU150" s="233" t="s">
        <v>87</v>
      </c>
      <c r="AY150" s="16" t="s">
        <v>126</v>
      </c>
      <c r="BE150" s="234">
        <f>IF(N150="základní",J150,0)</f>
        <v>0</v>
      </c>
      <c r="BF150" s="234">
        <f>IF(N150="snížená",J150,0)</f>
        <v>0</v>
      </c>
      <c r="BG150" s="234">
        <f>IF(N150="zákl. přenesená",J150,0)</f>
        <v>0</v>
      </c>
      <c r="BH150" s="234">
        <f>IF(N150="sníž. přenesená",J150,0)</f>
        <v>0</v>
      </c>
      <c r="BI150" s="234">
        <f>IF(N150="nulová",J150,0)</f>
        <v>0</v>
      </c>
      <c r="BJ150" s="16" t="s">
        <v>85</v>
      </c>
      <c r="BK150" s="234">
        <f>ROUND(I150*H150,2)</f>
        <v>0</v>
      </c>
      <c r="BL150" s="16" t="s">
        <v>150</v>
      </c>
      <c r="BM150" s="233" t="s">
        <v>197</v>
      </c>
    </row>
    <row r="151" spans="2:65" s="1" customFormat="1" ht="24" customHeight="1">
      <c r="B151" s="37"/>
      <c r="C151" s="222" t="s">
        <v>198</v>
      </c>
      <c r="D151" s="222" t="s">
        <v>130</v>
      </c>
      <c r="E151" s="223" t="s">
        <v>199</v>
      </c>
      <c r="F151" s="224" t="s">
        <v>200</v>
      </c>
      <c r="G151" s="225" t="s">
        <v>165</v>
      </c>
      <c r="H151" s="226">
        <v>1</v>
      </c>
      <c r="I151" s="227"/>
      <c r="J151" s="228">
        <f>ROUND(I151*H151,2)</f>
        <v>0</v>
      </c>
      <c r="K151" s="224" t="s">
        <v>1</v>
      </c>
      <c r="L151" s="42"/>
      <c r="M151" s="229" t="s">
        <v>1</v>
      </c>
      <c r="N151" s="230" t="s">
        <v>42</v>
      </c>
      <c r="O151" s="85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AR151" s="233" t="s">
        <v>150</v>
      </c>
      <c r="AT151" s="233" t="s">
        <v>130</v>
      </c>
      <c r="AU151" s="233" t="s">
        <v>87</v>
      </c>
      <c r="AY151" s="16" t="s">
        <v>126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6" t="s">
        <v>85</v>
      </c>
      <c r="BK151" s="234">
        <f>ROUND(I151*H151,2)</f>
        <v>0</v>
      </c>
      <c r="BL151" s="16" t="s">
        <v>150</v>
      </c>
      <c r="BM151" s="233" t="s">
        <v>201</v>
      </c>
    </row>
    <row r="152" spans="2:65" s="1" customFormat="1" ht="16.5" customHeight="1">
      <c r="B152" s="37"/>
      <c r="C152" s="222" t="s">
        <v>202</v>
      </c>
      <c r="D152" s="222" t="s">
        <v>130</v>
      </c>
      <c r="E152" s="223" t="s">
        <v>203</v>
      </c>
      <c r="F152" s="224" t="s">
        <v>204</v>
      </c>
      <c r="G152" s="225" t="s">
        <v>149</v>
      </c>
      <c r="H152" s="226">
        <v>1</v>
      </c>
      <c r="I152" s="227"/>
      <c r="J152" s="228">
        <f>ROUND(I152*H152,2)</f>
        <v>0</v>
      </c>
      <c r="K152" s="224" t="s">
        <v>1</v>
      </c>
      <c r="L152" s="42"/>
      <c r="M152" s="229" t="s">
        <v>1</v>
      </c>
      <c r="N152" s="230" t="s">
        <v>42</v>
      </c>
      <c r="O152" s="85"/>
      <c r="P152" s="231">
        <f>O152*H152</f>
        <v>0</v>
      </c>
      <c r="Q152" s="231">
        <v>0</v>
      </c>
      <c r="R152" s="231">
        <f>Q152*H152</f>
        <v>0</v>
      </c>
      <c r="S152" s="231">
        <v>0</v>
      </c>
      <c r="T152" s="232">
        <f>S152*H152</f>
        <v>0</v>
      </c>
      <c r="AR152" s="233" t="s">
        <v>150</v>
      </c>
      <c r="AT152" s="233" t="s">
        <v>130</v>
      </c>
      <c r="AU152" s="233" t="s">
        <v>87</v>
      </c>
      <c r="AY152" s="16" t="s">
        <v>126</v>
      </c>
      <c r="BE152" s="234">
        <f>IF(N152="základní",J152,0)</f>
        <v>0</v>
      </c>
      <c r="BF152" s="234">
        <f>IF(N152="snížená",J152,0)</f>
        <v>0</v>
      </c>
      <c r="BG152" s="234">
        <f>IF(N152="zákl. přenesená",J152,0)</f>
        <v>0</v>
      </c>
      <c r="BH152" s="234">
        <f>IF(N152="sníž. přenesená",J152,0)</f>
        <v>0</v>
      </c>
      <c r="BI152" s="234">
        <f>IF(N152="nulová",J152,0)</f>
        <v>0</v>
      </c>
      <c r="BJ152" s="16" t="s">
        <v>85</v>
      </c>
      <c r="BK152" s="234">
        <f>ROUND(I152*H152,2)</f>
        <v>0</v>
      </c>
      <c r="BL152" s="16" t="s">
        <v>150</v>
      </c>
      <c r="BM152" s="233" t="s">
        <v>205</v>
      </c>
    </row>
    <row r="153" spans="2:63" s="11" customFormat="1" ht="25.9" customHeight="1">
      <c r="B153" s="206"/>
      <c r="C153" s="207"/>
      <c r="D153" s="208" t="s">
        <v>76</v>
      </c>
      <c r="E153" s="209" t="s">
        <v>206</v>
      </c>
      <c r="F153" s="209" t="s">
        <v>207</v>
      </c>
      <c r="G153" s="207"/>
      <c r="H153" s="207"/>
      <c r="I153" s="210"/>
      <c r="J153" s="211">
        <f>BK153</f>
        <v>0</v>
      </c>
      <c r="K153" s="207"/>
      <c r="L153" s="212"/>
      <c r="M153" s="213"/>
      <c r="N153" s="214"/>
      <c r="O153" s="214"/>
      <c r="P153" s="215">
        <f>P154</f>
        <v>0</v>
      </c>
      <c r="Q153" s="214"/>
      <c r="R153" s="215">
        <f>R154</f>
        <v>0</v>
      </c>
      <c r="S153" s="214"/>
      <c r="T153" s="216">
        <f>T154</f>
        <v>0</v>
      </c>
      <c r="AR153" s="217" t="s">
        <v>127</v>
      </c>
      <c r="AT153" s="218" t="s">
        <v>76</v>
      </c>
      <c r="AU153" s="218" t="s">
        <v>77</v>
      </c>
      <c r="AY153" s="217" t="s">
        <v>126</v>
      </c>
      <c r="BK153" s="219">
        <f>BK154</f>
        <v>0</v>
      </c>
    </row>
    <row r="154" spans="2:63" s="11" customFormat="1" ht="22.8" customHeight="1">
      <c r="B154" s="206"/>
      <c r="C154" s="207"/>
      <c r="D154" s="208" t="s">
        <v>76</v>
      </c>
      <c r="E154" s="220" t="s">
        <v>208</v>
      </c>
      <c r="F154" s="220" t="s">
        <v>209</v>
      </c>
      <c r="G154" s="207"/>
      <c r="H154" s="207"/>
      <c r="I154" s="210"/>
      <c r="J154" s="221">
        <f>BK154</f>
        <v>0</v>
      </c>
      <c r="K154" s="207"/>
      <c r="L154" s="212"/>
      <c r="M154" s="213"/>
      <c r="N154" s="214"/>
      <c r="O154" s="214"/>
      <c r="P154" s="215">
        <f>SUM(P155:P156)</f>
        <v>0</v>
      </c>
      <c r="Q154" s="214"/>
      <c r="R154" s="215">
        <f>SUM(R155:R156)</f>
        <v>0</v>
      </c>
      <c r="S154" s="214"/>
      <c r="T154" s="216">
        <f>SUM(T155:T156)</f>
        <v>0</v>
      </c>
      <c r="AR154" s="217" t="s">
        <v>127</v>
      </c>
      <c r="AT154" s="218" t="s">
        <v>76</v>
      </c>
      <c r="AU154" s="218" t="s">
        <v>85</v>
      </c>
      <c r="AY154" s="217" t="s">
        <v>126</v>
      </c>
      <c r="BK154" s="219">
        <f>SUM(BK155:BK156)</f>
        <v>0</v>
      </c>
    </row>
    <row r="155" spans="2:65" s="1" customFormat="1" ht="24" customHeight="1">
      <c r="B155" s="37"/>
      <c r="C155" s="222" t="s">
        <v>210</v>
      </c>
      <c r="D155" s="222" t="s">
        <v>130</v>
      </c>
      <c r="E155" s="223" t="s">
        <v>211</v>
      </c>
      <c r="F155" s="224" t="s">
        <v>212</v>
      </c>
      <c r="G155" s="225" t="s">
        <v>165</v>
      </c>
      <c r="H155" s="226">
        <v>1</v>
      </c>
      <c r="I155" s="227"/>
      <c r="J155" s="228">
        <f>ROUND(I155*H155,2)</f>
        <v>0</v>
      </c>
      <c r="K155" s="224" t="s">
        <v>213</v>
      </c>
      <c r="L155" s="42"/>
      <c r="M155" s="229" t="s">
        <v>1</v>
      </c>
      <c r="N155" s="230" t="s">
        <v>42</v>
      </c>
      <c r="O155" s="85"/>
      <c r="P155" s="231">
        <f>O155*H155</f>
        <v>0</v>
      </c>
      <c r="Q155" s="231">
        <v>0</v>
      </c>
      <c r="R155" s="231">
        <f>Q155*H155</f>
        <v>0</v>
      </c>
      <c r="S155" s="231">
        <v>0</v>
      </c>
      <c r="T155" s="232">
        <f>S155*H155</f>
        <v>0</v>
      </c>
      <c r="AR155" s="233" t="s">
        <v>214</v>
      </c>
      <c r="AT155" s="233" t="s">
        <v>130</v>
      </c>
      <c r="AU155" s="233" t="s">
        <v>87</v>
      </c>
      <c r="AY155" s="16" t="s">
        <v>126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6" t="s">
        <v>85</v>
      </c>
      <c r="BK155" s="234">
        <f>ROUND(I155*H155,2)</f>
        <v>0</v>
      </c>
      <c r="BL155" s="16" t="s">
        <v>214</v>
      </c>
      <c r="BM155" s="233" t="s">
        <v>215</v>
      </c>
    </row>
    <row r="156" spans="2:47" s="1" customFormat="1" ht="12">
      <c r="B156" s="37"/>
      <c r="C156" s="38"/>
      <c r="D156" s="237" t="s">
        <v>152</v>
      </c>
      <c r="E156" s="38"/>
      <c r="F156" s="258" t="s">
        <v>216</v>
      </c>
      <c r="G156" s="38"/>
      <c r="H156" s="38"/>
      <c r="I156" s="138"/>
      <c r="J156" s="38"/>
      <c r="K156" s="38"/>
      <c r="L156" s="42"/>
      <c r="M156" s="260"/>
      <c r="N156" s="261"/>
      <c r="O156" s="261"/>
      <c r="P156" s="261"/>
      <c r="Q156" s="261"/>
      <c r="R156" s="261"/>
      <c r="S156" s="261"/>
      <c r="T156" s="262"/>
      <c r="AT156" s="16" t="s">
        <v>152</v>
      </c>
      <c r="AU156" s="16" t="s">
        <v>87</v>
      </c>
    </row>
    <row r="157" spans="2:12" s="1" customFormat="1" ht="6.95" customHeight="1">
      <c r="B157" s="60"/>
      <c r="C157" s="61"/>
      <c r="D157" s="61"/>
      <c r="E157" s="61"/>
      <c r="F157" s="61"/>
      <c r="G157" s="61"/>
      <c r="H157" s="61"/>
      <c r="I157" s="172"/>
      <c r="J157" s="61"/>
      <c r="K157" s="61"/>
      <c r="L157" s="42"/>
    </row>
  </sheetData>
  <sheetProtection password="CC35" sheet="1" objects="1" scenarios="1" formatColumns="0" formatRows="0" autoFilter="0"/>
  <autoFilter ref="C121:K156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4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46" ht="36.95" customHeight="1">
      <c r="AT2" s="16" t="s">
        <v>90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87</v>
      </c>
    </row>
    <row r="4" spans="2:46" ht="24.95" customHeight="1">
      <c r="B4" s="19"/>
      <c r="D4" s="134" t="s">
        <v>97</v>
      </c>
      <c r="L4" s="19"/>
      <c r="M4" s="13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6" t="s">
        <v>16</v>
      </c>
      <c r="L6" s="19"/>
    </row>
    <row r="7" spans="2:12" ht="16.5" customHeight="1">
      <c r="B7" s="19"/>
      <c r="E7" s="137" t="str">
        <f>'Rekapitulace stavby'!K6</f>
        <v>Cyklostezka Brno-Jinačovice-Kuřim, úsek R1</v>
      </c>
      <c r="F7" s="136"/>
      <c r="G7" s="136"/>
      <c r="H7" s="136"/>
      <c r="L7" s="19"/>
    </row>
    <row r="8" spans="2:12" s="1" customFormat="1" ht="12" customHeight="1">
      <c r="B8" s="42"/>
      <c r="D8" s="136" t="s">
        <v>98</v>
      </c>
      <c r="I8" s="138"/>
      <c r="L8" s="42"/>
    </row>
    <row r="9" spans="2:12" s="1" customFormat="1" ht="36.95" customHeight="1">
      <c r="B9" s="42"/>
      <c r="E9" s="139" t="s">
        <v>217</v>
      </c>
      <c r="F9" s="1"/>
      <c r="G9" s="1"/>
      <c r="H9" s="1"/>
      <c r="I9" s="138"/>
      <c r="L9" s="42"/>
    </row>
    <row r="10" spans="2:12" s="1" customFormat="1" ht="12">
      <c r="B10" s="42"/>
      <c r="I10" s="138"/>
      <c r="L10" s="42"/>
    </row>
    <row r="11" spans="2:12" s="1" customFormat="1" ht="12" customHeight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10. 5. 2021</v>
      </c>
      <c r="L12" s="42"/>
    </row>
    <row r="13" spans="2:12" s="1" customFormat="1" ht="10.8" customHeight="1">
      <c r="B13" s="42"/>
      <c r="I13" s="138"/>
      <c r="L13" s="42"/>
    </row>
    <row r="14" spans="2:12" s="1" customFormat="1" ht="12" customHeight="1">
      <c r="B14" s="42"/>
      <c r="D14" s="136" t="s">
        <v>24</v>
      </c>
      <c r="I14" s="141" t="s">
        <v>25</v>
      </c>
      <c r="J14" s="140" t="s">
        <v>1</v>
      </c>
      <c r="L14" s="42"/>
    </row>
    <row r="15" spans="2:12" s="1" customFormat="1" ht="18" customHeight="1">
      <c r="B15" s="42"/>
      <c r="E15" s="140" t="s">
        <v>26</v>
      </c>
      <c r="I15" s="141" t="s">
        <v>27</v>
      </c>
      <c r="J15" s="140" t="s">
        <v>1</v>
      </c>
      <c r="L15" s="42"/>
    </row>
    <row r="16" spans="2:12" s="1" customFormat="1" ht="6.95" customHeight="1">
      <c r="B16" s="42"/>
      <c r="I16" s="138"/>
      <c r="L16" s="42"/>
    </row>
    <row r="17" spans="2:12" s="1" customFormat="1" ht="12" customHeight="1">
      <c r="B17" s="42"/>
      <c r="D17" s="136" t="s">
        <v>28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8"/>
      <c r="L19" s="42"/>
    </row>
    <row r="20" spans="2:12" s="1" customFormat="1" ht="12" customHeight="1">
      <c r="B20" s="42"/>
      <c r="D20" s="136" t="s">
        <v>30</v>
      </c>
      <c r="I20" s="141" t="s">
        <v>25</v>
      </c>
      <c r="J20" s="140" t="s">
        <v>31</v>
      </c>
      <c r="L20" s="42"/>
    </row>
    <row r="21" spans="2:12" s="1" customFormat="1" ht="18" customHeight="1">
      <c r="B21" s="42"/>
      <c r="E21" s="140" t="s">
        <v>32</v>
      </c>
      <c r="I21" s="141" t="s">
        <v>27</v>
      </c>
      <c r="J21" s="140" t="s">
        <v>1</v>
      </c>
      <c r="L21" s="42"/>
    </row>
    <row r="22" spans="2:12" s="1" customFormat="1" ht="6.95" customHeight="1">
      <c r="B22" s="42"/>
      <c r="I22" s="138"/>
      <c r="L22" s="42"/>
    </row>
    <row r="23" spans="2:12" s="1" customFormat="1" ht="12" customHeight="1">
      <c r="B23" s="42"/>
      <c r="D23" s="136" t="s">
        <v>34</v>
      </c>
      <c r="I23" s="141" t="s">
        <v>25</v>
      </c>
      <c r="J23" s="140" t="s">
        <v>1</v>
      </c>
      <c r="L23" s="42"/>
    </row>
    <row r="24" spans="2:12" s="1" customFormat="1" ht="18" customHeight="1">
      <c r="B24" s="42"/>
      <c r="E24" s="140" t="s">
        <v>35</v>
      </c>
      <c r="I24" s="141" t="s">
        <v>27</v>
      </c>
      <c r="J24" s="140" t="s">
        <v>1</v>
      </c>
      <c r="L24" s="42"/>
    </row>
    <row r="25" spans="2:12" s="1" customFormat="1" ht="6.95" customHeight="1">
      <c r="B25" s="42"/>
      <c r="I25" s="138"/>
      <c r="L25" s="42"/>
    </row>
    <row r="26" spans="2:12" s="1" customFormat="1" ht="12" customHeight="1">
      <c r="B26" s="42"/>
      <c r="D26" s="136" t="s">
        <v>36</v>
      </c>
      <c r="I26" s="138"/>
      <c r="L26" s="42"/>
    </row>
    <row r="27" spans="2:12" s="7" customFormat="1" ht="16.5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42"/>
      <c r="I28" s="13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>
      <c r="B30" s="42"/>
      <c r="D30" s="147" t="s">
        <v>37</v>
      </c>
      <c r="I30" s="138"/>
      <c r="J30" s="148">
        <f>ROUND(J119,2)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>
      <c r="B32" s="42"/>
      <c r="F32" s="149" t="s">
        <v>39</v>
      </c>
      <c r="I32" s="150" t="s">
        <v>38</v>
      </c>
      <c r="J32" s="149" t="s">
        <v>40</v>
      </c>
      <c r="L32" s="42"/>
    </row>
    <row r="33" spans="2:12" s="1" customFormat="1" ht="14.4" customHeight="1">
      <c r="B33" s="42"/>
      <c r="D33" s="151" t="s">
        <v>41</v>
      </c>
      <c r="E33" s="136" t="s">
        <v>42</v>
      </c>
      <c r="F33" s="152">
        <f>ROUND((SUM(BE119:BE147)),2)</f>
        <v>0</v>
      </c>
      <c r="I33" s="153">
        <v>0.21</v>
      </c>
      <c r="J33" s="152">
        <f>ROUND(((SUM(BE119:BE147))*I33),2)</f>
        <v>0</v>
      </c>
      <c r="L33" s="42"/>
    </row>
    <row r="34" spans="2:12" s="1" customFormat="1" ht="14.4" customHeight="1">
      <c r="B34" s="42"/>
      <c r="E34" s="136" t="s">
        <v>43</v>
      </c>
      <c r="F34" s="152">
        <f>ROUND((SUM(BF119:BF147)),2)</f>
        <v>0</v>
      </c>
      <c r="I34" s="153">
        <v>0.15</v>
      </c>
      <c r="J34" s="152">
        <f>ROUND(((SUM(BF119:BF147))*I34),2)</f>
        <v>0</v>
      </c>
      <c r="L34" s="42"/>
    </row>
    <row r="35" spans="2:12" s="1" customFormat="1" ht="14.4" customHeight="1" hidden="1">
      <c r="B35" s="42"/>
      <c r="E35" s="136" t="s">
        <v>44</v>
      </c>
      <c r="F35" s="152">
        <f>ROUND((SUM(BG119:BG147)),2)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45</v>
      </c>
      <c r="F36" s="152">
        <f>ROUND((SUM(BH119:BH147)),2)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46</v>
      </c>
      <c r="F37" s="152">
        <f>ROUND((SUM(BI119:BI147)),2)</f>
        <v>0</v>
      </c>
      <c r="I37" s="153">
        <v>0</v>
      </c>
      <c r="J37" s="152">
        <f>0</f>
        <v>0</v>
      </c>
      <c r="L37" s="42"/>
    </row>
    <row r="38" spans="2:12" s="1" customFormat="1" ht="6.95" customHeight="1">
      <c r="B38" s="42"/>
      <c r="I38" s="138"/>
      <c r="L38" s="42"/>
    </row>
    <row r="39" spans="2:12" s="1" customFormat="1" ht="25.4" customHeight="1">
      <c r="B39" s="42"/>
      <c r="C39" s="154"/>
      <c r="D39" s="155" t="s">
        <v>47</v>
      </c>
      <c r="E39" s="156"/>
      <c r="F39" s="156"/>
      <c r="G39" s="157" t="s">
        <v>48</v>
      </c>
      <c r="H39" s="158" t="s">
        <v>49</v>
      </c>
      <c r="I39" s="159"/>
      <c r="J39" s="160">
        <f>SUM(J30:J37)</f>
        <v>0</v>
      </c>
      <c r="K39" s="161"/>
      <c r="L39" s="42"/>
    </row>
    <row r="40" spans="2:12" s="1" customFormat="1" ht="14.4" customHeight="1">
      <c r="B40" s="42"/>
      <c r="I40" s="13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2" t="s">
        <v>50</v>
      </c>
      <c r="E50" s="163"/>
      <c r="F50" s="163"/>
      <c r="G50" s="162" t="s">
        <v>51</v>
      </c>
      <c r="H50" s="163"/>
      <c r="I50" s="164"/>
      <c r="J50" s="163"/>
      <c r="K50" s="16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5" t="s">
        <v>52</v>
      </c>
      <c r="E61" s="166"/>
      <c r="F61" s="167" t="s">
        <v>53</v>
      </c>
      <c r="G61" s="165" t="s">
        <v>52</v>
      </c>
      <c r="H61" s="166"/>
      <c r="I61" s="168"/>
      <c r="J61" s="169" t="s">
        <v>53</v>
      </c>
      <c r="K61" s="16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2" t="s">
        <v>54</v>
      </c>
      <c r="E65" s="163"/>
      <c r="F65" s="163"/>
      <c r="G65" s="162" t="s">
        <v>55</v>
      </c>
      <c r="H65" s="163"/>
      <c r="I65" s="164"/>
      <c r="J65" s="163"/>
      <c r="K65" s="16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5" t="s">
        <v>52</v>
      </c>
      <c r="E76" s="166"/>
      <c r="F76" s="167" t="s">
        <v>53</v>
      </c>
      <c r="G76" s="165" t="s">
        <v>52</v>
      </c>
      <c r="H76" s="166"/>
      <c r="I76" s="168"/>
      <c r="J76" s="169" t="s">
        <v>53</v>
      </c>
      <c r="K76" s="166"/>
      <c r="L76" s="42"/>
    </row>
    <row r="77" spans="2:12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pans="2:12" s="1" customFormat="1" ht="6.95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>
      <c r="B82" s="37"/>
      <c r="C82" s="22" t="s">
        <v>100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6.5" customHeight="1">
      <c r="B85" s="37"/>
      <c r="C85" s="38"/>
      <c r="D85" s="38"/>
      <c r="E85" s="176" t="str">
        <f>E7</f>
        <v>Cyklostezka Brno-Jinačovice-Kuřim, úsek R1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>
      <c r="B86" s="37"/>
      <c r="C86" s="31" t="s">
        <v>98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SO 001 - Příprava staveniště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1" t="s">
        <v>22</v>
      </c>
      <c r="J89" s="73" t="str">
        <f>IF(J12="","",J12)</f>
        <v>10. 5. 2021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15.15" customHeight="1">
      <c r="B91" s="37"/>
      <c r="C91" s="31" t="s">
        <v>24</v>
      </c>
      <c r="D91" s="38"/>
      <c r="E91" s="38"/>
      <c r="F91" s="26" t="str">
        <f>E15</f>
        <v>Jihomoravský kraj</v>
      </c>
      <c r="G91" s="38"/>
      <c r="H91" s="38"/>
      <c r="I91" s="141" t="s">
        <v>30</v>
      </c>
      <c r="J91" s="35" t="str">
        <f>E21</f>
        <v>Ing. Adolf Jebavý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1" t="s">
        <v>34</v>
      </c>
      <c r="J92" s="35" t="str">
        <f>E24</f>
        <v>Nela Kolková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>
      <c r="B94" s="37"/>
      <c r="C94" s="177" t="s">
        <v>101</v>
      </c>
      <c r="D94" s="178"/>
      <c r="E94" s="178"/>
      <c r="F94" s="178"/>
      <c r="G94" s="178"/>
      <c r="H94" s="178"/>
      <c r="I94" s="179"/>
      <c r="J94" s="180" t="s">
        <v>102</v>
      </c>
      <c r="K94" s="17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>
      <c r="B96" s="37"/>
      <c r="C96" s="181" t="s">
        <v>103</v>
      </c>
      <c r="D96" s="38"/>
      <c r="E96" s="38"/>
      <c r="F96" s="38"/>
      <c r="G96" s="38"/>
      <c r="H96" s="38"/>
      <c r="I96" s="138"/>
      <c r="J96" s="104">
        <f>J119</f>
        <v>0</v>
      </c>
      <c r="K96" s="38"/>
      <c r="L96" s="42"/>
      <c r="AU96" s="16" t="s">
        <v>104</v>
      </c>
    </row>
    <row r="97" spans="2:12" s="8" customFormat="1" ht="24.95" customHeight="1">
      <c r="B97" s="182"/>
      <c r="C97" s="183"/>
      <c r="D97" s="184" t="s">
        <v>105</v>
      </c>
      <c r="E97" s="185"/>
      <c r="F97" s="185"/>
      <c r="G97" s="185"/>
      <c r="H97" s="185"/>
      <c r="I97" s="186"/>
      <c r="J97" s="187">
        <f>J120</f>
        <v>0</v>
      </c>
      <c r="K97" s="183"/>
      <c r="L97" s="188"/>
    </row>
    <row r="98" spans="2:12" s="9" customFormat="1" ht="19.9" customHeight="1">
      <c r="B98" s="189"/>
      <c r="C98" s="190"/>
      <c r="D98" s="191" t="s">
        <v>218</v>
      </c>
      <c r="E98" s="192"/>
      <c r="F98" s="192"/>
      <c r="G98" s="192"/>
      <c r="H98" s="192"/>
      <c r="I98" s="193"/>
      <c r="J98" s="194">
        <f>J121</f>
        <v>0</v>
      </c>
      <c r="K98" s="190"/>
      <c r="L98" s="195"/>
    </row>
    <row r="99" spans="2:12" s="9" customFormat="1" ht="19.9" customHeight="1">
      <c r="B99" s="189"/>
      <c r="C99" s="190"/>
      <c r="D99" s="191" t="s">
        <v>219</v>
      </c>
      <c r="E99" s="192"/>
      <c r="F99" s="192"/>
      <c r="G99" s="192"/>
      <c r="H99" s="192"/>
      <c r="I99" s="193"/>
      <c r="J99" s="194">
        <f>J146</f>
        <v>0</v>
      </c>
      <c r="K99" s="190"/>
      <c r="L99" s="195"/>
    </row>
    <row r="100" spans="2:12" s="1" customFormat="1" ht="21.8" customHeight="1">
      <c r="B100" s="37"/>
      <c r="C100" s="38"/>
      <c r="D100" s="38"/>
      <c r="E100" s="38"/>
      <c r="F100" s="38"/>
      <c r="G100" s="38"/>
      <c r="H100" s="38"/>
      <c r="I100" s="138"/>
      <c r="J100" s="38"/>
      <c r="K100" s="38"/>
      <c r="L100" s="42"/>
    </row>
    <row r="101" spans="2:12" s="1" customFormat="1" ht="6.95" customHeight="1">
      <c r="B101" s="60"/>
      <c r="C101" s="61"/>
      <c r="D101" s="61"/>
      <c r="E101" s="61"/>
      <c r="F101" s="61"/>
      <c r="G101" s="61"/>
      <c r="H101" s="61"/>
      <c r="I101" s="172"/>
      <c r="J101" s="61"/>
      <c r="K101" s="61"/>
      <c r="L101" s="42"/>
    </row>
    <row r="105" spans="2:12" s="1" customFormat="1" ht="6.95" customHeight="1">
      <c r="B105" s="62"/>
      <c r="C105" s="63"/>
      <c r="D105" s="63"/>
      <c r="E105" s="63"/>
      <c r="F105" s="63"/>
      <c r="G105" s="63"/>
      <c r="H105" s="63"/>
      <c r="I105" s="175"/>
      <c r="J105" s="63"/>
      <c r="K105" s="63"/>
      <c r="L105" s="42"/>
    </row>
    <row r="106" spans="2:12" s="1" customFormat="1" ht="24.95" customHeight="1">
      <c r="B106" s="37"/>
      <c r="C106" s="22" t="s">
        <v>111</v>
      </c>
      <c r="D106" s="38"/>
      <c r="E106" s="38"/>
      <c r="F106" s="38"/>
      <c r="G106" s="38"/>
      <c r="H106" s="38"/>
      <c r="I106" s="138"/>
      <c r="J106" s="38"/>
      <c r="K106" s="38"/>
      <c r="L106" s="42"/>
    </row>
    <row r="107" spans="2:12" s="1" customFormat="1" ht="6.95" customHeight="1">
      <c r="B107" s="37"/>
      <c r="C107" s="38"/>
      <c r="D107" s="38"/>
      <c r="E107" s="38"/>
      <c r="F107" s="38"/>
      <c r="G107" s="38"/>
      <c r="H107" s="38"/>
      <c r="I107" s="138"/>
      <c r="J107" s="38"/>
      <c r="K107" s="38"/>
      <c r="L107" s="42"/>
    </row>
    <row r="108" spans="2:12" s="1" customFormat="1" ht="12" customHeight="1">
      <c r="B108" s="37"/>
      <c r="C108" s="31" t="s">
        <v>16</v>
      </c>
      <c r="D108" s="38"/>
      <c r="E108" s="38"/>
      <c r="F108" s="38"/>
      <c r="G108" s="38"/>
      <c r="H108" s="38"/>
      <c r="I108" s="138"/>
      <c r="J108" s="38"/>
      <c r="K108" s="38"/>
      <c r="L108" s="42"/>
    </row>
    <row r="109" spans="2:12" s="1" customFormat="1" ht="16.5" customHeight="1">
      <c r="B109" s="37"/>
      <c r="C109" s="38"/>
      <c r="D109" s="38"/>
      <c r="E109" s="176" t="str">
        <f>E7</f>
        <v>Cyklostezka Brno-Jinačovice-Kuřim, úsek R1</v>
      </c>
      <c r="F109" s="31"/>
      <c r="G109" s="31"/>
      <c r="H109" s="31"/>
      <c r="I109" s="138"/>
      <c r="J109" s="38"/>
      <c r="K109" s="38"/>
      <c r="L109" s="42"/>
    </row>
    <row r="110" spans="2:12" s="1" customFormat="1" ht="12" customHeight="1">
      <c r="B110" s="37"/>
      <c r="C110" s="31" t="s">
        <v>98</v>
      </c>
      <c r="D110" s="38"/>
      <c r="E110" s="38"/>
      <c r="F110" s="38"/>
      <c r="G110" s="38"/>
      <c r="H110" s="38"/>
      <c r="I110" s="138"/>
      <c r="J110" s="38"/>
      <c r="K110" s="38"/>
      <c r="L110" s="42"/>
    </row>
    <row r="111" spans="2:12" s="1" customFormat="1" ht="16.5" customHeight="1">
      <c r="B111" s="37"/>
      <c r="C111" s="38"/>
      <c r="D111" s="38"/>
      <c r="E111" s="70" t="str">
        <f>E9</f>
        <v>SO 001 - Příprava staveniště</v>
      </c>
      <c r="F111" s="38"/>
      <c r="G111" s="38"/>
      <c r="H111" s="38"/>
      <c r="I111" s="138"/>
      <c r="J111" s="38"/>
      <c r="K111" s="38"/>
      <c r="L111" s="42"/>
    </row>
    <row r="112" spans="2:12" s="1" customFormat="1" ht="6.95" customHeight="1">
      <c r="B112" s="37"/>
      <c r="C112" s="38"/>
      <c r="D112" s="38"/>
      <c r="E112" s="38"/>
      <c r="F112" s="38"/>
      <c r="G112" s="38"/>
      <c r="H112" s="38"/>
      <c r="I112" s="138"/>
      <c r="J112" s="38"/>
      <c r="K112" s="38"/>
      <c r="L112" s="42"/>
    </row>
    <row r="113" spans="2:12" s="1" customFormat="1" ht="12" customHeight="1">
      <c r="B113" s="37"/>
      <c r="C113" s="31" t="s">
        <v>20</v>
      </c>
      <c r="D113" s="38"/>
      <c r="E113" s="38"/>
      <c r="F113" s="26" t="str">
        <f>F12</f>
        <v xml:space="preserve"> </v>
      </c>
      <c r="G113" s="38"/>
      <c r="H113" s="38"/>
      <c r="I113" s="141" t="s">
        <v>22</v>
      </c>
      <c r="J113" s="73" t="str">
        <f>IF(J12="","",J12)</f>
        <v>10. 5. 2021</v>
      </c>
      <c r="K113" s="38"/>
      <c r="L113" s="42"/>
    </row>
    <row r="114" spans="2:12" s="1" customFormat="1" ht="6.95" customHeight="1">
      <c r="B114" s="37"/>
      <c r="C114" s="38"/>
      <c r="D114" s="38"/>
      <c r="E114" s="38"/>
      <c r="F114" s="38"/>
      <c r="G114" s="38"/>
      <c r="H114" s="38"/>
      <c r="I114" s="138"/>
      <c r="J114" s="38"/>
      <c r="K114" s="38"/>
      <c r="L114" s="42"/>
    </row>
    <row r="115" spans="2:12" s="1" customFormat="1" ht="15.15" customHeight="1">
      <c r="B115" s="37"/>
      <c r="C115" s="31" t="s">
        <v>24</v>
      </c>
      <c r="D115" s="38"/>
      <c r="E115" s="38"/>
      <c r="F115" s="26" t="str">
        <f>E15</f>
        <v>Jihomoravský kraj</v>
      </c>
      <c r="G115" s="38"/>
      <c r="H115" s="38"/>
      <c r="I115" s="141" t="s">
        <v>30</v>
      </c>
      <c r="J115" s="35" t="str">
        <f>E21</f>
        <v>Ing. Adolf Jebavý</v>
      </c>
      <c r="K115" s="38"/>
      <c r="L115" s="42"/>
    </row>
    <row r="116" spans="2:12" s="1" customFormat="1" ht="15.15" customHeight="1">
      <c r="B116" s="37"/>
      <c r="C116" s="31" t="s">
        <v>28</v>
      </c>
      <c r="D116" s="38"/>
      <c r="E116" s="38"/>
      <c r="F116" s="26" t="str">
        <f>IF(E18="","",E18)</f>
        <v>Vyplň údaj</v>
      </c>
      <c r="G116" s="38"/>
      <c r="H116" s="38"/>
      <c r="I116" s="141" t="s">
        <v>34</v>
      </c>
      <c r="J116" s="35" t="str">
        <f>E24</f>
        <v>Nela Kolková</v>
      </c>
      <c r="K116" s="38"/>
      <c r="L116" s="42"/>
    </row>
    <row r="117" spans="2:12" s="1" customFormat="1" ht="10.3" customHeight="1">
      <c r="B117" s="37"/>
      <c r="C117" s="38"/>
      <c r="D117" s="38"/>
      <c r="E117" s="38"/>
      <c r="F117" s="38"/>
      <c r="G117" s="38"/>
      <c r="H117" s="38"/>
      <c r="I117" s="138"/>
      <c r="J117" s="38"/>
      <c r="K117" s="38"/>
      <c r="L117" s="42"/>
    </row>
    <row r="118" spans="2:20" s="10" customFormat="1" ht="29.25" customHeight="1">
      <c r="B118" s="196"/>
      <c r="C118" s="197" t="s">
        <v>112</v>
      </c>
      <c r="D118" s="198" t="s">
        <v>62</v>
      </c>
      <c r="E118" s="198" t="s">
        <v>58</v>
      </c>
      <c r="F118" s="198" t="s">
        <v>59</v>
      </c>
      <c r="G118" s="198" t="s">
        <v>113</v>
      </c>
      <c r="H118" s="198" t="s">
        <v>114</v>
      </c>
      <c r="I118" s="199" t="s">
        <v>115</v>
      </c>
      <c r="J118" s="198" t="s">
        <v>102</v>
      </c>
      <c r="K118" s="200" t="s">
        <v>116</v>
      </c>
      <c r="L118" s="201"/>
      <c r="M118" s="94" t="s">
        <v>1</v>
      </c>
      <c r="N118" s="95" t="s">
        <v>41</v>
      </c>
      <c r="O118" s="95" t="s">
        <v>117</v>
      </c>
      <c r="P118" s="95" t="s">
        <v>118</v>
      </c>
      <c r="Q118" s="95" t="s">
        <v>119</v>
      </c>
      <c r="R118" s="95" t="s">
        <v>120</v>
      </c>
      <c r="S118" s="95" t="s">
        <v>121</v>
      </c>
      <c r="T118" s="96" t="s">
        <v>122</v>
      </c>
    </row>
    <row r="119" spans="2:63" s="1" customFormat="1" ht="22.8" customHeight="1">
      <c r="B119" s="37"/>
      <c r="C119" s="101" t="s">
        <v>123</v>
      </c>
      <c r="D119" s="38"/>
      <c r="E119" s="38"/>
      <c r="F119" s="38"/>
      <c r="G119" s="38"/>
      <c r="H119" s="38"/>
      <c r="I119" s="138"/>
      <c r="J119" s="202">
        <f>BK119</f>
        <v>0</v>
      </c>
      <c r="K119" s="38"/>
      <c r="L119" s="42"/>
      <c r="M119" s="97"/>
      <c r="N119" s="98"/>
      <c r="O119" s="98"/>
      <c r="P119" s="203">
        <f>P120</f>
        <v>0</v>
      </c>
      <c r="Q119" s="98"/>
      <c r="R119" s="203">
        <f>R120</f>
        <v>0.00434</v>
      </c>
      <c r="S119" s="98"/>
      <c r="T119" s="204">
        <f>T120</f>
        <v>0</v>
      </c>
      <c r="AT119" s="16" t="s">
        <v>76</v>
      </c>
      <c r="AU119" s="16" t="s">
        <v>104</v>
      </c>
      <c r="BK119" s="205">
        <f>BK120</f>
        <v>0</v>
      </c>
    </row>
    <row r="120" spans="2:63" s="11" customFormat="1" ht="25.9" customHeight="1">
      <c r="B120" s="206"/>
      <c r="C120" s="207"/>
      <c r="D120" s="208" t="s">
        <v>76</v>
      </c>
      <c r="E120" s="209" t="s">
        <v>124</v>
      </c>
      <c r="F120" s="209" t="s">
        <v>125</v>
      </c>
      <c r="G120" s="207"/>
      <c r="H120" s="207"/>
      <c r="I120" s="210"/>
      <c r="J120" s="211">
        <f>BK120</f>
        <v>0</v>
      </c>
      <c r="K120" s="207"/>
      <c r="L120" s="212"/>
      <c r="M120" s="213"/>
      <c r="N120" s="214"/>
      <c r="O120" s="214"/>
      <c r="P120" s="215">
        <f>P121+P146</f>
        <v>0</v>
      </c>
      <c r="Q120" s="214"/>
      <c r="R120" s="215">
        <f>R121+R146</f>
        <v>0.00434</v>
      </c>
      <c r="S120" s="214"/>
      <c r="T120" s="216">
        <f>T121+T146</f>
        <v>0</v>
      </c>
      <c r="AR120" s="217" t="s">
        <v>85</v>
      </c>
      <c r="AT120" s="218" t="s">
        <v>76</v>
      </c>
      <c r="AU120" s="218" t="s">
        <v>77</v>
      </c>
      <c r="AY120" s="217" t="s">
        <v>126</v>
      </c>
      <c r="BK120" s="219">
        <f>BK121+BK146</f>
        <v>0</v>
      </c>
    </row>
    <row r="121" spans="2:63" s="11" customFormat="1" ht="22.8" customHeight="1">
      <c r="B121" s="206"/>
      <c r="C121" s="207"/>
      <c r="D121" s="208" t="s">
        <v>76</v>
      </c>
      <c r="E121" s="220" t="s">
        <v>85</v>
      </c>
      <c r="F121" s="220" t="s">
        <v>220</v>
      </c>
      <c r="G121" s="207"/>
      <c r="H121" s="207"/>
      <c r="I121" s="210"/>
      <c r="J121" s="221">
        <f>BK121</f>
        <v>0</v>
      </c>
      <c r="K121" s="207"/>
      <c r="L121" s="212"/>
      <c r="M121" s="213"/>
      <c r="N121" s="214"/>
      <c r="O121" s="214"/>
      <c r="P121" s="215">
        <f>SUM(P122:P145)</f>
        <v>0</v>
      </c>
      <c r="Q121" s="214"/>
      <c r="R121" s="215">
        <f>SUM(R122:R145)</f>
        <v>0.00434</v>
      </c>
      <c r="S121" s="214"/>
      <c r="T121" s="216">
        <f>SUM(T122:T145)</f>
        <v>0</v>
      </c>
      <c r="AR121" s="217" t="s">
        <v>85</v>
      </c>
      <c r="AT121" s="218" t="s">
        <v>76</v>
      </c>
      <c r="AU121" s="218" t="s">
        <v>85</v>
      </c>
      <c r="AY121" s="217" t="s">
        <v>126</v>
      </c>
      <c r="BK121" s="219">
        <f>SUM(BK122:BK145)</f>
        <v>0</v>
      </c>
    </row>
    <row r="122" spans="2:65" s="1" customFormat="1" ht="36" customHeight="1">
      <c r="B122" s="37"/>
      <c r="C122" s="222" t="s">
        <v>85</v>
      </c>
      <c r="D122" s="222" t="s">
        <v>130</v>
      </c>
      <c r="E122" s="223" t="s">
        <v>221</v>
      </c>
      <c r="F122" s="224" t="s">
        <v>222</v>
      </c>
      <c r="G122" s="225" t="s">
        <v>133</v>
      </c>
      <c r="H122" s="226">
        <v>6631</v>
      </c>
      <c r="I122" s="227"/>
      <c r="J122" s="228">
        <f>ROUND(I122*H122,2)</f>
        <v>0</v>
      </c>
      <c r="K122" s="224" t="s">
        <v>223</v>
      </c>
      <c r="L122" s="42"/>
      <c r="M122" s="229" t="s">
        <v>1</v>
      </c>
      <c r="N122" s="230" t="s">
        <v>42</v>
      </c>
      <c r="O122" s="85"/>
      <c r="P122" s="231">
        <f>O122*H122</f>
        <v>0</v>
      </c>
      <c r="Q122" s="231">
        <v>0</v>
      </c>
      <c r="R122" s="231">
        <f>Q122*H122</f>
        <v>0</v>
      </c>
      <c r="S122" s="231">
        <v>0</v>
      </c>
      <c r="T122" s="232">
        <f>S122*H122</f>
        <v>0</v>
      </c>
      <c r="AR122" s="233" t="s">
        <v>134</v>
      </c>
      <c r="AT122" s="233" t="s">
        <v>130</v>
      </c>
      <c r="AU122" s="233" t="s">
        <v>87</v>
      </c>
      <c r="AY122" s="16" t="s">
        <v>126</v>
      </c>
      <c r="BE122" s="234">
        <f>IF(N122="základní",J122,0)</f>
        <v>0</v>
      </c>
      <c r="BF122" s="234">
        <f>IF(N122="snížená",J122,0)</f>
        <v>0</v>
      </c>
      <c r="BG122" s="234">
        <f>IF(N122="zákl. přenesená",J122,0)</f>
        <v>0</v>
      </c>
      <c r="BH122" s="234">
        <f>IF(N122="sníž. přenesená",J122,0)</f>
        <v>0</v>
      </c>
      <c r="BI122" s="234">
        <f>IF(N122="nulová",J122,0)</f>
        <v>0</v>
      </c>
      <c r="BJ122" s="16" t="s">
        <v>85</v>
      </c>
      <c r="BK122" s="234">
        <f>ROUND(I122*H122,2)</f>
        <v>0</v>
      </c>
      <c r="BL122" s="16" t="s">
        <v>134</v>
      </c>
      <c r="BM122" s="233" t="s">
        <v>224</v>
      </c>
    </row>
    <row r="123" spans="2:65" s="1" customFormat="1" ht="36" customHeight="1">
      <c r="B123" s="37"/>
      <c r="C123" s="222" t="s">
        <v>87</v>
      </c>
      <c r="D123" s="222" t="s">
        <v>130</v>
      </c>
      <c r="E123" s="223" t="s">
        <v>225</v>
      </c>
      <c r="F123" s="224" t="s">
        <v>226</v>
      </c>
      <c r="G123" s="225" t="s">
        <v>227</v>
      </c>
      <c r="H123" s="226">
        <v>24.4</v>
      </c>
      <c r="I123" s="227"/>
      <c r="J123" s="228">
        <f>ROUND(I123*H123,2)</f>
        <v>0</v>
      </c>
      <c r="K123" s="224" t="s">
        <v>223</v>
      </c>
      <c r="L123" s="42"/>
      <c r="M123" s="229" t="s">
        <v>1</v>
      </c>
      <c r="N123" s="230" t="s">
        <v>42</v>
      </c>
      <c r="O123" s="85"/>
      <c r="P123" s="231">
        <f>O123*H123</f>
        <v>0</v>
      </c>
      <c r="Q123" s="231">
        <v>0</v>
      </c>
      <c r="R123" s="231">
        <f>Q123*H123</f>
        <v>0</v>
      </c>
      <c r="S123" s="231">
        <v>0</v>
      </c>
      <c r="T123" s="232">
        <f>S123*H123</f>
        <v>0</v>
      </c>
      <c r="AR123" s="233" t="s">
        <v>134</v>
      </c>
      <c r="AT123" s="233" t="s">
        <v>130</v>
      </c>
      <c r="AU123" s="233" t="s">
        <v>87</v>
      </c>
      <c r="AY123" s="16" t="s">
        <v>126</v>
      </c>
      <c r="BE123" s="234">
        <f>IF(N123="základní",J123,0)</f>
        <v>0</v>
      </c>
      <c r="BF123" s="234">
        <f>IF(N123="snížená",J123,0)</f>
        <v>0</v>
      </c>
      <c r="BG123" s="234">
        <f>IF(N123="zákl. přenesená",J123,0)</f>
        <v>0</v>
      </c>
      <c r="BH123" s="234">
        <f>IF(N123="sníž. přenesená",J123,0)</f>
        <v>0</v>
      </c>
      <c r="BI123" s="234">
        <f>IF(N123="nulová",J123,0)</f>
        <v>0</v>
      </c>
      <c r="BJ123" s="16" t="s">
        <v>85</v>
      </c>
      <c r="BK123" s="234">
        <f>ROUND(I123*H123,2)</f>
        <v>0</v>
      </c>
      <c r="BL123" s="16" t="s">
        <v>134</v>
      </c>
      <c r="BM123" s="233" t="s">
        <v>228</v>
      </c>
    </row>
    <row r="124" spans="2:51" s="12" customFormat="1" ht="12">
      <c r="B124" s="235"/>
      <c r="C124" s="236"/>
      <c r="D124" s="237" t="s">
        <v>136</v>
      </c>
      <c r="E124" s="238" t="s">
        <v>1</v>
      </c>
      <c r="F124" s="239" t="s">
        <v>229</v>
      </c>
      <c r="G124" s="236"/>
      <c r="H124" s="240">
        <v>24.4</v>
      </c>
      <c r="I124" s="241"/>
      <c r="J124" s="236"/>
      <c r="K124" s="236"/>
      <c r="L124" s="242"/>
      <c r="M124" s="243"/>
      <c r="N124" s="244"/>
      <c r="O124" s="244"/>
      <c r="P124" s="244"/>
      <c r="Q124" s="244"/>
      <c r="R124" s="244"/>
      <c r="S124" s="244"/>
      <c r="T124" s="245"/>
      <c r="AT124" s="246" t="s">
        <v>136</v>
      </c>
      <c r="AU124" s="246" t="s">
        <v>87</v>
      </c>
      <c r="AV124" s="12" t="s">
        <v>87</v>
      </c>
      <c r="AW124" s="12" t="s">
        <v>33</v>
      </c>
      <c r="AX124" s="12" t="s">
        <v>85</v>
      </c>
      <c r="AY124" s="246" t="s">
        <v>126</v>
      </c>
    </row>
    <row r="125" spans="2:65" s="1" customFormat="1" ht="36" customHeight="1">
      <c r="B125" s="37"/>
      <c r="C125" s="222" t="s">
        <v>158</v>
      </c>
      <c r="D125" s="222" t="s">
        <v>130</v>
      </c>
      <c r="E125" s="223" t="s">
        <v>230</v>
      </c>
      <c r="F125" s="224" t="s">
        <v>231</v>
      </c>
      <c r="G125" s="225" t="s">
        <v>232</v>
      </c>
      <c r="H125" s="226">
        <v>39</v>
      </c>
      <c r="I125" s="227"/>
      <c r="J125" s="228">
        <f>ROUND(I125*H125,2)</f>
        <v>0</v>
      </c>
      <c r="K125" s="224" t="s">
        <v>223</v>
      </c>
      <c r="L125" s="42"/>
      <c r="M125" s="229" t="s">
        <v>1</v>
      </c>
      <c r="N125" s="230" t="s">
        <v>42</v>
      </c>
      <c r="O125" s="85"/>
      <c r="P125" s="231">
        <f>O125*H125</f>
        <v>0</v>
      </c>
      <c r="Q125" s="231">
        <v>0</v>
      </c>
      <c r="R125" s="231">
        <f>Q125*H125</f>
        <v>0</v>
      </c>
      <c r="S125" s="231">
        <v>0</v>
      </c>
      <c r="T125" s="232">
        <f>S125*H125</f>
        <v>0</v>
      </c>
      <c r="AR125" s="233" t="s">
        <v>134</v>
      </c>
      <c r="AT125" s="233" t="s">
        <v>130</v>
      </c>
      <c r="AU125" s="233" t="s">
        <v>87</v>
      </c>
      <c r="AY125" s="16" t="s">
        <v>126</v>
      </c>
      <c r="BE125" s="234">
        <f>IF(N125="základní",J125,0)</f>
        <v>0</v>
      </c>
      <c r="BF125" s="234">
        <f>IF(N125="snížená",J125,0)</f>
        <v>0</v>
      </c>
      <c r="BG125" s="234">
        <f>IF(N125="zákl. přenesená",J125,0)</f>
        <v>0</v>
      </c>
      <c r="BH125" s="234">
        <f>IF(N125="sníž. přenesená",J125,0)</f>
        <v>0</v>
      </c>
      <c r="BI125" s="234">
        <f>IF(N125="nulová",J125,0)</f>
        <v>0</v>
      </c>
      <c r="BJ125" s="16" t="s">
        <v>85</v>
      </c>
      <c r="BK125" s="234">
        <f>ROUND(I125*H125,2)</f>
        <v>0</v>
      </c>
      <c r="BL125" s="16" t="s">
        <v>134</v>
      </c>
      <c r="BM125" s="233" t="s">
        <v>233</v>
      </c>
    </row>
    <row r="126" spans="2:65" s="1" customFormat="1" ht="36" customHeight="1">
      <c r="B126" s="37"/>
      <c r="C126" s="222" t="s">
        <v>134</v>
      </c>
      <c r="D126" s="222" t="s">
        <v>130</v>
      </c>
      <c r="E126" s="223" t="s">
        <v>234</v>
      </c>
      <c r="F126" s="224" t="s">
        <v>235</v>
      </c>
      <c r="G126" s="225" t="s">
        <v>232</v>
      </c>
      <c r="H126" s="226">
        <v>19</v>
      </c>
      <c r="I126" s="227"/>
      <c r="J126" s="228">
        <f>ROUND(I126*H126,2)</f>
        <v>0</v>
      </c>
      <c r="K126" s="224" t="s">
        <v>223</v>
      </c>
      <c r="L126" s="42"/>
      <c r="M126" s="229" t="s">
        <v>1</v>
      </c>
      <c r="N126" s="230" t="s">
        <v>42</v>
      </c>
      <c r="O126" s="85"/>
      <c r="P126" s="231">
        <f>O126*H126</f>
        <v>0</v>
      </c>
      <c r="Q126" s="231">
        <v>0</v>
      </c>
      <c r="R126" s="231">
        <f>Q126*H126</f>
        <v>0</v>
      </c>
      <c r="S126" s="231">
        <v>0</v>
      </c>
      <c r="T126" s="232">
        <f>S126*H126</f>
        <v>0</v>
      </c>
      <c r="AR126" s="233" t="s">
        <v>134</v>
      </c>
      <c r="AT126" s="233" t="s">
        <v>130</v>
      </c>
      <c r="AU126" s="233" t="s">
        <v>87</v>
      </c>
      <c r="AY126" s="16" t="s">
        <v>126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6" t="s">
        <v>85</v>
      </c>
      <c r="BK126" s="234">
        <f>ROUND(I126*H126,2)</f>
        <v>0</v>
      </c>
      <c r="BL126" s="16" t="s">
        <v>134</v>
      </c>
      <c r="BM126" s="233" t="s">
        <v>236</v>
      </c>
    </row>
    <row r="127" spans="2:65" s="1" customFormat="1" ht="36" customHeight="1">
      <c r="B127" s="37"/>
      <c r="C127" s="222" t="s">
        <v>127</v>
      </c>
      <c r="D127" s="222" t="s">
        <v>130</v>
      </c>
      <c r="E127" s="223" t="s">
        <v>237</v>
      </c>
      <c r="F127" s="224" t="s">
        <v>238</v>
      </c>
      <c r="G127" s="225" t="s">
        <v>232</v>
      </c>
      <c r="H127" s="226">
        <v>15</v>
      </c>
      <c r="I127" s="227"/>
      <c r="J127" s="228">
        <f>ROUND(I127*H127,2)</f>
        <v>0</v>
      </c>
      <c r="K127" s="224" t="s">
        <v>223</v>
      </c>
      <c r="L127" s="42"/>
      <c r="M127" s="229" t="s">
        <v>1</v>
      </c>
      <c r="N127" s="230" t="s">
        <v>42</v>
      </c>
      <c r="O127" s="85"/>
      <c r="P127" s="231">
        <f>O127*H127</f>
        <v>0</v>
      </c>
      <c r="Q127" s="231">
        <v>0</v>
      </c>
      <c r="R127" s="231">
        <f>Q127*H127</f>
        <v>0</v>
      </c>
      <c r="S127" s="231">
        <v>0</v>
      </c>
      <c r="T127" s="232">
        <f>S127*H127</f>
        <v>0</v>
      </c>
      <c r="AR127" s="233" t="s">
        <v>134</v>
      </c>
      <c r="AT127" s="233" t="s">
        <v>130</v>
      </c>
      <c r="AU127" s="233" t="s">
        <v>87</v>
      </c>
      <c r="AY127" s="16" t="s">
        <v>126</v>
      </c>
      <c r="BE127" s="234">
        <f>IF(N127="základní",J127,0)</f>
        <v>0</v>
      </c>
      <c r="BF127" s="234">
        <f>IF(N127="snížená",J127,0)</f>
        <v>0</v>
      </c>
      <c r="BG127" s="234">
        <f>IF(N127="zákl. přenesená",J127,0)</f>
        <v>0</v>
      </c>
      <c r="BH127" s="234">
        <f>IF(N127="sníž. přenesená",J127,0)</f>
        <v>0</v>
      </c>
      <c r="BI127" s="234">
        <f>IF(N127="nulová",J127,0)</f>
        <v>0</v>
      </c>
      <c r="BJ127" s="16" t="s">
        <v>85</v>
      </c>
      <c r="BK127" s="234">
        <f>ROUND(I127*H127,2)</f>
        <v>0</v>
      </c>
      <c r="BL127" s="16" t="s">
        <v>134</v>
      </c>
      <c r="BM127" s="233" t="s">
        <v>239</v>
      </c>
    </row>
    <row r="128" spans="2:65" s="1" customFormat="1" ht="36" customHeight="1">
      <c r="B128" s="37"/>
      <c r="C128" s="222" t="s">
        <v>172</v>
      </c>
      <c r="D128" s="222" t="s">
        <v>130</v>
      </c>
      <c r="E128" s="223" t="s">
        <v>240</v>
      </c>
      <c r="F128" s="224" t="s">
        <v>241</v>
      </c>
      <c r="G128" s="225" t="s">
        <v>232</v>
      </c>
      <c r="H128" s="226">
        <v>1</v>
      </c>
      <c r="I128" s="227"/>
      <c r="J128" s="228">
        <f>ROUND(I128*H128,2)</f>
        <v>0</v>
      </c>
      <c r="K128" s="224" t="s">
        <v>223</v>
      </c>
      <c r="L128" s="42"/>
      <c r="M128" s="229" t="s">
        <v>1</v>
      </c>
      <c r="N128" s="230" t="s">
        <v>42</v>
      </c>
      <c r="O128" s="85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AR128" s="233" t="s">
        <v>134</v>
      </c>
      <c r="AT128" s="233" t="s">
        <v>130</v>
      </c>
      <c r="AU128" s="233" t="s">
        <v>87</v>
      </c>
      <c r="AY128" s="16" t="s">
        <v>126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6" t="s">
        <v>85</v>
      </c>
      <c r="BK128" s="234">
        <f>ROUND(I128*H128,2)</f>
        <v>0</v>
      </c>
      <c r="BL128" s="16" t="s">
        <v>134</v>
      </c>
      <c r="BM128" s="233" t="s">
        <v>242</v>
      </c>
    </row>
    <row r="129" spans="2:65" s="1" customFormat="1" ht="36" customHeight="1">
      <c r="B129" s="37"/>
      <c r="C129" s="222" t="s">
        <v>177</v>
      </c>
      <c r="D129" s="222" t="s">
        <v>130</v>
      </c>
      <c r="E129" s="223" t="s">
        <v>243</v>
      </c>
      <c r="F129" s="224" t="s">
        <v>244</v>
      </c>
      <c r="G129" s="225" t="s">
        <v>232</v>
      </c>
      <c r="H129" s="226">
        <v>39</v>
      </c>
      <c r="I129" s="227"/>
      <c r="J129" s="228">
        <f>ROUND(I129*H129,2)</f>
        <v>0</v>
      </c>
      <c r="K129" s="224" t="s">
        <v>223</v>
      </c>
      <c r="L129" s="42"/>
      <c r="M129" s="229" t="s">
        <v>1</v>
      </c>
      <c r="N129" s="230" t="s">
        <v>42</v>
      </c>
      <c r="O129" s="85"/>
      <c r="P129" s="231">
        <f>O129*H129</f>
        <v>0</v>
      </c>
      <c r="Q129" s="231">
        <v>5E-05</v>
      </c>
      <c r="R129" s="231">
        <f>Q129*H129</f>
        <v>0.0019500000000000001</v>
      </c>
      <c r="S129" s="231">
        <v>0</v>
      </c>
      <c r="T129" s="232">
        <f>S129*H129</f>
        <v>0</v>
      </c>
      <c r="AR129" s="233" t="s">
        <v>134</v>
      </c>
      <c r="AT129" s="233" t="s">
        <v>130</v>
      </c>
      <c r="AU129" s="233" t="s">
        <v>87</v>
      </c>
      <c r="AY129" s="16" t="s">
        <v>126</v>
      </c>
      <c r="BE129" s="234">
        <f>IF(N129="základní",J129,0)</f>
        <v>0</v>
      </c>
      <c r="BF129" s="234">
        <f>IF(N129="snížená",J129,0)</f>
        <v>0</v>
      </c>
      <c r="BG129" s="234">
        <f>IF(N129="zákl. přenesená",J129,0)</f>
        <v>0</v>
      </c>
      <c r="BH129" s="234">
        <f>IF(N129="sníž. přenesená",J129,0)</f>
        <v>0</v>
      </c>
      <c r="BI129" s="234">
        <f>IF(N129="nulová",J129,0)</f>
        <v>0</v>
      </c>
      <c r="BJ129" s="16" t="s">
        <v>85</v>
      </c>
      <c r="BK129" s="234">
        <f>ROUND(I129*H129,2)</f>
        <v>0</v>
      </c>
      <c r="BL129" s="16" t="s">
        <v>134</v>
      </c>
      <c r="BM129" s="233" t="s">
        <v>245</v>
      </c>
    </row>
    <row r="130" spans="2:65" s="1" customFormat="1" ht="36" customHeight="1">
      <c r="B130" s="37"/>
      <c r="C130" s="222" t="s">
        <v>182</v>
      </c>
      <c r="D130" s="222" t="s">
        <v>130</v>
      </c>
      <c r="E130" s="223" t="s">
        <v>246</v>
      </c>
      <c r="F130" s="224" t="s">
        <v>247</v>
      </c>
      <c r="G130" s="225" t="s">
        <v>232</v>
      </c>
      <c r="H130" s="226">
        <v>19</v>
      </c>
      <c r="I130" s="227"/>
      <c r="J130" s="228">
        <f>ROUND(I130*H130,2)</f>
        <v>0</v>
      </c>
      <c r="K130" s="224" t="s">
        <v>223</v>
      </c>
      <c r="L130" s="42"/>
      <c r="M130" s="229" t="s">
        <v>1</v>
      </c>
      <c r="N130" s="230" t="s">
        <v>42</v>
      </c>
      <c r="O130" s="85"/>
      <c r="P130" s="231">
        <f>O130*H130</f>
        <v>0</v>
      </c>
      <c r="Q130" s="231">
        <v>5E-05</v>
      </c>
      <c r="R130" s="231">
        <f>Q130*H130</f>
        <v>0.00095</v>
      </c>
      <c r="S130" s="231">
        <v>0</v>
      </c>
      <c r="T130" s="232">
        <f>S130*H130</f>
        <v>0</v>
      </c>
      <c r="AR130" s="233" t="s">
        <v>134</v>
      </c>
      <c r="AT130" s="233" t="s">
        <v>130</v>
      </c>
      <c r="AU130" s="233" t="s">
        <v>87</v>
      </c>
      <c r="AY130" s="16" t="s">
        <v>126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6" t="s">
        <v>85</v>
      </c>
      <c r="BK130" s="234">
        <f>ROUND(I130*H130,2)</f>
        <v>0</v>
      </c>
      <c r="BL130" s="16" t="s">
        <v>134</v>
      </c>
      <c r="BM130" s="233" t="s">
        <v>248</v>
      </c>
    </row>
    <row r="131" spans="2:65" s="1" customFormat="1" ht="36" customHeight="1">
      <c r="B131" s="37"/>
      <c r="C131" s="222" t="s">
        <v>202</v>
      </c>
      <c r="D131" s="222" t="s">
        <v>130</v>
      </c>
      <c r="E131" s="223" t="s">
        <v>249</v>
      </c>
      <c r="F131" s="224" t="s">
        <v>250</v>
      </c>
      <c r="G131" s="225" t="s">
        <v>232</v>
      </c>
      <c r="H131" s="226">
        <v>15</v>
      </c>
      <c r="I131" s="227"/>
      <c r="J131" s="228">
        <f>ROUND(I131*H131,2)</f>
        <v>0</v>
      </c>
      <c r="K131" s="224" t="s">
        <v>223</v>
      </c>
      <c r="L131" s="42"/>
      <c r="M131" s="229" t="s">
        <v>1</v>
      </c>
      <c r="N131" s="230" t="s">
        <v>42</v>
      </c>
      <c r="O131" s="85"/>
      <c r="P131" s="231">
        <f>O131*H131</f>
        <v>0</v>
      </c>
      <c r="Q131" s="231">
        <v>9E-05</v>
      </c>
      <c r="R131" s="231">
        <f>Q131*H131</f>
        <v>0.00135</v>
      </c>
      <c r="S131" s="231">
        <v>0</v>
      </c>
      <c r="T131" s="232">
        <f>S131*H131</f>
        <v>0</v>
      </c>
      <c r="AR131" s="233" t="s">
        <v>134</v>
      </c>
      <c r="AT131" s="233" t="s">
        <v>130</v>
      </c>
      <c r="AU131" s="233" t="s">
        <v>87</v>
      </c>
      <c r="AY131" s="16" t="s">
        <v>126</v>
      </c>
      <c r="BE131" s="234">
        <f>IF(N131="základní",J131,0)</f>
        <v>0</v>
      </c>
      <c r="BF131" s="234">
        <f>IF(N131="snížená",J131,0)</f>
        <v>0</v>
      </c>
      <c r="BG131" s="234">
        <f>IF(N131="zákl. přenesená",J131,0)</f>
        <v>0</v>
      </c>
      <c r="BH131" s="234">
        <f>IF(N131="sníž. přenesená",J131,0)</f>
        <v>0</v>
      </c>
      <c r="BI131" s="234">
        <f>IF(N131="nulová",J131,0)</f>
        <v>0</v>
      </c>
      <c r="BJ131" s="16" t="s">
        <v>85</v>
      </c>
      <c r="BK131" s="234">
        <f>ROUND(I131*H131,2)</f>
        <v>0</v>
      </c>
      <c r="BL131" s="16" t="s">
        <v>134</v>
      </c>
      <c r="BM131" s="233" t="s">
        <v>251</v>
      </c>
    </row>
    <row r="132" spans="2:65" s="1" customFormat="1" ht="36" customHeight="1">
      <c r="B132" s="37"/>
      <c r="C132" s="222" t="s">
        <v>210</v>
      </c>
      <c r="D132" s="222" t="s">
        <v>130</v>
      </c>
      <c r="E132" s="223" t="s">
        <v>252</v>
      </c>
      <c r="F132" s="224" t="s">
        <v>253</v>
      </c>
      <c r="G132" s="225" t="s">
        <v>232</v>
      </c>
      <c r="H132" s="226">
        <v>1</v>
      </c>
      <c r="I132" s="227"/>
      <c r="J132" s="228">
        <f>ROUND(I132*H132,2)</f>
        <v>0</v>
      </c>
      <c r="K132" s="224" t="s">
        <v>223</v>
      </c>
      <c r="L132" s="42"/>
      <c r="M132" s="229" t="s">
        <v>1</v>
      </c>
      <c r="N132" s="230" t="s">
        <v>42</v>
      </c>
      <c r="O132" s="85"/>
      <c r="P132" s="231">
        <f>O132*H132</f>
        <v>0</v>
      </c>
      <c r="Q132" s="231">
        <v>9E-05</v>
      </c>
      <c r="R132" s="231">
        <f>Q132*H132</f>
        <v>9E-05</v>
      </c>
      <c r="S132" s="231">
        <v>0</v>
      </c>
      <c r="T132" s="232">
        <f>S132*H132</f>
        <v>0</v>
      </c>
      <c r="AR132" s="233" t="s">
        <v>134</v>
      </c>
      <c r="AT132" s="233" t="s">
        <v>130</v>
      </c>
      <c r="AU132" s="233" t="s">
        <v>87</v>
      </c>
      <c r="AY132" s="16" t="s">
        <v>126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6" t="s">
        <v>85</v>
      </c>
      <c r="BK132" s="234">
        <f>ROUND(I132*H132,2)</f>
        <v>0</v>
      </c>
      <c r="BL132" s="16" t="s">
        <v>134</v>
      </c>
      <c r="BM132" s="233" t="s">
        <v>254</v>
      </c>
    </row>
    <row r="133" spans="2:65" s="1" customFormat="1" ht="48" customHeight="1">
      <c r="B133" s="37"/>
      <c r="C133" s="222" t="s">
        <v>129</v>
      </c>
      <c r="D133" s="222" t="s">
        <v>130</v>
      </c>
      <c r="E133" s="223" t="s">
        <v>255</v>
      </c>
      <c r="F133" s="224" t="s">
        <v>256</v>
      </c>
      <c r="G133" s="225" t="s">
        <v>232</v>
      </c>
      <c r="H133" s="226">
        <v>39</v>
      </c>
      <c r="I133" s="227"/>
      <c r="J133" s="228">
        <f>ROUND(I133*H133,2)</f>
        <v>0</v>
      </c>
      <c r="K133" s="224" t="s">
        <v>223</v>
      </c>
      <c r="L133" s="42"/>
      <c r="M133" s="229" t="s">
        <v>1</v>
      </c>
      <c r="N133" s="230" t="s">
        <v>42</v>
      </c>
      <c r="O133" s="85"/>
      <c r="P133" s="231">
        <f>O133*H133</f>
        <v>0</v>
      </c>
      <c r="Q133" s="231">
        <v>0</v>
      </c>
      <c r="R133" s="231">
        <f>Q133*H133</f>
        <v>0</v>
      </c>
      <c r="S133" s="231">
        <v>0</v>
      </c>
      <c r="T133" s="232">
        <f>S133*H133</f>
        <v>0</v>
      </c>
      <c r="AR133" s="233" t="s">
        <v>134</v>
      </c>
      <c r="AT133" s="233" t="s">
        <v>130</v>
      </c>
      <c r="AU133" s="233" t="s">
        <v>87</v>
      </c>
      <c r="AY133" s="16" t="s">
        <v>126</v>
      </c>
      <c r="BE133" s="234">
        <f>IF(N133="základní",J133,0)</f>
        <v>0</v>
      </c>
      <c r="BF133" s="234">
        <f>IF(N133="snížená",J133,0)</f>
        <v>0</v>
      </c>
      <c r="BG133" s="234">
        <f>IF(N133="zákl. přenesená",J133,0)</f>
        <v>0</v>
      </c>
      <c r="BH133" s="234">
        <f>IF(N133="sníž. přenesená",J133,0)</f>
        <v>0</v>
      </c>
      <c r="BI133" s="234">
        <f>IF(N133="nulová",J133,0)</f>
        <v>0</v>
      </c>
      <c r="BJ133" s="16" t="s">
        <v>85</v>
      </c>
      <c r="BK133" s="234">
        <f>ROUND(I133*H133,2)</f>
        <v>0</v>
      </c>
      <c r="BL133" s="16" t="s">
        <v>134</v>
      </c>
      <c r="BM133" s="233" t="s">
        <v>257</v>
      </c>
    </row>
    <row r="134" spans="2:65" s="1" customFormat="1" ht="48" customHeight="1">
      <c r="B134" s="37"/>
      <c r="C134" s="222" t="s">
        <v>138</v>
      </c>
      <c r="D134" s="222" t="s">
        <v>130</v>
      </c>
      <c r="E134" s="223" t="s">
        <v>258</v>
      </c>
      <c r="F134" s="224" t="s">
        <v>259</v>
      </c>
      <c r="G134" s="225" t="s">
        <v>232</v>
      </c>
      <c r="H134" s="226">
        <v>19</v>
      </c>
      <c r="I134" s="227"/>
      <c r="J134" s="228">
        <f>ROUND(I134*H134,2)</f>
        <v>0</v>
      </c>
      <c r="K134" s="224" t="s">
        <v>223</v>
      </c>
      <c r="L134" s="42"/>
      <c r="M134" s="229" t="s">
        <v>1</v>
      </c>
      <c r="N134" s="230" t="s">
        <v>42</v>
      </c>
      <c r="O134" s="85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AR134" s="233" t="s">
        <v>134</v>
      </c>
      <c r="AT134" s="233" t="s">
        <v>130</v>
      </c>
      <c r="AU134" s="233" t="s">
        <v>87</v>
      </c>
      <c r="AY134" s="16" t="s">
        <v>126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6" t="s">
        <v>85</v>
      </c>
      <c r="BK134" s="234">
        <f>ROUND(I134*H134,2)</f>
        <v>0</v>
      </c>
      <c r="BL134" s="16" t="s">
        <v>134</v>
      </c>
      <c r="BM134" s="233" t="s">
        <v>260</v>
      </c>
    </row>
    <row r="135" spans="2:65" s="1" customFormat="1" ht="48" customHeight="1">
      <c r="B135" s="37"/>
      <c r="C135" s="222" t="s">
        <v>191</v>
      </c>
      <c r="D135" s="222" t="s">
        <v>130</v>
      </c>
      <c r="E135" s="223" t="s">
        <v>261</v>
      </c>
      <c r="F135" s="224" t="s">
        <v>262</v>
      </c>
      <c r="G135" s="225" t="s">
        <v>232</v>
      </c>
      <c r="H135" s="226">
        <v>15</v>
      </c>
      <c r="I135" s="227"/>
      <c r="J135" s="228">
        <f>ROUND(I135*H135,2)</f>
        <v>0</v>
      </c>
      <c r="K135" s="224" t="s">
        <v>223</v>
      </c>
      <c r="L135" s="42"/>
      <c r="M135" s="229" t="s">
        <v>1</v>
      </c>
      <c r="N135" s="230" t="s">
        <v>42</v>
      </c>
      <c r="O135" s="85"/>
      <c r="P135" s="231">
        <f>O135*H135</f>
        <v>0</v>
      </c>
      <c r="Q135" s="231">
        <v>0</v>
      </c>
      <c r="R135" s="231">
        <f>Q135*H135</f>
        <v>0</v>
      </c>
      <c r="S135" s="231">
        <v>0</v>
      </c>
      <c r="T135" s="232">
        <f>S135*H135</f>
        <v>0</v>
      </c>
      <c r="AR135" s="233" t="s">
        <v>134</v>
      </c>
      <c r="AT135" s="233" t="s">
        <v>130</v>
      </c>
      <c r="AU135" s="233" t="s">
        <v>87</v>
      </c>
      <c r="AY135" s="16" t="s">
        <v>126</v>
      </c>
      <c r="BE135" s="234">
        <f>IF(N135="základní",J135,0)</f>
        <v>0</v>
      </c>
      <c r="BF135" s="234">
        <f>IF(N135="snížená",J135,0)</f>
        <v>0</v>
      </c>
      <c r="BG135" s="234">
        <f>IF(N135="zákl. přenesená",J135,0)</f>
        <v>0</v>
      </c>
      <c r="BH135" s="234">
        <f>IF(N135="sníž. přenesená",J135,0)</f>
        <v>0</v>
      </c>
      <c r="BI135" s="234">
        <f>IF(N135="nulová",J135,0)</f>
        <v>0</v>
      </c>
      <c r="BJ135" s="16" t="s">
        <v>85</v>
      </c>
      <c r="BK135" s="234">
        <f>ROUND(I135*H135,2)</f>
        <v>0</v>
      </c>
      <c r="BL135" s="16" t="s">
        <v>134</v>
      </c>
      <c r="BM135" s="233" t="s">
        <v>263</v>
      </c>
    </row>
    <row r="136" spans="2:65" s="1" customFormat="1" ht="48" customHeight="1">
      <c r="B136" s="37"/>
      <c r="C136" s="222" t="s">
        <v>187</v>
      </c>
      <c r="D136" s="222" t="s">
        <v>130</v>
      </c>
      <c r="E136" s="223" t="s">
        <v>264</v>
      </c>
      <c r="F136" s="224" t="s">
        <v>265</v>
      </c>
      <c r="G136" s="225" t="s">
        <v>232</v>
      </c>
      <c r="H136" s="226">
        <v>1</v>
      </c>
      <c r="I136" s="227"/>
      <c r="J136" s="228">
        <f>ROUND(I136*H136,2)</f>
        <v>0</v>
      </c>
      <c r="K136" s="224" t="s">
        <v>223</v>
      </c>
      <c r="L136" s="42"/>
      <c r="M136" s="229" t="s">
        <v>1</v>
      </c>
      <c r="N136" s="230" t="s">
        <v>42</v>
      </c>
      <c r="O136" s="85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AR136" s="233" t="s">
        <v>134</v>
      </c>
      <c r="AT136" s="233" t="s">
        <v>130</v>
      </c>
      <c r="AU136" s="233" t="s">
        <v>87</v>
      </c>
      <c r="AY136" s="16" t="s">
        <v>126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6" t="s">
        <v>85</v>
      </c>
      <c r="BK136" s="234">
        <f>ROUND(I136*H136,2)</f>
        <v>0</v>
      </c>
      <c r="BL136" s="16" t="s">
        <v>134</v>
      </c>
      <c r="BM136" s="233" t="s">
        <v>266</v>
      </c>
    </row>
    <row r="137" spans="2:65" s="1" customFormat="1" ht="36" customHeight="1">
      <c r="B137" s="37"/>
      <c r="C137" s="222" t="s">
        <v>8</v>
      </c>
      <c r="D137" s="222" t="s">
        <v>130</v>
      </c>
      <c r="E137" s="223" t="s">
        <v>267</v>
      </c>
      <c r="F137" s="224" t="s">
        <v>268</v>
      </c>
      <c r="G137" s="225" t="s">
        <v>232</v>
      </c>
      <c r="H137" s="226">
        <v>39</v>
      </c>
      <c r="I137" s="227"/>
      <c r="J137" s="228">
        <f>ROUND(I137*H137,2)</f>
        <v>0</v>
      </c>
      <c r="K137" s="224" t="s">
        <v>223</v>
      </c>
      <c r="L137" s="42"/>
      <c r="M137" s="229" t="s">
        <v>1</v>
      </c>
      <c r="N137" s="230" t="s">
        <v>42</v>
      </c>
      <c r="O137" s="85"/>
      <c r="P137" s="231">
        <f>O137*H137</f>
        <v>0</v>
      </c>
      <c r="Q137" s="231">
        <v>0</v>
      </c>
      <c r="R137" s="231">
        <f>Q137*H137</f>
        <v>0</v>
      </c>
      <c r="S137" s="231">
        <v>0</v>
      </c>
      <c r="T137" s="232">
        <f>S137*H137</f>
        <v>0</v>
      </c>
      <c r="AR137" s="233" t="s">
        <v>134</v>
      </c>
      <c r="AT137" s="233" t="s">
        <v>130</v>
      </c>
      <c r="AU137" s="233" t="s">
        <v>87</v>
      </c>
      <c r="AY137" s="16" t="s">
        <v>126</v>
      </c>
      <c r="BE137" s="234">
        <f>IF(N137="základní",J137,0)</f>
        <v>0</v>
      </c>
      <c r="BF137" s="234">
        <f>IF(N137="snížená",J137,0)</f>
        <v>0</v>
      </c>
      <c r="BG137" s="234">
        <f>IF(N137="zákl. přenesená",J137,0)</f>
        <v>0</v>
      </c>
      <c r="BH137" s="234">
        <f>IF(N137="sníž. přenesená",J137,0)</f>
        <v>0</v>
      </c>
      <c r="BI137" s="234">
        <f>IF(N137="nulová",J137,0)</f>
        <v>0</v>
      </c>
      <c r="BJ137" s="16" t="s">
        <v>85</v>
      </c>
      <c r="BK137" s="234">
        <f>ROUND(I137*H137,2)</f>
        <v>0</v>
      </c>
      <c r="BL137" s="16" t="s">
        <v>134</v>
      </c>
      <c r="BM137" s="233" t="s">
        <v>269</v>
      </c>
    </row>
    <row r="138" spans="2:65" s="1" customFormat="1" ht="36" customHeight="1">
      <c r="B138" s="37"/>
      <c r="C138" s="222" t="s">
        <v>198</v>
      </c>
      <c r="D138" s="222" t="s">
        <v>130</v>
      </c>
      <c r="E138" s="223" t="s">
        <v>270</v>
      </c>
      <c r="F138" s="224" t="s">
        <v>271</v>
      </c>
      <c r="G138" s="225" t="s">
        <v>232</v>
      </c>
      <c r="H138" s="226">
        <v>19</v>
      </c>
      <c r="I138" s="227"/>
      <c r="J138" s="228">
        <f>ROUND(I138*H138,2)</f>
        <v>0</v>
      </c>
      <c r="K138" s="224" t="s">
        <v>223</v>
      </c>
      <c r="L138" s="42"/>
      <c r="M138" s="229" t="s">
        <v>1</v>
      </c>
      <c r="N138" s="230" t="s">
        <v>42</v>
      </c>
      <c r="O138" s="85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AR138" s="233" t="s">
        <v>134</v>
      </c>
      <c r="AT138" s="233" t="s">
        <v>130</v>
      </c>
      <c r="AU138" s="233" t="s">
        <v>87</v>
      </c>
      <c r="AY138" s="16" t="s">
        <v>126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6" t="s">
        <v>85</v>
      </c>
      <c r="BK138" s="234">
        <f>ROUND(I138*H138,2)</f>
        <v>0</v>
      </c>
      <c r="BL138" s="16" t="s">
        <v>134</v>
      </c>
      <c r="BM138" s="233" t="s">
        <v>272</v>
      </c>
    </row>
    <row r="139" spans="2:65" s="1" customFormat="1" ht="36" customHeight="1">
      <c r="B139" s="37"/>
      <c r="C139" s="222" t="s">
        <v>273</v>
      </c>
      <c r="D139" s="222" t="s">
        <v>130</v>
      </c>
      <c r="E139" s="223" t="s">
        <v>274</v>
      </c>
      <c r="F139" s="224" t="s">
        <v>275</v>
      </c>
      <c r="G139" s="225" t="s">
        <v>232</v>
      </c>
      <c r="H139" s="226">
        <v>15</v>
      </c>
      <c r="I139" s="227"/>
      <c r="J139" s="228">
        <f>ROUND(I139*H139,2)</f>
        <v>0</v>
      </c>
      <c r="K139" s="224" t="s">
        <v>223</v>
      </c>
      <c r="L139" s="42"/>
      <c r="M139" s="229" t="s">
        <v>1</v>
      </c>
      <c r="N139" s="230" t="s">
        <v>42</v>
      </c>
      <c r="O139" s="85"/>
      <c r="P139" s="231">
        <f>O139*H139</f>
        <v>0</v>
      </c>
      <c r="Q139" s="231">
        <v>0</v>
      </c>
      <c r="R139" s="231">
        <f>Q139*H139</f>
        <v>0</v>
      </c>
      <c r="S139" s="231">
        <v>0</v>
      </c>
      <c r="T139" s="232">
        <f>S139*H139</f>
        <v>0</v>
      </c>
      <c r="AR139" s="233" t="s">
        <v>134</v>
      </c>
      <c r="AT139" s="233" t="s">
        <v>130</v>
      </c>
      <c r="AU139" s="233" t="s">
        <v>87</v>
      </c>
      <c r="AY139" s="16" t="s">
        <v>126</v>
      </c>
      <c r="BE139" s="234">
        <f>IF(N139="základní",J139,0)</f>
        <v>0</v>
      </c>
      <c r="BF139" s="234">
        <f>IF(N139="snížená",J139,0)</f>
        <v>0</v>
      </c>
      <c r="BG139" s="234">
        <f>IF(N139="zákl. přenesená",J139,0)</f>
        <v>0</v>
      </c>
      <c r="BH139" s="234">
        <f>IF(N139="sníž. přenesená",J139,0)</f>
        <v>0</v>
      </c>
      <c r="BI139" s="234">
        <f>IF(N139="nulová",J139,0)</f>
        <v>0</v>
      </c>
      <c r="BJ139" s="16" t="s">
        <v>85</v>
      </c>
      <c r="BK139" s="234">
        <f>ROUND(I139*H139,2)</f>
        <v>0</v>
      </c>
      <c r="BL139" s="16" t="s">
        <v>134</v>
      </c>
      <c r="BM139" s="233" t="s">
        <v>276</v>
      </c>
    </row>
    <row r="140" spans="2:65" s="1" customFormat="1" ht="36" customHeight="1">
      <c r="B140" s="37"/>
      <c r="C140" s="222" t="s">
        <v>277</v>
      </c>
      <c r="D140" s="222" t="s">
        <v>130</v>
      </c>
      <c r="E140" s="223" t="s">
        <v>278</v>
      </c>
      <c r="F140" s="224" t="s">
        <v>279</v>
      </c>
      <c r="G140" s="225" t="s">
        <v>232</v>
      </c>
      <c r="H140" s="226">
        <v>1</v>
      </c>
      <c r="I140" s="227"/>
      <c r="J140" s="228">
        <f>ROUND(I140*H140,2)</f>
        <v>0</v>
      </c>
      <c r="K140" s="224" t="s">
        <v>223</v>
      </c>
      <c r="L140" s="42"/>
      <c r="M140" s="229" t="s">
        <v>1</v>
      </c>
      <c r="N140" s="230" t="s">
        <v>42</v>
      </c>
      <c r="O140" s="85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AR140" s="233" t="s">
        <v>134</v>
      </c>
      <c r="AT140" s="233" t="s">
        <v>130</v>
      </c>
      <c r="AU140" s="233" t="s">
        <v>87</v>
      </c>
      <c r="AY140" s="16" t="s">
        <v>126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6" t="s">
        <v>85</v>
      </c>
      <c r="BK140" s="234">
        <f>ROUND(I140*H140,2)</f>
        <v>0</v>
      </c>
      <c r="BL140" s="16" t="s">
        <v>134</v>
      </c>
      <c r="BM140" s="233" t="s">
        <v>280</v>
      </c>
    </row>
    <row r="141" spans="2:65" s="1" customFormat="1" ht="36" customHeight="1">
      <c r="B141" s="37"/>
      <c r="C141" s="222" t="s">
        <v>281</v>
      </c>
      <c r="D141" s="222" t="s">
        <v>130</v>
      </c>
      <c r="E141" s="223" t="s">
        <v>282</v>
      </c>
      <c r="F141" s="224" t="s">
        <v>283</v>
      </c>
      <c r="G141" s="225" t="s">
        <v>232</v>
      </c>
      <c r="H141" s="226">
        <v>39</v>
      </c>
      <c r="I141" s="227"/>
      <c r="J141" s="228">
        <f>ROUND(I141*H141,2)</f>
        <v>0</v>
      </c>
      <c r="K141" s="224" t="s">
        <v>223</v>
      </c>
      <c r="L141" s="42"/>
      <c r="M141" s="229" t="s">
        <v>1</v>
      </c>
      <c r="N141" s="230" t="s">
        <v>42</v>
      </c>
      <c r="O141" s="85"/>
      <c r="P141" s="231">
        <f>O141*H141</f>
        <v>0</v>
      </c>
      <c r="Q141" s="231">
        <v>0</v>
      </c>
      <c r="R141" s="231">
        <f>Q141*H141</f>
        <v>0</v>
      </c>
      <c r="S141" s="231">
        <v>0</v>
      </c>
      <c r="T141" s="232">
        <f>S141*H141</f>
        <v>0</v>
      </c>
      <c r="AR141" s="233" t="s">
        <v>134</v>
      </c>
      <c r="AT141" s="233" t="s">
        <v>130</v>
      </c>
      <c r="AU141" s="233" t="s">
        <v>87</v>
      </c>
      <c r="AY141" s="16" t="s">
        <v>126</v>
      </c>
      <c r="BE141" s="234">
        <f>IF(N141="základní",J141,0)</f>
        <v>0</v>
      </c>
      <c r="BF141" s="234">
        <f>IF(N141="snížená",J141,0)</f>
        <v>0</v>
      </c>
      <c r="BG141" s="234">
        <f>IF(N141="zákl. přenesená",J141,0)</f>
        <v>0</v>
      </c>
      <c r="BH141" s="234">
        <f>IF(N141="sníž. přenesená",J141,0)</f>
        <v>0</v>
      </c>
      <c r="BI141" s="234">
        <f>IF(N141="nulová",J141,0)</f>
        <v>0</v>
      </c>
      <c r="BJ141" s="16" t="s">
        <v>85</v>
      </c>
      <c r="BK141" s="234">
        <f>ROUND(I141*H141,2)</f>
        <v>0</v>
      </c>
      <c r="BL141" s="16" t="s">
        <v>134</v>
      </c>
      <c r="BM141" s="233" t="s">
        <v>284</v>
      </c>
    </row>
    <row r="142" spans="2:65" s="1" customFormat="1" ht="36" customHeight="1">
      <c r="B142" s="37"/>
      <c r="C142" s="222" t="s">
        <v>285</v>
      </c>
      <c r="D142" s="222" t="s">
        <v>130</v>
      </c>
      <c r="E142" s="223" t="s">
        <v>286</v>
      </c>
      <c r="F142" s="224" t="s">
        <v>287</v>
      </c>
      <c r="G142" s="225" t="s">
        <v>232</v>
      </c>
      <c r="H142" s="226">
        <v>19</v>
      </c>
      <c r="I142" s="227"/>
      <c r="J142" s="228">
        <f>ROUND(I142*H142,2)</f>
        <v>0</v>
      </c>
      <c r="K142" s="224" t="s">
        <v>223</v>
      </c>
      <c r="L142" s="42"/>
      <c r="M142" s="229" t="s">
        <v>1</v>
      </c>
      <c r="N142" s="230" t="s">
        <v>42</v>
      </c>
      <c r="O142" s="85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AR142" s="233" t="s">
        <v>134</v>
      </c>
      <c r="AT142" s="233" t="s">
        <v>130</v>
      </c>
      <c r="AU142" s="233" t="s">
        <v>87</v>
      </c>
      <c r="AY142" s="16" t="s">
        <v>126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6" t="s">
        <v>85</v>
      </c>
      <c r="BK142" s="234">
        <f>ROUND(I142*H142,2)</f>
        <v>0</v>
      </c>
      <c r="BL142" s="16" t="s">
        <v>134</v>
      </c>
      <c r="BM142" s="233" t="s">
        <v>288</v>
      </c>
    </row>
    <row r="143" spans="2:65" s="1" customFormat="1" ht="36" customHeight="1">
      <c r="B143" s="37"/>
      <c r="C143" s="222" t="s">
        <v>7</v>
      </c>
      <c r="D143" s="222" t="s">
        <v>130</v>
      </c>
      <c r="E143" s="223" t="s">
        <v>289</v>
      </c>
      <c r="F143" s="224" t="s">
        <v>290</v>
      </c>
      <c r="G143" s="225" t="s">
        <v>232</v>
      </c>
      <c r="H143" s="226">
        <v>15</v>
      </c>
      <c r="I143" s="227"/>
      <c r="J143" s="228">
        <f>ROUND(I143*H143,2)</f>
        <v>0</v>
      </c>
      <c r="K143" s="224" t="s">
        <v>223</v>
      </c>
      <c r="L143" s="42"/>
      <c r="M143" s="229" t="s">
        <v>1</v>
      </c>
      <c r="N143" s="230" t="s">
        <v>42</v>
      </c>
      <c r="O143" s="85"/>
      <c r="P143" s="231">
        <f>O143*H143</f>
        <v>0</v>
      </c>
      <c r="Q143" s="231">
        <v>0</v>
      </c>
      <c r="R143" s="231">
        <f>Q143*H143</f>
        <v>0</v>
      </c>
      <c r="S143" s="231">
        <v>0</v>
      </c>
      <c r="T143" s="232">
        <f>S143*H143</f>
        <v>0</v>
      </c>
      <c r="AR143" s="233" t="s">
        <v>134</v>
      </c>
      <c r="AT143" s="233" t="s">
        <v>130</v>
      </c>
      <c r="AU143" s="233" t="s">
        <v>87</v>
      </c>
      <c r="AY143" s="16" t="s">
        <v>126</v>
      </c>
      <c r="BE143" s="234">
        <f>IF(N143="základní",J143,0)</f>
        <v>0</v>
      </c>
      <c r="BF143" s="234">
        <f>IF(N143="snížená",J143,0)</f>
        <v>0</v>
      </c>
      <c r="BG143" s="234">
        <f>IF(N143="zákl. přenesená",J143,0)</f>
        <v>0</v>
      </c>
      <c r="BH143" s="234">
        <f>IF(N143="sníž. přenesená",J143,0)</f>
        <v>0</v>
      </c>
      <c r="BI143" s="234">
        <f>IF(N143="nulová",J143,0)</f>
        <v>0</v>
      </c>
      <c r="BJ143" s="16" t="s">
        <v>85</v>
      </c>
      <c r="BK143" s="234">
        <f>ROUND(I143*H143,2)</f>
        <v>0</v>
      </c>
      <c r="BL143" s="16" t="s">
        <v>134</v>
      </c>
      <c r="BM143" s="233" t="s">
        <v>291</v>
      </c>
    </row>
    <row r="144" spans="2:65" s="1" customFormat="1" ht="36" customHeight="1">
      <c r="B144" s="37"/>
      <c r="C144" s="222" t="s">
        <v>292</v>
      </c>
      <c r="D144" s="222" t="s">
        <v>130</v>
      </c>
      <c r="E144" s="223" t="s">
        <v>293</v>
      </c>
      <c r="F144" s="224" t="s">
        <v>294</v>
      </c>
      <c r="G144" s="225" t="s">
        <v>232</v>
      </c>
      <c r="H144" s="226">
        <v>1</v>
      </c>
      <c r="I144" s="227"/>
      <c r="J144" s="228">
        <f>ROUND(I144*H144,2)</f>
        <v>0</v>
      </c>
      <c r="K144" s="224" t="s">
        <v>223</v>
      </c>
      <c r="L144" s="42"/>
      <c r="M144" s="229" t="s">
        <v>1</v>
      </c>
      <c r="N144" s="230" t="s">
        <v>42</v>
      </c>
      <c r="O144" s="85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AR144" s="233" t="s">
        <v>134</v>
      </c>
      <c r="AT144" s="233" t="s">
        <v>130</v>
      </c>
      <c r="AU144" s="233" t="s">
        <v>87</v>
      </c>
      <c r="AY144" s="16" t="s">
        <v>126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6" t="s">
        <v>85</v>
      </c>
      <c r="BK144" s="234">
        <f>ROUND(I144*H144,2)</f>
        <v>0</v>
      </c>
      <c r="BL144" s="16" t="s">
        <v>134</v>
      </c>
      <c r="BM144" s="233" t="s">
        <v>295</v>
      </c>
    </row>
    <row r="145" spans="2:65" s="1" customFormat="1" ht="24" customHeight="1">
      <c r="B145" s="37"/>
      <c r="C145" s="222" t="s">
        <v>296</v>
      </c>
      <c r="D145" s="222" t="s">
        <v>130</v>
      </c>
      <c r="E145" s="223" t="s">
        <v>297</v>
      </c>
      <c r="F145" s="224" t="s">
        <v>298</v>
      </c>
      <c r="G145" s="225" t="s">
        <v>133</v>
      </c>
      <c r="H145" s="226">
        <v>6631</v>
      </c>
      <c r="I145" s="227"/>
      <c r="J145" s="228">
        <f>ROUND(I145*H145,2)</f>
        <v>0</v>
      </c>
      <c r="K145" s="224" t="s">
        <v>223</v>
      </c>
      <c r="L145" s="42"/>
      <c r="M145" s="229" t="s">
        <v>1</v>
      </c>
      <c r="N145" s="230" t="s">
        <v>42</v>
      </c>
      <c r="O145" s="85"/>
      <c r="P145" s="231">
        <f>O145*H145</f>
        <v>0</v>
      </c>
      <c r="Q145" s="231">
        <v>0</v>
      </c>
      <c r="R145" s="231">
        <f>Q145*H145</f>
        <v>0</v>
      </c>
      <c r="S145" s="231">
        <v>0</v>
      </c>
      <c r="T145" s="232">
        <f>S145*H145</f>
        <v>0</v>
      </c>
      <c r="AR145" s="233" t="s">
        <v>134</v>
      </c>
      <c r="AT145" s="233" t="s">
        <v>130</v>
      </c>
      <c r="AU145" s="233" t="s">
        <v>87</v>
      </c>
      <c r="AY145" s="16" t="s">
        <v>126</v>
      </c>
      <c r="BE145" s="234">
        <f>IF(N145="základní",J145,0)</f>
        <v>0</v>
      </c>
      <c r="BF145" s="234">
        <f>IF(N145="snížená",J145,0)</f>
        <v>0</v>
      </c>
      <c r="BG145" s="234">
        <f>IF(N145="zákl. přenesená",J145,0)</f>
        <v>0</v>
      </c>
      <c r="BH145" s="234">
        <f>IF(N145="sníž. přenesená",J145,0)</f>
        <v>0</v>
      </c>
      <c r="BI145" s="234">
        <f>IF(N145="nulová",J145,0)</f>
        <v>0</v>
      </c>
      <c r="BJ145" s="16" t="s">
        <v>85</v>
      </c>
      <c r="BK145" s="234">
        <f>ROUND(I145*H145,2)</f>
        <v>0</v>
      </c>
      <c r="BL145" s="16" t="s">
        <v>134</v>
      </c>
      <c r="BM145" s="233" t="s">
        <v>299</v>
      </c>
    </row>
    <row r="146" spans="2:63" s="11" customFormat="1" ht="22.8" customHeight="1">
      <c r="B146" s="206"/>
      <c r="C146" s="207"/>
      <c r="D146" s="208" t="s">
        <v>76</v>
      </c>
      <c r="E146" s="220" t="s">
        <v>300</v>
      </c>
      <c r="F146" s="220" t="s">
        <v>301</v>
      </c>
      <c r="G146" s="207"/>
      <c r="H146" s="207"/>
      <c r="I146" s="210"/>
      <c r="J146" s="221">
        <f>BK146</f>
        <v>0</v>
      </c>
      <c r="K146" s="207"/>
      <c r="L146" s="212"/>
      <c r="M146" s="213"/>
      <c r="N146" s="214"/>
      <c r="O146" s="214"/>
      <c r="P146" s="215">
        <f>P147</f>
        <v>0</v>
      </c>
      <c r="Q146" s="214"/>
      <c r="R146" s="215">
        <f>R147</f>
        <v>0</v>
      </c>
      <c r="S146" s="214"/>
      <c r="T146" s="216">
        <f>T147</f>
        <v>0</v>
      </c>
      <c r="AR146" s="217" t="s">
        <v>85</v>
      </c>
      <c r="AT146" s="218" t="s">
        <v>76</v>
      </c>
      <c r="AU146" s="218" t="s">
        <v>85</v>
      </c>
      <c r="AY146" s="217" t="s">
        <v>126</v>
      </c>
      <c r="BK146" s="219">
        <f>BK147</f>
        <v>0</v>
      </c>
    </row>
    <row r="147" spans="2:65" s="1" customFormat="1" ht="24" customHeight="1">
      <c r="B147" s="37"/>
      <c r="C147" s="222" t="s">
        <v>302</v>
      </c>
      <c r="D147" s="222" t="s">
        <v>130</v>
      </c>
      <c r="E147" s="223" t="s">
        <v>303</v>
      </c>
      <c r="F147" s="224" t="s">
        <v>304</v>
      </c>
      <c r="G147" s="225" t="s">
        <v>305</v>
      </c>
      <c r="H147" s="226">
        <v>0.004</v>
      </c>
      <c r="I147" s="227"/>
      <c r="J147" s="228">
        <f>ROUND(I147*H147,2)</f>
        <v>0</v>
      </c>
      <c r="K147" s="224" t="s">
        <v>223</v>
      </c>
      <c r="L147" s="42"/>
      <c r="M147" s="263" t="s">
        <v>1</v>
      </c>
      <c r="N147" s="264" t="s">
        <v>42</v>
      </c>
      <c r="O147" s="261"/>
      <c r="P147" s="265">
        <f>O147*H147</f>
        <v>0</v>
      </c>
      <c r="Q147" s="265">
        <v>0</v>
      </c>
      <c r="R147" s="265">
        <f>Q147*H147</f>
        <v>0</v>
      </c>
      <c r="S147" s="265">
        <v>0</v>
      </c>
      <c r="T147" s="266">
        <f>S147*H147</f>
        <v>0</v>
      </c>
      <c r="AR147" s="233" t="s">
        <v>134</v>
      </c>
      <c r="AT147" s="233" t="s">
        <v>130</v>
      </c>
      <c r="AU147" s="233" t="s">
        <v>87</v>
      </c>
      <c r="AY147" s="16" t="s">
        <v>126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6" t="s">
        <v>85</v>
      </c>
      <c r="BK147" s="234">
        <f>ROUND(I147*H147,2)</f>
        <v>0</v>
      </c>
      <c r="BL147" s="16" t="s">
        <v>134</v>
      </c>
      <c r="BM147" s="233" t="s">
        <v>306</v>
      </c>
    </row>
    <row r="148" spans="2:12" s="1" customFormat="1" ht="6.95" customHeight="1">
      <c r="B148" s="60"/>
      <c r="C148" s="61"/>
      <c r="D148" s="61"/>
      <c r="E148" s="61"/>
      <c r="F148" s="61"/>
      <c r="G148" s="61"/>
      <c r="H148" s="61"/>
      <c r="I148" s="172"/>
      <c r="J148" s="61"/>
      <c r="K148" s="61"/>
      <c r="L148" s="42"/>
    </row>
  </sheetData>
  <sheetProtection password="CC35" sheet="1" objects="1" scenarios="1" formatColumns="0" formatRows="0" autoFilter="0"/>
  <autoFilter ref="C118:K147"/>
  <mergeCells count="9">
    <mergeCell ref="E7:H7"/>
    <mergeCell ref="E9:H9"/>
    <mergeCell ref="E18:H18"/>
    <mergeCell ref="E27:H27"/>
    <mergeCell ref="E85:H85"/>
    <mergeCell ref="E87:H87"/>
    <mergeCell ref="E109:H109"/>
    <mergeCell ref="E111:H111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27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6" t="s">
        <v>93</v>
      </c>
      <c r="AZ2" s="267" t="s">
        <v>307</v>
      </c>
      <c r="BA2" s="267" t="s">
        <v>1</v>
      </c>
      <c r="BB2" s="267" t="s">
        <v>1</v>
      </c>
      <c r="BC2" s="267" t="s">
        <v>308</v>
      </c>
      <c r="BD2" s="267" t="s">
        <v>87</v>
      </c>
    </row>
    <row r="3" spans="2:5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87</v>
      </c>
      <c r="AZ3" s="267" t="s">
        <v>309</v>
      </c>
      <c r="BA3" s="267" t="s">
        <v>1</v>
      </c>
      <c r="BB3" s="267" t="s">
        <v>1</v>
      </c>
      <c r="BC3" s="267" t="s">
        <v>310</v>
      </c>
      <c r="BD3" s="267" t="s">
        <v>87</v>
      </c>
    </row>
    <row r="4" spans="2:56" ht="24.95" customHeight="1">
      <c r="B4" s="19"/>
      <c r="D4" s="134" t="s">
        <v>97</v>
      </c>
      <c r="L4" s="19"/>
      <c r="M4" s="135" t="s">
        <v>10</v>
      </c>
      <c r="AT4" s="16" t="s">
        <v>4</v>
      </c>
      <c r="AZ4" s="267" t="s">
        <v>311</v>
      </c>
      <c r="BA4" s="267" t="s">
        <v>1</v>
      </c>
      <c r="BB4" s="267" t="s">
        <v>1</v>
      </c>
      <c r="BC4" s="267" t="s">
        <v>312</v>
      </c>
      <c r="BD4" s="267" t="s">
        <v>87</v>
      </c>
    </row>
    <row r="5" spans="2:56" ht="6.95" customHeight="1">
      <c r="B5" s="19"/>
      <c r="L5" s="19"/>
      <c r="AZ5" s="267" t="s">
        <v>313</v>
      </c>
      <c r="BA5" s="267" t="s">
        <v>1</v>
      </c>
      <c r="BB5" s="267" t="s">
        <v>1</v>
      </c>
      <c r="BC5" s="267" t="s">
        <v>314</v>
      </c>
      <c r="BD5" s="267" t="s">
        <v>87</v>
      </c>
    </row>
    <row r="6" spans="2:12" ht="12" customHeight="1">
      <c r="B6" s="19"/>
      <c r="D6" s="136" t="s">
        <v>16</v>
      </c>
      <c r="L6" s="19"/>
    </row>
    <row r="7" spans="2:12" ht="16.5" customHeight="1">
      <c r="B7" s="19"/>
      <c r="E7" s="137" t="str">
        <f>'Rekapitulace stavby'!K6</f>
        <v>Cyklostezka Brno-Jinačovice-Kuřim, úsek R1</v>
      </c>
      <c r="F7" s="136"/>
      <c r="G7" s="136"/>
      <c r="H7" s="136"/>
      <c r="L7" s="19"/>
    </row>
    <row r="8" spans="2:12" s="1" customFormat="1" ht="12" customHeight="1">
      <c r="B8" s="42"/>
      <c r="D8" s="136" t="s">
        <v>98</v>
      </c>
      <c r="I8" s="138"/>
      <c r="L8" s="42"/>
    </row>
    <row r="9" spans="2:12" s="1" customFormat="1" ht="36.95" customHeight="1">
      <c r="B9" s="42"/>
      <c r="E9" s="139" t="s">
        <v>315</v>
      </c>
      <c r="F9" s="1"/>
      <c r="G9" s="1"/>
      <c r="H9" s="1"/>
      <c r="I9" s="138"/>
      <c r="L9" s="42"/>
    </row>
    <row r="10" spans="2:12" s="1" customFormat="1" ht="12">
      <c r="B10" s="42"/>
      <c r="I10" s="138"/>
      <c r="L10" s="42"/>
    </row>
    <row r="11" spans="2:12" s="1" customFormat="1" ht="12" customHeight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10. 5. 2021</v>
      </c>
      <c r="L12" s="42"/>
    </row>
    <row r="13" spans="2:12" s="1" customFormat="1" ht="10.8" customHeight="1">
      <c r="B13" s="42"/>
      <c r="I13" s="138"/>
      <c r="L13" s="42"/>
    </row>
    <row r="14" spans="2:12" s="1" customFormat="1" ht="12" customHeight="1">
      <c r="B14" s="42"/>
      <c r="D14" s="136" t="s">
        <v>24</v>
      </c>
      <c r="I14" s="141" t="s">
        <v>25</v>
      </c>
      <c r="J14" s="140" t="s">
        <v>1</v>
      </c>
      <c r="L14" s="42"/>
    </row>
    <row r="15" spans="2:12" s="1" customFormat="1" ht="18" customHeight="1">
      <c r="B15" s="42"/>
      <c r="E15" s="140" t="s">
        <v>26</v>
      </c>
      <c r="I15" s="141" t="s">
        <v>27</v>
      </c>
      <c r="J15" s="140" t="s">
        <v>1</v>
      </c>
      <c r="L15" s="42"/>
    </row>
    <row r="16" spans="2:12" s="1" customFormat="1" ht="6.95" customHeight="1">
      <c r="B16" s="42"/>
      <c r="I16" s="138"/>
      <c r="L16" s="42"/>
    </row>
    <row r="17" spans="2:12" s="1" customFormat="1" ht="12" customHeight="1">
      <c r="B17" s="42"/>
      <c r="D17" s="136" t="s">
        <v>28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8"/>
      <c r="L19" s="42"/>
    </row>
    <row r="20" spans="2:12" s="1" customFormat="1" ht="12" customHeight="1">
      <c r="B20" s="42"/>
      <c r="D20" s="136" t="s">
        <v>30</v>
      </c>
      <c r="I20" s="141" t="s">
        <v>25</v>
      </c>
      <c r="J20" s="140" t="s">
        <v>31</v>
      </c>
      <c r="L20" s="42"/>
    </row>
    <row r="21" spans="2:12" s="1" customFormat="1" ht="18" customHeight="1">
      <c r="B21" s="42"/>
      <c r="E21" s="140" t="s">
        <v>32</v>
      </c>
      <c r="I21" s="141" t="s">
        <v>27</v>
      </c>
      <c r="J21" s="140" t="s">
        <v>1</v>
      </c>
      <c r="L21" s="42"/>
    </row>
    <row r="22" spans="2:12" s="1" customFormat="1" ht="6.95" customHeight="1">
      <c r="B22" s="42"/>
      <c r="I22" s="138"/>
      <c r="L22" s="42"/>
    </row>
    <row r="23" spans="2:12" s="1" customFormat="1" ht="12" customHeight="1">
      <c r="B23" s="42"/>
      <c r="D23" s="136" t="s">
        <v>34</v>
      </c>
      <c r="I23" s="141" t="s">
        <v>25</v>
      </c>
      <c r="J23" s="140" t="s">
        <v>1</v>
      </c>
      <c r="L23" s="42"/>
    </row>
    <row r="24" spans="2:12" s="1" customFormat="1" ht="18" customHeight="1">
      <c r="B24" s="42"/>
      <c r="E24" s="140" t="s">
        <v>35</v>
      </c>
      <c r="I24" s="141" t="s">
        <v>27</v>
      </c>
      <c r="J24" s="140" t="s">
        <v>1</v>
      </c>
      <c r="L24" s="42"/>
    </row>
    <row r="25" spans="2:12" s="1" customFormat="1" ht="6.95" customHeight="1">
      <c r="B25" s="42"/>
      <c r="I25" s="138"/>
      <c r="L25" s="42"/>
    </row>
    <row r="26" spans="2:12" s="1" customFormat="1" ht="12" customHeight="1">
      <c r="B26" s="42"/>
      <c r="D26" s="136" t="s">
        <v>36</v>
      </c>
      <c r="I26" s="138"/>
      <c r="L26" s="42"/>
    </row>
    <row r="27" spans="2:12" s="7" customFormat="1" ht="16.5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42"/>
      <c r="I28" s="13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>
      <c r="B30" s="42"/>
      <c r="D30" s="147" t="s">
        <v>37</v>
      </c>
      <c r="I30" s="138"/>
      <c r="J30" s="148">
        <f>ROUND(J125,2)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>
      <c r="B32" s="42"/>
      <c r="F32" s="149" t="s">
        <v>39</v>
      </c>
      <c r="I32" s="150" t="s">
        <v>38</v>
      </c>
      <c r="J32" s="149" t="s">
        <v>40</v>
      </c>
      <c r="L32" s="42"/>
    </row>
    <row r="33" spans="2:12" s="1" customFormat="1" ht="14.4" customHeight="1">
      <c r="B33" s="42"/>
      <c r="D33" s="151" t="s">
        <v>41</v>
      </c>
      <c r="E33" s="136" t="s">
        <v>42</v>
      </c>
      <c r="F33" s="152">
        <f>ROUND((SUM(BE125:BE275)),2)</f>
        <v>0</v>
      </c>
      <c r="I33" s="153">
        <v>0.21</v>
      </c>
      <c r="J33" s="152">
        <f>ROUND(((SUM(BE125:BE275))*I33),2)</f>
        <v>0</v>
      </c>
      <c r="L33" s="42"/>
    </row>
    <row r="34" spans="2:12" s="1" customFormat="1" ht="14.4" customHeight="1">
      <c r="B34" s="42"/>
      <c r="E34" s="136" t="s">
        <v>43</v>
      </c>
      <c r="F34" s="152">
        <f>ROUND((SUM(BF125:BF275)),2)</f>
        <v>0</v>
      </c>
      <c r="I34" s="153">
        <v>0.15</v>
      </c>
      <c r="J34" s="152">
        <f>ROUND(((SUM(BF125:BF275))*I34),2)</f>
        <v>0</v>
      </c>
      <c r="L34" s="42"/>
    </row>
    <row r="35" spans="2:12" s="1" customFormat="1" ht="14.4" customHeight="1" hidden="1">
      <c r="B35" s="42"/>
      <c r="E35" s="136" t="s">
        <v>44</v>
      </c>
      <c r="F35" s="152">
        <f>ROUND((SUM(BG125:BG275)),2)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45</v>
      </c>
      <c r="F36" s="152">
        <f>ROUND((SUM(BH125:BH275)),2)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46</v>
      </c>
      <c r="F37" s="152">
        <f>ROUND((SUM(BI125:BI275)),2)</f>
        <v>0</v>
      </c>
      <c r="I37" s="153">
        <v>0</v>
      </c>
      <c r="J37" s="152">
        <f>0</f>
        <v>0</v>
      </c>
      <c r="L37" s="42"/>
    </row>
    <row r="38" spans="2:12" s="1" customFormat="1" ht="6.95" customHeight="1">
      <c r="B38" s="42"/>
      <c r="I38" s="138"/>
      <c r="L38" s="42"/>
    </row>
    <row r="39" spans="2:12" s="1" customFormat="1" ht="25.4" customHeight="1">
      <c r="B39" s="42"/>
      <c r="C39" s="154"/>
      <c r="D39" s="155" t="s">
        <v>47</v>
      </c>
      <c r="E39" s="156"/>
      <c r="F39" s="156"/>
      <c r="G39" s="157" t="s">
        <v>48</v>
      </c>
      <c r="H39" s="158" t="s">
        <v>49</v>
      </c>
      <c r="I39" s="159"/>
      <c r="J39" s="160">
        <f>SUM(J30:J37)</f>
        <v>0</v>
      </c>
      <c r="K39" s="161"/>
      <c r="L39" s="42"/>
    </row>
    <row r="40" spans="2:12" s="1" customFormat="1" ht="14.4" customHeight="1">
      <c r="B40" s="42"/>
      <c r="I40" s="13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2" t="s">
        <v>50</v>
      </c>
      <c r="E50" s="163"/>
      <c r="F50" s="163"/>
      <c r="G50" s="162" t="s">
        <v>51</v>
      </c>
      <c r="H50" s="163"/>
      <c r="I50" s="164"/>
      <c r="J50" s="163"/>
      <c r="K50" s="16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5" t="s">
        <v>52</v>
      </c>
      <c r="E61" s="166"/>
      <c r="F61" s="167" t="s">
        <v>53</v>
      </c>
      <c r="G61" s="165" t="s">
        <v>52</v>
      </c>
      <c r="H61" s="166"/>
      <c r="I61" s="168"/>
      <c r="J61" s="169" t="s">
        <v>53</v>
      </c>
      <c r="K61" s="16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2" t="s">
        <v>54</v>
      </c>
      <c r="E65" s="163"/>
      <c r="F65" s="163"/>
      <c r="G65" s="162" t="s">
        <v>55</v>
      </c>
      <c r="H65" s="163"/>
      <c r="I65" s="164"/>
      <c r="J65" s="163"/>
      <c r="K65" s="16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5" t="s">
        <v>52</v>
      </c>
      <c r="E76" s="166"/>
      <c r="F76" s="167" t="s">
        <v>53</v>
      </c>
      <c r="G76" s="165" t="s">
        <v>52</v>
      </c>
      <c r="H76" s="166"/>
      <c r="I76" s="168"/>
      <c r="J76" s="169" t="s">
        <v>53</v>
      </c>
      <c r="K76" s="166"/>
      <c r="L76" s="42"/>
    </row>
    <row r="77" spans="2:12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pans="2:12" s="1" customFormat="1" ht="6.95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>
      <c r="B82" s="37"/>
      <c r="C82" s="22" t="s">
        <v>100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6.5" customHeight="1">
      <c r="B85" s="37"/>
      <c r="C85" s="38"/>
      <c r="D85" s="38"/>
      <c r="E85" s="176" t="str">
        <f>E7</f>
        <v>Cyklostezka Brno-Jinačovice-Kuřim, úsek R1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>
      <c r="B86" s="37"/>
      <c r="C86" s="31" t="s">
        <v>98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SO 101 - Účelová komunikace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1" t="s">
        <v>22</v>
      </c>
      <c r="J89" s="73" t="str">
        <f>IF(J12="","",J12)</f>
        <v>10. 5. 2021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15.15" customHeight="1">
      <c r="B91" s="37"/>
      <c r="C91" s="31" t="s">
        <v>24</v>
      </c>
      <c r="D91" s="38"/>
      <c r="E91" s="38"/>
      <c r="F91" s="26" t="str">
        <f>E15</f>
        <v>Jihomoravský kraj</v>
      </c>
      <c r="G91" s="38"/>
      <c r="H91" s="38"/>
      <c r="I91" s="141" t="s">
        <v>30</v>
      </c>
      <c r="J91" s="35" t="str">
        <f>E21</f>
        <v>Ing. Adolf Jebavý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1" t="s">
        <v>34</v>
      </c>
      <c r="J92" s="35" t="str">
        <f>E24</f>
        <v>Nela Kolková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>
      <c r="B94" s="37"/>
      <c r="C94" s="177" t="s">
        <v>101</v>
      </c>
      <c r="D94" s="178"/>
      <c r="E94" s="178"/>
      <c r="F94" s="178"/>
      <c r="G94" s="178"/>
      <c r="H94" s="178"/>
      <c r="I94" s="179"/>
      <c r="J94" s="180" t="s">
        <v>102</v>
      </c>
      <c r="K94" s="17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>
      <c r="B96" s="37"/>
      <c r="C96" s="181" t="s">
        <v>103</v>
      </c>
      <c r="D96" s="38"/>
      <c r="E96" s="38"/>
      <c r="F96" s="38"/>
      <c r="G96" s="38"/>
      <c r="H96" s="38"/>
      <c r="I96" s="138"/>
      <c r="J96" s="104">
        <f>J125</f>
        <v>0</v>
      </c>
      <c r="K96" s="38"/>
      <c r="L96" s="42"/>
      <c r="AU96" s="16" t="s">
        <v>104</v>
      </c>
    </row>
    <row r="97" spans="2:12" s="8" customFormat="1" ht="24.95" customHeight="1">
      <c r="B97" s="182"/>
      <c r="C97" s="183"/>
      <c r="D97" s="184" t="s">
        <v>105</v>
      </c>
      <c r="E97" s="185"/>
      <c r="F97" s="185"/>
      <c r="G97" s="185"/>
      <c r="H97" s="185"/>
      <c r="I97" s="186"/>
      <c r="J97" s="187">
        <f>J126</f>
        <v>0</v>
      </c>
      <c r="K97" s="183"/>
      <c r="L97" s="188"/>
    </row>
    <row r="98" spans="2:12" s="9" customFormat="1" ht="19.9" customHeight="1">
      <c r="B98" s="189"/>
      <c r="C98" s="190"/>
      <c r="D98" s="191" t="s">
        <v>218</v>
      </c>
      <c r="E98" s="192"/>
      <c r="F98" s="192"/>
      <c r="G98" s="192"/>
      <c r="H98" s="192"/>
      <c r="I98" s="193"/>
      <c r="J98" s="194">
        <f>J127</f>
        <v>0</v>
      </c>
      <c r="K98" s="190"/>
      <c r="L98" s="195"/>
    </row>
    <row r="99" spans="2:12" s="9" customFormat="1" ht="19.9" customHeight="1">
      <c r="B99" s="189"/>
      <c r="C99" s="190"/>
      <c r="D99" s="191" t="s">
        <v>316</v>
      </c>
      <c r="E99" s="192"/>
      <c r="F99" s="192"/>
      <c r="G99" s="192"/>
      <c r="H99" s="192"/>
      <c r="I99" s="193"/>
      <c r="J99" s="194">
        <f>J172</f>
        <v>0</v>
      </c>
      <c r="K99" s="190"/>
      <c r="L99" s="195"/>
    </row>
    <row r="100" spans="2:12" s="9" customFormat="1" ht="14.85" customHeight="1">
      <c r="B100" s="189"/>
      <c r="C100" s="190"/>
      <c r="D100" s="191" t="s">
        <v>317</v>
      </c>
      <c r="E100" s="192"/>
      <c r="F100" s="192"/>
      <c r="G100" s="192"/>
      <c r="H100" s="192"/>
      <c r="I100" s="193"/>
      <c r="J100" s="194">
        <f>J173</f>
        <v>0</v>
      </c>
      <c r="K100" s="190"/>
      <c r="L100" s="195"/>
    </row>
    <row r="101" spans="2:12" s="9" customFormat="1" ht="19.9" customHeight="1">
      <c r="B101" s="189"/>
      <c r="C101" s="190"/>
      <c r="D101" s="191" t="s">
        <v>318</v>
      </c>
      <c r="E101" s="192"/>
      <c r="F101" s="192"/>
      <c r="G101" s="192"/>
      <c r="H101" s="192"/>
      <c r="I101" s="193"/>
      <c r="J101" s="194">
        <f>J194</f>
        <v>0</v>
      </c>
      <c r="K101" s="190"/>
      <c r="L101" s="195"/>
    </row>
    <row r="102" spans="2:12" s="9" customFormat="1" ht="19.9" customHeight="1">
      <c r="B102" s="189"/>
      <c r="C102" s="190"/>
      <c r="D102" s="191" t="s">
        <v>106</v>
      </c>
      <c r="E102" s="192"/>
      <c r="F102" s="192"/>
      <c r="G102" s="192"/>
      <c r="H102" s="192"/>
      <c r="I102" s="193"/>
      <c r="J102" s="194">
        <f>J211</f>
        <v>0</v>
      </c>
      <c r="K102" s="190"/>
      <c r="L102" s="195"/>
    </row>
    <row r="103" spans="2:12" s="9" customFormat="1" ht="19.9" customHeight="1">
      <c r="B103" s="189"/>
      <c r="C103" s="190"/>
      <c r="D103" s="191" t="s">
        <v>319</v>
      </c>
      <c r="E103" s="192"/>
      <c r="F103" s="192"/>
      <c r="G103" s="192"/>
      <c r="H103" s="192"/>
      <c r="I103" s="193"/>
      <c r="J103" s="194">
        <f>J250</f>
        <v>0</v>
      </c>
      <c r="K103" s="190"/>
      <c r="L103" s="195"/>
    </row>
    <row r="104" spans="2:12" s="9" customFormat="1" ht="19.9" customHeight="1">
      <c r="B104" s="189"/>
      <c r="C104" s="190"/>
      <c r="D104" s="191" t="s">
        <v>320</v>
      </c>
      <c r="E104" s="192"/>
      <c r="F104" s="192"/>
      <c r="G104" s="192"/>
      <c r="H104" s="192"/>
      <c r="I104" s="193"/>
      <c r="J104" s="194">
        <f>J265</f>
        <v>0</v>
      </c>
      <c r="K104" s="190"/>
      <c r="L104" s="195"/>
    </row>
    <row r="105" spans="2:12" s="9" customFormat="1" ht="19.9" customHeight="1">
      <c r="B105" s="189"/>
      <c r="C105" s="190"/>
      <c r="D105" s="191" t="s">
        <v>219</v>
      </c>
      <c r="E105" s="192"/>
      <c r="F105" s="192"/>
      <c r="G105" s="192"/>
      <c r="H105" s="192"/>
      <c r="I105" s="193"/>
      <c r="J105" s="194">
        <f>J274</f>
        <v>0</v>
      </c>
      <c r="K105" s="190"/>
      <c r="L105" s="195"/>
    </row>
    <row r="106" spans="2:12" s="1" customFormat="1" ht="21.8" customHeight="1">
      <c r="B106" s="37"/>
      <c r="C106" s="38"/>
      <c r="D106" s="38"/>
      <c r="E106" s="38"/>
      <c r="F106" s="38"/>
      <c r="G106" s="38"/>
      <c r="H106" s="38"/>
      <c r="I106" s="138"/>
      <c r="J106" s="38"/>
      <c r="K106" s="38"/>
      <c r="L106" s="42"/>
    </row>
    <row r="107" spans="2:12" s="1" customFormat="1" ht="6.95" customHeight="1">
      <c r="B107" s="60"/>
      <c r="C107" s="61"/>
      <c r="D107" s="61"/>
      <c r="E107" s="61"/>
      <c r="F107" s="61"/>
      <c r="G107" s="61"/>
      <c r="H107" s="61"/>
      <c r="I107" s="172"/>
      <c r="J107" s="61"/>
      <c r="K107" s="61"/>
      <c r="L107" s="42"/>
    </row>
    <row r="111" spans="2:12" s="1" customFormat="1" ht="6.95" customHeight="1">
      <c r="B111" s="62"/>
      <c r="C111" s="63"/>
      <c r="D111" s="63"/>
      <c r="E111" s="63"/>
      <c r="F111" s="63"/>
      <c r="G111" s="63"/>
      <c r="H111" s="63"/>
      <c r="I111" s="175"/>
      <c r="J111" s="63"/>
      <c r="K111" s="63"/>
      <c r="L111" s="42"/>
    </row>
    <row r="112" spans="2:12" s="1" customFormat="1" ht="24.95" customHeight="1">
      <c r="B112" s="37"/>
      <c r="C112" s="22" t="s">
        <v>111</v>
      </c>
      <c r="D112" s="38"/>
      <c r="E112" s="38"/>
      <c r="F112" s="38"/>
      <c r="G112" s="38"/>
      <c r="H112" s="38"/>
      <c r="I112" s="138"/>
      <c r="J112" s="38"/>
      <c r="K112" s="38"/>
      <c r="L112" s="42"/>
    </row>
    <row r="113" spans="2:12" s="1" customFormat="1" ht="6.95" customHeight="1">
      <c r="B113" s="37"/>
      <c r="C113" s="38"/>
      <c r="D113" s="38"/>
      <c r="E113" s="38"/>
      <c r="F113" s="38"/>
      <c r="G113" s="38"/>
      <c r="H113" s="38"/>
      <c r="I113" s="138"/>
      <c r="J113" s="38"/>
      <c r="K113" s="38"/>
      <c r="L113" s="42"/>
    </row>
    <row r="114" spans="2:12" s="1" customFormat="1" ht="12" customHeight="1">
      <c r="B114" s="37"/>
      <c r="C114" s="31" t="s">
        <v>16</v>
      </c>
      <c r="D114" s="38"/>
      <c r="E114" s="38"/>
      <c r="F114" s="38"/>
      <c r="G114" s="38"/>
      <c r="H114" s="38"/>
      <c r="I114" s="138"/>
      <c r="J114" s="38"/>
      <c r="K114" s="38"/>
      <c r="L114" s="42"/>
    </row>
    <row r="115" spans="2:12" s="1" customFormat="1" ht="16.5" customHeight="1">
      <c r="B115" s="37"/>
      <c r="C115" s="38"/>
      <c r="D115" s="38"/>
      <c r="E115" s="176" t="str">
        <f>E7</f>
        <v>Cyklostezka Brno-Jinačovice-Kuřim, úsek R1</v>
      </c>
      <c r="F115" s="31"/>
      <c r="G115" s="31"/>
      <c r="H115" s="31"/>
      <c r="I115" s="138"/>
      <c r="J115" s="38"/>
      <c r="K115" s="38"/>
      <c r="L115" s="42"/>
    </row>
    <row r="116" spans="2:12" s="1" customFormat="1" ht="12" customHeight="1">
      <c r="B116" s="37"/>
      <c r="C116" s="31" t="s">
        <v>98</v>
      </c>
      <c r="D116" s="38"/>
      <c r="E116" s="38"/>
      <c r="F116" s="38"/>
      <c r="G116" s="38"/>
      <c r="H116" s="38"/>
      <c r="I116" s="138"/>
      <c r="J116" s="38"/>
      <c r="K116" s="38"/>
      <c r="L116" s="42"/>
    </row>
    <row r="117" spans="2:12" s="1" customFormat="1" ht="16.5" customHeight="1">
      <c r="B117" s="37"/>
      <c r="C117" s="38"/>
      <c r="D117" s="38"/>
      <c r="E117" s="70" t="str">
        <f>E9</f>
        <v>SO 101 - Účelová komunikace</v>
      </c>
      <c r="F117" s="38"/>
      <c r="G117" s="38"/>
      <c r="H117" s="38"/>
      <c r="I117" s="138"/>
      <c r="J117" s="38"/>
      <c r="K117" s="38"/>
      <c r="L117" s="42"/>
    </row>
    <row r="118" spans="2:12" s="1" customFormat="1" ht="6.95" customHeight="1">
      <c r="B118" s="37"/>
      <c r="C118" s="38"/>
      <c r="D118" s="38"/>
      <c r="E118" s="38"/>
      <c r="F118" s="38"/>
      <c r="G118" s="38"/>
      <c r="H118" s="38"/>
      <c r="I118" s="138"/>
      <c r="J118" s="38"/>
      <c r="K118" s="38"/>
      <c r="L118" s="42"/>
    </row>
    <row r="119" spans="2:12" s="1" customFormat="1" ht="12" customHeight="1">
      <c r="B119" s="37"/>
      <c r="C119" s="31" t="s">
        <v>20</v>
      </c>
      <c r="D119" s="38"/>
      <c r="E119" s="38"/>
      <c r="F119" s="26" t="str">
        <f>F12</f>
        <v xml:space="preserve"> </v>
      </c>
      <c r="G119" s="38"/>
      <c r="H119" s="38"/>
      <c r="I119" s="141" t="s">
        <v>22</v>
      </c>
      <c r="J119" s="73" t="str">
        <f>IF(J12="","",J12)</f>
        <v>10. 5. 2021</v>
      </c>
      <c r="K119" s="38"/>
      <c r="L119" s="42"/>
    </row>
    <row r="120" spans="2:12" s="1" customFormat="1" ht="6.95" customHeight="1">
      <c r="B120" s="37"/>
      <c r="C120" s="38"/>
      <c r="D120" s="38"/>
      <c r="E120" s="38"/>
      <c r="F120" s="38"/>
      <c r="G120" s="38"/>
      <c r="H120" s="38"/>
      <c r="I120" s="138"/>
      <c r="J120" s="38"/>
      <c r="K120" s="38"/>
      <c r="L120" s="42"/>
    </row>
    <row r="121" spans="2:12" s="1" customFormat="1" ht="15.15" customHeight="1">
      <c r="B121" s="37"/>
      <c r="C121" s="31" t="s">
        <v>24</v>
      </c>
      <c r="D121" s="38"/>
      <c r="E121" s="38"/>
      <c r="F121" s="26" t="str">
        <f>E15</f>
        <v>Jihomoravský kraj</v>
      </c>
      <c r="G121" s="38"/>
      <c r="H121" s="38"/>
      <c r="I121" s="141" t="s">
        <v>30</v>
      </c>
      <c r="J121" s="35" t="str">
        <f>E21</f>
        <v>Ing. Adolf Jebavý</v>
      </c>
      <c r="K121" s="38"/>
      <c r="L121" s="42"/>
    </row>
    <row r="122" spans="2:12" s="1" customFormat="1" ht="15.15" customHeight="1">
      <c r="B122" s="37"/>
      <c r="C122" s="31" t="s">
        <v>28</v>
      </c>
      <c r="D122" s="38"/>
      <c r="E122" s="38"/>
      <c r="F122" s="26" t="str">
        <f>IF(E18="","",E18)</f>
        <v>Vyplň údaj</v>
      </c>
      <c r="G122" s="38"/>
      <c r="H122" s="38"/>
      <c r="I122" s="141" t="s">
        <v>34</v>
      </c>
      <c r="J122" s="35" t="str">
        <f>E24</f>
        <v>Nela Kolková</v>
      </c>
      <c r="K122" s="38"/>
      <c r="L122" s="42"/>
    </row>
    <row r="123" spans="2:12" s="1" customFormat="1" ht="10.3" customHeight="1">
      <c r="B123" s="37"/>
      <c r="C123" s="38"/>
      <c r="D123" s="38"/>
      <c r="E123" s="38"/>
      <c r="F123" s="38"/>
      <c r="G123" s="38"/>
      <c r="H123" s="38"/>
      <c r="I123" s="138"/>
      <c r="J123" s="38"/>
      <c r="K123" s="38"/>
      <c r="L123" s="42"/>
    </row>
    <row r="124" spans="2:20" s="10" customFormat="1" ht="29.25" customHeight="1">
      <c r="B124" s="196"/>
      <c r="C124" s="197" t="s">
        <v>112</v>
      </c>
      <c r="D124" s="198" t="s">
        <v>62</v>
      </c>
      <c r="E124" s="198" t="s">
        <v>58</v>
      </c>
      <c r="F124" s="198" t="s">
        <v>59</v>
      </c>
      <c r="G124" s="198" t="s">
        <v>113</v>
      </c>
      <c r="H124" s="198" t="s">
        <v>114</v>
      </c>
      <c r="I124" s="199" t="s">
        <v>115</v>
      </c>
      <c r="J124" s="198" t="s">
        <v>102</v>
      </c>
      <c r="K124" s="200" t="s">
        <v>116</v>
      </c>
      <c r="L124" s="201"/>
      <c r="M124" s="94" t="s">
        <v>1</v>
      </c>
      <c r="N124" s="95" t="s">
        <v>41</v>
      </c>
      <c r="O124" s="95" t="s">
        <v>117</v>
      </c>
      <c r="P124" s="95" t="s">
        <v>118</v>
      </c>
      <c r="Q124" s="95" t="s">
        <v>119</v>
      </c>
      <c r="R124" s="95" t="s">
        <v>120</v>
      </c>
      <c r="S124" s="95" t="s">
        <v>121</v>
      </c>
      <c r="T124" s="96" t="s">
        <v>122</v>
      </c>
    </row>
    <row r="125" spans="2:63" s="1" customFormat="1" ht="22.8" customHeight="1">
      <c r="B125" s="37"/>
      <c r="C125" s="101" t="s">
        <v>123</v>
      </c>
      <c r="D125" s="38"/>
      <c r="E125" s="38"/>
      <c r="F125" s="38"/>
      <c r="G125" s="38"/>
      <c r="H125" s="38"/>
      <c r="I125" s="138"/>
      <c r="J125" s="202">
        <f>BK125</f>
        <v>0</v>
      </c>
      <c r="K125" s="38"/>
      <c r="L125" s="42"/>
      <c r="M125" s="97"/>
      <c r="N125" s="98"/>
      <c r="O125" s="98"/>
      <c r="P125" s="203">
        <f>P126</f>
        <v>0</v>
      </c>
      <c r="Q125" s="98"/>
      <c r="R125" s="203">
        <f>R126</f>
        <v>13665.784948109998</v>
      </c>
      <c r="S125" s="98"/>
      <c r="T125" s="204">
        <f>T126</f>
        <v>292.73215</v>
      </c>
      <c r="AT125" s="16" t="s">
        <v>76</v>
      </c>
      <c r="AU125" s="16" t="s">
        <v>104</v>
      </c>
      <c r="BK125" s="205">
        <f>BK126</f>
        <v>0</v>
      </c>
    </row>
    <row r="126" spans="2:63" s="11" customFormat="1" ht="25.9" customHeight="1">
      <c r="B126" s="206"/>
      <c r="C126" s="207"/>
      <c r="D126" s="208" t="s">
        <v>76</v>
      </c>
      <c r="E126" s="209" t="s">
        <v>124</v>
      </c>
      <c r="F126" s="209" t="s">
        <v>125</v>
      </c>
      <c r="G126" s="207"/>
      <c r="H126" s="207"/>
      <c r="I126" s="210"/>
      <c r="J126" s="211">
        <f>BK126</f>
        <v>0</v>
      </c>
      <c r="K126" s="207"/>
      <c r="L126" s="212"/>
      <c r="M126" s="213"/>
      <c r="N126" s="214"/>
      <c r="O126" s="214"/>
      <c r="P126" s="215">
        <f>P127+P172+P194+P211+P250+P265+P274</f>
        <v>0</v>
      </c>
      <c r="Q126" s="214"/>
      <c r="R126" s="215">
        <f>R127+R172+R194+R211+R250+R265+R274</f>
        <v>13665.784948109998</v>
      </c>
      <c r="S126" s="214"/>
      <c r="T126" s="216">
        <f>T127+T172+T194+T211+T250+T265+T274</f>
        <v>292.73215</v>
      </c>
      <c r="AR126" s="217" t="s">
        <v>85</v>
      </c>
      <c r="AT126" s="218" t="s">
        <v>76</v>
      </c>
      <c r="AU126" s="218" t="s">
        <v>77</v>
      </c>
      <c r="AY126" s="217" t="s">
        <v>126</v>
      </c>
      <c r="BK126" s="219">
        <f>BK127+BK172+BK194+BK211+BK250+BK265+BK274</f>
        <v>0</v>
      </c>
    </row>
    <row r="127" spans="2:63" s="11" customFormat="1" ht="22.8" customHeight="1">
      <c r="B127" s="206"/>
      <c r="C127" s="207"/>
      <c r="D127" s="208" t="s">
        <v>76</v>
      </c>
      <c r="E127" s="220" t="s">
        <v>85</v>
      </c>
      <c r="F127" s="220" t="s">
        <v>220</v>
      </c>
      <c r="G127" s="207"/>
      <c r="H127" s="207"/>
      <c r="I127" s="210"/>
      <c r="J127" s="221">
        <f>BK127</f>
        <v>0</v>
      </c>
      <c r="K127" s="207"/>
      <c r="L127" s="212"/>
      <c r="M127" s="213"/>
      <c r="N127" s="214"/>
      <c r="O127" s="214"/>
      <c r="P127" s="215">
        <f>SUM(P128:P171)</f>
        <v>0</v>
      </c>
      <c r="Q127" s="214"/>
      <c r="R127" s="215">
        <f>SUM(R128:R171)</f>
        <v>2083.141935</v>
      </c>
      <c r="S127" s="214"/>
      <c r="T127" s="216">
        <f>SUM(T128:T171)</f>
        <v>292.73215</v>
      </c>
      <c r="AR127" s="217" t="s">
        <v>85</v>
      </c>
      <c r="AT127" s="218" t="s">
        <v>76</v>
      </c>
      <c r="AU127" s="218" t="s">
        <v>85</v>
      </c>
      <c r="AY127" s="217" t="s">
        <v>126</v>
      </c>
      <c r="BK127" s="219">
        <f>SUM(BK128:BK171)</f>
        <v>0</v>
      </c>
    </row>
    <row r="128" spans="2:65" s="1" customFormat="1" ht="60" customHeight="1">
      <c r="B128" s="37"/>
      <c r="C128" s="222" t="s">
        <v>85</v>
      </c>
      <c r="D128" s="222" t="s">
        <v>130</v>
      </c>
      <c r="E128" s="223" t="s">
        <v>321</v>
      </c>
      <c r="F128" s="224" t="s">
        <v>322</v>
      </c>
      <c r="G128" s="225" t="s">
        <v>133</v>
      </c>
      <c r="H128" s="226">
        <v>395</v>
      </c>
      <c r="I128" s="227"/>
      <c r="J128" s="228">
        <f>ROUND(I128*H128,2)</f>
        <v>0</v>
      </c>
      <c r="K128" s="224" t="s">
        <v>223</v>
      </c>
      <c r="L128" s="42"/>
      <c r="M128" s="229" t="s">
        <v>1</v>
      </c>
      <c r="N128" s="230" t="s">
        <v>42</v>
      </c>
      <c r="O128" s="85"/>
      <c r="P128" s="231">
        <f>O128*H128</f>
        <v>0</v>
      </c>
      <c r="Q128" s="231">
        <v>0</v>
      </c>
      <c r="R128" s="231">
        <f>Q128*H128</f>
        <v>0</v>
      </c>
      <c r="S128" s="231">
        <v>0.63</v>
      </c>
      <c r="T128" s="232">
        <f>S128*H128</f>
        <v>248.85</v>
      </c>
      <c r="AR128" s="233" t="s">
        <v>134</v>
      </c>
      <c r="AT128" s="233" t="s">
        <v>130</v>
      </c>
      <c r="AU128" s="233" t="s">
        <v>87</v>
      </c>
      <c r="AY128" s="16" t="s">
        <v>126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6" t="s">
        <v>85</v>
      </c>
      <c r="BK128" s="234">
        <f>ROUND(I128*H128,2)</f>
        <v>0</v>
      </c>
      <c r="BL128" s="16" t="s">
        <v>134</v>
      </c>
      <c r="BM128" s="233" t="s">
        <v>323</v>
      </c>
    </row>
    <row r="129" spans="2:51" s="12" customFormat="1" ht="12">
      <c r="B129" s="235"/>
      <c r="C129" s="236"/>
      <c r="D129" s="237" t="s">
        <v>136</v>
      </c>
      <c r="E129" s="238" t="s">
        <v>1</v>
      </c>
      <c r="F129" s="239" t="s">
        <v>324</v>
      </c>
      <c r="G129" s="236"/>
      <c r="H129" s="240">
        <v>395</v>
      </c>
      <c r="I129" s="241"/>
      <c r="J129" s="236"/>
      <c r="K129" s="236"/>
      <c r="L129" s="242"/>
      <c r="M129" s="243"/>
      <c r="N129" s="244"/>
      <c r="O129" s="244"/>
      <c r="P129" s="244"/>
      <c r="Q129" s="244"/>
      <c r="R129" s="244"/>
      <c r="S129" s="244"/>
      <c r="T129" s="245"/>
      <c r="AT129" s="246" t="s">
        <v>136</v>
      </c>
      <c r="AU129" s="246" t="s">
        <v>87</v>
      </c>
      <c r="AV129" s="12" t="s">
        <v>87</v>
      </c>
      <c r="AW129" s="12" t="s">
        <v>33</v>
      </c>
      <c r="AX129" s="12" t="s">
        <v>85</v>
      </c>
      <c r="AY129" s="246" t="s">
        <v>126</v>
      </c>
    </row>
    <row r="130" spans="2:65" s="1" customFormat="1" ht="60" customHeight="1">
      <c r="B130" s="37"/>
      <c r="C130" s="222" t="s">
        <v>87</v>
      </c>
      <c r="D130" s="222" t="s">
        <v>130</v>
      </c>
      <c r="E130" s="223" t="s">
        <v>325</v>
      </c>
      <c r="F130" s="224" t="s">
        <v>326</v>
      </c>
      <c r="G130" s="225" t="s">
        <v>133</v>
      </c>
      <c r="H130" s="226">
        <v>18.225</v>
      </c>
      <c r="I130" s="227"/>
      <c r="J130" s="228">
        <f>ROUND(I130*H130,2)</f>
        <v>0</v>
      </c>
      <c r="K130" s="224" t="s">
        <v>223</v>
      </c>
      <c r="L130" s="42"/>
      <c r="M130" s="229" t="s">
        <v>1</v>
      </c>
      <c r="N130" s="230" t="s">
        <v>42</v>
      </c>
      <c r="O130" s="85"/>
      <c r="P130" s="231">
        <f>O130*H130</f>
        <v>0</v>
      </c>
      <c r="Q130" s="231">
        <v>0</v>
      </c>
      <c r="R130" s="231">
        <f>Q130*H130</f>
        <v>0</v>
      </c>
      <c r="S130" s="231">
        <v>0.29</v>
      </c>
      <c r="T130" s="232">
        <f>S130*H130</f>
        <v>5.2852500000000004</v>
      </c>
      <c r="AR130" s="233" t="s">
        <v>134</v>
      </c>
      <c r="AT130" s="233" t="s">
        <v>130</v>
      </c>
      <c r="AU130" s="233" t="s">
        <v>87</v>
      </c>
      <c r="AY130" s="16" t="s">
        <v>126</v>
      </c>
      <c r="BE130" s="234">
        <f>IF(N130="základní",J130,0)</f>
        <v>0</v>
      </c>
      <c r="BF130" s="234">
        <f>IF(N130="snížená",J130,0)</f>
        <v>0</v>
      </c>
      <c r="BG130" s="234">
        <f>IF(N130="zákl. přenesená",J130,0)</f>
        <v>0</v>
      </c>
      <c r="BH130" s="234">
        <f>IF(N130="sníž. přenesená",J130,0)</f>
        <v>0</v>
      </c>
      <c r="BI130" s="234">
        <f>IF(N130="nulová",J130,0)</f>
        <v>0</v>
      </c>
      <c r="BJ130" s="16" t="s">
        <v>85</v>
      </c>
      <c r="BK130" s="234">
        <f>ROUND(I130*H130,2)</f>
        <v>0</v>
      </c>
      <c r="BL130" s="16" t="s">
        <v>134</v>
      </c>
      <c r="BM130" s="233" t="s">
        <v>327</v>
      </c>
    </row>
    <row r="131" spans="2:51" s="12" customFormat="1" ht="12">
      <c r="B131" s="235"/>
      <c r="C131" s="236"/>
      <c r="D131" s="237" t="s">
        <v>136</v>
      </c>
      <c r="E131" s="238" t="s">
        <v>1</v>
      </c>
      <c r="F131" s="239" t="s">
        <v>328</v>
      </c>
      <c r="G131" s="236"/>
      <c r="H131" s="240">
        <v>18.225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AT131" s="246" t="s">
        <v>136</v>
      </c>
      <c r="AU131" s="246" t="s">
        <v>87</v>
      </c>
      <c r="AV131" s="12" t="s">
        <v>87</v>
      </c>
      <c r="AW131" s="12" t="s">
        <v>33</v>
      </c>
      <c r="AX131" s="12" t="s">
        <v>85</v>
      </c>
      <c r="AY131" s="246" t="s">
        <v>126</v>
      </c>
    </row>
    <row r="132" spans="2:65" s="1" customFormat="1" ht="48" customHeight="1">
      <c r="B132" s="37"/>
      <c r="C132" s="222" t="s">
        <v>158</v>
      </c>
      <c r="D132" s="222" t="s">
        <v>130</v>
      </c>
      <c r="E132" s="223" t="s">
        <v>329</v>
      </c>
      <c r="F132" s="224" t="s">
        <v>330</v>
      </c>
      <c r="G132" s="225" t="s">
        <v>133</v>
      </c>
      <c r="H132" s="226">
        <v>24.3</v>
      </c>
      <c r="I132" s="227"/>
      <c r="J132" s="228">
        <f>ROUND(I132*H132,2)</f>
        <v>0</v>
      </c>
      <c r="K132" s="224" t="s">
        <v>223</v>
      </c>
      <c r="L132" s="42"/>
      <c r="M132" s="229" t="s">
        <v>1</v>
      </c>
      <c r="N132" s="230" t="s">
        <v>42</v>
      </c>
      <c r="O132" s="85"/>
      <c r="P132" s="231">
        <f>O132*H132</f>
        <v>0</v>
      </c>
      <c r="Q132" s="231">
        <v>0</v>
      </c>
      <c r="R132" s="231">
        <f>Q132*H132</f>
        <v>0</v>
      </c>
      <c r="S132" s="231">
        <v>0.098</v>
      </c>
      <c r="T132" s="232">
        <f>S132*H132</f>
        <v>2.3814</v>
      </c>
      <c r="AR132" s="233" t="s">
        <v>134</v>
      </c>
      <c r="AT132" s="233" t="s">
        <v>130</v>
      </c>
      <c r="AU132" s="233" t="s">
        <v>87</v>
      </c>
      <c r="AY132" s="16" t="s">
        <v>126</v>
      </c>
      <c r="BE132" s="234">
        <f>IF(N132="základní",J132,0)</f>
        <v>0</v>
      </c>
      <c r="BF132" s="234">
        <f>IF(N132="snížená",J132,0)</f>
        <v>0</v>
      </c>
      <c r="BG132" s="234">
        <f>IF(N132="zákl. přenesená",J132,0)</f>
        <v>0</v>
      </c>
      <c r="BH132" s="234">
        <f>IF(N132="sníž. přenesená",J132,0)</f>
        <v>0</v>
      </c>
      <c r="BI132" s="234">
        <f>IF(N132="nulová",J132,0)</f>
        <v>0</v>
      </c>
      <c r="BJ132" s="16" t="s">
        <v>85</v>
      </c>
      <c r="BK132" s="234">
        <f>ROUND(I132*H132,2)</f>
        <v>0</v>
      </c>
      <c r="BL132" s="16" t="s">
        <v>134</v>
      </c>
      <c r="BM132" s="233" t="s">
        <v>331</v>
      </c>
    </row>
    <row r="133" spans="2:51" s="12" customFormat="1" ht="12">
      <c r="B133" s="235"/>
      <c r="C133" s="236"/>
      <c r="D133" s="237" t="s">
        <v>136</v>
      </c>
      <c r="E133" s="238" t="s">
        <v>1</v>
      </c>
      <c r="F133" s="239" t="s">
        <v>332</v>
      </c>
      <c r="G133" s="236"/>
      <c r="H133" s="240">
        <v>24.3</v>
      </c>
      <c r="I133" s="241"/>
      <c r="J133" s="236"/>
      <c r="K133" s="236"/>
      <c r="L133" s="242"/>
      <c r="M133" s="243"/>
      <c r="N133" s="244"/>
      <c r="O133" s="244"/>
      <c r="P133" s="244"/>
      <c r="Q133" s="244"/>
      <c r="R133" s="244"/>
      <c r="S133" s="244"/>
      <c r="T133" s="245"/>
      <c r="AT133" s="246" t="s">
        <v>136</v>
      </c>
      <c r="AU133" s="246" t="s">
        <v>87</v>
      </c>
      <c r="AV133" s="12" t="s">
        <v>87</v>
      </c>
      <c r="AW133" s="12" t="s">
        <v>33</v>
      </c>
      <c r="AX133" s="12" t="s">
        <v>85</v>
      </c>
      <c r="AY133" s="246" t="s">
        <v>126</v>
      </c>
    </row>
    <row r="134" spans="2:65" s="1" customFormat="1" ht="48" customHeight="1">
      <c r="B134" s="37"/>
      <c r="C134" s="222" t="s">
        <v>134</v>
      </c>
      <c r="D134" s="222" t="s">
        <v>130</v>
      </c>
      <c r="E134" s="223" t="s">
        <v>333</v>
      </c>
      <c r="F134" s="224" t="s">
        <v>334</v>
      </c>
      <c r="G134" s="225" t="s">
        <v>133</v>
      </c>
      <c r="H134" s="226">
        <v>42.525</v>
      </c>
      <c r="I134" s="227"/>
      <c r="J134" s="228">
        <f>ROUND(I134*H134,2)</f>
        <v>0</v>
      </c>
      <c r="K134" s="224" t="s">
        <v>223</v>
      </c>
      <c r="L134" s="42"/>
      <c r="M134" s="229" t="s">
        <v>1</v>
      </c>
      <c r="N134" s="230" t="s">
        <v>42</v>
      </c>
      <c r="O134" s="85"/>
      <c r="P134" s="231">
        <f>O134*H134</f>
        <v>0</v>
      </c>
      <c r="Q134" s="231">
        <v>0</v>
      </c>
      <c r="R134" s="231">
        <f>Q134*H134</f>
        <v>0</v>
      </c>
      <c r="S134" s="231">
        <v>0.22</v>
      </c>
      <c r="T134" s="232">
        <f>S134*H134</f>
        <v>9.3555</v>
      </c>
      <c r="AR134" s="233" t="s">
        <v>134</v>
      </c>
      <c r="AT134" s="233" t="s">
        <v>130</v>
      </c>
      <c r="AU134" s="233" t="s">
        <v>87</v>
      </c>
      <c r="AY134" s="16" t="s">
        <v>126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6" t="s">
        <v>85</v>
      </c>
      <c r="BK134" s="234">
        <f>ROUND(I134*H134,2)</f>
        <v>0</v>
      </c>
      <c r="BL134" s="16" t="s">
        <v>134</v>
      </c>
      <c r="BM134" s="233" t="s">
        <v>335</v>
      </c>
    </row>
    <row r="135" spans="2:51" s="12" customFormat="1" ht="12">
      <c r="B135" s="235"/>
      <c r="C135" s="236"/>
      <c r="D135" s="237" t="s">
        <v>136</v>
      </c>
      <c r="E135" s="238" t="s">
        <v>1</v>
      </c>
      <c r="F135" s="239" t="s">
        <v>336</v>
      </c>
      <c r="G135" s="236"/>
      <c r="H135" s="240">
        <v>42.525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AT135" s="246" t="s">
        <v>136</v>
      </c>
      <c r="AU135" s="246" t="s">
        <v>87</v>
      </c>
      <c r="AV135" s="12" t="s">
        <v>87</v>
      </c>
      <c r="AW135" s="12" t="s">
        <v>33</v>
      </c>
      <c r="AX135" s="12" t="s">
        <v>85</v>
      </c>
      <c r="AY135" s="246" t="s">
        <v>126</v>
      </c>
    </row>
    <row r="136" spans="2:65" s="1" customFormat="1" ht="48" customHeight="1">
      <c r="B136" s="37"/>
      <c r="C136" s="222" t="s">
        <v>127</v>
      </c>
      <c r="D136" s="222" t="s">
        <v>130</v>
      </c>
      <c r="E136" s="223" t="s">
        <v>337</v>
      </c>
      <c r="F136" s="224" t="s">
        <v>338</v>
      </c>
      <c r="G136" s="225" t="s">
        <v>133</v>
      </c>
      <c r="H136" s="226">
        <v>85</v>
      </c>
      <c r="I136" s="227"/>
      <c r="J136" s="228">
        <f>ROUND(I136*H136,2)</f>
        <v>0</v>
      </c>
      <c r="K136" s="224" t="s">
        <v>223</v>
      </c>
      <c r="L136" s="42"/>
      <c r="M136" s="229" t="s">
        <v>1</v>
      </c>
      <c r="N136" s="230" t="s">
        <v>42</v>
      </c>
      <c r="O136" s="85"/>
      <c r="P136" s="231">
        <f>O136*H136</f>
        <v>0</v>
      </c>
      <c r="Q136" s="231">
        <v>0</v>
      </c>
      <c r="R136" s="231">
        <f>Q136*H136</f>
        <v>0</v>
      </c>
      <c r="S136" s="231">
        <v>0.316</v>
      </c>
      <c r="T136" s="232">
        <f>S136*H136</f>
        <v>26.86</v>
      </c>
      <c r="AR136" s="233" t="s">
        <v>134</v>
      </c>
      <c r="AT136" s="233" t="s">
        <v>130</v>
      </c>
      <c r="AU136" s="233" t="s">
        <v>87</v>
      </c>
      <c r="AY136" s="16" t="s">
        <v>126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6" t="s">
        <v>85</v>
      </c>
      <c r="BK136" s="234">
        <f>ROUND(I136*H136,2)</f>
        <v>0</v>
      </c>
      <c r="BL136" s="16" t="s">
        <v>134</v>
      </c>
      <c r="BM136" s="233" t="s">
        <v>339</v>
      </c>
    </row>
    <row r="137" spans="2:51" s="12" customFormat="1" ht="12">
      <c r="B137" s="235"/>
      <c r="C137" s="236"/>
      <c r="D137" s="237" t="s">
        <v>136</v>
      </c>
      <c r="E137" s="238" t="s">
        <v>1</v>
      </c>
      <c r="F137" s="239" t="s">
        <v>340</v>
      </c>
      <c r="G137" s="236"/>
      <c r="H137" s="240">
        <v>85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AT137" s="246" t="s">
        <v>136</v>
      </c>
      <c r="AU137" s="246" t="s">
        <v>87</v>
      </c>
      <c r="AV137" s="12" t="s">
        <v>87</v>
      </c>
      <c r="AW137" s="12" t="s">
        <v>33</v>
      </c>
      <c r="AX137" s="12" t="s">
        <v>85</v>
      </c>
      <c r="AY137" s="246" t="s">
        <v>126</v>
      </c>
    </row>
    <row r="138" spans="2:65" s="1" customFormat="1" ht="48" customHeight="1">
      <c r="B138" s="37"/>
      <c r="C138" s="222" t="s">
        <v>172</v>
      </c>
      <c r="D138" s="222" t="s">
        <v>130</v>
      </c>
      <c r="E138" s="223" t="s">
        <v>341</v>
      </c>
      <c r="F138" s="224" t="s">
        <v>342</v>
      </c>
      <c r="G138" s="225" t="s">
        <v>343</v>
      </c>
      <c r="H138" s="226">
        <v>147.3</v>
      </c>
      <c r="I138" s="227"/>
      <c r="J138" s="228">
        <f>ROUND(I138*H138,2)</f>
        <v>0</v>
      </c>
      <c r="K138" s="224" t="s">
        <v>223</v>
      </c>
      <c r="L138" s="42"/>
      <c r="M138" s="229" t="s">
        <v>1</v>
      </c>
      <c r="N138" s="230" t="s">
        <v>42</v>
      </c>
      <c r="O138" s="85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AR138" s="233" t="s">
        <v>134</v>
      </c>
      <c r="AT138" s="233" t="s">
        <v>130</v>
      </c>
      <c r="AU138" s="233" t="s">
        <v>87</v>
      </c>
      <c r="AY138" s="16" t="s">
        <v>126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6" t="s">
        <v>85</v>
      </c>
      <c r="BK138" s="234">
        <f>ROUND(I138*H138,2)</f>
        <v>0</v>
      </c>
      <c r="BL138" s="16" t="s">
        <v>134</v>
      </c>
      <c r="BM138" s="233" t="s">
        <v>344</v>
      </c>
    </row>
    <row r="139" spans="2:51" s="12" customFormat="1" ht="12">
      <c r="B139" s="235"/>
      <c r="C139" s="236"/>
      <c r="D139" s="237" t="s">
        <v>136</v>
      </c>
      <c r="E139" s="238" t="s">
        <v>311</v>
      </c>
      <c r="F139" s="239" t="s">
        <v>345</v>
      </c>
      <c r="G139" s="236"/>
      <c r="H139" s="240">
        <v>147.3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AT139" s="246" t="s">
        <v>136</v>
      </c>
      <c r="AU139" s="246" t="s">
        <v>87</v>
      </c>
      <c r="AV139" s="12" t="s">
        <v>87</v>
      </c>
      <c r="AW139" s="12" t="s">
        <v>33</v>
      </c>
      <c r="AX139" s="12" t="s">
        <v>85</v>
      </c>
      <c r="AY139" s="246" t="s">
        <v>126</v>
      </c>
    </row>
    <row r="140" spans="2:65" s="1" customFormat="1" ht="48" customHeight="1">
      <c r="B140" s="37"/>
      <c r="C140" s="222" t="s">
        <v>177</v>
      </c>
      <c r="D140" s="222" t="s">
        <v>130</v>
      </c>
      <c r="E140" s="223" t="s">
        <v>346</v>
      </c>
      <c r="F140" s="224" t="s">
        <v>347</v>
      </c>
      <c r="G140" s="225" t="s">
        <v>343</v>
      </c>
      <c r="H140" s="226">
        <v>1774.76</v>
      </c>
      <c r="I140" s="227"/>
      <c r="J140" s="228">
        <f>ROUND(I140*H140,2)</f>
        <v>0</v>
      </c>
      <c r="K140" s="224" t="s">
        <v>223</v>
      </c>
      <c r="L140" s="42"/>
      <c r="M140" s="229" t="s">
        <v>1</v>
      </c>
      <c r="N140" s="230" t="s">
        <v>42</v>
      </c>
      <c r="O140" s="85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AR140" s="233" t="s">
        <v>134</v>
      </c>
      <c r="AT140" s="233" t="s">
        <v>130</v>
      </c>
      <c r="AU140" s="233" t="s">
        <v>87</v>
      </c>
      <c r="AY140" s="16" t="s">
        <v>126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6" t="s">
        <v>85</v>
      </c>
      <c r="BK140" s="234">
        <f>ROUND(I140*H140,2)</f>
        <v>0</v>
      </c>
      <c r="BL140" s="16" t="s">
        <v>134</v>
      </c>
      <c r="BM140" s="233" t="s">
        <v>348</v>
      </c>
    </row>
    <row r="141" spans="2:51" s="12" customFormat="1" ht="12">
      <c r="B141" s="235"/>
      <c r="C141" s="236"/>
      <c r="D141" s="237" t="s">
        <v>136</v>
      </c>
      <c r="E141" s="238" t="s">
        <v>1</v>
      </c>
      <c r="F141" s="239" t="s">
        <v>349</v>
      </c>
      <c r="G141" s="236"/>
      <c r="H141" s="240">
        <v>1922.06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AT141" s="246" t="s">
        <v>136</v>
      </c>
      <c r="AU141" s="246" t="s">
        <v>87</v>
      </c>
      <c r="AV141" s="12" t="s">
        <v>87</v>
      </c>
      <c r="AW141" s="12" t="s">
        <v>33</v>
      </c>
      <c r="AX141" s="12" t="s">
        <v>77</v>
      </c>
      <c r="AY141" s="246" t="s">
        <v>126</v>
      </c>
    </row>
    <row r="142" spans="2:51" s="13" customFormat="1" ht="12">
      <c r="B142" s="247"/>
      <c r="C142" s="248"/>
      <c r="D142" s="237" t="s">
        <v>136</v>
      </c>
      <c r="E142" s="249" t="s">
        <v>307</v>
      </c>
      <c r="F142" s="250" t="s">
        <v>143</v>
      </c>
      <c r="G142" s="248"/>
      <c r="H142" s="251">
        <v>1922.06</v>
      </c>
      <c r="I142" s="252"/>
      <c r="J142" s="248"/>
      <c r="K142" s="248"/>
      <c r="L142" s="253"/>
      <c r="M142" s="254"/>
      <c r="N142" s="255"/>
      <c r="O142" s="255"/>
      <c r="P142" s="255"/>
      <c r="Q142" s="255"/>
      <c r="R142" s="255"/>
      <c r="S142" s="255"/>
      <c r="T142" s="256"/>
      <c r="AT142" s="257" t="s">
        <v>136</v>
      </c>
      <c r="AU142" s="257" t="s">
        <v>87</v>
      </c>
      <c r="AV142" s="13" t="s">
        <v>134</v>
      </c>
      <c r="AW142" s="13" t="s">
        <v>33</v>
      </c>
      <c r="AX142" s="13" t="s">
        <v>77</v>
      </c>
      <c r="AY142" s="257" t="s">
        <v>126</v>
      </c>
    </row>
    <row r="143" spans="2:51" s="12" customFormat="1" ht="12">
      <c r="B143" s="235"/>
      <c r="C143" s="236"/>
      <c r="D143" s="237" t="s">
        <v>136</v>
      </c>
      <c r="E143" s="238" t="s">
        <v>1</v>
      </c>
      <c r="F143" s="239" t="s">
        <v>350</v>
      </c>
      <c r="G143" s="236"/>
      <c r="H143" s="240">
        <v>1774.76</v>
      </c>
      <c r="I143" s="241"/>
      <c r="J143" s="236"/>
      <c r="K143" s="236"/>
      <c r="L143" s="242"/>
      <c r="M143" s="243"/>
      <c r="N143" s="244"/>
      <c r="O143" s="244"/>
      <c r="P143" s="244"/>
      <c r="Q143" s="244"/>
      <c r="R143" s="244"/>
      <c r="S143" s="244"/>
      <c r="T143" s="245"/>
      <c r="AT143" s="246" t="s">
        <v>136</v>
      </c>
      <c r="AU143" s="246" t="s">
        <v>87</v>
      </c>
      <c r="AV143" s="12" t="s">
        <v>87</v>
      </c>
      <c r="AW143" s="12" t="s">
        <v>33</v>
      </c>
      <c r="AX143" s="12" t="s">
        <v>85</v>
      </c>
      <c r="AY143" s="246" t="s">
        <v>126</v>
      </c>
    </row>
    <row r="144" spans="2:65" s="1" customFormat="1" ht="48" customHeight="1">
      <c r="B144" s="37"/>
      <c r="C144" s="222" t="s">
        <v>182</v>
      </c>
      <c r="D144" s="222" t="s">
        <v>130</v>
      </c>
      <c r="E144" s="223" t="s">
        <v>351</v>
      </c>
      <c r="F144" s="224" t="s">
        <v>352</v>
      </c>
      <c r="G144" s="225" t="s">
        <v>343</v>
      </c>
      <c r="H144" s="226">
        <v>294.6</v>
      </c>
      <c r="I144" s="227"/>
      <c r="J144" s="228">
        <f>ROUND(I144*H144,2)</f>
        <v>0</v>
      </c>
      <c r="K144" s="224" t="s">
        <v>223</v>
      </c>
      <c r="L144" s="42"/>
      <c r="M144" s="229" t="s">
        <v>1</v>
      </c>
      <c r="N144" s="230" t="s">
        <v>42</v>
      </c>
      <c r="O144" s="85"/>
      <c r="P144" s="231">
        <f>O144*H144</f>
        <v>0</v>
      </c>
      <c r="Q144" s="231">
        <v>0</v>
      </c>
      <c r="R144" s="231">
        <f>Q144*H144</f>
        <v>0</v>
      </c>
      <c r="S144" s="231">
        <v>0</v>
      </c>
      <c r="T144" s="232">
        <f>S144*H144</f>
        <v>0</v>
      </c>
      <c r="AR144" s="233" t="s">
        <v>134</v>
      </c>
      <c r="AT144" s="233" t="s">
        <v>130</v>
      </c>
      <c r="AU144" s="233" t="s">
        <v>87</v>
      </c>
      <c r="AY144" s="16" t="s">
        <v>126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6" t="s">
        <v>85</v>
      </c>
      <c r="BK144" s="234">
        <f>ROUND(I144*H144,2)</f>
        <v>0</v>
      </c>
      <c r="BL144" s="16" t="s">
        <v>134</v>
      </c>
      <c r="BM144" s="233" t="s">
        <v>353</v>
      </c>
    </row>
    <row r="145" spans="2:51" s="12" customFormat="1" ht="12">
      <c r="B145" s="235"/>
      <c r="C145" s="236"/>
      <c r="D145" s="237" t="s">
        <v>136</v>
      </c>
      <c r="E145" s="238" t="s">
        <v>1</v>
      </c>
      <c r="F145" s="239" t="s">
        <v>354</v>
      </c>
      <c r="G145" s="236"/>
      <c r="H145" s="240">
        <v>294.6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AT145" s="246" t="s">
        <v>136</v>
      </c>
      <c r="AU145" s="246" t="s">
        <v>87</v>
      </c>
      <c r="AV145" s="12" t="s">
        <v>87</v>
      </c>
      <c r="AW145" s="12" t="s">
        <v>33</v>
      </c>
      <c r="AX145" s="12" t="s">
        <v>77</v>
      </c>
      <c r="AY145" s="246" t="s">
        <v>126</v>
      </c>
    </row>
    <row r="146" spans="2:51" s="13" customFormat="1" ht="12">
      <c r="B146" s="247"/>
      <c r="C146" s="248"/>
      <c r="D146" s="237" t="s">
        <v>136</v>
      </c>
      <c r="E146" s="249" t="s">
        <v>1</v>
      </c>
      <c r="F146" s="250" t="s">
        <v>143</v>
      </c>
      <c r="G146" s="248"/>
      <c r="H146" s="251">
        <v>294.6</v>
      </c>
      <c r="I146" s="252"/>
      <c r="J146" s="248"/>
      <c r="K146" s="248"/>
      <c r="L146" s="253"/>
      <c r="M146" s="254"/>
      <c r="N146" s="255"/>
      <c r="O146" s="255"/>
      <c r="P146" s="255"/>
      <c r="Q146" s="255"/>
      <c r="R146" s="255"/>
      <c r="S146" s="255"/>
      <c r="T146" s="256"/>
      <c r="AT146" s="257" t="s">
        <v>136</v>
      </c>
      <c r="AU146" s="257" t="s">
        <v>87</v>
      </c>
      <c r="AV146" s="13" t="s">
        <v>134</v>
      </c>
      <c r="AW146" s="13" t="s">
        <v>33</v>
      </c>
      <c r="AX146" s="13" t="s">
        <v>85</v>
      </c>
      <c r="AY146" s="257" t="s">
        <v>126</v>
      </c>
    </row>
    <row r="147" spans="2:65" s="1" customFormat="1" ht="60" customHeight="1">
      <c r="B147" s="37"/>
      <c r="C147" s="222" t="s">
        <v>202</v>
      </c>
      <c r="D147" s="222" t="s">
        <v>130</v>
      </c>
      <c r="E147" s="223" t="s">
        <v>355</v>
      </c>
      <c r="F147" s="224" t="s">
        <v>356</v>
      </c>
      <c r="G147" s="225" t="s">
        <v>343</v>
      </c>
      <c r="H147" s="226">
        <v>1774.76</v>
      </c>
      <c r="I147" s="227"/>
      <c r="J147" s="228">
        <f>ROUND(I147*H147,2)</f>
        <v>0</v>
      </c>
      <c r="K147" s="224" t="s">
        <v>223</v>
      </c>
      <c r="L147" s="42"/>
      <c r="M147" s="229" t="s">
        <v>1</v>
      </c>
      <c r="N147" s="230" t="s">
        <v>42</v>
      </c>
      <c r="O147" s="85"/>
      <c r="P147" s="231">
        <f>O147*H147</f>
        <v>0</v>
      </c>
      <c r="Q147" s="231">
        <v>0</v>
      </c>
      <c r="R147" s="231">
        <f>Q147*H147</f>
        <v>0</v>
      </c>
      <c r="S147" s="231">
        <v>0</v>
      </c>
      <c r="T147" s="232">
        <f>S147*H147</f>
        <v>0</v>
      </c>
      <c r="AR147" s="233" t="s">
        <v>134</v>
      </c>
      <c r="AT147" s="233" t="s">
        <v>130</v>
      </c>
      <c r="AU147" s="233" t="s">
        <v>87</v>
      </c>
      <c r="AY147" s="16" t="s">
        <v>126</v>
      </c>
      <c r="BE147" s="234">
        <f>IF(N147="základní",J147,0)</f>
        <v>0</v>
      </c>
      <c r="BF147" s="234">
        <f>IF(N147="snížená",J147,0)</f>
        <v>0</v>
      </c>
      <c r="BG147" s="234">
        <f>IF(N147="zákl. přenesená",J147,0)</f>
        <v>0</v>
      </c>
      <c r="BH147" s="234">
        <f>IF(N147="sníž. přenesená",J147,0)</f>
        <v>0</v>
      </c>
      <c r="BI147" s="234">
        <f>IF(N147="nulová",J147,0)</f>
        <v>0</v>
      </c>
      <c r="BJ147" s="16" t="s">
        <v>85</v>
      </c>
      <c r="BK147" s="234">
        <f>ROUND(I147*H147,2)</f>
        <v>0</v>
      </c>
      <c r="BL147" s="16" t="s">
        <v>134</v>
      </c>
      <c r="BM147" s="233" t="s">
        <v>357</v>
      </c>
    </row>
    <row r="148" spans="2:51" s="12" customFormat="1" ht="12">
      <c r="B148" s="235"/>
      <c r="C148" s="236"/>
      <c r="D148" s="237" t="s">
        <v>136</v>
      </c>
      <c r="E148" s="238" t="s">
        <v>309</v>
      </c>
      <c r="F148" s="239" t="s">
        <v>358</v>
      </c>
      <c r="G148" s="236"/>
      <c r="H148" s="240">
        <v>1774.76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136</v>
      </c>
      <c r="AU148" s="246" t="s">
        <v>87</v>
      </c>
      <c r="AV148" s="12" t="s">
        <v>87</v>
      </c>
      <c r="AW148" s="12" t="s">
        <v>33</v>
      </c>
      <c r="AX148" s="12" t="s">
        <v>85</v>
      </c>
      <c r="AY148" s="246" t="s">
        <v>126</v>
      </c>
    </row>
    <row r="149" spans="2:65" s="1" customFormat="1" ht="36" customHeight="1">
      <c r="B149" s="37"/>
      <c r="C149" s="222" t="s">
        <v>210</v>
      </c>
      <c r="D149" s="222" t="s">
        <v>130</v>
      </c>
      <c r="E149" s="223" t="s">
        <v>359</v>
      </c>
      <c r="F149" s="224" t="s">
        <v>360</v>
      </c>
      <c r="G149" s="225" t="s">
        <v>343</v>
      </c>
      <c r="H149" s="226">
        <v>294.6</v>
      </c>
      <c r="I149" s="227"/>
      <c r="J149" s="228">
        <f>ROUND(I149*H149,2)</f>
        <v>0</v>
      </c>
      <c r="K149" s="224" t="s">
        <v>223</v>
      </c>
      <c r="L149" s="42"/>
      <c r="M149" s="229" t="s">
        <v>1</v>
      </c>
      <c r="N149" s="230" t="s">
        <v>42</v>
      </c>
      <c r="O149" s="85"/>
      <c r="P149" s="231">
        <f>O149*H149</f>
        <v>0</v>
      </c>
      <c r="Q149" s="231">
        <v>0</v>
      </c>
      <c r="R149" s="231">
        <f>Q149*H149</f>
        <v>0</v>
      </c>
      <c r="S149" s="231">
        <v>0</v>
      </c>
      <c r="T149" s="232">
        <f>S149*H149</f>
        <v>0</v>
      </c>
      <c r="AR149" s="233" t="s">
        <v>134</v>
      </c>
      <c r="AT149" s="233" t="s">
        <v>130</v>
      </c>
      <c r="AU149" s="233" t="s">
        <v>87</v>
      </c>
      <c r="AY149" s="16" t="s">
        <v>126</v>
      </c>
      <c r="BE149" s="234">
        <f>IF(N149="základní",J149,0)</f>
        <v>0</v>
      </c>
      <c r="BF149" s="234">
        <f>IF(N149="snížená",J149,0)</f>
        <v>0</v>
      </c>
      <c r="BG149" s="234">
        <f>IF(N149="zákl. přenesená",J149,0)</f>
        <v>0</v>
      </c>
      <c r="BH149" s="234">
        <f>IF(N149="sníž. přenesená",J149,0)</f>
        <v>0</v>
      </c>
      <c r="BI149" s="234">
        <f>IF(N149="nulová",J149,0)</f>
        <v>0</v>
      </c>
      <c r="BJ149" s="16" t="s">
        <v>85</v>
      </c>
      <c r="BK149" s="234">
        <f>ROUND(I149*H149,2)</f>
        <v>0</v>
      </c>
      <c r="BL149" s="16" t="s">
        <v>134</v>
      </c>
      <c r="BM149" s="233" t="s">
        <v>361</v>
      </c>
    </row>
    <row r="150" spans="2:51" s="12" customFormat="1" ht="12">
      <c r="B150" s="235"/>
      <c r="C150" s="236"/>
      <c r="D150" s="237" t="s">
        <v>136</v>
      </c>
      <c r="E150" s="238" t="s">
        <v>1</v>
      </c>
      <c r="F150" s="239" t="s">
        <v>354</v>
      </c>
      <c r="G150" s="236"/>
      <c r="H150" s="240">
        <v>294.6</v>
      </c>
      <c r="I150" s="241"/>
      <c r="J150" s="236"/>
      <c r="K150" s="236"/>
      <c r="L150" s="242"/>
      <c r="M150" s="243"/>
      <c r="N150" s="244"/>
      <c r="O150" s="244"/>
      <c r="P150" s="244"/>
      <c r="Q150" s="244"/>
      <c r="R150" s="244"/>
      <c r="S150" s="244"/>
      <c r="T150" s="245"/>
      <c r="AT150" s="246" t="s">
        <v>136</v>
      </c>
      <c r="AU150" s="246" t="s">
        <v>87</v>
      </c>
      <c r="AV150" s="12" t="s">
        <v>87</v>
      </c>
      <c r="AW150" s="12" t="s">
        <v>33</v>
      </c>
      <c r="AX150" s="12" t="s">
        <v>85</v>
      </c>
      <c r="AY150" s="246" t="s">
        <v>126</v>
      </c>
    </row>
    <row r="151" spans="2:65" s="1" customFormat="1" ht="48" customHeight="1">
      <c r="B151" s="37"/>
      <c r="C151" s="222" t="s">
        <v>129</v>
      </c>
      <c r="D151" s="222" t="s">
        <v>130</v>
      </c>
      <c r="E151" s="223" t="s">
        <v>362</v>
      </c>
      <c r="F151" s="224" t="s">
        <v>363</v>
      </c>
      <c r="G151" s="225" t="s">
        <v>343</v>
      </c>
      <c r="H151" s="226">
        <v>1084.68</v>
      </c>
      <c r="I151" s="227"/>
      <c r="J151" s="228">
        <f>ROUND(I151*H151,2)</f>
        <v>0</v>
      </c>
      <c r="K151" s="224" t="s">
        <v>223</v>
      </c>
      <c r="L151" s="42"/>
      <c r="M151" s="229" t="s">
        <v>1</v>
      </c>
      <c r="N151" s="230" t="s">
        <v>42</v>
      </c>
      <c r="O151" s="85"/>
      <c r="P151" s="231">
        <f>O151*H151</f>
        <v>0</v>
      </c>
      <c r="Q151" s="231">
        <v>0</v>
      </c>
      <c r="R151" s="231">
        <f>Q151*H151</f>
        <v>0</v>
      </c>
      <c r="S151" s="231">
        <v>0</v>
      </c>
      <c r="T151" s="232">
        <f>S151*H151</f>
        <v>0</v>
      </c>
      <c r="AR151" s="233" t="s">
        <v>134</v>
      </c>
      <c r="AT151" s="233" t="s">
        <v>130</v>
      </c>
      <c r="AU151" s="233" t="s">
        <v>87</v>
      </c>
      <c r="AY151" s="16" t="s">
        <v>126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6" t="s">
        <v>85</v>
      </c>
      <c r="BK151" s="234">
        <f>ROUND(I151*H151,2)</f>
        <v>0</v>
      </c>
      <c r="BL151" s="16" t="s">
        <v>134</v>
      </c>
      <c r="BM151" s="233" t="s">
        <v>364</v>
      </c>
    </row>
    <row r="152" spans="2:51" s="12" customFormat="1" ht="12">
      <c r="B152" s="235"/>
      <c r="C152" s="236"/>
      <c r="D152" s="237" t="s">
        <v>136</v>
      </c>
      <c r="E152" s="238" t="s">
        <v>1</v>
      </c>
      <c r="F152" s="239" t="s">
        <v>365</v>
      </c>
      <c r="G152" s="236"/>
      <c r="H152" s="240">
        <v>1224.03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AT152" s="246" t="s">
        <v>136</v>
      </c>
      <c r="AU152" s="246" t="s">
        <v>87</v>
      </c>
      <c r="AV152" s="12" t="s">
        <v>87</v>
      </c>
      <c r="AW152" s="12" t="s">
        <v>33</v>
      </c>
      <c r="AX152" s="12" t="s">
        <v>77</v>
      </c>
      <c r="AY152" s="246" t="s">
        <v>126</v>
      </c>
    </row>
    <row r="153" spans="2:51" s="14" customFormat="1" ht="12">
      <c r="B153" s="268"/>
      <c r="C153" s="269"/>
      <c r="D153" s="237" t="s">
        <v>136</v>
      </c>
      <c r="E153" s="270" t="s">
        <v>1</v>
      </c>
      <c r="F153" s="271" t="s">
        <v>366</v>
      </c>
      <c r="G153" s="269"/>
      <c r="H153" s="272">
        <v>1224.03</v>
      </c>
      <c r="I153" s="273"/>
      <c r="J153" s="269"/>
      <c r="K153" s="269"/>
      <c r="L153" s="274"/>
      <c r="M153" s="275"/>
      <c r="N153" s="276"/>
      <c r="O153" s="276"/>
      <c r="P153" s="276"/>
      <c r="Q153" s="276"/>
      <c r="R153" s="276"/>
      <c r="S153" s="276"/>
      <c r="T153" s="277"/>
      <c r="AT153" s="278" t="s">
        <v>136</v>
      </c>
      <c r="AU153" s="278" t="s">
        <v>87</v>
      </c>
      <c r="AV153" s="14" t="s">
        <v>158</v>
      </c>
      <c r="AW153" s="14" t="s">
        <v>33</v>
      </c>
      <c r="AX153" s="14" t="s">
        <v>77</v>
      </c>
      <c r="AY153" s="278" t="s">
        <v>126</v>
      </c>
    </row>
    <row r="154" spans="2:51" s="12" customFormat="1" ht="12">
      <c r="B154" s="235"/>
      <c r="C154" s="236"/>
      <c r="D154" s="237" t="s">
        <v>136</v>
      </c>
      <c r="E154" s="238" t="s">
        <v>1</v>
      </c>
      <c r="F154" s="239" t="s">
        <v>367</v>
      </c>
      <c r="G154" s="236"/>
      <c r="H154" s="240">
        <v>1084.68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AT154" s="246" t="s">
        <v>136</v>
      </c>
      <c r="AU154" s="246" t="s">
        <v>87</v>
      </c>
      <c r="AV154" s="12" t="s">
        <v>87</v>
      </c>
      <c r="AW154" s="12" t="s">
        <v>33</v>
      </c>
      <c r="AX154" s="12" t="s">
        <v>85</v>
      </c>
      <c r="AY154" s="246" t="s">
        <v>126</v>
      </c>
    </row>
    <row r="155" spans="2:65" s="1" customFormat="1" ht="16.5" customHeight="1">
      <c r="B155" s="37"/>
      <c r="C155" s="279" t="s">
        <v>138</v>
      </c>
      <c r="D155" s="279" t="s">
        <v>368</v>
      </c>
      <c r="E155" s="280" t="s">
        <v>369</v>
      </c>
      <c r="F155" s="281" t="s">
        <v>370</v>
      </c>
      <c r="G155" s="282" t="s">
        <v>305</v>
      </c>
      <c r="H155" s="283">
        <v>2083.128</v>
      </c>
      <c r="I155" s="284"/>
      <c r="J155" s="285">
        <f>ROUND(I155*H155,2)</f>
        <v>0</v>
      </c>
      <c r="K155" s="281" t="s">
        <v>223</v>
      </c>
      <c r="L155" s="286"/>
      <c r="M155" s="287" t="s">
        <v>1</v>
      </c>
      <c r="N155" s="288" t="s">
        <v>42</v>
      </c>
      <c r="O155" s="85"/>
      <c r="P155" s="231">
        <f>O155*H155</f>
        <v>0</v>
      </c>
      <c r="Q155" s="231">
        <v>1</v>
      </c>
      <c r="R155" s="231">
        <f>Q155*H155</f>
        <v>2083.128</v>
      </c>
      <c r="S155" s="231">
        <v>0</v>
      </c>
      <c r="T155" s="232">
        <f>S155*H155</f>
        <v>0</v>
      </c>
      <c r="AR155" s="233" t="s">
        <v>182</v>
      </c>
      <c r="AT155" s="233" t="s">
        <v>368</v>
      </c>
      <c r="AU155" s="233" t="s">
        <v>87</v>
      </c>
      <c r="AY155" s="16" t="s">
        <v>126</v>
      </c>
      <c r="BE155" s="234">
        <f>IF(N155="základní",J155,0)</f>
        <v>0</v>
      </c>
      <c r="BF155" s="234">
        <f>IF(N155="snížená",J155,0)</f>
        <v>0</v>
      </c>
      <c r="BG155" s="234">
        <f>IF(N155="zákl. přenesená",J155,0)</f>
        <v>0</v>
      </c>
      <c r="BH155" s="234">
        <f>IF(N155="sníž. přenesená",J155,0)</f>
        <v>0</v>
      </c>
      <c r="BI155" s="234">
        <f>IF(N155="nulová",J155,0)</f>
        <v>0</v>
      </c>
      <c r="BJ155" s="16" t="s">
        <v>85</v>
      </c>
      <c r="BK155" s="234">
        <f>ROUND(I155*H155,2)</f>
        <v>0</v>
      </c>
      <c r="BL155" s="16" t="s">
        <v>134</v>
      </c>
      <c r="BM155" s="233" t="s">
        <v>371</v>
      </c>
    </row>
    <row r="156" spans="2:51" s="12" customFormat="1" ht="12">
      <c r="B156" s="235"/>
      <c r="C156" s="236"/>
      <c r="D156" s="237" t="s">
        <v>136</v>
      </c>
      <c r="E156" s="238" t="s">
        <v>1</v>
      </c>
      <c r="F156" s="239" t="s">
        <v>372</v>
      </c>
      <c r="G156" s="236"/>
      <c r="H156" s="240">
        <v>2083.128</v>
      </c>
      <c r="I156" s="241"/>
      <c r="J156" s="236"/>
      <c r="K156" s="236"/>
      <c r="L156" s="242"/>
      <c r="M156" s="243"/>
      <c r="N156" s="244"/>
      <c r="O156" s="244"/>
      <c r="P156" s="244"/>
      <c r="Q156" s="244"/>
      <c r="R156" s="244"/>
      <c r="S156" s="244"/>
      <c r="T156" s="245"/>
      <c r="AT156" s="246" t="s">
        <v>136</v>
      </c>
      <c r="AU156" s="246" t="s">
        <v>87</v>
      </c>
      <c r="AV156" s="12" t="s">
        <v>87</v>
      </c>
      <c r="AW156" s="12" t="s">
        <v>33</v>
      </c>
      <c r="AX156" s="12" t="s">
        <v>85</v>
      </c>
      <c r="AY156" s="246" t="s">
        <v>126</v>
      </c>
    </row>
    <row r="157" spans="2:65" s="1" customFormat="1" ht="16.5" customHeight="1">
      <c r="B157" s="37"/>
      <c r="C157" s="222" t="s">
        <v>191</v>
      </c>
      <c r="D157" s="222" t="s">
        <v>130</v>
      </c>
      <c r="E157" s="223" t="s">
        <v>373</v>
      </c>
      <c r="F157" s="224" t="s">
        <v>374</v>
      </c>
      <c r="G157" s="225" t="s">
        <v>343</v>
      </c>
      <c r="H157" s="226">
        <v>1774.76</v>
      </c>
      <c r="I157" s="227"/>
      <c r="J157" s="228">
        <f>ROUND(I157*H157,2)</f>
        <v>0</v>
      </c>
      <c r="K157" s="224" t="s">
        <v>223</v>
      </c>
      <c r="L157" s="42"/>
      <c r="M157" s="229" t="s">
        <v>1</v>
      </c>
      <c r="N157" s="230" t="s">
        <v>42</v>
      </c>
      <c r="O157" s="85"/>
      <c r="P157" s="231">
        <f>O157*H157</f>
        <v>0</v>
      </c>
      <c r="Q157" s="231">
        <v>0</v>
      </c>
      <c r="R157" s="231">
        <f>Q157*H157</f>
        <v>0</v>
      </c>
      <c r="S157" s="231">
        <v>0</v>
      </c>
      <c r="T157" s="232">
        <f>S157*H157</f>
        <v>0</v>
      </c>
      <c r="AR157" s="233" t="s">
        <v>134</v>
      </c>
      <c r="AT157" s="233" t="s">
        <v>130</v>
      </c>
      <c r="AU157" s="233" t="s">
        <v>87</v>
      </c>
      <c r="AY157" s="16" t="s">
        <v>126</v>
      </c>
      <c r="BE157" s="234">
        <f>IF(N157="základní",J157,0)</f>
        <v>0</v>
      </c>
      <c r="BF157" s="234">
        <f>IF(N157="snížená",J157,0)</f>
        <v>0</v>
      </c>
      <c r="BG157" s="234">
        <f>IF(N157="zákl. přenesená",J157,0)</f>
        <v>0</v>
      </c>
      <c r="BH157" s="234">
        <f>IF(N157="sníž. přenesená",J157,0)</f>
        <v>0</v>
      </c>
      <c r="BI157" s="234">
        <f>IF(N157="nulová",J157,0)</f>
        <v>0</v>
      </c>
      <c r="BJ157" s="16" t="s">
        <v>85</v>
      </c>
      <c r="BK157" s="234">
        <f>ROUND(I157*H157,2)</f>
        <v>0</v>
      </c>
      <c r="BL157" s="16" t="s">
        <v>134</v>
      </c>
      <c r="BM157" s="233" t="s">
        <v>375</v>
      </c>
    </row>
    <row r="158" spans="2:51" s="12" customFormat="1" ht="12">
      <c r="B158" s="235"/>
      <c r="C158" s="236"/>
      <c r="D158" s="237" t="s">
        <v>136</v>
      </c>
      <c r="E158" s="238" t="s">
        <v>1</v>
      </c>
      <c r="F158" s="239" t="s">
        <v>309</v>
      </c>
      <c r="G158" s="236"/>
      <c r="H158" s="240">
        <v>1774.76</v>
      </c>
      <c r="I158" s="241"/>
      <c r="J158" s="236"/>
      <c r="K158" s="236"/>
      <c r="L158" s="242"/>
      <c r="M158" s="243"/>
      <c r="N158" s="244"/>
      <c r="O158" s="244"/>
      <c r="P158" s="244"/>
      <c r="Q158" s="244"/>
      <c r="R158" s="244"/>
      <c r="S158" s="244"/>
      <c r="T158" s="245"/>
      <c r="AT158" s="246" t="s">
        <v>136</v>
      </c>
      <c r="AU158" s="246" t="s">
        <v>87</v>
      </c>
      <c r="AV158" s="12" t="s">
        <v>87</v>
      </c>
      <c r="AW158" s="12" t="s">
        <v>33</v>
      </c>
      <c r="AX158" s="12" t="s">
        <v>85</v>
      </c>
      <c r="AY158" s="246" t="s">
        <v>126</v>
      </c>
    </row>
    <row r="159" spans="2:65" s="1" customFormat="1" ht="36" customHeight="1">
      <c r="B159" s="37"/>
      <c r="C159" s="222" t="s">
        <v>187</v>
      </c>
      <c r="D159" s="222" t="s">
        <v>130</v>
      </c>
      <c r="E159" s="223" t="s">
        <v>376</v>
      </c>
      <c r="F159" s="224" t="s">
        <v>377</v>
      </c>
      <c r="G159" s="225" t="s">
        <v>305</v>
      </c>
      <c r="H159" s="226">
        <v>3194.568</v>
      </c>
      <c r="I159" s="227"/>
      <c r="J159" s="228">
        <f>ROUND(I159*H159,2)</f>
        <v>0</v>
      </c>
      <c r="K159" s="224" t="s">
        <v>223</v>
      </c>
      <c r="L159" s="42"/>
      <c r="M159" s="229" t="s">
        <v>1</v>
      </c>
      <c r="N159" s="230" t="s">
        <v>42</v>
      </c>
      <c r="O159" s="85"/>
      <c r="P159" s="231">
        <f>O159*H159</f>
        <v>0</v>
      </c>
      <c r="Q159" s="231">
        <v>0</v>
      </c>
      <c r="R159" s="231">
        <f>Q159*H159</f>
        <v>0</v>
      </c>
      <c r="S159" s="231">
        <v>0</v>
      </c>
      <c r="T159" s="232">
        <f>S159*H159</f>
        <v>0</v>
      </c>
      <c r="AR159" s="233" t="s">
        <v>134</v>
      </c>
      <c r="AT159" s="233" t="s">
        <v>130</v>
      </c>
      <c r="AU159" s="233" t="s">
        <v>87</v>
      </c>
      <c r="AY159" s="16" t="s">
        <v>126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6" t="s">
        <v>85</v>
      </c>
      <c r="BK159" s="234">
        <f>ROUND(I159*H159,2)</f>
        <v>0</v>
      </c>
      <c r="BL159" s="16" t="s">
        <v>134</v>
      </c>
      <c r="BM159" s="233" t="s">
        <v>378</v>
      </c>
    </row>
    <row r="160" spans="2:51" s="12" customFormat="1" ht="12">
      <c r="B160" s="235"/>
      <c r="C160" s="236"/>
      <c r="D160" s="237" t="s">
        <v>136</v>
      </c>
      <c r="E160" s="238" t="s">
        <v>1</v>
      </c>
      <c r="F160" s="239" t="s">
        <v>379</v>
      </c>
      <c r="G160" s="236"/>
      <c r="H160" s="240">
        <v>3194.568</v>
      </c>
      <c r="I160" s="241"/>
      <c r="J160" s="236"/>
      <c r="K160" s="236"/>
      <c r="L160" s="242"/>
      <c r="M160" s="243"/>
      <c r="N160" s="244"/>
      <c r="O160" s="244"/>
      <c r="P160" s="244"/>
      <c r="Q160" s="244"/>
      <c r="R160" s="244"/>
      <c r="S160" s="244"/>
      <c r="T160" s="245"/>
      <c r="AT160" s="246" t="s">
        <v>136</v>
      </c>
      <c r="AU160" s="246" t="s">
        <v>87</v>
      </c>
      <c r="AV160" s="12" t="s">
        <v>87</v>
      </c>
      <c r="AW160" s="12" t="s">
        <v>33</v>
      </c>
      <c r="AX160" s="12" t="s">
        <v>85</v>
      </c>
      <c r="AY160" s="246" t="s">
        <v>126</v>
      </c>
    </row>
    <row r="161" spans="2:65" s="1" customFormat="1" ht="36" customHeight="1">
      <c r="B161" s="37"/>
      <c r="C161" s="222" t="s">
        <v>8</v>
      </c>
      <c r="D161" s="222" t="s">
        <v>130</v>
      </c>
      <c r="E161" s="223" t="s">
        <v>380</v>
      </c>
      <c r="F161" s="224" t="s">
        <v>381</v>
      </c>
      <c r="G161" s="225" t="s">
        <v>133</v>
      </c>
      <c r="H161" s="226">
        <v>929</v>
      </c>
      <c r="I161" s="227"/>
      <c r="J161" s="228">
        <f>ROUND(I161*H161,2)</f>
        <v>0</v>
      </c>
      <c r="K161" s="224" t="s">
        <v>223</v>
      </c>
      <c r="L161" s="42"/>
      <c r="M161" s="229" t="s">
        <v>1</v>
      </c>
      <c r="N161" s="230" t="s">
        <v>42</v>
      </c>
      <c r="O161" s="85"/>
      <c r="P161" s="231">
        <f>O161*H161</f>
        <v>0</v>
      </c>
      <c r="Q161" s="231">
        <v>0</v>
      </c>
      <c r="R161" s="231">
        <f>Q161*H161</f>
        <v>0</v>
      </c>
      <c r="S161" s="231">
        <v>0</v>
      </c>
      <c r="T161" s="232">
        <f>S161*H161</f>
        <v>0</v>
      </c>
      <c r="AR161" s="233" t="s">
        <v>134</v>
      </c>
      <c r="AT161" s="233" t="s">
        <v>130</v>
      </c>
      <c r="AU161" s="233" t="s">
        <v>87</v>
      </c>
      <c r="AY161" s="16" t="s">
        <v>126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6" t="s">
        <v>85</v>
      </c>
      <c r="BK161" s="234">
        <f>ROUND(I161*H161,2)</f>
        <v>0</v>
      </c>
      <c r="BL161" s="16" t="s">
        <v>134</v>
      </c>
      <c r="BM161" s="233" t="s">
        <v>382</v>
      </c>
    </row>
    <row r="162" spans="2:65" s="1" customFormat="1" ht="16.5" customHeight="1">
      <c r="B162" s="37"/>
      <c r="C162" s="279" t="s">
        <v>198</v>
      </c>
      <c r="D162" s="279" t="s">
        <v>368</v>
      </c>
      <c r="E162" s="280" t="s">
        <v>383</v>
      </c>
      <c r="F162" s="281" t="s">
        <v>384</v>
      </c>
      <c r="G162" s="282" t="s">
        <v>385</v>
      </c>
      <c r="H162" s="283">
        <v>13.935</v>
      </c>
      <c r="I162" s="284"/>
      <c r="J162" s="285">
        <f>ROUND(I162*H162,2)</f>
        <v>0</v>
      </c>
      <c r="K162" s="281" t="s">
        <v>223</v>
      </c>
      <c r="L162" s="286"/>
      <c r="M162" s="287" t="s">
        <v>1</v>
      </c>
      <c r="N162" s="288" t="s">
        <v>42</v>
      </c>
      <c r="O162" s="85"/>
      <c r="P162" s="231">
        <f>O162*H162</f>
        <v>0</v>
      </c>
      <c r="Q162" s="231">
        <v>0.001</v>
      </c>
      <c r="R162" s="231">
        <f>Q162*H162</f>
        <v>0.013935000000000001</v>
      </c>
      <c r="S162" s="231">
        <v>0</v>
      </c>
      <c r="T162" s="232">
        <f>S162*H162</f>
        <v>0</v>
      </c>
      <c r="AR162" s="233" t="s">
        <v>182</v>
      </c>
      <c r="AT162" s="233" t="s">
        <v>368</v>
      </c>
      <c r="AU162" s="233" t="s">
        <v>87</v>
      </c>
      <c r="AY162" s="16" t="s">
        <v>126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6" t="s">
        <v>85</v>
      </c>
      <c r="BK162" s="234">
        <f>ROUND(I162*H162,2)</f>
        <v>0</v>
      </c>
      <c r="BL162" s="16" t="s">
        <v>134</v>
      </c>
      <c r="BM162" s="233" t="s">
        <v>386</v>
      </c>
    </row>
    <row r="163" spans="2:51" s="12" customFormat="1" ht="12">
      <c r="B163" s="235"/>
      <c r="C163" s="236"/>
      <c r="D163" s="237" t="s">
        <v>136</v>
      </c>
      <c r="E163" s="238" t="s">
        <v>1</v>
      </c>
      <c r="F163" s="239" t="s">
        <v>387</v>
      </c>
      <c r="G163" s="236"/>
      <c r="H163" s="240">
        <v>13.935</v>
      </c>
      <c r="I163" s="241"/>
      <c r="J163" s="236"/>
      <c r="K163" s="236"/>
      <c r="L163" s="242"/>
      <c r="M163" s="243"/>
      <c r="N163" s="244"/>
      <c r="O163" s="244"/>
      <c r="P163" s="244"/>
      <c r="Q163" s="244"/>
      <c r="R163" s="244"/>
      <c r="S163" s="244"/>
      <c r="T163" s="245"/>
      <c r="AT163" s="246" t="s">
        <v>136</v>
      </c>
      <c r="AU163" s="246" t="s">
        <v>87</v>
      </c>
      <c r="AV163" s="12" t="s">
        <v>87</v>
      </c>
      <c r="AW163" s="12" t="s">
        <v>33</v>
      </c>
      <c r="AX163" s="12" t="s">
        <v>85</v>
      </c>
      <c r="AY163" s="246" t="s">
        <v>126</v>
      </c>
    </row>
    <row r="164" spans="2:65" s="1" customFormat="1" ht="24" customHeight="1">
      <c r="B164" s="37"/>
      <c r="C164" s="222" t="s">
        <v>273</v>
      </c>
      <c r="D164" s="222" t="s">
        <v>130</v>
      </c>
      <c r="E164" s="223" t="s">
        <v>388</v>
      </c>
      <c r="F164" s="224" t="s">
        <v>389</v>
      </c>
      <c r="G164" s="225" t="s">
        <v>133</v>
      </c>
      <c r="H164" s="226">
        <v>12674.086</v>
      </c>
      <c r="I164" s="227"/>
      <c r="J164" s="228">
        <f>ROUND(I164*H164,2)</f>
        <v>0</v>
      </c>
      <c r="K164" s="224" t="s">
        <v>223</v>
      </c>
      <c r="L164" s="42"/>
      <c r="M164" s="229" t="s">
        <v>1</v>
      </c>
      <c r="N164" s="230" t="s">
        <v>42</v>
      </c>
      <c r="O164" s="85"/>
      <c r="P164" s="231">
        <f>O164*H164</f>
        <v>0</v>
      </c>
      <c r="Q164" s="231">
        <v>0</v>
      </c>
      <c r="R164" s="231">
        <f>Q164*H164</f>
        <v>0</v>
      </c>
      <c r="S164" s="231">
        <v>0</v>
      </c>
      <c r="T164" s="232">
        <f>S164*H164</f>
        <v>0</v>
      </c>
      <c r="AR164" s="233" t="s">
        <v>134</v>
      </c>
      <c r="AT164" s="233" t="s">
        <v>130</v>
      </c>
      <c r="AU164" s="233" t="s">
        <v>87</v>
      </c>
      <c r="AY164" s="16" t="s">
        <v>126</v>
      </c>
      <c r="BE164" s="234">
        <f>IF(N164="základní",J164,0)</f>
        <v>0</v>
      </c>
      <c r="BF164" s="234">
        <f>IF(N164="snížená",J164,0)</f>
        <v>0</v>
      </c>
      <c r="BG164" s="234">
        <f>IF(N164="zákl. přenesená",J164,0)</f>
        <v>0</v>
      </c>
      <c r="BH164" s="234">
        <f>IF(N164="sníž. přenesená",J164,0)</f>
        <v>0</v>
      </c>
      <c r="BI164" s="234">
        <f>IF(N164="nulová",J164,0)</f>
        <v>0</v>
      </c>
      <c r="BJ164" s="16" t="s">
        <v>85</v>
      </c>
      <c r="BK164" s="234">
        <f>ROUND(I164*H164,2)</f>
        <v>0</v>
      </c>
      <c r="BL164" s="16" t="s">
        <v>134</v>
      </c>
      <c r="BM164" s="233" t="s">
        <v>390</v>
      </c>
    </row>
    <row r="165" spans="2:51" s="12" customFormat="1" ht="12">
      <c r="B165" s="235"/>
      <c r="C165" s="236"/>
      <c r="D165" s="237" t="s">
        <v>136</v>
      </c>
      <c r="E165" s="238" t="s">
        <v>1</v>
      </c>
      <c r="F165" s="239" t="s">
        <v>391</v>
      </c>
      <c r="G165" s="236"/>
      <c r="H165" s="240">
        <v>12674.086</v>
      </c>
      <c r="I165" s="241"/>
      <c r="J165" s="236"/>
      <c r="K165" s="236"/>
      <c r="L165" s="242"/>
      <c r="M165" s="243"/>
      <c r="N165" s="244"/>
      <c r="O165" s="244"/>
      <c r="P165" s="244"/>
      <c r="Q165" s="244"/>
      <c r="R165" s="244"/>
      <c r="S165" s="244"/>
      <c r="T165" s="245"/>
      <c r="AT165" s="246" t="s">
        <v>136</v>
      </c>
      <c r="AU165" s="246" t="s">
        <v>87</v>
      </c>
      <c r="AV165" s="12" t="s">
        <v>87</v>
      </c>
      <c r="AW165" s="12" t="s">
        <v>33</v>
      </c>
      <c r="AX165" s="12" t="s">
        <v>85</v>
      </c>
      <c r="AY165" s="246" t="s">
        <v>126</v>
      </c>
    </row>
    <row r="166" spans="2:65" s="1" customFormat="1" ht="36" customHeight="1">
      <c r="B166" s="37"/>
      <c r="C166" s="222" t="s">
        <v>277</v>
      </c>
      <c r="D166" s="222" t="s">
        <v>130</v>
      </c>
      <c r="E166" s="223" t="s">
        <v>392</v>
      </c>
      <c r="F166" s="224" t="s">
        <v>393</v>
      </c>
      <c r="G166" s="225" t="s">
        <v>133</v>
      </c>
      <c r="H166" s="226">
        <v>927</v>
      </c>
      <c r="I166" s="227"/>
      <c r="J166" s="228">
        <f>ROUND(I166*H166,2)</f>
        <v>0</v>
      </c>
      <c r="K166" s="224" t="s">
        <v>223</v>
      </c>
      <c r="L166" s="42"/>
      <c r="M166" s="229" t="s">
        <v>1</v>
      </c>
      <c r="N166" s="230" t="s">
        <v>42</v>
      </c>
      <c r="O166" s="85"/>
      <c r="P166" s="231">
        <f>O166*H166</f>
        <v>0</v>
      </c>
      <c r="Q166" s="231">
        <v>0</v>
      </c>
      <c r="R166" s="231">
        <f>Q166*H166</f>
        <v>0</v>
      </c>
      <c r="S166" s="231">
        <v>0</v>
      </c>
      <c r="T166" s="232">
        <f>S166*H166</f>
        <v>0</v>
      </c>
      <c r="AR166" s="233" t="s">
        <v>134</v>
      </c>
      <c r="AT166" s="233" t="s">
        <v>130</v>
      </c>
      <c r="AU166" s="233" t="s">
        <v>87</v>
      </c>
      <c r="AY166" s="16" t="s">
        <v>126</v>
      </c>
      <c r="BE166" s="234">
        <f>IF(N166="základní",J166,0)</f>
        <v>0</v>
      </c>
      <c r="BF166" s="234">
        <f>IF(N166="snížená",J166,0)</f>
        <v>0</v>
      </c>
      <c r="BG166" s="234">
        <f>IF(N166="zákl. přenesená",J166,0)</f>
        <v>0</v>
      </c>
      <c r="BH166" s="234">
        <f>IF(N166="sníž. přenesená",J166,0)</f>
        <v>0</v>
      </c>
      <c r="BI166" s="234">
        <f>IF(N166="nulová",J166,0)</f>
        <v>0</v>
      </c>
      <c r="BJ166" s="16" t="s">
        <v>85</v>
      </c>
      <c r="BK166" s="234">
        <f>ROUND(I166*H166,2)</f>
        <v>0</v>
      </c>
      <c r="BL166" s="16" t="s">
        <v>134</v>
      </c>
      <c r="BM166" s="233" t="s">
        <v>394</v>
      </c>
    </row>
    <row r="167" spans="2:65" s="1" customFormat="1" ht="36" customHeight="1">
      <c r="B167" s="37"/>
      <c r="C167" s="222" t="s">
        <v>281</v>
      </c>
      <c r="D167" s="222" t="s">
        <v>130</v>
      </c>
      <c r="E167" s="223" t="s">
        <v>395</v>
      </c>
      <c r="F167" s="224" t="s">
        <v>396</v>
      </c>
      <c r="G167" s="225" t="s">
        <v>133</v>
      </c>
      <c r="H167" s="226">
        <v>1854</v>
      </c>
      <c r="I167" s="227"/>
      <c r="J167" s="228">
        <f>ROUND(I167*H167,2)</f>
        <v>0</v>
      </c>
      <c r="K167" s="224" t="s">
        <v>223</v>
      </c>
      <c r="L167" s="42"/>
      <c r="M167" s="229" t="s">
        <v>1</v>
      </c>
      <c r="N167" s="230" t="s">
        <v>42</v>
      </c>
      <c r="O167" s="85"/>
      <c r="P167" s="231">
        <f>O167*H167</f>
        <v>0</v>
      </c>
      <c r="Q167" s="231">
        <v>0</v>
      </c>
      <c r="R167" s="231">
        <f>Q167*H167</f>
        <v>0</v>
      </c>
      <c r="S167" s="231">
        <v>0</v>
      </c>
      <c r="T167" s="232">
        <f>S167*H167</f>
        <v>0</v>
      </c>
      <c r="AR167" s="233" t="s">
        <v>134</v>
      </c>
      <c r="AT167" s="233" t="s">
        <v>130</v>
      </c>
      <c r="AU167" s="233" t="s">
        <v>87</v>
      </c>
      <c r="AY167" s="16" t="s">
        <v>126</v>
      </c>
      <c r="BE167" s="234">
        <f>IF(N167="základní",J167,0)</f>
        <v>0</v>
      </c>
      <c r="BF167" s="234">
        <f>IF(N167="snížená",J167,0)</f>
        <v>0</v>
      </c>
      <c r="BG167" s="234">
        <f>IF(N167="zákl. přenesená",J167,0)</f>
        <v>0</v>
      </c>
      <c r="BH167" s="234">
        <f>IF(N167="sníž. přenesená",J167,0)</f>
        <v>0</v>
      </c>
      <c r="BI167" s="234">
        <f>IF(N167="nulová",J167,0)</f>
        <v>0</v>
      </c>
      <c r="BJ167" s="16" t="s">
        <v>85</v>
      </c>
      <c r="BK167" s="234">
        <f>ROUND(I167*H167,2)</f>
        <v>0</v>
      </c>
      <c r="BL167" s="16" t="s">
        <v>134</v>
      </c>
      <c r="BM167" s="233" t="s">
        <v>397</v>
      </c>
    </row>
    <row r="168" spans="2:65" s="1" customFormat="1" ht="36" customHeight="1">
      <c r="B168" s="37"/>
      <c r="C168" s="222" t="s">
        <v>285</v>
      </c>
      <c r="D168" s="222" t="s">
        <v>130</v>
      </c>
      <c r="E168" s="223" t="s">
        <v>398</v>
      </c>
      <c r="F168" s="224" t="s">
        <v>399</v>
      </c>
      <c r="G168" s="225" t="s">
        <v>133</v>
      </c>
      <c r="H168" s="226">
        <v>982</v>
      </c>
      <c r="I168" s="227"/>
      <c r="J168" s="228">
        <f>ROUND(I168*H168,2)</f>
        <v>0</v>
      </c>
      <c r="K168" s="224" t="s">
        <v>223</v>
      </c>
      <c r="L168" s="42"/>
      <c r="M168" s="229" t="s">
        <v>1</v>
      </c>
      <c r="N168" s="230" t="s">
        <v>42</v>
      </c>
      <c r="O168" s="85"/>
      <c r="P168" s="231">
        <f>O168*H168</f>
        <v>0</v>
      </c>
      <c r="Q168" s="231">
        <v>0</v>
      </c>
      <c r="R168" s="231">
        <f>Q168*H168</f>
        <v>0</v>
      </c>
      <c r="S168" s="231">
        <v>0</v>
      </c>
      <c r="T168" s="232">
        <f>S168*H168</f>
        <v>0</v>
      </c>
      <c r="AR168" s="233" t="s">
        <v>134</v>
      </c>
      <c r="AT168" s="233" t="s">
        <v>130</v>
      </c>
      <c r="AU168" s="233" t="s">
        <v>87</v>
      </c>
      <c r="AY168" s="16" t="s">
        <v>126</v>
      </c>
      <c r="BE168" s="234">
        <f>IF(N168="základní",J168,0)</f>
        <v>0</v>
      </c>
      <c r="BF168" s="234">
        <f>IF(N168="snížená",J168,0)</f>
        <v>0</v>
      </c>
      <c r="BG168" s="234">
        <f>IF(N168="zákl. přenesená",J168,0)</f>
        <v>0</v>
      </c>
      <c r="BH168" s="234">
        <f>IF(N168="sníž. přenesená",J168,0)</f>
        <v>0</v>
      </c>
      <c r="BI168" s="234">
        <f>IF(N168="nulová",J168,0)</f>
        <v>0</v>
      </c>
      <c r="BJ168" s="16" t="s">
        <v>85</v>
      </c>
      <c r="BK168" s="234">
        <f>ROUND(I168*H168,2)</f>
        <v>0</v>
      </c>
      <c r="BL168" s="16" t="s">
        <v>134</v>
      </c>
      <c r="BM168" s="233" t="s">
        <v>400</v>
      </c>
    </row>
    <row r="169" spans="2:51" s="12" customFormat="1" ht="12">
      <c r="B169" s="235"/>
      <c r="C169" s="236"/>
      <c r="D169" s="237" t="s">
        <v>136</v>
      </c>
      <c r="E169" s="238" t="s">
        <v>1</v>
      </c>
      <c r="F169" s="239" t="s">
        <v>401</v>
      </c>
      <c r="G169" s="236"/>
      <c r="H169" s="240">
        <v>982</v>
      </c>
      <c r="I169" s="241"/>
      <c r="J169" s="236"/>
      <c r="K169" s="236"/>
      <c r="L169" s="242"/>
      <c r="M169" s="243"/>
      <c r="N169" s="244"/>
      <c r="O169" s="244"/>
      <c r="P169" s="244"/>
      <c r="Q169" s="244"/>
      <c r="R169" s="244"/>
      <c r="S169" s="244"/>
      <c r="T169" s="245"/>
      <c r="AT169" s="246" t="s">
        <v>136</v>
      </c>
      <c r="AU169" s="246" t="s">
        <v>87</v>
      </c>
      <c r="AV169" s="12" t="s">
        <v>87</v>
      </c>
      <c r="AW169" s="12" t="s">
        <v>33</v>
      </c>
      <c r="AX169" s="12" t="s">
        <v>85</v>
      </c>
      <c r="AY169" s="246" t="s">
        <v>126</v>
      </c>
    </row>
    <row r="170" spans="2:65" s="1" customFormat="1" ht="24" customHeight="1">
      <c r="B170" s="37"/>
      <c r="C170" s="222" t="s">
        <v>7</v>
      </c>
      <c r="D170" s="222" t="s">
        <v>130</v>
      </c>
      <c r="E170" s="223" t="s">
        <v>402</v>
      </c>
      <c r="F170" s="224" t="s">
        <v>403</v>
      </c>
      <c r="G170" s="225" t="s">
        <v>133</v>
      </c>
      <c r="H170" s="226">
        <v>929</v>
      </c>
      <c r="I170" s="227"/>
      <c r="J170" s="228">
        <f>ROUND(I170*H170,2)</f>
        <v>0</v>
      </c>
      <c r="K170" s="224" t="s">
        <v>223</v>
      </c>
      <c r="L170" s="42"/>
      <c r="M170" s="229" t="s">
        <v>1</v>
      </c>
      <c r="N170" s="230" t="s">
        <v>42</v>
      </c>
      <c r="O170" s="85"/>
      <c r="P170" s="231">
        <f>O170*H170</f>
        <v>0</v>
      </c>
      <c r="Q170" s="231">
        <v>0</v>
      </c>
      <c r="R170" s="231">
        <f>Q170*H170</f>
        <v>0</v>
      </c>
      <c r="S170" s="231">
        <v>0</v>
      </c>
      <c r="T170" s="232">
        <f>S170*H170</f>
        <v>0</v>
      </c>
      <c r="AR170" s="233" t="s">
        <v>134</v>
      </c>
      <c r="AT170" s="233" t="s">
        <v>130</v>
      </c>
      <c r="AU170" s="233" t="s">
        <v>87</v>
      </c>
      <c r="AY170" s="16" t="s">
        <v>126</v>
      </c>
      <c r="BE170" s="234">
        <f>IF(N170="základní",J170,0)</f>
        <v>0</v>
      </c>
      <c r="BF170" s="234">
        <f>IF(N170="snížená",J170,0)</f>
        <v>0</v>
      </c>
      <c r="BG170" s="234">
        <f>IF(N170="zákl. přenesená",J170,0)</f>
        <v>0</v>
      </c>
      <c r="BH170" s="234">
        <f>IF(N170="sníž. přenesená",J170,0)</f>
        <v>0</v>
      </c>
      <c r="BI170" s="234">
        <f>IF(N170="nulová",J170,0)</f>
        <v>0</v>
      </c>
      <c r="BJ170" s="16" t="s">
        <v>85</v>
      </c>
      <c r="BK170" s="234">
        <f>ROUND(I170*H170,2)</f>
        <v>0</v>
      </c>
      <c r="BL170" s="16" t="s">
        <v>134</v>
      </c>
      <c r="BM170" s="233" t="s">
        <v>404</v>
      </c>
    </row>
    <row r="171" spans="2:65" s="1" customFormat="1" ht="16.5" customHeight="1">
      <c r="B171" s="37"/>
      <c r="C171" s="222" t="s">
        <v>292</v>
      </c>
      <c r="D171" s="222" t="s">
        <v>130</v>
      </c>
      <c r="E171" s="223" t="s">
        <v>405</v>
      </c>
      <c r="F171" s="224" t="s">
        <v>406</v>
      </c>
      <c r="G171" s="225" t="s">
        <v>133</v>
      </c>
      <c r="H171" s="226">
        <v>929</v>
      </c>
      <c r="I171" s="227"/>
      <c r="J171" s="228">
        <f>ROUND(I171*H171,2)</f>
        <v>0</v>
      </c>
      <c r="K171" s="224" t="s">
        <v>223</v>
      </c>
      <c r="L171" s="42"/>
      <c r="M171" s="229" t="s">
        <v>1</v>
      </c>
      <c r="N171" s="230" t="s">
        <v>42</v>
      </c>
      <c r="O171" s="85"/>
      <c r="P171" s="231">
        <f>O171*H171</f>
        <v>0</v>
      </c>
      <c r="Q171" s="231">
        <v>0</v>
      </c>
      <c r="R171" s="231">
        <f>Q171*H171</f>
        <v>0</v>
      </c>
      <c r="S171" s="231">
        <v>0</v>
      </c>
      <c r="T171" s="232">
        <f>S171*H171</f>
        <v>0</v>
      </c>
      <c r="AR171" s="233" t="s">
        <v>134</v>
      </c>
      <c r="AT171" s="233" t="s">
        <v>130</v>
      </c>
      <c r="AU171" s="233" t="s">
        <v>87</v>
      </c>
      <c r="AY171" s="16" t="s">
        <v>126</v>
      </c>
      <c r="BE171" s="234">
        <f>IF(N171="základní",J171,0)</f>
        <v>0</v>
      </c>
      <c r="BF171" s="234">
        <f>IF(N171="snížená",J171,0)</f>
        <v>0</v>
      </c>
      <c r="BG171" s="234">
        <f>IF(N171="zákl. přenesená",J171,0)</f>
        <v>0</v>
      </c>
      <c r="BH171" s="234">
        <f>IF(N171="sníž. přenesená",J171,0)</f>
        <v>0</v>
      </c>
      <c r="BI171" s="234">
        <f>IF(N171="nulová",J171,0)</f>
        <v>0</v>
      </c>
      <c r="BJ171" s="16" t="s">
        <v>85</v>
      </c>
      <c r="BK171" s="234">
        <f>ROUND(I171*H171,2)</f>
        <v>0</v>
      </c>
      <c r="BL171" s="16" t="s">
        <v>134</v>
      </c>
      <c r="BM171" s="233" t="s">
        <v>407</v>
      </c>
    </row>
    <row r="172" spans="2:63" s="11" customFormat="1" ht="22.8" customHeight="1">
      <c r="B172" s="206"/>
      <c r="C172" s="207"/>
      <c r="D172" s="208" t="s">
        <v>76</v>
      </c>
      <c r="E172" s="220" t="s">
        <v>87</v>
      </c>
      <c r="F172" s="220" t="s">
        <v>408</v>
      </c>
      <c r="G172" s="207"/>
      <c r="H172" s="207"/>
      <c r="I172" s="210"/>
      <c r="J172" s="221">
        <f>BK172</f>
        <v>0</v>
      </c>
      <c r="K172" s="207"/>
      <c r="L172" s="212"/>
      <c r="M172" s="213"/>
      <c r="N172" s="214"/>
      <c r="O172" s="214"/>
      <c r="P172" s="215">
        <f>P173</f>
        <v>0</v>
      </c>
      <c r="Q172" s="214"/>
      <c r="R172" s="215">
        <f>R173</f>
        <v>3424.207</v>
      </c>
      <c r="S172" s="214"/>
      <c r="T172" s="216">
        <f>T173</f>
        <v>0</v>
      </c>
      <c r="AR172" s="217" t="s">
        <v>85</v>
      </c>
      <c r="AT172" s="218" t="s">
        <v>76</v>
      </c>
      <c r="AU172" s="218" t="s">
        <v>85</v>
      </c>
      <c r="AY172" s="217" t="s">
        <v>126</v>
      </c>
      <c r="BK172" s="219">
        <f>BK173</f>
        <v>0</v>
      </c>
    </row>
    <row r="173" spans="2:63" s="11" customFormat="1" ht="20.85" customHeight="1">
      <c r="B173" s="206"/>
      <c r="C173" s="207"/>
      <c r="D173" s="208" t="s">
        <v>76</v>
      </c>
      <c r="E173" s="220" t="s">
        <v>7</v>
      </c>
      <c r="F173" s="220" t="s">
        <v>409</v>
      </c>
      <c r="G173" s="207"/>
      <c r="H173" s="207"/>
      <c r="I173" s="210"/>
      <c r="J173" s="221">
        <f>BK173</f>
        <v>0</v>
      </c>
      <c r="K173" s="207"/>
      <c r="L173" s="212"/>
      <c r="M173" s="213"/>
      <c r="N173" s="214"/>
      <c r="O173" s="214"/>
      <c r="P173" s="215">
        <f>SUM(P174:P193)</f>
        <v>0</v>
      </c>
      <c r="Q173" s="214"/>
      <c r="R173" s="215">
        <f>SUM(R174:R193)</f>
        <v>3424.207</v>
      </c>
      <c r="S173" s="214"/>
      <c r="T173" s="216">
        <f>SUM(T174:T193)</f>
        <v>0</v>
      </c>
      <c r="AR173" s="217" t="s">
        <v>85</v>
      </c>
      <c r="AT173" s="218" t="s">
        <v>76</v>
      </c>
      <c r="AU173" s="218" t="s">
        <v>87</v>
      </c>
      <c r="AY173" s="217" t="s">
        <v>126</v>
      </c>
      <c r="BK173" s="219">
        <f>SUM(BK174:BK193)</f>
        <v>0</v>
      </c>
    </row>
    <row r="174" spans="2:65" s="1" customFormat="1" ht="48" customHeight="1">
      <c r="B174" s="37"/>
      <c r="C174" s="222" t="s">
        <v>296</v>
      </c>
      <c r="D174" s="222" t="s">
        <v>130</v>
      </c>
      <c r="E174" s="223" t="s">
        <v>410</v>
      </c>
      <c r="F174" s="224" t="s">
        <v>411</v>
      </c>
      <c r="G174" s="225" t="s">
        <v>343</v>
      </c>
      <c r="H174" s="226">
        <v>1782.977</v>
      </c>
      <c r="I174" s="227"/>
      <c r="J174" s="228">
        <f>ROUND(I174*H174,2)</f>
        <v>0</v>
      </c>
      <c r="K174" s="224" t="s">
        <v>223</v>
      </c>
      <c r="L174" s="42"/>
      <c r="M174" s="229" t="s">
        <v>1</v>
      </c>
      <c r="N174" s="230" t="s">
        <v>42</v>
      </c>
      <c r="O174" s="85"/>
      <c r="P174" s="231">
        <f>O174*H174</f>
        <v>0</v>
      </c>
      <c r="Q174" s="231">
        <v>0</v>
      </c>
      <c r="R174" s="231">
        <f>Q174*H174</f>
        <v>0</v>
      </c>
      <c r="S174" s="231">
        <v>0</v>
      </c>
      <c r="T174" s="232">
        <f>S174*H174</f>
        <v>0</v>
      </c>
      <c r="AR174" s="233" t="s">
        <v>134</v>
      </c>
      <c r="AT174" s="233" t="s">
        <v>130</v>
      </c>
      <c r="AU174" s="233" t="s">
        <v>158</v>
      </c>
      <c r="AY174" s="16" t="s">
        <v>126</v>
      </c>
      <c r="BE174" s="234">
        <f>IF(N174="základní",J174,0)</f>
        <v>0</v>
      </c>
      <c r="BF174" s="234">
        <f>IF(N174="snížená",J174,0)</f>
        <v>0</v>
      </c>
      <c r="BG174" s="234">
        <f>IF(N174="zákl. přenesená",J174,0)</f>
        <v>0</v>
      </c>
      <c r="BH174" s="234">
        <f>IF(N174="sníž. přenesená",J174,0)</f>
        <v>0</v>
      </c>
      <c r="BI174" s="234">
        <f>IF(N174="nulová",J174,0)</f>
        <v>0</v>
      </c>
      <c r="BJ174" s="16" t="s">
        <v>85</v>
      </c>
      <c r="BK174" s="234">
        <f>ROUND(I174*H174,2)</f>
        <v>0</v>
      </c>
      <c r="BL174" s="16" t="s">
        <v>134</v>
      </c>
      <c r="BM174" s="233" t="s">
        <v>412</v>
      </c>
    </row>
    <row r="175" spans="2:51" s="12" customFormat="1" ht="12">
      <c r="B175" s="235"/>
      <c r="C175" s="236"/>
      <c r="D175" s="237" t="s">
        <v>136</v>
      </c>
      <c r="E175" s="238" t="s">
        <v>1</v>
      </c>
      <c r="F175" s="239" t="s">
        <v>413</v>
      </c>
      <c r="G175" s="236"/>
      <c r="H175" s="240">
        <v>351.9</v>
      </c>
      <c r="I175" s="241"/>
      <c r="J175" s="236"/>
      <c r="K175" s="236"/>
      <c r="L175" s="242"/>
      <c r="M175" s="243"/>
      <c r="N175" s="244"/>
      <c r="O175" s="244"/>
      <c r="P175" s="244"/>
      <c r="Q175" s="244"/>
      <c r="R175" s="244"/>
      <c r="S175" s="244"/>
      <c r="T175" s="245"/>
      <c r="AT175" s="246" t="s">
        <v>136</v>
      </c>
      <c r="AU175" s="246" t="s">
        <v>158</v>
      </c>
      <c r="AV175" s="12" t="s">
        <v>87</v>
      </c>
      <c r="AW175" s="12" t="s">
        <v>33</v>
      </c>
      <c r="AX175" s="12" t="s">
        <v>77</v>
      </c>
      <c r="AY175" s="246" t="s">
        <v>126</v>
      </c>
    </row>
    <row r="176" spans="2:51" s="12" customFormat="1" ht="12">
      <c r="B176" s="235"/>
      <c r="C176" s="236"/>
      <c r="D176" s="237" t="s">
        <v>136</v>
      </c>
      <c r="E176" s="238" t="s">
        <v>1</v>
      </c>
      <c r="F176" s="239" t="s">
        <v>414</v>
      </c>
      <c r="G176" s="236"/>
      <c r="H176" s="240">
        <v>1431.077</v>
      </c>
      <c r="I176" s="241"/>
      <c r="J176" s="236"/>
      <c r="K176" s="236"/>
      <c r="L176" s="242"/>
      <c r="M176" s="243"/>
      <c r="N176" s="244"/>
      <c r="O176" s="244"/>
      <c r="P176" s="244"/>
      <c r="Q176" s="244"/>
      <c r="R176" s="244"/>
      <c r="S176" s="244"/>
      <c r="T176" s="245"/>
      <c r="AT176" s="246" t="s">
        <v>136</v>
      </c>
      <c r="AU176" s="246" t="s">
        <v>158</v>
      </c>
      <c r="AV176" s="12" t="s">
        <v>87</v>
      </c>
      <c r="AW176" s="12" t="s">
        <v>33</v>
      </c>
      <c r="AX176" s="12" t="s">
        <v>77</v>
      </c>
      <c r="AY176" s="246" t="s">
        <v>126</v>
      </c>
    </row>
    <row r="177" spans="2:51" s="13" customFormat="1" ht="12">
      <c r="B177" s="247"/>
      <c r="C177" s="248"/>
      <c r="D177" s="237" t="s">
        <v>136</v>
      </c>
      <c r="E177" s="249" t="s">
        <v>313</v>
      </c>
      <c r="F177" s="250" t="s">
        <v>143</v>
      </c>
      <c r="G177" s="248"/>
      <c r="H177" s="251">
        <v>1782.977</v>
      </c>
      <c r="I177" s="252"/>
      <c r="J177" s="248"/>
      <c r="K177" s="248"/>
      <c r="L177" s="253"/>
      <c r="M177" s="254"/>
      <c r="N177" s="255"/>
      <c r="O177" s="255"/>
      <c r="P177" s="255"/>
      <c r="Q177" s="255"/>
      <c r="R177" s="255"/>
      <c r="S177" s="255"/>
      <c r="T177" s="256"/>
      <c r="AT177" s="257" t="s">
        <v>136</v>
      </c>
      <c r="AU177" s="257" t="s">
        <v>158</v>
      </c>
      <c r="AV177" s="13" t="s">
        <v>134</v>
      </c>
      <c r="AW177" s="13" t="s">
        <v>33</v>
      </c>
      <c r="AX177" s="13" t="s">
        <v>85</v>
      </c>
      <c r="AY177" s="257" t="s">
        <v>126</v>
      </c>
    </row>
    <row r="178" spans="2:65" s="1" customFormat="1" ht="60" customHeight="1">
      <c r="B178" s="37"/>
      <c r="C178" s="222" t="s">
        <v>302</v>
      </c>
      <c r="D178" s="222" t="s">
        <v>130</v>
      </c>
      <c r="E178" s="223" t="s">
        <v>355</v>
      </c>
      <c r="F178" s="224" t="s">
        <v>356</v>
      </c>
      <c r="G178" s="225" t="s">
        <v>343</v>
      </c>
      <c r="H178" s="226">
        <v>1782.977</v>
      </c>
      <c r="I178" s="227"/>
      <c r="J178" s="228">
        <f>ROUND(I178*H178,2)</f>
        <v>0</v>
      </c>
      <c r="K178" s="224" t="s">
        <v>223</v>
      </c>
      <c r="L178" s="42"/>
      <c r="M178" s="229" t="s">
        <v>1</v>
      </c>
      <c r="N178" s="230" t="s">
        <v>42</v>
      </c>
      <c r="O178" s="85"/>
      <c r="P178" s="231">
        <f>O178*H178</f>
        <v>0</v>
      </c>
      <c r="Q178" s="231">
        <v>0</v>
      </c>
      <c r="R178" s="231">
        <f>Q178*H178</f>
        <v>0</v>
      </c>
      <c r="S178" s="231">
        <v>0</v>
      </c>
      <c r="T178" s="232">
        <f>S178*H178</f>
        <v>0</v>
      </c>
      <c r="AR178" s="233" t="s">
        <v>134</v>
      </c>
      <c r="AT178" s="233" t="s">
        <v>130</v>
      </c>
      <c r="AU178" s="233" t="s">
        <v>158</v>
      </c>
      <c r="AY178" s="16" t="s">
        <v>126</v>
      </c>
      <c r="BE178" s="234">
        <f>IF(N178="základní",J178,0)</f>
        <v>0</v>
      </c>
      <c r="BF178" s="234">
        <f>IF(N178="snížená",J178,0)</f>
        <v>0</v>
      </c>
      <c r="BG178" s="234">
        <f>IF(N178="zákl. přenesená",J178,0)</f>
        <v>0</v>
      </c>
      <c r="BH178" s="234">
        <f>IF(N178="sníž. přenesená",J178,0)</f>
        <v>0</v>
      </c>
      <c r="BI178" s="234">
        <f>IF(N178="nulová",J178,0)</f>
        <v>0</v>
      </c>
      <c r="BJ178" s="16" t="s">
        <v>85</v>
      </c>
      <c r="BK178" s="234">
        <f>ROUND(I178*H178,2)</f>
        <v>0</v>
      </c>
      <c r="BL178" s="16" t="s">
        <v>134</v>
      </c>
      <c r="BM178" s="233" t="s">
        <v>415</v>
      </c>
    </row>
    <row r="179" spans="2:51" s="12" customFormat="1" ht="12">
      <c r="B179" s="235"/>
      <c r="C179" s="236"/>
      <c r="D179" s="237" t="s">
        <v>136</v>
      </c>
      <c r="E179" s="238" t="s">
        <v>1</v>
      </c>
      <c r="F179" s="239" t="s">
        <v>313</v>
      </c>
      <c r="G179" s="236"/>
      <c r="H179" s="240">
        <v>1782.977</v>
      </c>
      <c r="I179" s="241"/>
      <c r="J179" s="236"/>
      <c r="K179" s="236"/>
      <c r="L179" s="242"/>
      <c r="M179" s="243"/>
      <c r="N179" s="244"/>
      <c r="O179" s="244"/>
      <c r="P179" s="244"/>
      <c r="Q179" s="244"/>
      <c r="R179" s="244"/>
      <c r="S179" s="244"/>
      <c r="T179" s="245"/>
      <c r="AT179" s="246" t="s">
        <v>136</v>
      </c>
      <c r="AU179" s="246" t="s">
        <v>158</v>
      </c>
      <c r="AV179" s="12" t="s">
        <v>87</v>
      </c>
      <c r="AW179" s="12" t="s">
        <v>33</v>
      </c>
      <c r="AX179" s="12" t="s">
        <v>85</v>
      </c>
      <c r="AY179" s="246" t="s">
        <v>126</v>
      </c>
    </row>
    <row r="180" spans="2:65" s="1" customFormat="1" ht="16.5" customHeight="1">
      <c r="B180" s="37"/>
      <c r="C180" s="222" t="s">
        <v>416</v>
      </c>
      <c r="D180" s="222" t="s">
        <v>130</v>
      </c>
      <c r="E180" s="223" t="s">
        <v>373</v>
      </c>
      <c r="F180" s="224" t="s">
        <v>374</v>
      </c>
      <c r="G180" s="225" t="s">
        <v>343</v>
      </c>
      <c r="H180" s="226">
        <v>1782.977</v>
      </c>
      <c r="I180" s="227"/>
      <c r="J180" s="228">
        <f>ROUND(I180*H180,2)</f>
        <v>0</v>
      </c>
      <c r="K180" s="224" t="s">
        <v>223</v>
      </c>
      <c r="L180" s="42"/>
      <c r="M180" s="229" t="s">
        <v>1</v>
      </c>
      <c r="N180" s="230" t="s">
        <v>42</v>
      </c>
      <c r="O180" s="85"/>
      <c r="P180" s="231">
        <f>O180*H180</f>
        <v>0</v>
      </c>
      <c r="Q180" s="231">
        <v>0</v>
      </c>
      <c r="R180" s="231">
        <f>Q180*H180</f>
        <v>0</v>
      </c>
      <c r="S180" s="231">
        <v>0</v>
      </c>
      <c r="T180" s="232">
        <f>S180*H180</f>
        <v>0</v>
      </c>
      <c r="AR180" s="233" t="s">
        <v>134</v>
      </c>
      <c r="AT180" s="233" t="s">
        <v>130</v>
      </c>
      <c r="AU180" s="233" t="s">
        <v>158</v>
      </c>
      <c r="AY180" s="16" t="s">
        <v>126</v>
      </c>
      <c r="BE180" s="234">
        <f>IF(N180="základní",J180,0)</f>
        <v>0</v>
      </c>
      <c r="BF180" s="234">
        <f>IF(N180="snížená",J180,0)</f>
        <v>0</v>
      </c>
      <c r="BG180" s="234">
        <f>IF(N180="zákl. přenesená",J180,0)</f>
        <v>0</v>
      </c>
      <c r="BH180" s="234">
        <f>IF(N180="sníž. přenesená",J180,0)</f>
        <v>0</v>
      </c>
      <c r="BI180" s="234">
        <f>IF(N180="nulová",J180,0)</f>
        <v>0</v>
      </c>
      <c r="BJ180" s="16" t="s">
        <v>85</v>
      </c>
      <c r="BK180" s="234">
        <f>ROUND(I180*H180,2)</f>
        <v>0</v>
      </c>
      <c r="BL180" s="16" t="s">
        <v>134</v>
      </c>
      <c r="BM180" s="233" t="s">
        <v>417</v>
      </c>
    </row>
    <row r="181" spans="2:51" s="12" customFormat="1" ht="12">
      <c r="B181" s="235"/>
      <c r="C181" s="236"/>
      <c r="D181" s="237" t="s">
        <v>136</v>
      </c>
      <c r="E181" s="238" t="s">
        <v>1</v>
      </c>
      <c r="F181" s="239" t="s">
        <v>313</v>
      </c>
      <c r="G181" s="236"/>
      <c r="H181" s="240">
        <v>1782.977</v>
      </c>
      <c r="I181" s="241"/>
      <c r="J181" s="236"/>
      <c r="K181" s="236"/>
      <c r="L181" s="242"/>
      <c r="M181" s="243"/>
      <c r="N181" s="244"/>
      <c r="O181" s="244"/>
      <c r="P181" s="244"/>
      <c r="Q181" s="244"/>
      <c r="R181" s="244"/>
      <c r="S181" s="244"/>
      <c r="T181" s="245"/>
      <c r="AT181" s="246" t="s">
        <v>136</v>
      </c>
      <c r="AU181" s="246" t="s">
        <v>158</v>
      </c>
      <c r="AV181" s="12" t="s">
        <v>87</v>
      </c>
      <c r="AW181" s="12" t="s">
        <v>33</v>
      </c>
      <c r="AX181" s="12" t="s">
        <v>85</v>
      </c>
      <c r="AY181" s="246" t="s">
        <v>126</v>
      </c>
    </row>
    <row r="182" spans="2:65" s="1" customFormat="1" ht="36" customHeight="1">
      <c r="B182" s="37"/>
      <c r="C182" s="222" t="s">
        <v>418</v>
      </c>
      <c r="D182" s="222" t="s">
        <v>130</v>
      </c>
      <c r="E182" s="223" t="s">
        <v>376</v>
      </c>
      <c r="F182" s="224" t="s">
        <v>377</v>
      </c>
      <c r="G182" s="225" t="s">
        <v>305</v>
      </c>
      <c r="H182" s="226">
        <v>3209.359</v>
      </c>
      <c r="I182" s="227"/>
      <c r="J182" s="228">
        <f>ROUND(I182*H182,2)</f>
        <v>0</v>
      </c>
      <c r="K182" s="224" t="s">
        <v>223</v>
      </c>
      <c r="L182" s="42"/>
      <c r="M182" s="229" t="s">
        <v>1</v>
      </c>
      <c r="N182" s="230" t="s">
        <v>42</v>
      </c>
      <c r="O182" s="85"/>
      <c r="P182" s="231">
        <f>O182*H182</f>
        <v>0</v>
      </c>
      <c r="Q182" s="231">
        <v>0</v>
      </c>
      <c r="R182" s="231">
        <f>Q182*H182</f>
        <v>0</v>
      </c>
      <c r="S182" s="231">
        <v>0</v>
      </c>
      <c r="T182" s="232">
        <f>S182*H182</f>
        <v>0</v>
      </c>
      <c r="AR182" s="233" t="s">
        <v>134</v>
      </c>
      <c r="AT182" s="233" t="s">
        <v>130</v>
      </c>
      <c r="AU182" s="233" t="s">
        <v>158</v>
      </c>
      <c r="AY182" s="16" t="s">
        <v>126</v>
      </c>
      <c r="BE182" s="234">
        <f>IF(N182="základní",J182,0)</f>
        <v>0</v>
      </c>
      <c r="BF182" s="234">
        <f>IF(N182="snížená",J182,0)</f>
        <v>0</v>
      </c>
      <c r="BG182" s="234">
        <f>IF(N182="zákl. přenesená",J182,0)</f>
        <v>0</v>
      </c>
      <c r="BH182" s="234">
        <f>IF(N182="sníž. přenesená",J182,0)</f>
        <v>0</v>
      </c>
      <c r="BI182" s="234">
        <f>IF(N182="nulová",J182,0)</f>
        <v>0</v>
      </c>
      <c r="BJ182" s="16" t="s">
        <v>85</v>
      </c>
      <c r="BK182" s="234">
        <f>ROUND(I182*H182,2)</f>
        <v>0</v>
      </c>
      <c r="BL182" s="16" t="s">
        <v>134</v>
      </c>
      <c r="BM182" s="233" t="s">
        <v>419</v>
      </c>
    </row>
    <row r="183" spans="2:51" s="12" customFormat="1" ht="12">
      <c r="B183" s="235"/>
      <c r="C183" s="236"/>
      <c r="D183" s="237" t="s">
        <v>136</v>
      </c>
      <c r="E183" s="238" t="s">
        <v>1</v>
      </c>
      <c r="F183" s="239" t="s">
        <v>420</v>
      </c>
      <c r="G183" s="236"/>
      <c r="H183" s="240">
        <v>3209.359</v>
      </c>
      <c r="I183" s="241"/>
      <c r="J183" s="236"/>
      <c r="K183" s="236"/>
      <c r="L183" s="242"/>
      <c r="M183" s="243"/>
      <c r="N183" s="244"/>
      <c r="O183" s="244"/>
      <c r="P183" s="244"/>
      <c r="Q183" s="244"/>
      <c r="R183" s="244"/>
      <c r="S183" s="244"/>
      <c r="T183" s="245"/>
      <c r="AT183" s="246" t="s">
        <v>136</v>
      </c>
      <c r="AU183" s="246" t="s">
        <v>158</v>
      </c>
      <c r="AV183" s="12" t="s">
        <v>87</v>
      </c>
      <c r="AW183" s="12" t="s">
        <v>33</v>
      </c>
      <c r="AX183" s="12" t="s">
        <v>85</v>
      </c>
      <c r="AY183" s="246" t="s">
        <v>126</v>
      </c>
    </row>
    <row r="184" spans="2:65" s="1" customFormat="1" ht="36" customHeight="1">
      <c r="B184" s="37"/>
      <c r="C184" s="222" t="s">
        <v>421</v>
      </c>
      <c r="D184" s="222" t="s">
        <v>130</v>
      </c>
      <c r="E184" s="223" t="s">
        <v>422</v>
      </c>
      <c r="F184" s="224" t="s">
        <v>423</v>
      </c>
      <c r="G184" s="225" t="s">
        <v>133</v>
      </c>
      <c r="H184" s="226">
        <v>5943.257</v>
      </c>
      <c r="I184" s="227"/>
      <c r="J184" s="228">
        <f>ROUND(I184*H184,2)</f>
        <v>0</v>
      </c>
      <c r="K184" s="224" t="s">
        <v>223</v>
      </c>
      <c r="L184" s="42"/>
      <c r="M184" s="229" t="s">
        <v>1</v>
      </c>
      <c r="N184" s="230" t="s">
        <v>42</v>
      </c>
      <c r="O184" s="85"/>
      <c r="P184" s="231">
        <f>O184*H184</f>
        <v>0</v>
      </c>
      <c r="Q184" s="231">
        <v>0</v>
      </c>
      <c r="R184" s="231">
        <f>Q184*H184</f>
        <v>0</v>
      </c>
      <c r="S184" s="231">
        <v>0</v>
      </c>
      <c r="T184" s="232">
        <f>S184*H184</f>
        <v>0</v>
      </c>
      <c r="AR184" s="233" t="s">
        <v>134</v>
      </c>
      <c r="AT184" s="233" t="s">
        <v>130</v>
      </c>
      <c r="AU184" s="233" t="s">
        <v>158</v>
      </c>
      <c r="AY184" s="16" t="s">
        <v>126</v>
      </c>
      <c r="BE184" s="234">
        <f>IF(N184="základní",J184,0)</f>
        <v>0</v>
      </c>
      <c r="BF184" s="234">
        <f>IF(N184="snížená",J184,0)</f>
        <v>0</v>
      </c>
      <c r="BG184" s="234">
        <f>IF(N184="zákl. přenesená",J184,0)</f>
        <v>0</v>
      </c>
      <c r="BH184" s="234">
        <f>IF(N184="sníž. přenesená",J184,0)</f>
        <v>0</v>
      </c>
      <c r="BI184" s="234">
        <f>IF(N184="nulová",J184,0)</f>
        <v>0</v>
      </c>
      <c r="BJ184" s="16" t="s">
        <v>85</v>
      </c>
      <c r="BK184" s="234">
        <f>ROUND(I184*H184,2)</f>
        <v>0</v>
      </c>
      <c r="BL184" s="16" t="s">
        <v>134</v>
      </c>
      <c r="BM184" s="233" t="s">
        <v>424</v>
      </c>
    </row>
    <row r="185" spans="2:51" s="12" customFormat="1" ht="12">
      <c r="B185" s="235"/>
      <c r="C185" s="236"/>
      <c r="D185" s="237" t="s">
        <v>136</v>
      </c>
      <c r="E185" s="238" t="s">
        <v>1</v>
      </c>
      <c r="F185" s="239" t="s">
        <v>425</v>
      </c>
      <c r="G185" s="236"/>
      <c r="H185" s="240">
        <v>1173</v>
      </c>
      <c r="I185" s="241"/>
      <c r="J185" s="236"/>
      <c r="K185" s="236"/>
      <c r="L185" s="242"/>
      <c r="M185" s="243"/>
      <c r="N185" s="244"/>
      <c r="O185" s="244"/>
      <c r="P185" s="244"/>
      <c r="Q185" s="244"/>
      <c r="R185" s="244"/>
      <c r="S185" s="244"/>
      <c r="T185" s="245"/>
      <c r="AT185" s="246" t="s">
        <v>136</v>
      </c>
      <c r="AU185" s="246" t="s">
        <v>158</v>
      </c>
      <c r="AV185" s="12" t="s">
        <v>87</v>
      </c>
      <c r="AW185" s="12" t="s">
        <v>33</v>
      </c>
      <c r="AX185" s="12" t="s">
        <v>77</v>
      </c>
      <c r="AY185" s="246" t="s">
        <v>126</v>
      </c>
    </row>
    <row r="186" spans="2:51" s="12" customFormat="1" ht="12">
      <c r="B186" s="235"/>
      <c r="C186" s="236"/>
      <c r="D186" s="237" t="s">
        <v>136</v>
      </c>
      <c r="E186" s="238" t="s">
        <v>1</v>
      </c>
      <c r="F186" s="239" t="s">
        <v>426</v>
      </c>
      <c r="G186" s="236"/>
      <c r="H186" s="240">
        <v>4770.257</v>
      </c>
      <c r="I186" s="241"/>
      <c r="J186" s="236"/>
      <c r="K186" s="236"/>
      <c r="L186" s="242"/>
      <c r="M186" s="243"/>
      <c r="N186" s="244"/>
      <c r="O186" s="244"/>
      <c r="P186" s="244"/>
      <c r="Q186" s="244"/>
      <c r="R186" s="244"/>
      <c r="S186" s="244"/>
      <c r="T186" s="245"/>
      <c r="AT186" s="246" t="s">
        <v>136</v>
      </c>
      <c r="AU186" s="246" t="s">
        <v>158</v>
      </c>
      <c r="AV186" s="12" t="s">
        <v>87</v>
      </c>
      <c r="AW186" s="12" t="s">
        <v>33</v>
      </c>
      <c r="AX186" s="12" t="s">
        <v>77</v>
      </c>
      <c r="AY186" s="246" t="s">
        <v>126</v>
      </c>
    </row>
    <row r="187" spans="2:51" s="13" customFormat="1" ht="12">
      <c r="B187" s="247"/>
      <c r="C187" s="248"/>
      <c r="D187" s="237" t="s">
        <v>136</v>
      </c>
      <c r="E187" s="249" t="s">
        <v>1</v>
      </c>
      <c r="F187" s="250" t="s">
        <v>143</v>
      </c>
      <c r="G187" s="248"/>
      <c r="H187" s="251">
        <v>5943.257</v>
      </c>
      <c r="I187" s="252"/>
      <c r="J187" s="248"/>
      <c r="K187" s="248"/>
      <c r="L187" s="253"/>
      <c r="M187" s="254"/>
      <c r="N187" s="255"/>
      <c r="O187" s="255"/>
      <c r="P187" s="255"/>
      <c r="Q187" s="255"/>
      <c r="R187" s="255"/>
      <c r="S187" s="255"/>
      <c r="T187" s="256"/>
      <c r="AT187" s="257" t="s">
        <v>136</v>
      </c>
      <c r="AU187" s="257" t="s">
        <v>158</v>
      </c>
      <c r="AV187" s="13" t="s">
        <v>134</v>
      </c>
      <c r="AW187" s="13" t="s">
        <v>33</v>
      </c>
      <c r="AX187" s="13" t="s">
        <v>85</v>
      </c>
      <c r="AY187" s="257" t="s">
        <v>126</v>
      </c>
    </row>
    <row r="188" spans="2:65" s="1" customFormat="1" ht="36" customHeight="1">
      <c r="B188" s="37"/>
      <c r="C188" s="222" t="s">
        <v>427</v>
      </c>
      <c r="D188" s="222" t="s">
        <v>130</v>
      </c>
      <c r="E188" s="223" t="s">
        <v>428</v>
      </c>
      <c r="F188" s="224" t="s">
        <v>429</v>
      </c>
      <c r="G188" s="225" t="s">
        <v>133</v>
      </c>
      <c r="H188" s="226">
        <v>5943.257</v>
      </c>
      <c r="I188" s="227"/>
      <c r="J188" s="228">
        <f>ROUND(I188*H188,2)</f>
        <v>0</v>
      </c>
      <c r="K188" s="224" t="s">
        <v>223</v>
      </c>
      <c r="L188" s="42"/>
      <c r="M188" s="229" t="s">
        <v>1</v>
      </c>
      <c r="N188" s="230" t="s">
        <v>42</v>
      </c>
      <c r="O188" s="85"/>
      <c r="P188" s="231">
        <f>O188*H188</f>
        <v>0</v>
      </c>
      <c r="Q188" s="231">
        <v>0</v>
      </c>
      <c r="R188" s="231">
        <f>Q188*H188</f>
        <v>0</v>
      </c>
      <c r="S188" s="231">
        <v>0</v>
      </c>
      <c r="T188" s="232">
        <f>S188*H188</f>
        <v>0</v>
      </c>
      <c r="AR188" s="233" t="s">
        <v>134</v>
      </c>
      <c r="AT188" s="233" t="s">
        <v>130</v>
      </c>
      <c r="AU188" s="233" t="s">
        <v>158</v>
      </c>
      <c r="AY188" s="16" t="s">
        <v>126</v>
      </c>
      <c r="BE188" s="234">
        <f>IF(N188="základní",J188,0)</f>
        <v>0</v>
      </c>
      <c r="BF188" s="234">
        <f>IF(N188="snížená",J188,0)</f>
        <v>0</v>
      </c>
      <c r="BG188" s="234">
        <f>IF(N188="zákl. přenesená",J188,0)</f>
        <v>0</v>
      </c>
      <c r="BH188" s="234">
        <f>IF(N188="sníž. přenesená",J188,0)</f>
        <v>0</v>
      </c>
      <c r="BI188" s="234">
        <f>IF(N188="nulová",J188,0)</f>
        <v>0</v>
      </c>
      <c r="BJ188" s="16" t="s">
        <v>85</v>
      </c>
      <c r="BK188" s="234">
        <f>ROUND(I188*H188,2)</f>
        <v>0</v>
      </c>
      <c r="BL188" s="16" t="s">
        <v>134</v>
      </c>
      <c r="BM188" s="233" t="s">
        <v>430</v>
      </c>
    </row>
    <row r="189" spans="2:51" s="12" customFormat="1" ht="12">
      <c r="B189" s="235"/>
      <c r="C189" s="236"/>
      <c r="D189" s="237" t="s">
        <v>136</v>
      </c>
      <c r="E189" s="238" t="s">
        <v>1</v>
      </c>
      <c r="F189" s="239" t="s">
        <v>425</v>
      </c>
      <c r="G189" s="236"/>
      <c r="H189" s="240">
        <v>1173</v>
      </c>
      <c r="I189" s="241"/>
      <c r="J189" s="236"/>
      <c r="K189" s="236"/>
      <c r="L189" s="242"/>
      <c r="M189" s="243"/>
      <c r="N189" s="244"/>
      <c r="O189" s="244"/>
      <c r="P189" s="244"/>
      <c r="Q189" s="244"/>
      <c r="R189" s="244"/>
      <c r="S189" s="244"/>
      <c r="T189" s="245"/>
      <c r="AT189" s="246" t="s">
        <v>136</v>
      </c>
      <c r="AU189" s="246" t="s">
        <v>158</v>
      </c>
      <c r="AV189" s="12" t="s">
        <v>87</v>
      </c>
      <c r="AW189" s="12" t="s">
        <v>33</v>
      </c>
      <c r="AX189" s="12" t="s">
        <v>77</v>
      </c>
      <c r="AY189" s="246" t="s">
        <v>126</v>
      </c>
    </row>
    <row r="190" spans="2:51" s="12" customFormat="1" ht="12">
      <c r="B190" s="235"/>
      <c r="C190" s="236"/>
      <c r="D190" s="237" t="s">
        <v>136</v>
      </c>
      <c r="E190" s="238" t="s">
        <v>1</v>
      </c>
      <c r="F190" s="239" t="s">
        <v>426</v>
      </c>
      <c r="G190" s="236"/>
      <c r="H190" s="240">
        <v>4770.257</v>
      </c>
      <c r="I190" s="241"/>
      <c r="J190" s="236"/>
      <c r="K190" s="236"/>
      <c r="L190" s="242"/>
      <c r="M190" s="243"/>
      <c r="N190" s="244"/>
      <c r="O190" s="244"/>
      <c r="P190" s="244"/>
      <c r="Q190" s="244"/>
      <c r="R190" s="244"/>
      <c r="S190" s="244"/>
      <c r="T190" s="245"/>
      <c r="AT190" s="246" t="s">
        <v>136</v>
      </c>
      <c r="AU190" s="246" t="s">
        <v>158</v>
      </c>
      <c r="AV190" s="12" t="s">
        <v>87</v>
      </c>
      <c r="AW190" s="12" t="s">
        <v>33</v>
      </c>
      <c r="AX190" s="12" t="s">
        <v>77</v>
      </c>
      <c r="AY190" s="246" t="s">
        <v>126</v>
      </c>
    </row>
    <row r="191" spans="2:51" s="13" customFormat="1" ht="12">
      <c r="B191" s="247"/>
      <c r="C191" s="248"/>
      <c r="D191" s="237" t="s">
        <v>136</v>
      </c>
      <c r="E191" s="249" t="s">
        <v>1</v>
      </c>
      <c r="F191" s="250" t="s">
        <v>143</v>
      </c>
      <c r="G191" s="248"/>
      <c r="H191" s="251">
        <v>5943.257</v>
      </c>
      <c r="I191" s="252"/>
      <c r="J191" s="248"/>
      <c r="K191" s="248"/>
      <c r="L191" s="253"/>
      <c r="M191" s="254"/>
      <c r="N191" s="255"/>
      <c r="O191" s="255"/>
      <c r="P191" s="255"/>
      <c r="Q191" s="255"/>
      <c r="R191" s="255"/>
      <c r="S191" s="255"/>
      <c r="T191" s="256"/>
      <c r="AT191" s="257" t="s">
        <v>136</v>
      </c>
      <c r="AU191" s="257" t="s">
        <v>158</v>
      </c>
      <c r="AV191" s="13" t="s">
        <v>134</v>
      </c>
      <c r="AW191" s="13" t="s">
        <v>33</v>
      </c>
      <c r="AX191" s="13" t="s">
        <v>85</v>
      </c>
      <c r="AY191" s="257" t="s">
        <v>126</v>
      </c>
    </row>
    <row r="192" spans="2:65" s="1" customFormat="1" ht="16.5" customHeight="1">
      <c r="B192" s="37"/>
      <c r="C192" s="279" t="s">
        <v>431</v>
      </c>
      <c r="D192" s="279" t="s">
        <v>368</v>
      </c>
      <c r="E192" s="280" t="s">
        <v>432</v>
      </c>
      <c r="F192" s="281" t="s">
        <v>433</v>
      </c>
      <c r="G192" s="282" t="s">
        <v>305</v>
      </c>
      <c r="H192" s="283">
        <v>3424.207</v>
      </c>
      <c r="I192" s="284"/>
      <c r="J192" s="285">
        <f>ROUND(I192*H192,2)</f>
        <v>0</v>
      </c>
      <c r="K192" s="281" t="s">
        <v>223</v>
      </c>
      <c r="L192" s="286"/>
      <c r="M192" s="287" t="s">
        <v>1</v>
      </c>
      <c r="N192" s="288" t="s">
        <v>42</v>
      </c>
      <c r="O192" s="85"/>
      <c r="P192" s="231">
        <f>O192*H192</f>
        <v>0</v>
      </c>
      <c r="Q192" s="231">
        <v>1</v>
      </c>
      <c r="R192" s="231">
        <f>Q192*H192</f>
        <v>3424.207</v>
      </c>
      <c r="S192" s="231">
        <v>0</v>
      </c>
      <c r="T192" s="232">
        <f>S192*H192</f>
        <v>0</v>
      </c>
      <c r="AR192" s="233" t="s">
        <v>182</v>
      </c>
      <c r="AT192" s="233" t="s">
        <v>368</v>
      </c>
      <c r="AU192" s="233" t="s">
        <v>158</v>
      </c>
      <c r="AY192" s="16" t="s">
        <v>126</v>
      </c>
      <c r="BE192" s="234">
        <f>IF(N192="základní",J192,0)</f>
        <v>0</v>
      </c>
      <c r="BF192" s="234">
        <f>IF(N192="snížená",J192,0)</f>
        <v>0</v>
      </c>
      <c r="BG192" s="234">
        <f>IF(N192="zákl. přenesená",J192,0)</f>
        <v>0</v>
      </c>
      <c r="BH192" s="234">
        <f>IF(N192="sníž. přenesená",J192,0)</f>
        <v>0</v>
      </c>
      <c r="BI192" s="234">
        <f>IF(N192="nulová",J192,0)</f>
        <v>0</v>
      </c>
      <c r="BJ192" s="16" t="s">
        <v>85</v>
      </c>
      <c r="BK192" s="234">
        <f>ROUND(I192*H192,2)</f>
        <v>0</v>
      </c>
      <c r="BL192" s="16" t="s">
        <v>134</v>
      </c>
      <c r="BM192" s="233" t="s">
        <v>434</v>
      </c>
    </row>
    <row r="193" spans="2:51" s="12" customFormat="1" ht="12">
      <c r="B193" s="235"/>
      <c r="C193" s="236"/>
      <c r="D193" s="237" t="s">
        <v>136</v>
      </c>
      <c r="E193" s="238" t="s">
        <v>1</v>
      </c>
      <c r="F193" s="239" t="s">
        <v>435</v>
      </c>
      <c r="G193" s="236"/>
      <c r="H193" s="240">
        <v>3424.207</v>
      </c>
      <c r="I193" s="241"/>
      <c r="J193" s="236"/>
      <c r="K193" s="236"/>
      <c r="L193" s="242"/>
      <c r="M193" s="243"/>
      <c r="N193" s="244"/>
      <c r="O193" s="244"/>
      <c r="P193" s="244"/>
      <c r="Q193" s="244"/>
      <c r="R193" s="244"/>
      <c r="S193" s="244"/>
      <c r="T193" s="245"/>
      <c r="AT193" s="246" t="s">
        <v>136</v>
      </c>
      <c r="AU193" s="246" t="s">
        <v>158</v>
      </c>
      <c r="AV193" s="12" t="s">
        <v>87</v>
      </c>
      <c r="AW193" s="12" t="s">
        <v>33</v>
      </c>
      <c r="AX193" s="12" t="s">
        <v>85</v>
      </c>
      <c r="AY193" s="246" t="s">
        <v>126</v>
      </c>
    </row>
    <row r="194" spans="2:63" s="11" customFormat="1" ht="22.8" customHeight="1">
      <c r="B194" s="206"/>
      <c r="C194" s="207"/>
      <c r="D194" s="208" t="s">
        <v>76</v>
      </c>
      <c r="E194" s="220" t="s">
        <v>134</v>
      </c>
      <c r="F194" s="220" t="s">
        <v>436</v>
      </c>
      <c r="G194" s="207"/>
      <c r="H194" s="207"/>
      <c r="I194" s="210"/>
      <c r="J194" s="221">
        <f>BK194</f>
        <v>0</v>
      </c>
      <c r="K194" s="207"/>
      <c r="L194" s="212"/>
      <c r="M194" s="213"/>
      <c r="N194" s="214"/>
      <c r="O194" s="214"/>
      <c r="P194" s="215">
        <f>SUM(P195:P210)</f>
        <v>0</v>
      </c>
      <c r="Q194" s="214"/>
      <c r="R194" s="215">
        <f>SUM(R195:R210)</f>
        <v>175.95743099999999</v>
      </c>
      <c r="S194" s="214"/>
      <c r="T194" s="216">
        <f>SUM(T195:T210)</f>
        <v>0</v>
      </c>
      <c r="AR194" s="217" t="s">
        <v>85</v>
      </c>
      <c r="AT194" s="218" t="s">
        <v>76</v>
      </c>
      <c r="AU194" s="218" t="s">
        <v>85</v>
      </c>
      <c r="AY194" s="217" t="s">
        <v>126</v>
      </c>
      <c r="BK194" s="219">
        <f>SUM(BK195:BK210)</f>
        <v>0</v>
      </c>
    </row>
    <row r="195" spans="2:65" s="1" customFormat="1" ht="36" customHeight="1">
      <c r="B195" s="37"/>
      <c r="C195" s="222" t="s">
        <v>437</v>
      </c>
      <c r="D195" s="222" t="s">
        <v>130</v>
      </c>
      <c r="E195" s="223" t="s">
        <v>438</v>
      </c>
      <c r="F195" s="224" t="s">
        <v>439</v>
      </c>
      <c r="G195" s="225" t="s">
        <v>133</v>
      </c>
      <c r="H195" s="226">
        <v>140.5</v>
      </c>
      <c r="I195" s="227"/>
      <c r="J195" s="228">
        <f>ROUND(I195*H195,2)</f>
        <v>0</v>
      </c>
      <c r="K195" s="224" t="s">
        <v>223</v>
      </c>
      <c r="L195" s="42"/>
      <c r="M195" s="229" t="s">
        <v>1</v>
      </c>
      <c r="N195" s="230" t="s">
        <v>42</v>
      </c>
      <c r="O195" s="85"/>
      <c r="P195" s="231">
        <f>O195*H195</f>
        <v>0</v>
      </c>
      <c r="Q195" s="231">
        <v>0.18051</v>
      </c>
      <c r="R195" s="231">
        <f>Q195*H195</f>
        <v>25.361655</v>
      </c>
      <c r="S195" s="231">
        <v>0</v>
      </c>
      <c r="T195" s="232">
        <f>S195*H195</f>
        <v>0</v>
      </c>
      <c r="AR195" s="233" t="s">
        <v>134</v>
      </c>
      <c r="AT195" s="233" t="s">
        <v>130</v>
      </c>
      <c r="AU195" s="233" t="s">
        <v>87</v>
      </c>
      <c r="AY195" s="16" t="s">
        <v>126</v>
      </c>
      <c r="BE195" s="234">
        <f>IF(N195="základní",J195,0)</f>
        <v>0</v>
      </c>
      <c r="BF195" s="234">
        <f>IF(N195="snížená",J195,0)</f>
        <v>0</v>
      </c>
      <c r="BG195" s="234">
        <f>IF(N195="zákl. přenesená",J195,0)</f>
        <v>0</v>
      </c>
      <c r="BH195" s="234">
        <f>IF(N195="sníž. přenesená",J195,0)</f>
        <v>0</v>
      </c>
      <c r="BI195" s="234">
        <f>IF(N195="nulová",J195,0)</f>
        <v>0</v>
      </c>
      <c r="BJ195" s="16" t="s">
        <v>85</v>
      </c>
      <c r="BK195" s="234">
        <f>ROUND(I195*H195,2)</f>
        <v>0</v>
      </c>
      <c r="BL195" s="16" t="s">
        <v>134</v>
      </c>
      <c r="BM195" s="233" t="s">
        <v>440</v>
      </c>
    </row>
    <row r="196" spans="2:51" s="12" customFormat="1" ht="12">
      <c r="B196" s="235"/>
      <c r="C196" s="236"/>
      <c r="D196" s="237" t="s">
        <v>136</v>
      </c>
      <c r="E196" s="238" t="s">
        <v>1</v>
      </c>
      <c r="F196" s="239" t="s">
        <v>441</v>
      </c>
      <c r="G196" s="236"/>
      <c r="H196" s="240">
        <v>27</v>
      </c>
      <c r="I196" s="241"/>
      <c r="J196" s="236"/>
      <c r="K196" s="236"/>
      <c r="L196" s="242"/>
      <c r="M196" s="243"/>
      <c r="N196" s="244"/>
      <c r="O196" s="244"/>
      <c r="P196" s="244"/>
      <c r="Q196" s="244"/>
      <c r="R196" s="244"/>
      <c r="S196" s="244"/>
      <c r="T196" s="245"/>
      <c r="AT196" s="246" t="s">
        <v>136</v>
      </c>
      <c r="AU196" s="246" t="s">
        <v>87</v>
      </c>
      <c r="AV196" s="12" t="s">
        <v>87</v>
      </c>
      <c r="AW196" s="12" t="s">
        <v>33</v>
      </c>
      <c r="AX196" s="12" t="s">
        <v>77</v>
      </c>
      <c r="AY196" s="246" t="s">
        <v>126</v>
      </c>
    </row>
    <row r="197" spans="2:51" s="12" customFormat="1" ht="12">
      <c r="B197" s="235"/>
      <c r="C197" s="236"/>
      <c r="D197" s="237" t="s">
        <v>136</v>
      </c>
      <c r="E197" s="238" t="s">
        <v>1</v>
      </c>
      <c r="F197" s="239" t="s">
        <v>442</v>
      </c>
      <c r="G197" s="236"/>
      <c r="H197" s="240">
        <v>113.5</v>
      </c>
      <c r="I197" s="241"/>
      <c r="J197" s="236"/>
      <c r="K197" s="236"/>
      <c r="L197" s="242"/>
      <c r="M197" s="243"/>
      <c r="N197" s="244"/>
      <c r="O197" s="244"/>
      <c r="P197" s="244"/>
      <c r="Q197" s="244"/>
      <c r="R197" s="244"/>
      <c r="S197" s="244"/>
      <c r="T197" s="245"/>
      <c r="AT197" s="246" t="s">
        <v>136</v>
      </c>
      <c r="AU197" s="246" t="s">
        <v>87</v>
      </c>
      <c r="AV197" s="12" t="s">
        <v>87</v>
      </c>
      <c r="AW197" s="12" t="s">
        <v>33</v>
      </c>
      <c r="AX197" s="12" t="s">
        <v>77</v>
      </c>
      <c r="AY197" s="246" t="s">
        <v>126</v>
      </c>
    </row>
    <row r="198" spans="2:51" s="13" customFormat="1" ht="12">
      <c r="B198" s="247"/>
      <c r="C198" s="248"/>
      <c r="D198" s="237" t="s">
        <v>136</v>
      </c>
      <c r="E198" s="249" t="s">
        <v>1</v>
      </c>
      <c r="F198" s="250" t="s">
        <v>143</v>
      </c>
      <c r="G198" s="248"/>
      <c r="H198" s="251">
        <v>140.5</v>
      </c>
      <c r="I198" s="252"/>
      <c r="J198" s="248"/>
      <c r="K198" s="248"/>
      <c r="L198" s="253"/>
      <c r="M198" s="254"/>
      <c r="N198" s="255"/>
      <c r="O198" s="255"/>
      <c r="P198" s="255"/>
      <c r="Q198" s="255"/>
      <c r="R198" s="255"/>
      <c r="S198" s="255"/>
      <c r="T198" s="256"/>
      <c r="AT198" s="257" t="s">
        <v>136</v>
      </c>
      <c r="AU198" s="257" t="s">
        <v>87</v>
      </c>
      <c r="AV198" s="13" t="s">
        <v>134</v>
      </c>
      <c r="AW198" s="13" t="s">
        <v>33</v>
      </c>
      <c r="AX198" s="13" t="s">
        <v>85</v>
      </c>
      <c r="AY198" s="257" t="s">
        <v>126</v>
      </c>
    </row>
    <row r="199" spans="2:65" s="1" customFormat="1" ht="24" customHeight="1">
      <c r="B199" s="37"/>
      <c r="C199" s="222" t="s">
        <v>443</v>
      </c>
      <c r="D199" s="222" t="s">
        <v>130</v>
      </c>
      <c r="E199" s="223" t="s">
        <v>444</v>
      </c>
      <c r="F199" s="224" t="s">
        <v>445</v>
      </c>
      <c r="G199" s="225" t="s">
        <v>343</v>
      </c>
      <c r="H199" s="226">
        <v>14.2</v>
      </c>
      <c r="I199" s="227"/>
      <c r="J199" s="228">
        <f>ROUND(I199*H199,2)</f>
        <v>0</v>
      </c>
      <c r="K199" s="224" t="s">
        <v>223</v>
      </c>
      <c r="L199" s="42"/>
      <c r="M199" s="229" t="s">
        <v>1</v>
      </c>
      <c r="N199" s="230" t="s">
        <v>42</v>
      </c>
      <c r="O199" s="85"/>
      <c r="P199" s="231">
        <f>O199*H199</f>
        <v>0</v>
      </c>
      <c r="Q199" s="231">
        <v>1.9968</v>
      </c>
      <c r="R199" s="231">
        <f>Q199*H199</f>
        <v>28.354559999999996</v>
      </c>
      <c r="S199" s="231">
        <v>0</v>
      </c>
      <c r="T199" s="232">
        <f>S199*H199</f>
        <v>0</v>
      </c>
      <c r="AR199" s="233" t="s">
        <v>134</v>
      </c>
      <c r="AT199" s="233" t="s">
        <v>130</v>
      </c>
      <c r="AU199" s="233" t="s">
        <v>87</v>
      </c>
      <c r="AY199" s="16" t="s">
        <v>126</v>
      </c>
      <c r="BE199" s="234">
        <f>IF(N199="základní",J199,0)</f>
        <v>0</v>
      </c>
      <c r="BF199" s="234">
        <f>IF(N199="snížená",J199,0)</f>
        <v>0</v>
      </c>
      <c r="BG199" s="234">
        <f>IF(N199="zákl. přenesená",J199,0)</f>
        <v>0</v>
      </c>
      <c r="BH199" s="234">
        <f>IF(N199="sníž. přenesená",J199,0)</f>
        <v>0</v>
      </c>
      <c r="BI199" s="234">
        <f>IF(N199="nulová",J199,0)</f>
        <v>0</v>
      </c>
      <c r="BJ199" s="16" t="s">
        <v>85</v>
      </c>
      <c r="BK199" s="234">
        <f>ROUND(I199*H199,2)</f>
        <v>0</v>
      </c>
      <c r="BL199" s="16" t="s">
        <v>134</v>
      </c>
      <c r="BM199" s="233" t="s">
        <v>446</v>
      </c>
    </row>
    <row r="200" spans="2:51" s="12" customFormat="1" ht="12">
      <c r="B200" s="235"/>
      <c r="C200" s="236"/>
      <c r="D200" s="237" t="s">
        <v>136</v>
      </c>
      <c r="E200" s="238" t="s">
        <v>1</v>
      </c>
      <c r="F200" s="239" t="s">
        <v>447</v>
      </c>
      <c r="G200" s="236"/>
      <c r="H200" s="240">
        <v>14.2</v>
      </c>
      <c r="I200" s="241"/>
      <c r="J200" s="236"/>
      <c r="K200" s="236"/>
      <c r="L200" s="242"/>
      <c r="M200" s="243"/>
      <c r="N200" s="244"/>
      <c r="O200" s="244"/>
      <c r="P200" s="244"/>
      <c r="Q200" s="244"/>
      <c r="R200" s="244"/>
      <c r="S200" s="244"/>
      <c r="T200" s="245"/>
      <c r="AT200" s="246" t="s">
        <v>136</v>
      </c>
      <c r="AU200" s="246" t="s">
        <v>87</v>
      </c>
      <c r="AV200" s="12" t="s">
        <v>87</v>
      </c>
      <c r="AW200" s="12" t="s">
        <v>33</v>
      </c>
      <c r="AX200" s="12" t="s">
        <v>85</v>
      </c>
      <c r="AY200" s="246" t="s">
        <v>126</v>
      </c>
    </row>
    <row r="201" spans="2:65" s="1" customFormat="1" ht="36" customHeight="1">
      <c r="B201" s="37"/>
      <c r="C201" s="222" t="s">
        <v>448</v>
      </c>
      <c r="D201" s="222" t="s">
        <v>130</v>
      </c>
      <c r="E201" s="223" t="s">
        <v>449</v>
      </c>
      <c r="F201" s="224" t="s">
        <v>450</v>
      </c>
      <c r="G201" s="225" t="s">
        <v>343</v>
      </c>
      <c r="H201" s="226">
        <v>28.4</v>
      </c>
      <c r="I201" s="227"/>
      <c r="J201" s="228">
        <f>ROUND(I201*H201,2)</f>
        <v>0</v>
      </c>
      <c r="K201" s="224" t="s">
        <v>223</v>
      </c>
      <c r="L201" s="42"/>
      <c r="M201" s="229" t="s">
        <v>1</v>
      </c>
      <c r="N201" s="230" t="s">
        <v>42</v>
      </c>
      <c r="O201" s="85"/>
      <c r="P201" s="231">
        <f>O201*H201</f>
        <v>0</v>
      </c>
      <c r="Q201" s="231">
        <v>2.13408</v>
      </c>
      <c r="R201" s="231">
        <f>Q201*H201</f>
        <v>60.60787199999999</v>
      </c>
      <c r="S201" s="231">
        <v>0</v>
      </c>
      <c r="T201" s="232">
        <f>S201*H201</f>
        <v>0</v>
      </c>
      <c r="AR201" s="233" t="s">
        <v>134</v>
      </c>
      <c r="AT201" s="233" t="s">
        <v>130</v>
      </c>
      <c r="AU201" s="233" t="s">
        <v>87</v>
      </c>
      <c r="AY201" s="16" t="s">
        <v>126</v>
      </c>
      <c r="BE201" s="234">
        <f>IF(N201="základní",J201,0)</f>
        <v>0</v>
      </c>
      <c r="BF201" s="234">
        <f>IF(N201="snížená",J201,0)</f>
        <v>0</v>
      </c>
      <c r="BG201" s="234">
        <f>IF(N201="zákl. přenesená",J201,0)</f>
        <v>0</v>
      </c>
      <c r="BH201" s="234">
        <f>IF(N201="sníž. přenesená",J201,0)</f>
        <v>0</v>
      </c>
      <c r="BI201" s="234">
        <f>IF(N201="nulová",J201,0)</f>
        <v>0</v>
      </c>
      <c r="BJ201" s="16" t="s">
        <v>85</v>
      </c>
      <c r="BK201" s="234">
        <f>ROUND(I201*H201,2)</f>
        <v>0</v>
      </c>
      <c r="BL201" s="16" t="s">
        <v>134</v>
      </c>
      <c r="BM201" s="233" t="s">
        <v>451</v>
      </c>
    </row>
    <row r="202" spans="2:51" s="12" customFormat="1" ht="12">
      <c r="B202" s="235"/>
      <c r="C202" s="236"/>
      <c r="D202" s="237" t="s">
        <v>136</v>
      </c>
      <c r="E202" s="238" t="s">
        <v>1</v>
      </c>
      <c r="F202" s="239" t="s">
        <v>452</v>
      </c>
      <c r="G202" s="236"/>
      <c r="H202" s="240">
        <v>28.4</v>
      </c>
      <c r="I202" s="241"/>
      <c r="J202" s="236"/>
      <c r="K202" s="236"/>
      <c r="L202" s="242"/>
      <c r="M202" s="243"/>
      <c r="N202" s="244"/>
      <c r="O202" s="244"/>
      <c r="P202" s="244"/>
      <c r="Q202" s="244"/>
      <c r="R202" s="244"/>
      <c r="S202" s="244"/>
      <c r="T202" s="245"/>
      <c r="AT202" s="246" t="s">
        <v>136</v>
      </c>
      <c r="AU202" s="246" t="s">
        <v>87</v>
      </c>
      <c r="AV202" s="12" t="s">
        <v>87</v>
      </c>
      <c r="AW202" s="12" t="s">
        <v>33</v>
      </c>
      <c r="AX202" s="12" t="s">
        <v>85</v>
      </c>
      <c r="AY202" s="246" t="s">
        <v>126</v>
      </c>
    </row>
    <row r="203" spans="2:65" s="1" customFormat="1" ht="36" customHeight="1">
      <c r="B203" s="37"/>
      <c r="C203" s="222" t="s">
        <v>453</v>
      </c>
      <c r="D203" s="222" t="s">
        <v>130</v>
      </c>
      <c r="E203" s="223" t="s">
        <v>454</v>
      </c>
      <c r="F203" s="224" t="s">
        <v>455</v>
      </c>
      <c r="G203" s="225" t="s">
        <v>343</v>
      </c>
      <c r="H203" s="226">
        <v>6.75</v>
      </c>
      <c r="I203" s="227"/>
      <c r="J203" s="228">
        <f>ROUND(I203*H203,2)</f>
        <v>0</v>
      </c>
      <c r="K203" s="224" t="s">
        <v>223</v>
      </c>
      <c r="L203" s="42"/>
      <c r="M203" s="229" t="s">
        <v>1</v>
      </c>
      <c r="N203" s="230" t="s">
        <v>42</v>
      </c>
      <c r="O203" s="85"/>
      <c r="P203" s="231">
        <f>O203*H203</f>
        <v>0</v>
      </c>
      <c r="Q203" s="231">
        <v>1.9968</v>
      </c>
      <c r="R203" s="231">
        <f>Q203*H203</f>
        <v>13.478399999999999</v>
      </c>
      <c r="S203" s="231">
        <v>0</v>
      </c>
      <c r="T203" s="232">
        <f>S203*H203</f>
        <v>0</v>
      </c>
      <c r="AR203" s="233" t="s">
        <v>134</v>
      </c>
      <c r="AT203" s="233" t="s">
        <v>130</v>
      </c>
      <c r="AU203" s="233" t="s">
        <v>87</v>
      </c>
      <c r="AY203" s="16" t="s">
        <v>126</v>
      </c>
      <c r="BE203" s="234">
        <f>IF(N203="základní",J203,0)</f>
        <v>0</v>
      </c>
      <c r="BF203" s="234">
        <f>IF(N203="snížená",J203,0)</f>
        <v>0</v>
      </c>
      <c r="BG203" s="234">
        <f>IF(N203="zákl. přenesená",J203,0)</f>
        <v>0</v>
      </c>
      <c r="BH203" s="234">
        <f>IF(N203="sníž. přenesená",J203,0)</f>
        <v>0</v>
      </c>
      <c r="BI203" s="234">
        <f>IF(N203="nulová",J203,0)</f>
        <v>0</v>
      </c>
      <c r="BJ203" s="16" t="s">
        <v>85</v>
      </c>
      <c r="BK203" s="234">
        <f>ROUND(I203*H203,2)</f>
        <v>0</v>
      </c>
      <c r="BL203" s="16" t="s">
        <v>134</v>
      </c>
      <c r="BM203" s="233" t="s">
        <v>456</v>
      </c>
    </row>
    <row r="204" spans="2:51" s="12" customFormat="1" ht="12">
      <c r="B204" s="235"/>
      <c r="C204" s="236"/>
      <c r="D204" s="237" t="s">
        <v>136</v>
      </c>
      <c r="E204" s="238" t="s">
        <v>1</v>
      </c>
      <c r="F204" s="239" t="s">
        <v>457</v>
      </c>
      <c r="G204" s="236"/>
      <c r="H204" s="240">
        <v>6.75</v>
      </c>
      <c r="I204" s="241"/>
      <c r="J204" s="236"/>
      <c r="K204" s="236"/>
      <c r="L204" s="242"/>
      <c r="M204" s="243"/>
      <c r="N204" s="244"/>
      <c r="O204" s="244"/>
      <c r="P204" s="244"/>
      <c r="Q204" s="244"/>
      <c r="R204" s="244"/>
      <c r="S204" s="244"/>
      <c r="T204" s="245"/>
      <c r="AT204" s="246" t="s">
        <v>136</v>
      </c>
      <c r="AU204" s="246" t="s">
        <v>87</v>
      </c>
      <c r="AV204" s="12" t="s">
        <v>87</v>
      </c>
      <c r="AW204" s="12" t="s">
        <v>33</v>
      </c>
      <c r="AX204" s="12" t="s">
        <v>85</v>
      </c>
      <c r="AY204" s="246" t="s">
        <v>126</v>
      </c>
    </row>
    <row r="205" spans="2:65" s="1" customFormat="1" ht="24" customHeight="1">
      <c r="B205" s="37"/>
      <c r="C205" s="222" t="s">
        <v>458</v>
      </c>
      <c r="D205" s="222" t="s">
        <v>130</v>
      </c>
      <c r="E205" s="223" t="s">
        <v>459</v>
      </c>
      <c r="F205" s="224" t="s">
        <v>460</v>
      </c>
      <c r="G205" s="225" t="s">
        <v>343</v>
      </c>
      <c r="H205" s="226">
        <v>23.998</v>
      </c>
      <c r="I205" s="227"/>
      <c r="J205" s="228">
        <f>ROUND(I205*H205,2)</f>
        <v>0</v>
      </c>
      <c r="K205" s="224" t="s">
        <v>223</v>
      </c>
      <c r="L205" s="42"/>
      <c r="M205" s="229" t="s">
        <v>1</v>
      </c>
      <c r="N205" s="230" t="s">
        <v>42</v>
      </c>
      <c r="O205" s="85"/>
      <c r="P205" s="231">
        <f>O205*H205</f>
        <v>0</v>
      </c>
      <c r="Q205" s="231">
        <v>1.848</v>
      </c>
      <c r="R205" s="231">
        <f>Q205*H205</f>
        <v>44.348304000000006</v>
      </c>
      <c r="S205" s="231">
        <v>0</v>
      </c>
      <c r="T205" s="232">
        <f>S205*H205</f>
        <v>0</v>
      </c>
      <c r="AR205" s="233" t="s">
        <v>134</v>
      </c>
      <c r="AT205" s="233" t="s">
        <v>130</v>
      </c>
      <c r="AU205" s="233" t="s">
        <v>87</v>
      </c>
      <c r="AY205" s="16" t="s">
        <v>126</v>
      </c>
      <c r="BE205" s="234">
        <f>IF(N205="základní",J205,0)</f>
        <v>0</v>
      </c>
      <c r="BF205" s="234">
        <f>IF(N205="snížená",J205,0)</f>
        <v>0</v>
      </c>
      <c r="BG205" s="234">
        <f>IF(N205="zákl. přenesená",J205,0)</f>
        <v>0</v>
      </c>
      <c r="BH205" s="234">
        <f>IF(N205="sníž. přenesená",J205,0)</f>
        <v>0</v>
      </c>
      <c r="BI205" s="234">
        <f>IF(N205="nulová",J205,0)</f>
        <v>0</v>
      </c>
      <c r="BJ205" s="16" t="s">
        <v>85</v>
      </c>
      <c r="BK205" s="234">
        <f>ROUND(I205*H205,2)</f>
        <v>0</v>
      </c>
      <c r="BL205" s="16" t="s">
        <v>134</v>
      </c>
      <c r="BM205" s="233" t="s">
        <v>461</v>
      </c>
    </row>
    <row r="206" spans="2:51" s="12" customFormat="1" ht="12">
      <c r="B206" s="235"/>
      <c r="C206" s="236"/>
      <c r="D206" s="237" t="s">
        <v>136</v>
      </c>
      <c r="E206" s="238" t="s">
        <v>1</v>
      </c>
      <c r="F206" s="239" t="s">
        <v>462</v>
      </c>
      <c r="G206" s="236"/>
      <c r="H206" s="240">
        <v>3.998</v>
      </c>
      <c r="I206" s="241"/>
      <c r="J206" s="236"/>
      <c r="K206" s="236"/>
      <c r="L206" s="242"/>
      <c r="M206" s="243"/>
      <c r="N206" s="244"/>
      <c r="O206" s="244"/>
      <c r="P206" s="244"/>
      <c r="Q206" s="244"/>
      <c r="R206" s="244"/>
      <c r="S206" s="244"/>
      <c r="T206" s="245"/>
      <c r="AT206" s="246" t="s">
        <v>136</v>
      </c>
      <c r="AU206" s="246" t="s">
        <v>87</v>
      </c>
      <c r="AV206" s="12" t="s">
        <v>87</v>
      </c>
      <c r="AW206" s="12" t="s">
        <v>33</v>
      </c>
      <c r="AX206" s="12" t="s">
        <v>77</v>
      </c>
      <c r="AY206" s="246" t="s">
        <v>126</v>
      </c>
    </row>
    <row r="207" spans="2:51" s="12" customFormat="1" ht="12">
      <c r="B207" s="235"/>
      <c r="C207" s="236"/>
      <c r="D207" s="237" t="s">
        <v>136</v>
      </c>
      <c r="E207" s="238" t="s">
        <v>1</v>
      </c>
      <c r="F207" s="239" t="s">
        <v>463</v>
      </c>
      <c r="G207" s="236"/>
      <c r="H207" s="240">
        <v>20</v>
      </c>
      <c r="I207" s="241"/>
      <c r="J207" s="236"/>
      <c r="K207" s="236"/>
      <c r="L207" s="242"/>
      <c r="M207" s="243"/>
      <c r="N207" s="244"/>
      <c r="O207" s="244"/>
      <c r="P207" s="244"/>
      <c r="Q207" s="244"/>
      <c r="R207" s="244"/>
      <c r="S207" s="244"/>
      <c r="T207" s="245"/>
      <c r="AT207" s="246" t="s">
        <v>136</v>
      </c>
      <c r="AU207" s="246" t="s">
        <v>87</v>
      </c>
      <c r="AV207" s="12" t="s">
        <v>87</v>
      </c>
      <c r="AW207" s="12" t="s">
        <v>33</v>
      </c>
      <c r="AX207" s="12" t="s">
        <v>77</v>
      </c>
      <c r="AY207" s="246" t="s">
        <v>126</v>
      </c>
    </row>
    <row r="208" spans="2:51" s="13" customFormat="1" ht="12">
      <c r="B208" s="247"/>
      <c r="C208" s="248"/>
      <c r="D208" s="237" t="s">
        <v>136</v>
      </c>
      <c r="E208" s="249" t="s">
        <v>1</v>
      </c>
      <c r="F208" s="250" t="s">
        <v>143</v>
      </c>
      <c r="G208" s="248"/>
      <c r="H208" s="251">
        <v>23.998</v>
      </c>
      <c r="I208" s="252"/>
      <c r="J208" s="248"/>
      <c r="K208" s="248"/>
      <c r="L208" s="253"/>
      <c r="M208" s="254"/>
      <c r="N208" s="255"/>
      <c r="O208" s="255"/>
      <c r="P208" s="255"/>
      <c r="Q208" s="255"/>
      <c r="R208" s="255"/>
      <c r="S208" s="255"/>
      <c r="T208" s="256"/>
      <c r="AT208" s="257" t="s">
        <v>136</v>
      </c>
      <c r="AU208" s="257" t="s">
        <v>87</v>
      </c>
      <c r="AV208" s="13" t="s">
        <v>134</v>
      </c>
      <c r="AW208" s="13" t="s">
        <v>33</v>
      </c>
      <c r="AX208" s="13" t="s">
        <v>85</v>
      </c>
      <c r="AY208" s="257" t="s">
        <v>126</v>
      </c>
    </row>
    <row r="209" spans="2:65" s="1" customFormat="1" ht="48" customHeight="1">
      <c r="B209" s="37"/>
      <c r="C209" s="222" t="s">
        <v>464</v>
      </c>
      <c r="D209" s="222" t="s">
        <v>130</v>
      </c>
      <c r="E209" s="223" t="s">
        <v>465</v>
      </c>
      <c r="F209" s="224" t="s">
        <v>466</v>
      </c>
      <c r="G209" s="225" t="s">
        <v>133</v>
      </c>
      <c r="H209" s="226">
        <v>4.8</v>
      </c>
      <c r="I209" s="227"/>
      <c r="J209" s="228">
        <f>ROUND(I209*H209,2)</f>
        <v>0</v>
      </c>
      <c r="K209" s="224" t="s">
        <v>223</v>
      </c>
      <c r="L209" s="42"/>
      <c r="M209" s="229" t="s">
        <v>1</v>
      </c>
      <c r="N209" s="230" t="s">
        <v>42</v>
      </c>
      <c r="O209" s="85"/>
      <c r="P209" s="231">
        <f>O209*H209</f>
        <v>0</v>
      </c>
      <c r="Q209" s="231">
        <v>0.79305</v>
      </c>
      <c r="R209" s="231">
        <f>Q209*H209</f>
        <v>3.80664</v>
      </c>
      <c r="S209" s="231">
        <v>0</v>
      </c>
      <c r="T209" s="232">
        <f>S209*H209</f>
        <v>0</v>
      </c>
      <c r="AR209" s="233" t="s">
        <v>134</v>
      </c>
      <c r="AT209" s="233" t="s">
        <v>130</v>
      </c>
      <c r="AU209" s="233" t="s">
        <v>87</v>
      </c>
      <c r="AY209" s="16" t="s">
        <v>126</v>
      </c>
      <c r="BE209" s="234">
        <f>IF(N209="základní",J209,0)</f>
        <v>0</v>
      </c>
      <c r="BF209" s="234">
        <f>IF(N209="snížená",J209,0)</f>
        <v>0</v>
      </c>
      <c r="BG209" s="234">
        <f>IF(N209="zákl. přenesená",J209,0)</f>
        <v>0</v>
      </c>
      <c r="BH209" s="234">
        <f>IF(N209="sníž. přenesená",J209,0)</f>
        <v>0</v>
      </c>
      <c r="BI209" s="234">
        <f>IF(N209="nulová",J209,0)</f>
        <v>0</v>
      </c>
      <c r="BJ209" s="16" t="s">
        <v>85</v>
      </c>
      <c r="BK209" s="234">
        <f>ROUND(I209*H209,2)</f>
        <v>0</v>
      </c>
      <c r="BL209" s="16" t="s">
        <v>134</v>
      </c>
      <c r="BM209" s="233" t="s">
        <v>467</v>
      </c>
    </row>
    <row r="210" spans="2:51" s="12" customFormat="1" ht="12">
      <c r="B210" s="235"/>
      <c r="C210" s="236"/>
      <c r="D210" s="237" t="s">
        <v>136</v>
      </c>
      <c r="E210" s="238" t="s">
        <v>1</v>
      </c>
      <c r="F210" s="239" t="s">
        <v>468</v>
      </c>
      <c r="G210" s="236"/>
      <c r="H210" s="240">
        <v>4.8</v>
      </c>
      <c r="I210" s="241"/>
      <c r="J210" s="236"/>
      <c r="K210" s="236"/>
      <c r="L210" s="242"/>
      <c r="M210" s="243"/>
      <c r="N210" s="244"/>
      <c r="O210" s="244"/>
      <c r="P210" s="244"/>
      <c r="Q210" s="244"/>
      <c r="R210" s="244"/>
      <c r="S210" s="244"/>
      <c r="T210" s="245"/>
      <c r="AT210" s="246" t="s">
        <v>136</v>
      </c>
      <c r="AU210" s="246" t="s">
        <v>87</v>
      </c>
      <c r="AV210" s="12" t="s">
        <v>87</v>
      </c>
      <c r="AW210" s="12" t="s">
        <v>33</v>
      </c>
      <c r="AX210" s="12" t="s">
        <v>85</v>
      </c>
      <c r="AY210" s="246" t="s">
        <v>126</v>
      </c>
    </row>
    <row r="211" spans="2:63" s="11" customFormat="1" ht="22.8" customHeight="1">
      <c r="B211" s="206"/>
      <c r="C211" s="207"/>
      <c r="D211" s="208" t="s">
        <v>76</v>
      </c>
      <c r="E211" s="220" t="s">
        <v>127</v>
      </c>
      <c r="F211" s="220" t="s">
        <v>128</v>
      </c>
      <c r="G211" s="207"/>
      <c r="H211" s="207"/>
      <c r="I211" s="210"/>
      <c r="J211" s="221">
        <f>BK211</f>
        <v>0</v>
      </c>
      <c r="K211" s="207"/>
      <c r="L211" s="212"/>
      <c r="M211" s="213"/>
      <c r="N211" s="214"/>
      <c r="O211" s="214"/>
      <c r="P211" s="215">
        <f>SUM(P212:P249)</f>
        <v>0</v>
      </c>
      <c r="Q211" s="214"/>
      <c r="R211" s="215">
        <f>SUM(R212:R249)</f>
        <v>7975.0594065099995</v>
      </c>
      <c r="S211" s="214"/>
      <c r="T211" s="216">
        <f>SUM(T212:T249)</f>
        <v>0</v>
      </c>
      <c r="AR211" s="217" t="s">
        <v>85</v>
      </c>
      <c r="AT211" s="218" t="s">
        <v>76</v>
      </c>
      <c r="AU211" s="218" t="s">
        <v>85</v>
      </c>
      <c r="AY211" s="217" t="s">
        <v>126</v>
      </c>
      <c r="BK211" s="219">
        <f>SUM(BK212:BK249)</f>
        <v>0</v>
      </c>
    </row>
    <row r="212" spans="2:65" s="1" customFormat="1" ht="24" customHeight="1">
      <c r="B212" s="37"/>
      <c r="C212" s="222" t="s">
        <v>469</v>
      </c>
      <c r="D212" s="222" t="s">
        <v>130</v>
      </c>
      <c r="E212" s="223" t="s">
        <v>470</v>
      </c>
      <c r="F212" s="224" t="s">
        <v>471</v>
      </c>
      <c r="G212" s="225" t="s">
        <v>133</v>
      </c>
      <c r="H212" s="226">
        <v>18.225</v>
      </c>
      <c r="I212" s="227"/>
      <c r="J212" s="228">
        <f>ROUND(I212*H212,2)</f>
        <v>0</v>
      </c>
      <c r="K212" s="224" t="s">
        <v>223</v>
      </c>
      <c r="L212" s="42"/>
      <c r="M212" s="229" t="s">
        <v>1</v>
      </c>
      <c r="N212" s="230" t="s">
        <v>42</v>
      </c>
      <c r="O212" s="85"/>
      <c r="P212" s="231">
        <f>O212*H212</f>
        <v>0</v>
      </c>
      <c r="Q212" s="231">
        <v>0.378</v>
      </c>
      <c r="R212" s="231">
        <f>Q212*H212</f>
        <v>6.889050000000001</v>
      </c>
      <c r="S212" s="231">
        <v>0</v>
      </c>
      <c r="T212" s="232">
        <f>S212*H212</f>
        <v>0</v>
      </c>
      <c r="AR212" s="233" t="s">
        <v>134</v>
      </c>
      <c r="AT212" s="233" t="s">
        <v>130</v>
      </c>
      <c r="AU212" s="233" t="s">
        <v>87</v>
      </c>
      <c r="AY212" s="16" t="s">
        <v>126</v>
      </c>
      <c r="BE212" s="234">
        <f>IF(N212="základní",J212,0)</f>
        <v>0</v>
      </c>
      <c r="BF212" s="234">
        <f>IF(N212="snížená",J212,0)</f>
        <v>0</v>
      </c>
      <c r="BG212" s="234">
        <f>IF(N212="zákl. přenesená",J212,0)</f>
        <v>0</v>
      </c>
      <c r="BH212" s="234">
        <f>IF(N212="sníž. přenesená",J212,0)</f>
        <v>0</v>
      </c>
      <c r="BI212" s="234">
        <f>IF(N212="nulová",J212,0)</f>
        <v>0</v>
      </c>
      <c r="BJ212" s="16" t="s">
        <v>85</v>
      </c>
      <c r="BK212" s="234">
        <f>ROUND(I212*H212,2)</f>
        <v>0</v>
      </c>
      <c r="BL212" s="16" t="s">
        <v>134</v>
      </c>
      <c r="BM212" s="233" t="s">
        <v>472</v>
      </c>
    </row>
    <row r="213" spans="2:51" s="12" customFormat="1" ht="12">
      <c r="B213" s="235"/>
      <c r="C213" s="236"/>
      <c r="D213" s="237" t="s">
        <v>136</v>
      </c>
      <c r="E213" s="238" t="s">
        <v>1</v>
      </c>
      <c r="F213" s="239" t="s">
        <v>473</v>
      </c>
      <c r="G213" s="236"/>
      <c r="H213" s="240">
        <v>18.225</v>
      </c>
      <c r="I213" s="241"/>
      <c r="J213" s="236"/>
      <c r="K213" s="236"/>
      <c r="L213" s="242"/>
      <c r="M213" s="243"/>
      <c r="N213" s="244"/>
      <c r="O213" s="244"/>
      <c r="P213" s="244"/>
      <c r="Q213" s="244"/>
      <c r="R213" s="244"/>
      <c r="S213" s="244"/>
      <c r="T213" s="245"/>
      <c r="AT213" s="246" t="s">
        <v>136</v>
      </c>
      <c r="AU213" s="246" t="s">
        <v>87</v>
      </c>
      <c r="AV213" s="12" t="s">
        <v>87</v>
      </c>
      <c r="AW213" s="12" t="s">
        <v>33</v>
      </c>
      <c r="AX213" s="12" t="s">
        <v>85</v>
      </c>
      <c r="AY213" s="246" t="s">
        <v>126</v>
      </c>
    </row>
    <row r="214" spans="2:65" s="1" customFormat="1" ht="24" customHeight="1">
      <c r="B214" s="37"/>
      <c r="C214" s="222" t="s">
        <v>474</v>
      </c>
      <c r="D214" s="222" t="s">
        <v>130</v>
      </c>
      <c r="E214" s="223" t="s">
        <v>475</v>
      </c>
      <c r="F214" s="224" t="s">
        <v>476</v>
      </c>
      <c r="G214" s="225" t="s">
        <v>133</v>
      </c>
      <c r="H214" s="226">
        <v>10242.556</v>
      </c>
      <c r="I214" s="227"/>
      <c r="J214" s="228">
        <f>ROUND(I214*H214,2)</f>
        <v>0</v>
      </c>
      <c r="K214" s="224" t="s">
        <v>223</v>
      </c>
      <c r="L214" s="42"/>
      <c r="M214" s="229" t="s">
        <v>1</v>
      </c>
      <c r="N214" s="230" t="s">
        <v>42</v>
      </c>
      <c r="O214" s="85"/>
      <c r="P214" s="231">
        <f>O214*H214</f>
        <v>0</v>
      </c>
      <c r="Q214" s="231">
        <v>0.4726</v>
      </c>
      <c r="R214" s="231">
        <f>Q214*H214</f>
        <v>4840.6319656000005</v>
      </c>
      <c r="S214" s="231">
        <v>0</v>
      </c>
      <c r="T214" s="232">
        <f>S214*H214</f>
        <v>0</v>
      </c>
      <c r="AR214" s="233" t="s">
        <v>134</v>
      </c>
      <c r="AT214" s="233" t="s">
        <v>130</v>
      </c>
      <c r="AU214" s="233" t="s">
        <v>87</v>
      </c>
      <c r="AY214" s="16" t="s">
        <v>126</v>
      </c>
      <c r="BE214" s="234">
        <f>IF(N214="základní",J214,0)</f>
        <v>0</v>
      </c>
      <c r="BF214" s="234">
        <f>IF(N214="snížená",J214,0)</f>
        <v>0</v>
      </c>
      <c r="BG214" s="234">
        <f>IF(N214="zákl. přenesená",J214,0)</f>
        <v>0</v>
      </c>
      <c r="BH214" s="234">
        <f>IF(N214="sníž. přenesená",J214,0)</f>
        <v>0</v>
      </c>
      <c r="BI214" s="234">
        <f>IF(N214="nulová",J214,0)</f>
        <v>0</v>
      </c>
      <c r="BJ214" s="16" t="s">
        <v>85</v>
      </c>
      <c r="BK214" s="234">
        <f>ROUND(I214*H214,2)</f>
        <v>0</v>
      </c>
      <c r="BL214" s="16" t="s">
        <v>134</v>
      </c>
      <c r="BM214" s="233" t="s">
        <v>477</v>
      </c>
    </row>
    <row r="215" spans="2:51" s="12" customFormat="1" ht="12">
      <c r="B215" s="235"/>
      <c r="C215" s="236"/>
      <c r="D215" s="237" t="s">
        <v>136</v>
      </c>
      <c r="E215" s="238" t="s">
        <v>1</v>
      </c>
      <c r="F215" s="239" t="s">
        <v>478</v>
      </c>
      <c r="G215" s="236"/>
      <c r="H215" s="240">
        <v>10356.056</v>
      </c>
      <c r="I215" s="241"/>
      <c r="J215" s="236"/>
      <c r="K215" s="236"/>
      <c r="L215" s="242"/>
      <c r="M215" s="243"/>
      <c r="N215" s="244"/>
      <c r="O215" s="244"/>
      <c r="P215" s="244"/>
      <c r="Q215" s="244"/>
      <c r="R215" s="244"/>
      <c r="S215" s="244"/>
      <c r="T215" s="245"/>
      <c r="AT215" s="246" t="s">
        <v>136</v>
      </c>
      <c r="AU215" s="246" t="s">
        <v>87</v>
      </c>
      <c r="AV215" s="12" t="s">
        <v>87</v>
      </c>
      <c r="AW215" s="12" t="s">
        <v>33</v>
      </c>
      <c r="AX215" s="12" t="s">
        <v>77</v>
      </c>
      <c r="AY215" s="246" t="s">
        <v>126</v>
      </c>
    </row>
    <row r="216" spans="2:51" s="12" customFormat="1" ht="12">
      <c r="B216" s="235"/>
      <c r="C216" s="236"/>
      <c r="D216" s="237" t="s">
        <v>136</v>
      </c>
      <c r="E216" s="238" t="s">
        <v>1</v>
      </c>
      <c r="F216" s="239" t="s">
        <v>479</v>
      </c>
      <c r="G216" s="236"/>
      <c r="H216" s="240">
        <v>-113.5</v>
      </c>
      <c r="I216" s="241"/>
      <c r="J216" s="236"/>
      <c r="K216" s="236"/>
      <c r="L216" s="242"/>
      <c r="M216" s="243"/>
      <c r="N216" s="244"/>
      <c r="O216" s="244"/>
      <c r="P216" s="244"/>
      <c r="Q216" s="244"/>
      <c r="R216" s="244"/>
      <c r="S216" s="244"/>
      <c r="T216" s="245"/>
      <c r="AT216" s="246" t="s">
        <v>136</v>
      </c>
      <c r="AU216" s="246" t="s">
        <v>87</v>
      </c>
      <c r="AV216" s="12" t="s">
        <v>87</v>
      </c>
      <c r="AW216" s="12" t="s">
        <v>33</v>
      </c>
      <c r="AX216" s="12" t="s">
        <v>77</v>
      </c>
      <c r="AY216" s="246" t="s">
        <v>126</v>
      </c>
    </row>
    <row r="217" spans="2:51" s="13" customFormat="1" ht="12">
      <c r="B217" s="247"/>
      <c r="C217" s="248"/>
      <c r="D217" s="237" t="s">
        <v>136</v>
      </c>
      <c r="E217" s="249" t="s">
        <v>1</v>
      </c>
      <c r="F217" s="250" t="s">
        <v>143</v>
      </c>
      <c r="G217" s="248"/>
      <c r="H217" s="251">
        <v>10242.556</v>
      </c>
      <c r="I217" s="252"/>
      <c r="J217" s="248"/>
      <c r="K217" s="248"/>
      <c r="L217" s="253"/>
      <c r="M217" s="254"/>
      <c r="N217" s="255"/>
      <c r="O217" s="255"/>
      <c r="P217" s="255"/>
      <c r="Q217" s="255"/>
      <c r="R217" s="255"/>
      <c r="S217" s="255"/>
      <c r="T217" s="256"/>
      <c r="AT217" s="257" t="s">
        <v>136</v>
      </c>
      <c r="AU217" s="257" t="s">
        <v>87</v>
      </c>
      <c r="AV217" s="13" t="s">
        <v>134</v>
      </c>
      <c r="AW217" s="13" t="s">
        <v>33</v>
      </c>
      <c r="AX217" s="13" t="s">
        <v>85</v>
      </c>
      <c r="AY217" s="257" t="s">
        <v>126</v>
      </c>
    </row>
    <row r="218" spans="2:65" s="1" customFormat="1" ht="36" customHeight="1">
      <c r="B218" s="37"/>
      <c r="C218" s="222" t="s">
        <v>480</v>
      </c>
      <c r="D218" s="222" t="s">
        <v>130</v>
      </c>
      <c r="E218" s="223" t="s">
        <v>481</v>
      </c>
      <c r="F218" s="224" t="s">
        <v>482</v>
      </c>
      <c r="G218" s="225" t="s">
        <v>133</v>
      </c>
      <c r="H218" s="226">
        <v>8761.236</v>
      </c>
      <c r="I218" s="227"/>
      <c r="J218" s="228">
        <f>ROUND(I218*H218,2)</f>
        <v>0</v>
      </c>
      <c r="K218" s="224" t="s">
        <v>223</v>
      </c>
      <c r="L218" s="42"/>
      <c r="M218" s="229" t="s">
        <v>1</v>
      </c>
      <c r="N218" s="230" t="s">
        <v>42</v>
      </c>
      <c r="O218" s="85"/>
      <c r="P218" s="231">
        <f>O218*H218</f>
        <v>0</v>
      </c>
      <c r="Q218" s="231">
        <v>0.15826</v>
      </c>
      <c r="R218" s="231">
        <f>Q218*H218</f>
        <v>1386.5532093600002</v>
      </c>
      <c r="S218" s="231">
        <v>0</v>
      </c>
      <c r="T218" s="232">
        <f>S218*H218</f>
        <v>0</v>
      </c>
      <c r="AR218" s="233" t="s">
        <v>134</v>
      </c>
      <c r="AT218" s="233" t="s">
        <v>130</v>
      </c>
      <c r="AU218" s="233" t="s">
        <v>87</v>
      </c>
      <c r="AY218" s="16" t="s">
        <v>126</v>
      </c>
      <c r="BE218" s="234">
        <f>IF(N218="základní",J218,0)</f>
        <v>0</v>
      </c>
      <c r="BF218" s="234">
        <f>IF(N218="snížená",J218,0)</f>
        <v>0</v>
      </c>
      <c r="BG218" s="234">
        <f>IF(N218="zákl. přenesená",J218,0)</f>
        <v>0</v>
      </c>
      <c r="BH218" s="234">
        <f>IF(N218="sníž. přenesená",J218,0)</f>
        <v>0</v>
      </c>
      <c r="BI218" s="234">
        <f>IF(N218="nulová",J218,0)</f>
        <v>0</v>
      </c>
      <c r="BJ218" s="16" t="s">
        <v>85</v>
      </c>
      <c r="BK218" s="234">
        <f>ROUND(I218*H218,2)</f>
        <v>0</v>
      </c>
      <c r="BL218" s="16" t="s">
        <v>134</v>
      </c>
      <c r="BM218" s="233" t="s">
        <v>483</v>
      </c>
    </row>
    <row r="219" spans="2:51" s="12" customFormat="1" ht="12">
      <c r="B219" s="235"/>
      <c r="C219" s="236"/>
      <c r="D219" s="237" t="s">
        <v>136</v>
      </c>
      <c r="E219" s="238" t="s">
        <v>1</v>
      </c>
      <c r="F219" s="239" t="s">
        <v>484</v>
      </c>
      <c r="G219" s="236"/>
      <c r="H219" s="240">
        <v>8874.736</v>
      </c>
      <c r="I219" s="241"/>
      <c r="J219" s="236"/>
      <c r="K219" s="236"/>
      <c r="L219" s="242"/>
      <c r="M219" s="243"/>
      <c r="N219" s="244"/>
      <c r="O219" s="244"/>
      <c r="P219" s="244"/>
      <c r="Q219" s="244"/>
      <c r="R219" s="244"/>
      <c r="S219" s="244"/>
      <c r="T219" s="245"/>
      <c r="AT219" s="246" t="s">
        <v>136</v>
      </c>
      <c r="AU219" s="246" t="s">
        <v>87</v>
      </c>
      <c r="AV219" s="12" t="s">
        <v>87</v>
      </c>
      <c r="AW219" s="12" t="s">
        <v>33</v>
      </c>
      <c r="AX219" s="12" t="s">
        <v>77</v>
      </c>
      <c r="AY219" s="246" t="s">
        <v>126</v>
      </c>
    </row>
    <row r="220" spans="2:51" s="12" customFormat="1" ht="12">
      <c r="B220" s="235"/>
      <c r="C220" s="236"/>
      <c r="D220" s="237" t="s">
        <v>136</v>
      </c>
      <c r="E220" s="238" t="s">
        <v>1</v>
      </c>
      <c r="F220" s="239" t="s">
        <v>479</v>
      </c>
      <c r="G220" s="236"/>
      <c r="H220" s="240">
        <v>-113.5</v>
      </c>
      <c r="I220" s="241"/>
      <c r="J220" s="236"/>
      <c r="K220" s="236"/>
      <c r="L220" s="242"/>
      <c r="M220" s="243"/>
      <c r="N220" s="244"/>
      <c r="O220" s="244"/>
      <c r="P220" s="244"/>
      <c r="Q220" s="244"/>
      <c r="R220" s="244"/>
      <c r="S220" s="244"/>
      <c r="T220" s="245"/>
      <c r="AT220" s="246" t="s">
        <v>136</v>
      </c>
      <c r="AU220" s="246" t="s">
        <v>87</v>
      </c>
      <c r="AV220" s="12" t="s">
        <v>87</v>
      </c>
      <c r="AW220" s="12" t="s">
        <v>33</v>
      </c>
      <c r="AX220" s="12" t="s">
        <v>77</v>
      </c>
      <c r="AY220" s="246" t="s">
        <v>126</v>
      </c>
    </row>
    <row r="221" spans="2:51" s="13" customFormat="1" ht="12">
      <c r="B221" s="247"/>
      <c r="C221" s="248"/>
      <c r="D221" s="237" t="s">
        <v>136</v>
      </c>
      <c r="E221" s="249" t="s">
        <v>1</v>
      </c>
      <c r="F221" s="250" t="s">
        <v>143</v>
      </c>
      <c r="G221" s="248"/>
      <c r="H221" s="251">
        <v>8761.236</v>
      </c>
      <c r="I221" s="252"/>
      <c r="J221" s="248"/>
      <c r="K221" s="248"/>
      <c r="L221" s="253"/>
      <c r="M221" s="254"/>
      <c r="N221" s="255"/>
      <c r="O221" s="255"/>
      <c r="P221" s="255"/>
      <c r="Q221" s="255"/>
      <c r="R221" s="255"/>
      <c r="S221" s="255"/>
      <c r="T221" s="256"/>
      <c r="AT221" s="257" t="s">
        <v>136</v>
      </c>
      <c r="AU221" s="257" t="s">
        <v>87</v>
      </c>
      <c r="AV221" s="13" t="s">
        <v>134</v>
      </c>
      <c r="AW221" s="13" t="s">
        <v>33</v>
      </c>
      <c r="AX221" s="13" t="s">
        <v>85</v>
      </c>
      <c r="AY221" s="257" t="s">
        <v>126</v>
      </c>
    </row>
    <row r="222" spans="2:65" s="1" customFormat="1" ht="36" customHeight="1">
      <c r="B222" s="37"/>
      <c r="C222" s="222" t="s">
        <v>485</v>
      </c>
      <c r="D222" s="222" t="s">
        <v>130</v>
      </c>
      <c r="E222" s="223" t="s">
        <v>486</v>
      </c>
      <c r="F222" s="224" t="s">
        <v>487</v>
      </c>
      <c r="G222" s="225" t="s">
        <v>133</v>
      </c>
      <c r="H222" s="226">
        <v>20.25</v>
      </c>
      <c r="I222" s="227"/>
      <c r="J222" s="228">
        <f>ROUND(I222*H222,2)</f>
        <v>0</v>
      </c>
      <c r="K222" s="224" t="s">
        <v>223</v>
      </c>
      <c r="L222" s="42"/>
      <c r="M222" s="229" t="s">
        <v>1</v>
      </c>
      <c r="N222" s="230" t="s">
        <v>42</v>
      </c>
      <c r="O222" s="85"/>
      <c r="P222" s="231">
        <f>O222*H222</f>
        <v>0</v>
      </c>
      <c r="Q222" s="231">
        <v>0.23737</v>
      </c>
      <c r="R222" s="231">
        <f>Q222*H222</f>
        <v>4.8067425</v>
      </c>
      <c r="S222" s="231">
        <v>0</v>
      </c>
      <c r="T222" s="232">
        <f>S222*H222</f>
        <v>0</v>
      </c>
      <c r="AR222" s="233" t="s">
        <v>134</v>
      </c>
      <c r="AT222" s="233" t="s">
        <v>130</v>
      </c>
      <c r="AU222" s="233" t="s">
        <v>87</v>
      </c>
      <c r="AY222" s="16" t="s">
        <v>126</v>
      </c>
      <c r="BE222" s="234">
        <f>IF(N222="základní",J222,0)</f>
        <v>0</v>
      </c>
      <c r="BF222" s="234">
        <f>IF(N222="snížená",J222,0)</f>
        <v>0</v>
      </c>
      <c r="BG222" s="234">
        <f>IF(N222="zákl. přenesená",J222,0)</f>
        <v>0</v>
      </c>
      <c r="BH222" s="234">
        <f>IF(N222="sníž. přenesená",J222,0)</f>
        <v>0</v>
      </c>
      <c r="BI222" s="234">
        <f>IF(N222="nulová",J222,0)</f>
        <v>0</v>
      </c>
      <c r="BJ222" s="16" t="s">
        <v>85</v>
      </c>
      <c r="BK222" s="234">
        <f>ROUND(I222*H222,2)</f>
        <v>0</v>
      </c>
      <c r="BL222" s="16" t="s">
        <v>134</v>
      </c>
      <c r="BM222" s="233" t="s">
        <v>488</v>
      </c>
    </row>
    <row r="223" spans="2:51" s="12" customFormat="1" ht="12">
      <c r="B223" s="235"/>
      <c r="C223" s="236"/>
      <c r="D223" s="237" t="s">
        <v>136</v>
      </c>
      <c r="E223" s="238" t="s">
        <v>1</v>
      </c>
      <c r="F223" s="239" t="s">
        <v>489</v>
      </c>
      <c r="G223" s="236"/>
      <c r="H223" s="240">
        <v>20.25</v>
      </c>
      <c r="I223" s="241"/>
      <c r="J223" s="236"/>
      <c r="K223" s="236"/>
      <c r="L223" s="242"/>
      <c r="M223" s="243"/>
      <c r="N223" s="244"/>
      <c r="O223" s="244"/>
      <c r="P223" s="244"/>
      <c r="Q223" s="244"/>
      <c r="R223" s="244"/>
      <c r="S223" s="244"/>
      <c r="T223" s="245"/>
      <c r="AT223" s="246" t="s">
        <v>136</v>
      </c>
      <c r="AU223" s="246" t="s">
        <v>87</v>
      </c>
      <c r="AV223" s="12" t="s">
        <v>87</v>
      </c>
      <c r="AW223" s="12" t="s">
        <v>33</v>
      </c>
      <c r="AX223" s="12" t="s">
        <v>85</v>
      </c>
      <c r="AY223" s="246" t="s">
        <v>126</v>
      </c>
    </row>
    <row r="224" spans="2:65" s="1" customFormat="1" ht="36" customHeight="1">
      <c r="B224" s="37"/>
      <c r="C224" s="222" t="s">
        <v>490</v>
      </c>
      <c r="D224" s="222" t="s">
        <v>130</v>
      </c>
      <c r="E224" s="223" t="s">
        <v>491</v>
      </c>
      <c r="F224" s="224" t="s">
        <v>492</v>
      </c>
      <c r="G224" s="225" t="s">
        <v>133</v>
      </c>
      <c r="H224" s="226">
        <v>18.225</v>
      </c>
      <c r="I224" s="227"/>
      <c r="J224" s="228">
        <f>ROUND(I224*H224,2)</f>
        <v>0</v>
      </c>
      <c r="K224" s="224" t="s">
        <v>223</v>
      </c>
      <c r="L224" s="42"/>
      <c r="M224" s="229" t="s">
        <v>1</v>
      </c>
      <c r="N224" s="230" t="s">
        <v>42</v>
      </c>
      <c r="O224" s="85"/>
      <c r="P224" s="231">
        <f>O224*H224</f>
        <v>0</v>
      </c>
      <c r="Q224" s="231">
        <v>0.51817</v>
      </c>
      <c r="R224" s="231">
        <f>Q224*H224</f>
        <v>9.44364825</v>
      </c>
      <c r="S224" s="231">
        <v>0</v>
      </c>
      <c r="T224" s="232">
        <f>S224*H224</f>
        <v>0</v>
      </c>
      <c r="AR224" s="233" t="s">
        <v>134</v>
      </c>
      <c r="AT224" s="233" t="s">
        <v>130</v>
      </c>
      <c r="AU224" s="233" t="s">
        <v>87</v>
      </c>
      <c r="AY224" s="16" t="s">
        <v>126</v>
      </c>
      <c r="BE224" s="234">
        <f>IF(N224="základní",J224,0)</f>
        <v>0</v>
      </c>
      <c r="BF224" s="234">
        <f>IF(N224="snížená",J224,0)</f>
        <v>0</v>
      </c>
      <c r="BG224" s="234">
        <f>IF(N224="zákl. přenesená",J224,0)</f>
        <v>0</v>
      </c>
      <c r="BH224" s="234">
        <f>IF(N224="sníž. přenesená",J224,0)</f>
        <v>0</v>
      </c>
      <c r="BI224" s="234">
        <f>IF(N224="nulová",J224,0)</f>
        <v>0</v>
      </c>
      <c r="BJ224" s="16" t="s">
        <v>85</v>
      </c>
      <c r="BK224" s="234">
        <f>ROUND(I224*H224,2)</f>
        <v>0</v>
      </c>
      <c r="BL224" s="16" t="s">
        <v>134</v>
      </c>
      <c r="BM224" s="233" t="s">
        <v>493</v>
      </c>
    </row>
    <row r="225" spans="2:51" s="12" customFormat="1" ht="12">
      <c r="B225" s="235"/>
      <c r="C225" s="236"/>
      <c r="D225" s="237" t="s">
        <v>136</v>
      </c>
      <c r="E225" s="238" t="s">
        <v>1</v>
      </c>
      <c r="F225" s="239" t="s">
        <v>473</v>
      </c>
      <c r="G225" s="236"/>
      <c r="H225" s="240">
        <v>18.225</v>
      </c>
      <c r="I225" s="241"/>
      <c r="J225" s="236"/>
      <c r="K225" s="236"/>
      <c r="L225" s="242"/>
      <c r="M225" s="243"/>
      <c r="N225" s="244"/>
      <c r="O225" s="244"/>
      <c r="P225" s="244"/>
      <c r="Q225" s="244"/>
      <c r="R225" s="244"/>
      <c r="S225" s="244"/>
      <c r="T225" s="245"/>
      <c r="AT225" s="246" t="s">
        <v>136</v>
      </c>
      <c r="AU225" s="246" t="s">
        <v>87</v>
      </c>
      <c r="AV225" s="12" t="s">
        <v>87</v>
      </c>
      <c r="AW225" s="12" t="s">
        <v>33</v>
      </c>
      <c r="AX225" s="12" t="s">
        <v>85</v>
      </c>
      <c r="AY225" s="246" t="s">
        <v>126</v>
      </c>
    </row>
    <row r="226" spans="2:65" s="1" customFormat="1" ht="24" customHeight="1">
      <c r="B226" s="37"/>
      <c r="C226" s="222" t="s">
        <v>494</v>
      </c>
      <c r="D226" s="222" t="s">
        <v>130</v>
      </c>
      <c r="E226" s="223" t="s">
        <v>495</v>
      </c>
      <c r="F226" s="224" t="s">
        <v>496</v>
      </c>
      <c r="G226" s="225" t="s">
        <v>343</v>
      </c>
      <c r="H226" s="226">
        <v>215.259</v>
      </c>
      <c r="I226" s="227"/>
      <c r="J226" s="228">
        <f>ROUND(I226*H226,2)</f>
        <v>0</v>
      </c>
      <c r="K226" s="224" t="s">
        <v>223</v>
      </c>
      <c r="L226" s="42"/>
      <c r="M226" s="229" t="s">
        <v>1</v>
      </c>
      <c r="N226" s="230" t="s">
        <v>42</v>
      </c>
      <c r="O226" s="85"/>
      <c r="P226" s="231">
        <f>O226*H226</f>
        <v>0</v>
      </c>
      <c r="Q226" s="231">
        <v>0</v>
      </c>
      <c r="R226" s="231">
        <f>Q226*H226</f>
        <v>0</v>
      </c>
      <c r="S226" s="231">
        <v>0</v>
      </c>
      <c r="T226" s="232">
        <f>S226*H226</f>
        <v>0</v>
      </c>
      <c r="AR226" s="233" t="s">
        <v>134</v>
      </c>
      <c r="AT226" s="233" t="s">
        <v>130</v>
      </c>
      <c r="AU226" s="233" t="s">
        <v>87</v>
      </c>
      <c r="AY226" s="16" t="s">
        <v>126</v>
      </c>
      <c r="BE226" s="234">
        <f>IF(N226="základní",J226,0)</f>
        <v>0</v>
      </c>
      <c r="BF226" s="234">
        <f>IF(N226="snížená",J226,0)</f>
        <v>0</v>
      </c>
      <c r="BG226" s="234">
        <f>IF(N226="zákl. přenesená",J226,0)</f>
        <v>0</v>
      </c>
      <c r="BH226" s="234">
        <f>IF(N226="sníž. přenesená",J226,0)</f>
        <v>0</v>
      </c>
      <c r="BI226" s="234">
        <f>IF(N226="nulová",J226,0)</f>
        <v>0</v>
      </c>
      <c r="BJ226" s="16" t="s">
        <v>85</v>
      </c>
      <c r="BK226" s="234">
        <f>ROUND(I226*H226,2)</f>
        <v>0</v>
      </c>
      <c r="BL226" s="16" t="s">
        <v>134</v>
      </c>
      <c r="BM226" s="233" t="s">
        <v>497</v>
      </c>
    </row>
    <row r="227" spans="2:51" s="12" customFormat="1" ht="12">
      <c r="B227" s="235"/>
      <c r="C227" s="236"/>
      <c r="D227" s="237" t="s">
        <v>136</v>
      </c>
      <c r="E227" s="238" t="s">
        <v>1</v>
      </c>
      <c r="F227" s="239" t="s">
        <v>498</v>
      </c>
      <c r="G227" s="236"/>
      <c r="H227" s="240">
        <v>215.259</v>
      </c>
      <c r="I227" s="241"/>
      <c r="J227" s="236"/>
      <c r="K227" s="236"/>
      <c r="L227" s="242"/>
      <c r="M227" s="243"/>
      <c r="N227" s="244"/>
      <c r="O227" s="244"/>
      <c r="P227" s="244"/>
      <c r="Q227" s="244"/>
      <c r="R227" s="244"/>
      <c r="S227" s="244"/>
      <c r="T227" s="245"/>
      <c r="AT227" s="246" t="s">
        <v>136</v>
      </c>
      <c r="AU227" s="246" t="s">
        <v>87</v>
      </c>
      <c r="AV227" s="12" t="s">
        <v>87</v>
      </c>
      <c r="AW227" s="12" t="s">
        <v>33</v>
      </c>
      <c r="AX227" s="12" t="s">
        <v>85</v>
      </c>
      <c r="AY227" s="246" t="s">
        <v>126</v>
      </c>
    </row>
    <row r="228" spans="2:65" s="1" customFormat="1" ht="16.5" customHeight="1">
      <c r="B228" s="37"/>
      <c r="C228" s="279" t="s">
        <v>499</v>
      </c>
      <c r="D228" s="279" t="s">
        <v>368</v>
      </c>
      <c r="E228" s="280" t="s">
        <v>500</v>
      </c>
      <c r="F228" s="281" t="s">
        <v>501</v>
      </c>
      <c r="G228" s="282" t="s">
        <v>305</v>
      </c>
      <c r="H228" s="283">
        <v>413.405</v>
      </c>
      <c r="I228" s="284"/>
      <c r="J228" s="285">
        <f>ROUND(I228*H228,2)</f>
        <v>0</v>
      </c>
      <c r="K228" s="281" t="s">
        <v>223</v>
      </c>
      <c r="L228" s="286"/>
      <c r="M228" s="287" t="s">
        <v>1</v>
      </c>
      <c r="N228" s="288" t="s">
        <v>42</v>
      </c>
      <c r="O228" s="85"/>
      <c r="P228" s="231">
        <f>O228*H228</f>
        <v>0</v>
      </c>
      <c r="Q228" s="231">
        <v>1</v>
      </c>
      <c r="R228" s="231">
        <f>Q228*H228</f>
        <v>413.405</v>
      </c>
      <c r="S228" s="231">
        <v>0</v>
      </c>
      <c r="T228" s="232">
        <f>S228*H228</f>
        <v>0</v>
      </c>
      <c r="AR228" s="233" t="s">
        <v>182</v>
      </c>
      <c r="AT228" s="233" t="s">
        <v>368</v>
      </c>
      <c r="AU228" s="233" t="s">
        <v>87</v>
      </c>
      <c r="AY228" s="16" t="s">
        <v>126</v>
      </c>
      <c r="BE228" s="234">
        <f>IF(N228="základní",J228,0)</f>
        <v>0</v>
      </c>
      <c r="BF228" s="234">
        <f>IF(N228="snížená",J228,0)</f>
        <v>0</v>
      </c>
      <c r="BG228" s="234">
        <f>IF(N228="zákl. přenesená",J228,0)</f>
        <v>0</v>
      </c>
      <c r="BH228" s="234">
        <f>IF(N228="sníž. přenesená",J228,0)</f>
        <v>0</v>
      </c>
      <c r="BI228" s="234">
        <f>IF(N228="nulová",J228,0)</f>
        <v>0</v>
      </c>
      <c r="BJ228" s="16" t="s">
        <v>85</v>
      </c>
      <c r="BK228" s="234">
        <f>ROUND(I228*H228,2)</f>
        <v>0</v>
      </c>
      <c r="BL228" s="16" t="s">
        <v>134</v>
      </c>
      <c r="BM228" s="233" t="s">
        <v>502</v>
      </c>
    </row>
    <row r="229" spans="2:51" s="12" customFormat="1" ht="12">
      <c r="B229" s="235"/>
      <c r="C229" s="236"/>
      <c r="D229" s="237" t="s">
        <v>136</v>
      </c>
      <c r="E229" s="238" t="s">
        <v>1</v>
      </c>
      <c r="F229" s="239" t="s">
        <v>503</v>
      </c>
      <c r="G229" s="236"/>
      <c r="H229" s="240">
        <v>413.405</v>
      </c>
      <c r="I229" s="241"/>
      <c r="J229" s="236"/>
      <c r="K229" s="236"/>
      <c r="L229" s="242"/>
      <c r="M229" s="243"/>
      <c r="N229" s="244"/>
      <c r="O229" s="244"/>
      <c r="P229" s="244"/>
      <c r="Q229" s="244"/>
      <c r="R229" s="244"/>
      <c r="S229" s="244"/>
      <c r="T229" s="245"/>
      <c r="AT229" s="246" t="s">
        <v>136</v>
      </c>
      <c r="AU229" s="246" t="s">
        <v>87</v>
      </c>
      <c r="AV229" s="12" t="s">
        <v>87</v>
      </c>
      <c r="AW229" s="12" t="s">
        <v>33</v>
      </c>
      <c r="AX229" s="12" t="s">
        <v>85</v>
      </c>
      <c r="AY229" s="246" t="s">
        <v>126</v>
      </c>
    </row>
    <row r="230" spans="2:65" s="1" customFormat="1" ht="24" customHeight="1">
      <c r="B230" s="37"/>
      <c r="C230" s="222" t="s">
        <v>504</v>
      </c>
      <c r="D230" s="222" t="s">
        <v>130</v>
      </c>
      <c r="E230" s="223" t="s">
        <v>505</v>
      </c>
      <c r="F230" s="224" t="s">
        <v>506</v>
      </c>
      <c r="G230" s="225" t="s">
        <v>133</v>
      </c>
      <c r="H230" s="226">
        <v>10260.781</v>
      </c>
      <c r="I230" s="227"/>
      <c r="J230" s="228">
        <f>ROUND(I230*H230,2)</f>
        <v>0</v>
      </c>
      <c r="K230" s="224" t="s">
        <v>223</v>
      </c>
      <c r="L230" s="42"/>
      <c r="M230" s="229" t="s">
        <v>1</v>
      </c>
      <c r="N230" s="230" t="s">
        <v>42</v>
      </c>
      <c r="O230" s="85"/>
      <c r="P230" s="231">
        <f>O230*H230</f>
        <v>0</v>
      </c>
      <c r="Q230" s="231">
        <v>0.00034</v>
      </c>
      <c r="R230" s="231">
        <f>Q230*H230</f>
        <v>3.4886655400000004</v>
      </c>
      <c r="S230" s="231">
        <v>0</v>
      </c>
      <c r="T230" s="232">
        <f>S230*H230</f>
        <v>0</v>
      </c>
      <c r="AR230" s="233" t="s">
        <v>134</v>
      </c>
      <c r="AT230" s="233" t="s">
        <v>130</v>
      </c>
      <c r="AU230" s="233" t="s">
        <v>87</v>
      </c>
      <c r="AY230" s="16" t="s">
        <v>126</v>
      </c>
      <c r="BE230" s="234">
        <f>IF(N230="základní",J230,0)</f>
        <v>0</v>
      </c>
      <c r="BF230" s="234">
        <f>IF(N230="snížená",J230,0)</f>
        <v>0</v>
      </c>
      <c r="BG230" s="234">
        <f>IF(N230="zákl. přenesená",J230,0)</f>
        <v>0</v>
      </c>
      <c r="BH230" s="234">
        <f>IF(N230="sníž. přenesená",J230,0)</f>
        <v>0</v>
      </c>
      <c r="BI230" s="234">
        <f>IF(N230="nulová",J230,0)</f>
        <v>0</v>
      </c>
      <c r="BJ230" s="16" t="s">
        <v>85</v>
      </c>
      <c r="BK230" s="234">
        <f>ROUND(I230*H230,2)</f>
        <v>0</v>
      </c>
      <c r="BL230" s="16" t="s">
        <v>134</v>
      </c>
      <c r="BM230" s="233" t="s">
        <v>507</v>
      </c>
    </row>
    <row r="231" spans="2:51" s="12" customFormat="1" ht="12">
      <c r="B231" s="235"/>
      <c r="C231" s="236"/>
      <c r="D231" s="237" t="s">
        <v>136</v>
      </c>
      <c r="E231" s="238" t="s">
        <v>1</v>
      </c>
      <c r="F231" s="239" t="s">
        <v>508</v>
      </c>
      <c r="G231" s="236"/>
      <c r="H231" s="240">
        <v>10260.781</v>
      </c>
      <c r="I231" s="241"/>
      <c r="J231" s="236"/>
      <c r="K231" s="236"/>
      <c r="L231" s="242"/>
      <c r="M231" s="243"/>
      <c r="N231" s="244"/>
      <c r="O231" s="244"/>
      <c r="P231" s="244"/>
      <c r="Q231" s="244"/>
      <c r="R231" s="244"/>
      <c r="S231" s="244"/>
      <c r="T231" s="245"/>
      <c r="AT231" s="246" t="s">
        <v>136</v>
      </c>
      <c r="AU231" s="246" t="s">
        <v>87</v>
      </c>
      <c r="AV231" s="12" t="s">
        <v>87</v>
      </c>
      <c r="AW231" s="12" t="s">
        <v>33</v>
      </c>
      <c r="AX231" s="12" t="s">
        <v>85</v>
      </c>
      <c r="AY231" s="246" t="s">
        <v>126</v>
      </c>
    </row>
    <row r="232" spans="2:65" s="1" customFormat="1" ht="24" customHeight="1">
      <c r="B232" s="37"/>
      <c r="C232" s="222" t="s">
        <v>509</v>
      </c>
      <c r="D232" s="222" t="s">
        <v>130</v>
      </c>
      <c r="E232" s="223" t="s">
        <v>510</v>
      </c>
      <c r="F232" s="224" t="s">
        <v>511</v>
      </c>
      <c r="G232" s="225" t="s">
        <v>133</v>
      </c>
      <c r="H232" s="226">
        <v>8803.761</v>
      </c>
      <c r="I232" s="227"/>
      <c r="J232" s="228">
        <f>ROUND(I232*H232,2)</f>
        <v>0</v>
      </c>
      <c r="K232" s="224" t="s">
        <v>223</v>
      </c>
      <c r="L232" s="42"/>
      <c r="M232" s="229" t="s">
        <v>1</v>
      </c>
      <c r="N232" s="230" t="s">
        <v>42</v>
      </c>
      <c r="O232" s="85"/>
      <c r="P232" s="231">
        <f>O232*H232</f>
        <v>0</v>
      </c>
      <c r="Q232" s="231">
        <v>0.00061</v>
      </c>
      <c r="R232" s="231">
        <f>Q232*H232</f>
        <v>5.37029421</v>
      </c>
      <c r="S232" s="231">
        <v>0</v>
      </c>
      <c r="T232" s="232">
        <f>S232*H232</f>
        <v>0</v>
      </c>
      <c r="AR232" s="233" t="s">
        <v>134</v>
      </c>
      <c r="AT232" s="233" t="s">
        <v>130</v>
      </c>
      <c r="AU232" s="233" t="s">
        <v>87</v>
      </c>
      <c r="AY232" s="16" t="s">
        <v>126</v>
      </c>
      <c r="BE232" s="234">
        <f>IF(N232="základní",J232,0)</f>
        <v>0</v>
      </c>
      <c r="BF232" s="234">
        <f>IF(N232="snížená",J232,0)</f>
        <v>0</v>
      </c>
      <c r="BG232" s="234">
        <f>IF(N232="zákl. přenesená",J232,0)</f>
        <v>0</v>
      </c>
      <c r="BH232" s="234">
        <f>IF(N232="sníž. přenesená",J232,0)</f>
        <v>0</v>
      </c>
      <c r="BI232" s="234">
        <f>IF(N232="nulová",J232,0)</f>
        <v>0</v>
      </c>
      <c r="BJ232" s="16" t="s">
        <v>85</v>
      </c>
      <c r="BK232" s="234">
        <f>ROUND(I232*H232,2)</f>
        <v>0</v>
      </c>
      <c r="BL232" s="16" t="s">
        <v>134</v>
      </c>
      <c r="BM232" s="233" t="s">
        <v>512</v>
      </c>
    </row>
    <row r="233" spans="2:51" s="12" customFormat="1" ht="12">
      <c r="B233" s="235"/>
      <c r="C233" s="236"/>
      <c r="D233" s="237" t="s">
        <v>136</v>
      </c>
      <c r="E233" s="238" t="s">
        <v>1</v>
      </c>
      <c r="F233" s="239" t="s">
        <v>513</v>
      </c>
      <c r="G233" s="236"/>
      <c r="H233" s="240">
        <v>8803.761</v>
      </c>
      <c r="I233" s="241"/>
      <c r="J233" s="236"/>
      <c r="K233" s="236"/>
      <c r="L233" s="242"/>
      <c r="M233" s="243"/>
      <c r="N233" s="244"/>
      <c r="O233" s="244"/>
      <c r="P233" s="244"/>
      <c r="Q233" s="244"/>
      <c r="R233" s="244"/>
      <c r="S233" s="244"/>
      <c r="T233" s="245"/>
      <c r="AT233" s="246" t="s">
        <v>136</v>
      </c>
      <c r="AU233" s="246" t="s">
        <v>87</v>
      </c>
      <c r="AV233" s="12" t="s">
        <v>87</v>
      </c>
      <c r="AW233" s="12" t="s">
        <v>33</v>
      </c>
      <c r="AX233" s="12" t="s">
        <v>85</v>
      </c>
      <c r="AY233" s="246" t="s">
        <v>126</v>
      </c>
    </row>
    <row r="234" spans="2:65" s="1" customFormat="1" ht="36" customHeight="1">
      <c r="B234" s="37"/>
      <c r="C234" s="222" t="s">
        <v>514</v>
      </c>
      <c r="D234" s="222" t="s">
        <v>130</v>
      </c>
      <c r="E234" s="223" t="s">
        <v>515</v>
      </c>
      <c r="F234" s="224" t="s">
        <v>516</v>
      </c>
      <c r="G234" s="225" t="s">
        <v>133</v>
      </c>
      <c r="H234" s="226">
        <v>24.3</v>
      </c>
      <c r="I234" s="227"/>
      <c r="J234" s="228">
        <f>ROUND(I234*H234,2)</f>
        <v>0</v>
      </c>
      <c r="K234" s="224" t="s">
        <v>223</v>
      </c>
      <c r="L234" s="42"/>
      <c r="M234" s="229" t="s">
        <v>1</v>
      </c>
      <c r="N234" s="230" t="s">
        <v>42</v>
      </c>
      <c r="O234" s="85"/>
      <c r="P234" s="231">
        <f>O234*H234</f>
        <v>0</v>
      </c>
      <c r="Q234" s="231">
        <v>0.12966</v>
      </c>
      <c r="R234" s="231">
        <f>Q234*H234</f>
        <v>3.150738</v>
      </c>
      <c r="S234" s="231">
        <v>0</v>
      </c>
      <c r="T234" s="232">
        <f>S234*H234</f>
        <v>0</v>
      </c>
      <c r="AR234" s="233" t="s">
        <v>134</v>
      </c>
      <c r="AT234" s="233" t="s">
        <v>130</v>
      </c>
      <c r="AU234" s="233" t="s">
        <v>87</v>
      </c>
      <c r="AY234" s="16" t="s">
        <v>126</v>
      </c>
      <c r="BE234" s="234">
        <f>IF(N234="základní",J234,0)</f>
        <v>0</v>
      </c>
      <c r="BF234" s="234">
        <f>IF(N234="snížená",J234,0)</f>
        <v>0</v>
      </c>
      <c r="BG234" s="234">
        <f>IF(N234="zákl. přenesená",J234,0)</f>
        <v>0</v>
      </c>
      <c r="BH234" s="234">
        <f>IF(N234="sníž. přenesená",J234,0)</f>
        <v>0</v>
      </c>
      <c r="BI234" s="234">
        <f>IF(N234="nulová",J234,0)</f>
        <v>0</v>
      </c>
      <c r="BJ234" s="16" t="s">
        <v>85</v>
      </c>
      <c r="BK234" s="234">
        <f>ROUND(I234*H234,2)</f>
        <v>0</v>
      </c>
      <c r="BL234" s="16" t="s">
        <v>134</v>
      </c>
      <c r="BM234" s="233" t="s">
        <v>517</v>
      </c>
    </row>
    <row r="235" spans="2:51" s="12" customFormat="1" ht="12">
      <c r="B235" s="235"/>
      <c r="C235" s="236"/>
      <c r="D235" s="237" t="s">
        <v>136</v>
      </c>
      <c r="E235" s="238" t="s">
        <v>1</v>
      </c>
      <c r="F235" s="239" t="s">
        <v>518</v>
      </c>
      <c r="G235" s="236"/>
      <c r="H235" s="240">
        <v>24.3</v>
      </c>
      <c r="I235" s="241"/>
      <c r="J235" s="236"/>
      <c r="K235" s="236"/>
      <c r="L235" s="242"/>
      <c r="M235" s="243"/>
      <c r="N235" s="244"/>
      <c r="O235" s="244"/>
      <c r="P235" s="244"/>
      <c r="Q235" s="244"/>
      <c r="R235" s="244"/>
      <c r="S235" s="244"/>
      <c r="T235" s="245"/>
      <c r="AT235" s="246" t="s">
        <v>136</v>
      </c>
      <c r="AU235" s="246" t="s">
        <v>87</v>
      </c>
      <c r="AV235" s="12" t="s">
        <v>87</v>
      </c>
      <c r="AW235" s="12" t="s">
        <v>33</v>
      </c>
      <c r="AX235" s="12" t="s">
        <v>85</v>
      </c>
      <c r="AY235" s="246" t="s">
        <v>126</v>
      </c>
    </row>
    <row r="236" spans="2:65" s="1" customFormat="1" ht="36" customHeight="1">
      <c r="B236" s="37"/>
      <c r="C236" s="222" t="s">
        <v>519</v>
      </c>
      <c r="D236" s="222" t="s">
        <v>130</v>
      </c>
      <c r="E236" s="223" t="s">
        <v>520</v>
      </c>
      <c r="F236" s="224" t="s">
        <v>521</v>
      </c>
      <c r="G236" s="225" t="s">
        <v>133</v>
      </c>
      <c r="H236" s="226">
        <v>7267.62</v>
      </c>
      <c r="I236" s="227"/>
      <c r="J236" s="228">
        <f>ROUND(I236*H236,2)</f>
        <v>0</v>
      </c>
      <c r="K236" s="224" t="s">
        <v>223</v>
      </c>
      <c r="L236" s="42"/>
      <c r="M236" s="229" t="s">
        <v>1</v>
      </c>
      <c r="N236" s="230" t="s">
        <v>42</v>
      </c>
      <c r="O236" s="85"/>
      <c r="P236" s="231">
        <f>O236*H236</f>
        <v>0</v>
      </c>
      <c r="Q236" s="231">
        <v>0.15559</v>
      </c>
      <c r="R236" s="231">
        <f>Q236*H236</f>
        <v>1130.7689958</v>
      </c>
      <c r="S236" s="231">
        <v>0</v>
      </c>
      <c r="T236" s="232">
        <f>S236*H236</f>
        <v>0</v>
      </c>
      <c r="AR236" s="233" t="s">
        <v>134</v>
      </c>
      <c r="AT236" s="233" t="s">
        <v>130</v>
      </c>
      <c r="AU236" s="233" t="s">
        <v>87</v>
      </c>
      <c r="AY236" s="16" t="s">
        <v>126</v>
      </c>
      <c r="BE236" s="234">
        <f>IF(N236="základní",J236,0)</f>
        <v>0</v>
      </c>
      <c r="BF236" s="234">
        <f>IF(N236="snížená",J236,0)</f>
        <v>0</v>
      </c>
      <c r="BG236" s="234">
        <f>IF(N236="zákl. přenesená",J236,0)</f>
        <v>0</v>
      </c>
      <c r="BH236" s="234">
        <f>IF(N236="sníž. přenesená",J236,0)</f>
        <v>0</v>
      </c>
      <c r="BI236" s="234">
        <f>IF(N236="nulová",J236,0)</f>
        <v>0</v>
      </c>
      <c r="BJ236" s="16" t="s">
        <v>85</v>
      </c>
      <c r="BK236" s="234">
        <f>ROUND(I236*H236,2)</f>
        <v>0</v>
      </c>
      <c r="BL236" s="16" t="s">
        <v>134</v>
      </c>
      <c r="BM236" s="233" t="s">
        <v>522</v>
      </c>
    </row>
    <row r="237" spans="2:51" s="12" customFormat="1" ht="12">
      <c r="B237" s="235"/>
      <c r="C237" s="236"/>
      <c r="D237" s="237" t="s">
        <v>136</v>
      </c>
      <c r="E237" s="238" t="s">
        <v>1</v>
      </c>
      <c r="F237" s="239" t="s">
        <v>523</v>
      </c>
      <c r="G237" s="236"/>
      <c r="H237" s="240">
        <v>7381.12</v>
      </c>
      <c r="I237" s="241"/>
      <c r="J237" s="236"/>
      <c r="K237" s="236"/>
      <c r="L237" s="242"/>
      <c r="M237" s="243"/>
      <c r="N237" s="244"/>
      <c r="O237" s="244"/>
      <c r="P237" s="244"/>
      <c r="Q237" s="244"/>
      <c r="R237" s="244"/>
      <c r="S237" s="244"/>
      <c r="T237" s="245"/>
      <c r="AT237" s="246" t="s">
        <v>136</v>
      </c>
      <c r="AU237" s="246" t="s">
        <v>87</v>
      </c>
      <c r="AV237" s="12" t="s">
        <v>87</v>
      </c>
      <c r="AW237" s="12" t="s">
        <v>33</v>
      </c>
      <c r="AX237" s="12" t="s">
        <v>77</v>
      </c>
      <c r="AY237" s="246" t="s">
        <v>126</v>
      </c>
    </row>
    <row r="238" spans="2:51" s="12" customFormat="1" ht="12">
      <c r="B238" s="235"/>
      <c r="C238" s="236"/>
      <c r="D238" s="237" t="s">
        <v>136</v>
      </c>
      <c r="E238" s="238" t="s">
        <v>1</v>
      </c>
      <c r="F238" s="239" t="s">
        <v>479</v>
      </c>
      <c r="G238" s="236"/>
      <c r="H238" s="240">
        <v>-113.5</v>
      </c>
      <c r="I238" s="241"/>
      <c r="J238" s="236"/>
      <c r="K238" s="236"/>
      <c r="L238" s="242"/>
      <c r="M238" s="243"/>
      <c r="N238" s="244"/>
      <c r="O238" s="244"/>
      <c r="P238" s="244"/>
      <c r="Q238" s="244"/>
      <c r="R238" s="244"/>
      <c r="S238" s="244"/>
      <c r="T238" s="245"/>
      <c r="AT238" s="246" t="s">
        <v>136</v>
      </c>
      <c r="AU238" s="246" t="s">
        <v>87</v>
      </c>
      <c r="AV238" s="12" t="s">
        <v>87</v>
      </c>
      <c r="AW238" s="12" t="s">
        <v>33</v>
      </c>
      <c r="AX238" s="12" t="s">
        <v>77</v>
      </c>
      <c r="AY238" s="246" t="s">
        <v>126</v>
      </c>
    </row>
    <row r="239" spans="2:51" s="13" customFormat="1" ht="12">
      <c r="B239" s="247"/>
      <c r="C239" s="248"/>
      <c r="D239" s="237" t="s">
        <v>136</v>
      </c>
      <c r="E239" s="249" t="s">
        <v>1</v>
      </c>
      <c r="F239" s="250" t="s">
        <v>143</v>
      </c>
      <c r="G239" s="248"/>
      <c r="H239" s="251">
        <v>7267.62</v>
      </c>
      <c r="I239" s="252"/>
      <c r="J239" s="248"/>
      <c r="K239" s="248"/>
      <c r="L239" s="253"/>
      <c r="M239" s="254"/>
      <c r="N239" s="255"/>
      <c r="O239" s="255"/>
      <c r="P239" s="255"/>
      <c r="Q239" s="255"/>
      <c r="R239" s="255"/>
      <c r="S239" s="255"/>
      <c r="T239" s="256"/>
      <c r="AT239" s="257" t="s">
        <v>136</v>
      </c>
      <c r="AU239" s="257" t="s">
        <v>87</v>
      </c>
      <c r="AV239" s="13" t="s">
        <v>134</v>
      </c>
      <c r="AW239" s="13" t="s">
        <v>33</v>
      </c>
      <c r="AX239" s="13" t="s">
        <v>85</v>
      </c>
      <c r="AY239" s="257" t="s">
        <v>126</v>
      </c>
    </row>
    <row r="240" spans="2:65" s="1" customFormat="1" ht="36" customHeight="1">
      <c r="B240" s="37"/>
      <c r="C240" s="222" t="s">
        <v>524</v>
      </c>
      <c r="D240" s="222" t="s">
        <v>130</v>
      </c>
      <c r="E240" s="223" t="s">
        <v>525</v>
      </c>
      <c r="F240" s="224" t="s">
        <v>526</v>
      </c>
      <c r="G240" s="225" t="s">
        <v>133</v>
      </c>
      <c r="H240" s="226">
        <v>22.275</v>
      </c>
      <c r="I240" s="227"/>
      <c r="J240" s="228">
        <f>ROUND(I240*H240,2)</f>
        <v>0</v>
      </c>
      <c r="K240" s="224" t="s">
        <v>223</v>
      </c>
      <c r="L240" s="42"/>
      <c r="M240" s="229" t="s">
        <v>1</v>
      </c>
      <c r="N240" s="230" t="s">
        <v>42</v>
      </c>
      <c r="O240" s="85"/>
      <c r="P240" s="231">
        <f>O240*H240</f>
        <v>0</v>
      </c>
      <c r="Q240" s="231">
        <v>0.15559</v>
      </c>
      <c r="R240" s="231">
        <f>Q240*H240</f>
        <v>3.46576725</v>
      </c>
      <c r="S240" s="231">
        <v>0</v>
      </c>
      <c r="T240" s="232">
        <f>S240*H240</f>
        <v>0</v>
      </c>
      <c r="AR240" s="233" t="s">
        <v>134</v>
      </c>
      <c r="AT240" s="233" t="s">
        <v>130</v>
      </c>
      <c r="AU240" s="233" t="s">
        <v>87</v>
      </c>
      <c r="AY240" s="16" t="s">
        <v>126</v>
      </c>
      <c r="BE240" s="234">
        <f>IF(N240="základní",J240,0)</f>
        <v>0</v>
      </c>
      <c r="BF240" s="234">
        <f>IF(N240="snížená",J240,0)</f>
        <v>0</v>
      </c>
      <c r="BG240" s="234">
        <f>IF(N240="zákl. přenesená",J240,0)</f>
        <v>0</v>
      </c>
      <c r="BH240" s="234">
        <f>IF(N240="sníž. přenesená",J240,0)</f>
        <v>0</v>
      </c>
      <c r="BI240" s="234">
        <f>IF(N240="nulová",J240,0)</f>
        <v>0</v>
      </c>
      <c r="BJ240" s="16" t="s">
        <v>85</v>
      </c>
      <c r="BK240" s="234">
        <f>ROUND(I240*H240,2)</f>
        <v>0</v>
      </c>
      <c r="BL240" s="16" t="s">
        <v>134</v>
      </c>
      <c r="BM240" s="233" t="s">
        <v>527</v>
      </c>
    </row>
    <row r="241" spans="2:51" s="12" customFormat="1" ht="12">
      <c r="B241" s="235"/>
      <c r="C241" s="236"/>
      <c r="D241" s="237" t="s">
        <v>136</v>
      </c>
      <c r="E241" s="238" t="s">
        <v>1</v>
      </c>
      <c r="F241" s="239" t="s">
        <v>528</v>
      </c>
      <c r="G241" s="236"/>
      <c r="H241" s="240">
        <v>22.275</v>
      </c>
      <c r="I241" s="241"/>
      <c r="J241" s="236"/>
      <c r="K241" s="236"/>
      <c r="L241" s="242"/>
      <c r="M241" s="243"/>
      <c r="N241" s="244"/>
      <c r="O241" s="244"/>
      <c r="P241" s="244"/>
      <c r="Q241" s="244"/>
      <c r="R241" s="244"/>
      <c r="S241" s="244"/>
      <c r="T241" s="245"/>
      <c r="AT241" s="246" t="s">
        <v>136</v>
      </c>
      <c r="AU241" s="246" t="s">
        <v>87</v>
      </c>
      <c r="AV241" s="12" t="s">
        <v>87</v>
      </c>
      <c r="AW241" s="12" t="s">
        <v>33</v>
      </c>
      <c r="AX241" s="12" t="s">
        <v>85</v>
      </c>
      <c r="AY241" s="246" t="s">
        <v>126</v>
      </c>
    </row>
    <row r="242" spans="2:65" s="1" customFormat="1" ht="36" customHeight="1">
      <c r="B242" s="37"/>
      <c r="C242" s="222" t="s">
        <v>529</v>
      </c>
      <c r="D242" s="222" t="s">
        <v>130</v>
      </c>
      <c r="E242" s="223" t="s">
        <v>530</v>
      </c>
      <c r="F242" s="224" t="s">
        <v>531</v>
      </c>
      <c r="G242" s="225" t="s">
        <v>133</v>
      </c>
      <c r="H242" s="226">
        <v>553</v>
      </c>
      <c r="I242" s="227"/>
      <c r="J242" s="228">
        <f>ROUND(I242*H242,2)</f>
        <v>0</v>
      </c>
      <c r="K242" s="224" t="s">
        <v>223</v>
      </c>
      <c r="L242" s="42"/>
      <c r="M242" s="229" t="s">
        <v>1</v>
      </c>
      <c r="N242" s="230" t="s">
        <v>42</v>
      </c>
      <c r="O242" s="85"/>
      <c r="P242" s="231">
        <f>O242*H242</f>
        <v>0</v>
      </c>
      <c r="Q242" s="231">
        <v>0.15559</v>
      </c>
      <c r="R242" s="231">
        <f>Q242*H242</f>
        <v>86.04127</v>
      </c>
      <c r="S242" s="231">
        <v>0</v>
      </c>
      <c r="T242" s="232">
        <f>S242*H242</f>
        <v>0</v>
      </c>
      <c r="AR242" s="233" t="s">
        <v>134</v>
      </c>
      <c r="AT242" s="233" t="s">
        <v>130</v>
      </c>
      <c r="AU242" s="233" t="s">
        <v>87</v>
      </c>
      <c r="AY242" s="16" t="s">
        <v>126</v>
      </c>
      <c r="BE242" s="234">
        <f>IF(N242="základní",J242,0)</f>
        <v>0</v>
      </c>
      <c r="BF242" s="234">
        <f>IF(N242="snížená",J242,0)</f>
        <v>0</v>
      </c>
      <c r="BG242" s="234">
        <f>IF(N242="zákl. přenesená",J242,0)</f>
        <v>0</v>
      </c>
      <c r="BH242" s="234">
        <f>IF(N242="sníž. přenesená",J242,0)</f>
        <v>0</v>
      </c>
      <c r="BI242" s="234">
        <f>IF(N242="nulová",J242,0)</f>
        <v>0</v>
      </c>
      <c r="BJ242" s="16" t="s">
        <v>85</v>
      </c>
      <c r="BK242" s="234">
        <f>ROUND(I242*H242,2)</f>
        <v>0</v>
      </c>
      <c r="BL242" s="16" t="s">
        <v>134</v>
      </c>
      <c r="BM242" s="233" t="s">
        <v>532</v>
      </c>
    </row>
    <row r="243" spans="2:51" s="12" customFormat="1" ht="12">
      <c r="B243" s="235"/>
      <c r="C243" s="236"/>
      <c r="D243" s="237" t="s">
        <v>136</v>
      </c>
      <c r="E243" s="238" t="s">
        <v>1</v>
      </c>
      <c r="F243" s="239" t="s">
        <v>533</v>
      </c>
      <c r="G243" s="236"/>
      <c r="H243" s="240">
        <v>553</v>
      </c>
      <c r="I243" s="241"/>
      <c r="J243" s="236"/>
      <c r="K243" s="236"/>
      <c r="L243" s="242"/>
      <c r="M243" s="243"/>
      <c r="N243" s="244"/>
      <c r="O243" s="244"/>
      <c r="P243" s="244"/>
      <c r="Q243" s="244"/>
      <c r="R243" s="244"/>
      <c r="S243" s="244"/>
      <c r="T243" s="245"/>
      <c r="AT243" s="246" t="s">
        <v>136</v>
      </c>
      <c r="AU243" s="246" t="s">
        <v>87</v>
      </c>
      <c r="AV243" s="12" t="s">
        <v>87</v>
      </c>
      <c r="AW243" s="12" t="s">
        <v>33</v>
      </c>
      <c r="AX243" s="12" t="s">
        <v>85</v>
      </c>
      <c r="AY243" s="246" t="s">
        <v>126</v>
      </c>
    </row>
    <row r="244" spans="2:65" s="1" customFormat="1" ht="48" customHeight="1">
      <c r="B244" s="37"/>
      <c r="C244" s="222" t="s">
        <v>534</v>
      </c>
      <c r="D244" s="222" t="s">
        <v>130</v>
      </c>
      <c r="E244" s="223" t="s">
        <v>139</v>
      </c>
      <c r="F244" s="224" t="s">
        <v>140</v>
      </c>
      <c r="G244" s="225" t="s">
        <v>133</v>
      </c>
      <c r="H244" s="226">
        <v>104</v>
      </c>
      <c r="I244" s="227"/>
      <c r="J244" s="228">
        <f>ROUND(I244*H244,2)</f>
        <v>0</v>
      </c>
      <c r="K244" s="224" t="s">
        <v>223</v>
      </c>
      <c r="L244" s="42"/>
      <c r="M244" s="229" t="s">
        <v>1</v>
      </c>
      <c r="N244" s="230" t="s">
        <v>42</v>
      </c>
      <c r="O244" s="85"/>
      <c r="P244" s="231">
        <f>O244*H244</f>
        <v>0</v>
      </c>
      <c r="Q244" s="231">
        <v>0.61404</v>
      </c>
      <c r="R244" s="231">
        <f>Q244*H244</f>
        <v>63.86016</v>
      </c>
      <c r="S244" s="231">
        <v>0</v>
      </c>
      <c r="T244" s="232">
        <f>S244*H244</f>
        <v>0</v>
      </c>
      <c r="AR244" s="233" t="s">
        <v>134</v>
      </c>
      <c r="AT244" s="233" t="s">
        <v>130</v>
      </c>
      <c r="AU244" s="233" t="s">
        <v>87</v>
      </c>
      <c r="AY244" s="16" t="s">
        <v>126</v>
      </c>
      <c r="BE244" s="234">
        <f>IF(N244="základní",J244,0)</f>
        <v>0</v>
      </c>
      <c r="BF244" s="234">
        <f>IF(N244="snížená",J244,0)</f>
        <v>0</v>
      </c>
      <c r="BG244" s="234">
        <f>IF(N244="zákl. přenesená",J244,0)</f>
        <v>0</v>
      </c>
      <c r="BH244" s="234">
        <f>IF(N244="sníž. přenesená",J244,0)</f>
        <v>0</v>
      </c>
      <c r="BI244" s="234">
        <f>IF(N244="nulová",J244,0)</f>
        <v>0</v>
      </c>
      <c r="BJ244" s="16" t="s">
        <v>85</v>
      </c>
      <c r="BK244" s="234">
        <f>ROUND(I244*H244,2)</f>
        <v>0</v>
      </c>
      <c r="BL244" s="16" t="s">
        <v>134</v>
      </c>
      <c r="BM244" s="233" t="s">
        <v>535</v>
      </c>
    </row>
    <row r="245" spans="2:51" s="12" customFormat="1" ht="12">
      <c r="B245" s="235"/>
      <c r="C245" s="236"/>
      <c r="D245" s="237" t="s">
        <v>136</v>
      </c>
      <c r="E245" s="238" t="s">
        <v>1</v>
      </c>
      <c r="F245" s="239" t="s">
        <v>536</v>
      </c>
      <c r="G245" s="236"/>
      <c r="H245" s="240">
        <v>43</v>
      </c>
      <c r="I245" s="241"/>
      <c r="J245" s="236"/>
      <c r="K245" s="236"/>
      <c r="L245" s="242"/>
      <c r="M245" s="243"/>
      <c r="N245" s="244"/>
      <c r="O245" s="244"/>
      <c r="P245" s="244"/>
      <c r="Q245" s="244"/>
      <c r="R245" s="244"/>
      <c r="S245" s="244"/>
      <c r="T245" s="245"/>
      <c r="AT245" s="246" t="s">
        <v>136</v>
      </c>
      <c r="AU245" s="246" t="s">
        <v>87</v>
      </c>
      <c r="AV245" s="12" t="s">
        <v>87</v>
      </c>
      <c r="AW245" s="12" t="s">
        <v>33</v>
      </c>
      <c r="AX245" s="12" t="s">
        <v>77</v>
      </c>
      <c r="AY245" s="246" t="s">
        <v>126</v>
      </c>
    </row>
    <row r="246" spans="2:51" s="12" customFormat="1" ht="12">
      <c r="B246" s="235"/>
      <c r="C246" s="236"/>
      <c r="D246" s="237" t="s">
        <v>136</v>
      </c>
      <c r="E246" s="238" t="s">
        <v>1</v>
      </c>
      <c r="F246" s="239" t="s">
        <v>537</v>
      </c>
      <c r="G246" s="236"/>
      <c r="H246" s="240">
        <v>37.5</v>
      </c>
      <c r="I246" s="241"/>
      <c r="J246" s="236"/>
      <c r="K246" s="236"/>
      <c r="L246" s="242"/>
      <c r="M246" s="243"/>
      <c r="N246" s="244"/>
      <c r="O246" s="244"/>
      <c r="P246" s="244"/>
      <c r="Q246" s="244"/>
      <c r="R246" s="244"/>
      <c r="S246" s="244"/>
      <c r="T246" s="245"/>
      <c r="AT246" s="246" t="s">
        <v>136</v>
      </c>
      <c r="AU246" s="246" t="s">
        <v>87</v>
      </c>
      <c r="AV246" s="12" t="s">
        <v>87</v>
      </c>
      <c r="AW246" s="12" t="s">
        <v>33</v>
      </c>
      <c r="AX246" s="12" t="s">
        <v>77</v>
      </c>
      <c r="AY246" s="246" t="s">
        <v>126</v>
      </c>
    </row>
    <row r="247" spans="2:51" s="12" customFormat="1" ht="12">
      <c r="B247" s="235"/>
      <c r="C247" s="236"/>
      <c r="D247" s="237" t="s">
        <v>136</v>
      </c>
      <c r="E247" s="238" t="s">
        <v>1</v>
      </c>
      <c r="F247" s="239" t="s">
        <v>538</v>
      </c>
      <c r="G247" s="236"/>
      <c r="H247" s="240">
        <v>23.5</v>
      </c>
      <c r="I247" s="241"/>
      <c r="J247" s="236"/>
      <c r="K247" s="236"/>
      <c r="L247" s="242"/>
      <c r="M247" s="243"/>
      <c r="N247" s="244"/>
      <c r="O247" s="244"/>
      <c r="P247" s="244"/>
      <c r="Q247" s="244"/>
      <c r="R247" s="244"/>
      <c r="S247" s="244"/>
      <c r="T247" s="245"/>
      <c r="AT247" s="246" t="s">
        <v>136</v>
      </c>
      <c r="AU247" s="246" t="s">
        <v>87</v>
      </c>
      <c r="AV247" s="12" t="s">
        <v>87</v>
      </c>
      <c r="AW247" s="12" t="s">
        <v>33</v>
      </c>
      <c r="AX247" s="12" t="s">
        <v>77</v>
      </c>
      <c r="AY247" s="246" t="s">
        <v>126</v>
      </c>
    </row>
    <row r="248" spans="2:51" s="13" customFormat="1" ht="12">
      <c r="B248" s="247"/>
      <c r="C248" s="248"/>
      <c r="D248" s="237" t="s">
        <v>136</v>
      </c>
      <c r="E248" s="249" t="s">
        <v>1</v>
      </c>
      <c r="F248" s="250" t="s">
        <v>143</v>
      </c>
      <c r="G248" s="248"/>
      <c r="H248" s="251">
        <v>104</v>
      </c>
      <c r="I248" s="252"/>
      <c r="J248" s="248"/>
      <c r="K248" s="248"/>
      <c r="L248" s="253"/>
      <c r="M248" s="254"/>
      <c r="N248" s="255"/>
      <c r="O248" s="255"/>
      <c r="P248" s="255"/>
      <c r="Q248" s="255"/>
      <c r="R248" s="255"/>
      <c r="S248" s="255"/>
      <c r="T248" s="256"/>
      <c r="AT248" s="257" t="s">
        <v>136</v>
      </c>
      <c r="AU248" s="257" t="s">
        <v>87</v>
      </c>
      <c r="AV248" s="13" t="s">
        <v>134</v>
      </c>
      <c r="AW248" s="13" t="s">
        <v>33</v>
      </c>
      <c r="AX248" s="13" t="s">
        <v>85</v>
      </c>
      <c r="AY248" s="257" t="s">
        <v>126</v>
      </c>
    </row>
    <row r="249" spans="2:65" s="1" customFormat="1" ht="36" customHeight="1">
      <c r="B249" s="37"/>
      <c r="C249" s="222" t="s">
        <v>539</v>
      </c>
      <c r="D249" s="222" t="s">
        <v>130</v>
      </c>
      <c r="E249" s="223" t="s">
        <v>540</v>
      </c>
      <c r="F249" s="224" t="s">
        <v>541</v>
      </c>
      <c r="G249" s="225" t="s">
        <v>133</v>
      </c>
      <c r="H249" s="226">
        <v>113.5</v>
      </c>
      <c r="I249" s="227"/>
      <c r="J249" s="228">
        <f>ROUND(I249*H249,2)</f>
        <v>0</v>
      </c>
      <c r="K249" s="224" t="s">
        <v>223</v>
      </c>
      <c r="L249" s="42"/>
      <c r="M249" s="229" t="s">
        <v>1</v>
      </c>
      <c r="N249" s="230" t="s">
        <v>42</v>
      </c>
      <c r="O249" s="85"/>
      <c r="P249" s="231">
        <f>O249*H249</f>
        <v>0</v>
      </c>
      <c r="Q249" s="231">
        <v>0.1514</v>
      </c>
      <c r="R249" s="231">
        <f>Q249*H249</f>
        <v>17.1839</v>
      </c>
      <c r="S249" s="231">
        <v>0</v>
      </c>
      <c r="T249" s="232">
        <f>S249*H249</f>
        <v>0</v>
      </c>
      <c r="AR249" s="233" t="s">
        <v>134</v>
      </c>
      <c r="AT249" s="233" t="s">
        <v>130</v>
      </c>
      <c r="AU249" s="233" t="s">
        <v>87</v>
      </c>
      <c r="AY249" s="16" t="s">
        <v>126</v>
      </c>
      <c r="BE249" s="234">
        <f>IF(N249="základní",J249,0)</f>
        <v>0</v>
      </c>
      <c r="BF249" s="234">
        <f>IF(N249="snížená",J249,0)</f>
        <v>0</v>
      </c>
      <c r="BG249" s="234">
        <f>IF(N249="zákl. přenesená",J249,0)</f>
        <v>0</v>
      </c>
      <c r="BH249" s="234">
        <f>IF(N249="sníž. přenesená",J249,0)</f>
        <v>0</v>
      </c>
      <c r="BI249" s="234">
        <f>IF(N249="nulová",J249,0)</f>
        <v>0</v>
      </c>
      <c r="BJ249" s="16" t="s">
        <v>85</v>
      </c>
      <c r="BK249" s="234">
        <f>ROUND(I249*H249,2)</f>
        <v>0</v>
      </c>
      <c r="BL249" s="16" t="s">
        <v>134</v>
      </c>
      <c r="BM249" s="233" t="s">
        <v>542</v>
      </c>
    </row>
    <row r="250" spans="2:63" s="11" customFormat="1" ht="22.8" customHeight="1">
      <c r="B250" s="206"/>
      <c r="C250" s="207"/>
      <c r="D250" s="208" t="s">
        <v>76</v>
      </c>
      <c r="E250" s="220" t="s">
        <v>202</v>
      </c>
      <c r="F250" s="220" t="s">
        <v>543</v>
      </c>
      <c r="G250" s="207"/>
      <c r="H250" s="207"/>
      <c r="I250" s="210"/>
      <c r="J250" s="221">
        <f>BK250</f>
        <v>0</v>
      </c>
      <c r="K250" s="207"/>
      <c r="L250" s="212"/>
      <c r="M250" s="213"/>
      <c r="N250" s="214"/>
      <c r="O250" s="214"/>
      <c r="P250" s="215">
        <f>SUM(P251:P264)</f>
        <v>0</v>
      </c>
      <c r="Q250" s="214"/>
      <c r="R250" s="215">
        <f>SUM(R251:R264)</f>
        <v>7.4191756</v>
      </c>
      <c r="S250" s="214"/>
      <c r="T250" s="216">
        <f>SUM(T251:T264)</f>
        <v>0</v>
      </c>
      <c r="AR250" s="217" t="s">
        <v>85</v>
      </c>
      <c r="AT250" s="218" t="s">
        <v>76</v>
      </c>
      <c r="AU250" s="218" t="s">
        <v>85</v>
      </c>
      <c r="AY250" s="217" t="s">
        <v>126</v>
      </c>
      <c r="BK250" s="219">
        <f>SUM(BK251:BK264)</f>
        <v>0</v>
      </c>
    </row>
    <row r="251" spans="2:65" s="1" customFormat="1" ht="24" customHeight="1">
      <c r="B251" s="37"/>
      <c r="C251" s="222" t="s">
        <v>544</v>
      </c>
      <c r="D251" s="222" t="s">
        <v>130</v>
      </c>
      <c r="E251" s="223" t="s">
        <v>545</v>
      </c>
      <c r="F251" s="224" t="s">
        <v>546</v>
      </c>
      <c r="G251" s="225" t="s">
        <v>232</v>
      </c>
      <c r="H251" s="226">
        <v>13</v>
      </c>
      <c r="I251" s="227"/>
      <c r="J251" s="228">
        <f>ROUND(I251*H251,2)</f>
        <v>0</v>
      </c>
      <c r="K251" s="224" t="s">
        <v>223</v>
      </c>
      <c r="L251" s="42"/>
      <c r="M251" s="229" t="s">
        <v>1</v>
      </c>
      <c r="N251" s="230" t="s">
        <v>42</v>
      </c>
      <c r="O251" s="85"/>
      <c r="P251" s="231">
        <f>O251*H251</f>
        <v>0</v>
      </c>
      <c r="Q251" s="231">
        <v>0.0007</v>
      </c>
      <c r="R251" s="231">
        <f>Q251*H251</f>
        <v>0.0091</v>
      </c>
      <c r="S251" s="231">
        <v>0</v>
      </c>
      <c r="T251" s="232">
        <f>S251*H251</f>
        <v>0</v>
      </c>
      <c r="AR251" s="233" t="s">
        <v>134</v>
      </c>
      <c r="AT251" s="233" t="s">
        <v>130</v>
      </c>
      <c r="AU251" s="233" t="s">
        <v>87</v>
      </c>
      <c r="AY251" s="16" t="s">
        <v>126</v>
      </c>
      <c r="BE251" s="234">
        <f>IF(N251="základní",J251,0)</f>
        <v>0</v>
      </c>
      <c r="BF251" s="234">
        <f>IF(N251="snížená",J251,0)</f>
        <v>0</v>
      </c>
      <c r="BG251" s="234">
        <f>IF(N251="zákl. přenesená",J251,0)</f>
        <v>0</v>
      </c>
      <c r="BH251" s="234">
        <f>IF(N251="sníž. přenesená",J251,0)</f>
        <v>0</v>
      </c>
      <c r="BI251" s="234">
        <f>IF(N251="nulová",J251,0)</f>
        <v>0</v>
      </c>
      <c r="BJ251" s="16" t="s">
        <v>85</v>
      </c>
      <c r="BK251" s="234">
        <f>ROUND(I251*H251,2)</f>
        <v>0</v>
      </c>
      <c r="BL251" s="16" t="s">
        <v>134</v>
      </c>
      <c r="BM251" s="233" t="s">
        <v>547</v>
      </c>
    </row>
    <row r="252" spans="2:65" s="1" customFormat="1" ht="24" customHeight="1">
      <c r="B252" s="37"/>
      <c r="C252" s="279" t="s">
        <v>548</v>
      </c>
      <c r="D252" s="279" t="s">
        <v>368</v>
      </c>
      <c r="E252" s="280" t="s">
        <v>549</v>
      </c>
      <c r="F252" s="281" t="s">
        <v>550</v>
      </c>
      <c r="G252" s="282" t="s">
        <v>232</v>
      </c>
      <c r="H252" s="283">
        <v>8</v>
      </c>
      <c r="I252" s="284"/>
      <c r="J252" s="285">
        <f>ROUND(I252*H252,2)</f>
        <v>0</v>
      </c>
      <c r="K252" s="281" t="s">
        <v>223</v>
      </c>
      <c r="L252" s="286"/>
      <c r="M252" s="287" t="s">
        <v>1</v>
      </c>
      <c r="N252" s="288" t="s">
        <v>42</v>
      </c>
      <c r="O252" s="85"/>
      <c r="P252" s="231">
        <f>O252*H252</f>
        <v>0</v>
      </c>
      <c r="Q252" s="231">
        <v>0.0013</v>
      </c>
      <c r="R252" s="231">
        <f>Q252*H252</f>
        <v>0.0104</v>
      </c>
      <c r="S252" s="231">
        <v>0</v>
      </c>
      <c r="T252" s="232">
        <f>S252*H252</f>
        <v>0</v>
      </c>
      <c r="AR252" s="233" t="s">
        <v>182</v>
      </c>
      <c r="AT252" s="233" t="s">
        <v>368</v>
      </c>
      <c r="AU252" s="233" t="s">
        <v>87</v>
      </c>
      <c r="AY252" s="16" t="s">
        <v>126</v>
      </c>
      <c r="BE252" s="234">
        <f>IF(N252="základní",J252,0)</f>
        <v>0</v>
      </c>
      <c r="BF252" s="234">
        <f>IF(N252="snížená",J252,0)</f>
        <v>0</v>
      </c>
      <c r="BG252" s="234">
        <f>IF(N252="zákl. přenesená",J252,0)</f>
        <v>0</v>
      </c>
      <c r="BH252" s="234">
        <f>IF(N252="sníž. přenesená",J252,0)</f>
        <v>0</v>
      </c>
      <c r="BI252" s="234">
        <f>IF(N252="nulová",J252,0)</f>
        <v>0</v>
      </c>
      <c r="BJ252" s="16" t="s">
        <v>85</v>
      </c>
      <c r="BK252" s="234">
        <f>ROUND(I252*H252,2)</f>
        <v>0</v>
      </c>
      <c r="BL252" s="16" t="s">
        <v>134</v>
      </c>
      <c r="BM252" s="233" t="s">
        <v>551</v>
      </c>
    </row>
    <row r="253" spans="2:65" s="1" customFormat="1" ht="24" customHeight="1">
      <c r="B253" s="37"/>
      <c r="C253" s="279" t="s">
        <v>552</v>
      </c>
      <c r="D253" s="279" t="s">
        <v>368</v>
      </c>
      <c r="E253" s="280" t="s">
        <v>553</v>
      </c>
      <c r="F253" s="281" t="s">
        <v>554</v>
      </c>
      <c r="G253" s="282" t="s">
        <v>232</v>
      </c>
      <c r="H253" s="283">
        <v>5</v>
      </c>
      <c r="I253" s="284"/>
      <c r="J253" s="285">
        <f>ROUND(I253*H253,2)</f>
        <v>0</v>
      </c>
      <c r="K253" s="281" t="s">
        <v>223</v>
      </c>
      <c r="L253" s="286"/>
      <c r="M253" s="287" t="s">
        <v>1</v>
      </c>
      <c r="N253" s="288" t="s">
        <v>42</v>
      </c>
      <c r="O253" s="85"/>
      <c r="P253" s="231">
        <f>O253*H253</f>
        <v>0</v>
      </c>
      <c r="Q253" s="231">
        <v>0.0015</v>
      </c>
      <c r="R253" s="231">
        <f>Q253*H253</f>
        <v>0.0075</v>
      </c>
      <c r="S253" s="231">
        <v>0</v>
      </c>
      <c r="T253" s="232">
        <f>S253*H253</f>
        <v>0</v>
      </c>
      <c r="AR253" s="233" t="s">
        <v>182</v>
      </c>
      <c r="AT253" s="233" t="s">
        <v>368</v>
      </c>
      <c r="AU253" s="233" t="s">
        <v>87</v>
      </c>
      <c r="AY253" s="16" t="s">
        <v>126</v>
      </c>
      <c r="BE253" s="234">
        <f>IF(N253="základní",J253,0)</f>
        <v>0</v>
      </c>
      <c r="BF253" s="234">
        <f>IF(N253="snížená",J253,0)</f>
        <v>0</v>
      </c>
      <c r="BG253" s="234">
        <f>IF(N253="zákl. přenesená",J253,0)</f>
        <v>0</v>
      </c>
      <c r="BH253" s="234">
        <f>IF(N253="sníž. přenesená",J253,0)</f>
        <v>0</v>
      </c>
      <c r="BI253" s="234">
        <f>IF(N253="nulová",J253,0)</f>
        <v>0</v>
      </c>
      <c r="BJ253" s="16" t="s">
        <v>85</v>
      </c>
      <c r="BK253" s="234">
        <f>ROUND(I253*H253,2)</f>
        <v>0</v>
      </c>
      <c r="BL253" s="16" t="s">
        <v>134</v>
      </c>
      <c r="BM253" s="233" t="s">
        <v>555</v>
      </c>
    </row>
    <row r="254" spans="2:65" s="1" customFormat="1" ht="24" customHeight="1">
      <c r="B254" s="37"/>
      <c r="C254" s="222" t="s">
        <v>556</v>
      </c>
      <c r="D254" s="222" t="s">
        <v>130</v>
      </c>
      <c r="E254" s="223" t="s">
        <v>557</v>
      </c>
      <c r="F254" s="224" t="s">
        <v>558</v>
      </c>
      <c r="G254" s="225" t="s">
        <v>232</v>
      </c>
      <c r="H254" s="226">
        <v>5</v>
      </c>
      <c r="I254" s="227"/>
      <c r="J254" s="228">
        <f>ROUND(I254*H254,2)</f>
        <v>0</v>
      </c>
      <c r="K254" s="224" t="s">
        <v>223</v>
      </c>
      <c r="L254" s="42"/>
      <c r="M254" s="229" t="s">
        <v>1</v>
      </c>
      <c r="N254" s="230" t="s">
        <v>42</v>
      </c>
      <c r="O254" s="85"/>
      <c r="P254" s="231">
        <f>O254*H254</f>
        <v>0</v>
      </c>
      <c r="Q254" s="231">
        <v>0.11241</v>
      </c>
      <c r="R254" s="231">
        <f>Q254*H254</f>
        <v>0.5620499999999999</v>
      </c>
      <c r="S254" s="231">
        <v>0</v>
      </c>
      <c r="T254" s="232">
        <f>S254*H254</f>
        <v>0</v>
      </c>
      <c r="AR254" s="233" t="s">
        <v>134</v>
      </c>
      <c r="AT254" s="233" t="s">
        <v>130</v>
      </c>
      <c r="AU254" s="233" t="s">
        <v>87</v>
      </c>
      <c r="AY254" s="16" t="s">
        <v>126</v>
      </c>
      <c r="BE254" s="234">
        <f>IF(N254="základní",J254,0)</f>
        <v>0</v>
      </c>
      <c r="BF254" s="234">
        <f>IF(N254="snížená",J254,0)</f>
        <v>0</v>
      </c>
      <c r="BG254" s="234">
        <f>IF(N254="zákl. přenesená",J254,0)</f>
        <v>0</v>
      </c>
      <c r="BH254" s="234">
        <f>IF(N254="sníž. přenesená",J254,0)</f>
        <v>0</v>
      </c>
      <c r="BI254" s="234">
        <f>IF(N254="nulová",J254,0)</f>
        <v>0</v>
      </c>
      <c r="BJ254" s="16" t="s">
        <v>85</v>
      </c>
      <c r="BK254" s="234">
        <f>ROUND(I254*H254,2)</f>
        <v>0</v>
      </c>
      <c r="BL254" s="16" t="s">
        <v>134</v>
      </c>
      <c r="BM254" s="233" t="s">
        <v>559</v>
      </c>
    </row>
    <row r="255" spans="2:65" s="1" customFormat="1" ht="16.5" customHeight="1">
      <c r="B255" s="37"/>
      <c r="C255" s="279" t="s">
        <v>560</v>
      </c>
      <c r="D255" s="279" t="s">
        <v>368</v>
      </c>
      <c r="E255" s="280" t="s">
        <v>561</v>
      </c>
      <c r="F255" s="281" t="s">
        <v>562</v>
      </c>
      <c r="G255" s="282" t="s">
        <v>232</v>
      </c>
      <c r="H255" s="283">
        <v>5</v>
      </c>
      <c r="I255" s="284"/>
      <c r="J255" s="285">
        <f>ROUND(I255*H255,2)</f>
        <v>0</v>
      </c>
      <c r="K255" s="281" t="s">
        <v>223</v>
      </c>
      <c r="L255" s="286"/>
      <c r="M255" s="287" t="s">
        <v>1</v>
      </c>
      <c r="N255" s="288" t="s">
        <v>42</v>
      </c>
      <c r="O255" s="85"/>
      <c r="P255" s="231">
        <f>O255*H255</f>
        <v>0</v>
      </c>
      <c r="Q255" s="231">
        <v>0.0061</v>
      </c>
      <c r="R255" s="231">
        <f>Q255*H255</f>
        <v>0.030500000000000003</v>
      </c>
      <c r="S255" s="231">
        <v>0</v>
      </c>
      <c r="T255" s="232">
        <f>S255*H255</f>
        <v>0</v>
      </c>
      <c r="AR255" s="233" t="s">
        <v>182</v>
      </c>
      <c r="AT255" s="233" t="s">
        <v>368</v>
      </c>
      <c r="AU255" s="233" t="s">
        <v>87</v>
      </c>
      <c r="AY255" s="16" t="s">
        <v>126</v>
      </c>
      <c r="BE255" s="234">
        <f>IF(N255="základní",J255,0)</f>
        <v>0</v>
      </c>
      <c r="BF255" s="234">
        <f>IF(N255="snížená",J255,0)</f>
        <v>0</v>
      </c>
      <c r="BG255" s="234">
        <f>IF(N255="zákl. přenesená",J255,0)</f>
        <v>0</v>
      </c>
      <c r="BH255" s="234">
        <f>IF(N255="sníž. přenesená",J255,0)</f>
        <v>0</v>
      </c>
      <c r="BI255" s="234">
        <f>IF(N255="nulová",J255,0)</f>
        <v>0</v>
      </c>
      <c r="BJ255" s="16" t="s">
        <v>85</v>
      </c>
      <c r="BK255" s="234">
        <f>ROUND(I255*H255,2)</f>
        <v>0</v>
      </c>
      <c r="BL255" s="16" t="s">
        <v>134</v>
      </c>
      <c r="BM255" s="233" t="s">
        <v>563</v>
      </c>
    </row>
    <row r="256" spans="2:65" s="1" customFormat="1" ht="16.5" customHeight="1">
      <c r="B256" s="37"/>
      <c r="C256" s="279" t="s">
        <v>564</v>
      </c>
      <c r="D256" s="279" t="s">
        <v>368</v>
      </c>
      <c r="E256" s="280" t="s">
        <v>565</v>
      </c>
      <c r="F256" s="281" t="s">
        <v>566</v>
      </c>
      <c r="G256" s="282" t="s">
        <v>232</v>
      </c>
      <c r="H256" s="283">
        <v>5</v>
      </c>
      <c r="I256" s="284"/>
      <c r="J256" s="285">
        <f>ROUND(I256*H256,2)</f>
        <v>0</v>
      </c>
      <c r="K256" s="281" t="s">
        <v>223</v>
      </c>
      <c r="L256" s="286"/>
      <c r="M256" s="287" t="s">
        <v>1</v>
      </c>
      <c r="N256" s="288" t="s">
        <v>42</v>
      </c>
      <c r="O256" s="85"/>
      <c r="P256" s="231">
        <f>O256*H256</f>
        <v>0</v>
      </c>
      <c r="Q256" s="231">
        <v>0.003</v>
      </c>
      <c r="R256" s="231">
        <f>Q256*H256</f>
        <v>0.015</v>
      </c>
      <c r="S256" s="231">
        <v>0</v>
      </c>
      <c r="T256" s="232">
        <f>S256*H256</f>
        <v>0</v>
      </c>
      <c r="AR256" s="233" t="s">
        <v>182</v>
      </c>
      <c r="AT256" s="233" t="s">
        <v>368</v>
      </c>
      <c r="AU256" s="233" t="s">
        <v>87</v>
      </c>
      <c r="AY256" s="16" t="s">
        <v>126</v>
      </c>
      <c r="BE256" s="234">
        <f>IF(N256="základní",J256,0)</f>
        <v>0</v>
      </c>
      <c r="BF256" s="234">
        <f>IF(N256="snížená",J256,0)</f>
        <v>0</v>
      </c>
      <c r="BG256" s="234">
        <f>IF(N256="zákl. přenesená",J256,0)</f>
        <v>0</v>
      </c>
      <c r="BH256" s="234">
        <f>IF(N256="sníž. přenesená",J256,0)</f>
        <v>0</v>
      </c>
      <c r="BI256" s="234">
        <f>IF(N256="nulová",J256,0)</f>
        <v>0</v>
      </c>
      <c r="BJ256" s="16" t="s">
        <v>85</v>
      </c>
      <c r="BK256" s="234">
        <f>ROUND(I256*H256,2)</f>
        <v>0</v>
      </c>
      <c r="BL256" s="16" t="s">
        <v>134</v>
      </c>
      <c r="BM256" s="233" t="s">
        <v>567</v>
      </c>
    </row>
    <row r="257" spans="2:65" s="1" customFormat="1" ht="16.5" customHeight="1">
      <c r="B257" s="37"/>
      <c r="C257" s="279" t="s">
        <v>568</v>
      </c>
      <c r="D257" s="279" t="s">
        <v>368</v>
      </c>
      <c r="E257" s="280" t="s">
        <v>569</v>
      </c>
      <c r="F257" s="281" t="s">
        <v>570</v>
      </c>
      <c r="G257" s="282" t="s">
        <v>232</v>
      </c>
      <c r="H257" s="283">
        <v>5</v>
      </c>
      <c r="I257" s="284"/>
      <c r="J257" s="285">
        <f>ROUND(I257*H257,2)</f>
        <v>0</v>
      </c>
      <c r="K257" s="281" t="s">
        <v>223</v>
      </c>
      <c r="L257" s="286"/>
      <c r="M257" s="287" t="s">
        <v>1</v>
      </c>
      <c r="N257" s="288" t="s">
        <v>42</v>
      </c>
      <c r="O257" s="85"/>
      <c r="P257" s="231">
        <f>O257*H257</f>
        <v>0</v>
      </c>
      <c r="Q257" s="231">
        <v>0.0001</v>
      </c>
      <c r="R257" s="231">
        <f>Q257*H257</f>
        <v>0.0005</v>
      </c>
      <c r="S257" s="231">
        <v>0</v>
      </c>
      <c r="T257" s="232">
        <f>S257*H257</f>
        <v>0</v>
      </c>
      <c r="AR257" s="233" t="s">
        <v>182</v>
      </c>
      <c r="AT257" s="233" t="s">
        <v>368</v>
      </c>
      <c r="AU257" s="233" t="s">
        <v>87</v>
      </c>
      <c r="AY257" s="16" t="s">
        <v>126</v>
      </c>
      <c r="BE257" s="234">
        <f>IF(N257="základní",J257,0)</f>
        <v>0</v>
      </c>
      <c r="BF257" s="234">
        <f>IF(N257="snížená",J257,0)</f>
        <v>0</v>
      </c>
      <c r="BG257" s="234">
        <f>IF(N257="zákl. přenesená",J257,0)</f>
        <v>0</v>
      </c>
      <c r="BH257" s="234">
        <f>IF(N257="sníž. přenesená",J257,0)</f>
        <v>0</v>
      </c>
      <c r="BI257" s="234">
        <f>IF(N257="nulová",J257,0)</f>
        <v>0</v>
      </c>
      <c r="BJ257" s="16" t="s">
        <v>85</v>
      </c>
      <c r="BK257" s="234">
        <f>ROUND(I257*H257,2)</f>
        <v>0</v>
      </c>
      <c r="BL257" s="16" t="s">
        <v>134</v>
      </c>
      <c r="BM257" s="233" t="s">
        <v>571</v>
      </c>
    </row>
    <row r="258" spans="2:65" s="1" customFormat="1" ht="48" customHeight="1">
      <c r="B258" s="37"/>
      <c r="C258" s="222" t="s">
        <v>572</v>
      </c>
      <c r="D258" s="222" t="s">
        <v>130</v>
      </c>
      <c r="E258" s="223" t="s">
        <v>573</v>
      </c>
      <c r="F258" s="224" t="s">
        <v>574</v>
      </c>
      <c r="G258" s="225" t="s">
        <v>575</v>
      </c>
      <c r="H258" s="226">
        <v>24</v>
      </c>
      <c r="I258" s="227"/>
      <c r="J258" s="228">
        <f>ROUND(I258*H258,2)</f>
        <v>0</v>
      </c>
      <c r="K258" s="224" t="s">
        <v>223</v>
      </c>
      <c r="L258" s="42"/>
      <c r="M258" s="229" t="s">
        <v>1</v>
      </c>
      <c r="N258" s="230" t="s">
        <v>42</v>
      </c>
      <c r="O258" s="85"/>
      <c r="P258" s="231">
        <f>O258*H258</f>
        <v>0</v>
      </c>
      <c r="Q258" s="231">
        <v>0.1554</v>
      </c>
      <c r="R258" s="231">
        <f>Q258*H258</f>
        <v>3.7296000000000005</v>
      </c>
      <c r="S258" s="231">
        <v>0</v>
      </c>
      <c r="T258" s="232">
        <f>S258*H258</f>
        <v>0</v>
      </c>
      <c r="AR258" s="233" t="s">
        <v>134</v>
      </c>
      <c r="AT258" s="233" t="s">
        <v>130</v>
      </c>
      <c r="AU258" s="233" t="s">
        <v>87</v>
      </c>
      <c r="AY258" s="16" t="s">
        <v>126</v>
      </c>
      <c r="BE258" s="234">
        <f>IF(N258="základní",J258,0)</f>
        <v>0</v>
      </c>
      <c r="BF258" s="234">
        <f>IF(N258="snížená",J258,0)</f>
        <v>0</v>
      </c>
      <c r="BG258" s="234">
        <f>IF(N258="zákl. přenesená",J258,0)</f>
        <v>0</v>
      </c>
      <c r="BH258" s="234">
        <f>IF(N258="sníž. přenesená",J258,0)</f>
        <v>0</v>
      </c>
      <c r="BI258" s="234">
        <f>IF(N258="nulová",J258,0)</f>
        <v>0</v>
      </c>
      <c r="BJ258" s="16" t="s">
        <v>85</v>
      </c>
      <c r="BK258" s="234">
        <f>ROUND(I258*H258,2)</f>
        <v>0</v>
      </c>
      <c r="BL258" s="16" t="s">
        <v>134</v>
      </c>
      <c r="BM258" s="233" t="s">
        <v>576</v>
      </c>
    </row>
    <row r="259" spans="2:51" s="12" customFormat="1" ht="12">
      <c r="B259" s="235"/>
      <c r="C259" s="236"/>
      <c r="D259" s="237" t="s">
        <v>136</v>
      </c>
      <c r="E259" s="238" t="s">
        <v>1</v>
      </c>
      <c r="F259" s="239" t="s">
        <v>577</v>
      </c>
      <c r="G259" s="236"/>
      <c r="H259" s="240">
        <v>12</v>
      </c>
      <c r="I259" s="241"/>
      <c r="J259" s="236"/>
      <c r="K259" s="236"/>
      <c r="L259" s="242"/>
      <c r="M259" s="243"/>
      <c r="N259" s="244"/>
      <c r="O259" s="244"/>
      <c r="P259" s="244"/>
      <c r="Q259" s="244"/>
      <c r="R259" s="244"/>
      <c r="S259" s="244"/>
      <c r="T259" s="245"/>
      <c r="AT259" s="246" t="s">
        <v>136</v>
      </c>
      <c r="AU259" s="246" t="s">
        <v>87</v>
      </c>
      <c r="AV259" s="12" t="s">
        <v>87</v>
      </c>
      <c r="AW259" s="12" t="s">
        <v>33</v>
      </c>
      <c r="AX259" s="12" t="s">
        <v>77</v>
      </c>
      <c r="AY259" s="246" t="s">
        <v>126</v>
      </c>
    </row>
    <row r="260" spans="2:51" s="12" customFormat="1" ht="12">
      <c r="B260" s="235"/>
      <c r="C260" s="236"/>
      <c r="D260" s="237" t="s">
        <v>136</v>
      </c>
      <c r="E260" s="238" t="s">
        <v>1</v>
      </c>
      <c r="F260" s="239" t="s">
        <v>578</v>
      </c>
      <c r="G260" s="236"/>
      <c r="H260" s="240">
        <v>12</v>
      </c>
      <c r="I260" s="241"/>
      <c r="J260" s="236"/>
      <c r="K260" s="236"/>
      <c r="L260" s="242"/>
      <c r="M260" s="243"/>
      <c r="N260" s="244"/>
      <c r="O260" s="244"/>
      <c r="P260" s="244"/>
      <c r="Q260" s="244"/>
      <c r="R260" s="244"/>
      <c r="S260" s="244"/>
      <c r="T260" s="245"/>
      <c r="AT260" s="246" t="s">
        <v>136</v>
      </c>
      <c r="AU260" s="246" t="s">
        <v>87</v>
      </c>
      <c r="AV260" s="12" t="s">
        <v>87</v>
      </c>
      <c r="AW260" s="12" t="s">
        <v>33</v>
      </c>
      <c r="AX260" s="12" t="s">
        <v>77</v>
      </c>
      <c r="AY260" s="246" t="s">
        <v>126</v>
      </c>
    </row>
    <row r="261" spans="2:51" s="13" customFormat="1" ht="12">
      <c r="B261" s="247"/>
      <c r="C261" s="248"/>
      <c r="D261" s="237" t="s">
        <v>136</v>
      </c>
      <c r="E261" s="249" t="s">
        <v>1</v>
      </c>
      <c r="F261" s="250" t="s">
        <v>143</v>
      </c>
      <c r="G261" s="248"/>
      <c r="H261" s="251">
        <v>24</v>
      </c>
      <c r="I261" s="252"/>
      <c r="J261" s="248"/>
      <c r="K261" s="248"/>
      <c r="L261" s="253"/>
      <c r="M261" s="254"/>
      <c r="N261" s="255"/>
      <c r="O261" s="255"/>
      <c r="P261" s="255"/>
      <c r="Q261" s="255"/>
      <c r="R261" s="255"/>
      <c r="S261" s="255"/>
      <c r="T261" s="256"/>
      <c r="AT261" s="257" t="s">
        <v>136</v>
      </c>
      <c r="AU261" s="257" t="s">
        <v>87</v>
      </c>
      <c r="AV261" s="13" t="s">
        <v>134</v>
      </c>
      <c r="AW261" s="13" t="s">
        <v>33</v>
      </c>
      <c r="AX261" s="13" t="s">
        <v>85</v>
      </c>
      <c r="AY261" s="257" t="s">
        <v>126</v>
      </c>
    </row>
    <row r="262" spans="2:65" s="1" customFormat="1" ht="24" customHeight="1">
      <c r="B262" s="37"/>
      <c r="C262" s="279" t="s">
        <v>579</v>
      </c>
      <c r="D262" s="279" t="s">
        <v>368</v>
      </c>
      <c r="E262" s="280" t="s">
        <v>580</v>
      </c>
      <c r="F262" s="281" t="s">
        <v>581</v>
      </c>
      <c r="G262" s="282" t="s">
        <v>575</v>
      </c>
      <c r="H262" s="283">
        <v>24</v>
      </c>
      <c r="I262" s="284"/>
      <c r="J262" s="285">
        <f>ROUND(I262*H262,2)</f>
        <v>0</v>
      </c>
      <c r="K262" s="281" t="s">
        <v>223</v>
      </c>
      <c r="L262" s="286"/>
      <c r="M262" s="287" t="s">
        <v>1</v>
      </c>
      <c r="N262" s="288" t="s">
        <v>42</v>
      </c>
      <c r="O262" s="85"/>
      <c r="P262" s="231">
        <f>O262*H262</f>
        <v>0</v>
      </c>
      <c r="Q262" s="231">
        <v>0.0483</v>
      </c>
      <c r="R262" s="231">
        <f>Q262*H262</f>
        <v>1.1592</v>
      </c>
      <c r="S262" s="231">
        <v>0</v>
      </c>
      <c r="T262" s="232">
        <f>S262*H262</f>
        <v>0</v>
      </c>
      <c r="AR262" s="233" t="s">
        <v>182</v>
      </c>
      <c r="AT262" s="233" t="s">
        <v>368</v>
      </c>
      <c r="AU262" s="233" t="s">
        <v>87</v>
      </c>
      <c r="AY262" s="16" t="s">
        <v>126</v>
      </c>
      <c r="BE262" s="234">
        <f>IF(N262="základní",J262,0)</f>
        <v>0</v>
      </c>
      <c r="BF262" s="234">
        <f>IF(N262="snížená",J262,0)</f>
        <v>0</v>
      </c>
      <c r="BG262" s="234">
        <f>IF(N262="zákl. přenesená",J262,0)</f>
        <v>0</v>
      </c>
      <c r="BH262" s="234">
        <f>IF(N262="sníž. přenesená",J262,0)</f>
        <v>0</v>
      </c>
      <c r="BI262" s="234">
        <f>IF(N262="nulová",J262,0)</f>
        <v>0</v>
      </c>
      <c r="BJ262" s="16" t="s">
        <v>85</v>
      </c>
      <c r="BK262" s="234">
        <f>ROUND(I262*H262,2)</f>
        <v>0</v>
      </c>
      <c r="BL262" s="16" t="s">
        <v>134</v>
      </c>
      <c r="BM262" s="233" t="s">
        <v>582</v>
      </c>
    </row>
    <row r="263" spans="2:65" s="1" customFormat="1" ht="24" customHeight="1">
      <c r="B263" s="37"/>
      <c r="C263" s="222" t="s">
        <v>583</v>
      </c>
      <c r="D263" s="222" t="s">
        <v>130</v>
      </c>
      <c r="E263" s="223" t="s">
        <v>584</v>
      </c>
      <c r="F263" s="224" t="s">
        <v>585</v>
      </c>
      <c r="G263" s="225" t="s">
        <v>343</v>
      </c>
      <c r="H263" s="226">
        <v>0.84</v>
      </c>
      <c r="I263" s="227"/>
      <c r="J263" s="228">
        <f>ROUND(I263*H263,2)</f>
        <v>0</v>
      </c>
      <c r="K263" s="224" t="s">
        <v>223</v>
      </c>
      <c r="L263" s="42"/>
      <c r="M263" s="229" t="s">
        <v>1</v>
      </c>
      <c r="N263" s="230" t="s">
        <v>42</v>
      </c>
      <c r="O263" s="85"/>
      <c r="P263" s="231">
        <f>O263*H263</f>
        <v>0</v>
      </c>
      <c r="Q263" s="231">
        <v>2.25634</v>
      </c>
      <c r="R263" s="231">
        <f>Q263*H263</f>
        <v>1.8953255999999998</v>
      </c>
      <c r="S263" s="231">
        <v>0</v>
      </c>
      <c r="T263" s="232">
        <f>S263*H263</f>
        <v>0</v>
      </c>
      <c r="AR263" s="233" t="s">
        <v>134</v>
      </c>
      <c r="AT263" s="233" t="s">
        <v>130</v>
      </c>
      <c r="AU263" s="233" t="s">
        <v>87</v>
      </c>
      <c r="AY263" s="16" t="s">
        <v>126</v>
      </c>
      <c r="BE263" s="234">
        <f>IF(N263="základní",J263,0)</f>
        <v>0</v>
      </c>
      <c r="BF263" s="234">
        <f>IF(N263="snížená",J263,0)</f>
        <v>0</v>
      </c>
      <c r="BG263" s="234">
        <f>IF(N263="zákl. přenesená",J263,0)</f>
        <v>0</v>
      </c>
      <c r="BH263" s="234">
        <f>IF(N263="sníž. přenesená",J263,0)</f>
        <v>0</v>
      </c>
      <c r="BI263" s="234">
        <f>IF(N263="nulová",J263,0)</f>
        <v>0</v>
      </c>
      <c r="BJ263" s="16" t="s">
        <v>85</v>
      </c>
      <c r="BK263" s="234">
        <f>ROUND(I263*H263,2)</f>
        <v>0</v>
      </c>
      <c r="BL263" s="16" t="s">
        <v>134</v>
      </c>
      <c r="BM263" s="233" t="s">
        <v>586</v>
      </c>
    </row>
    <row r="264" spans="2:51" s="12" customFormat="1" ht="12">
      <c r="B264" s="235"/>
      <c r="C264" s="236"/>
      <c r="D264" s="237" t="s">
        <v>136</v>
      </c>
      <c r="E264" s="238" t="s">
        <v>1</v>
      </c>
      <c r="F264" s="239" t="s">
        <v>587</v>
      </c>
      <c r="G264" s="236"/>
      <c r="H264" s="240">
        <v>0.84</v>
      </c>
      <c r="I264" s="241"/>
      <c r="J264" s="236"/>
      <c r="K264" s="236"/>
      <c r="L264" s="242"/>
      <c r="M264" s="243"/>
      <c r="N264" s="244"/>
      <c r="O264" s="244"/>
      <c r="P264" s="244"/>
      <c r="Q264" s="244"/>
      <c r="R264" s="244"/>
      <c r="S264" s="244"/>
      <c r="T264" s="245"/>
      <c r="AT264" s="246" t="s">
        <v>136</v>
      </c>
      <c r="AU264" s="246" t="s">
        <v>87</v>
      </c>
      <c r="AV264" s="12" t="s">
        <v>87</v>
      </c>
      <c r="AW264" s="12" t="s">
        <v>33</v>
      </c>
      <c r="AX264" s="12" t="s">
        <v>85</v>
      </c>
      <c r="AY264" s="246" t="s">
        <v>126</v>
      </c>
    </row>
    <row r="265" spans="2:63" s="11" customFormat="1" ht="22.8" customHeight="1">
      <c r="B265" s="206"/>
      <c r="C265" s="207"/>
      <c r="D265" s="208" t="s">
        <v>76</v>
      </c>
      <c r="E265" s="220" t="s">
        <v>588</v>
      </c>
      <c r="F265" s="220" t="s">
        <v>589</v>
      </c>
      <c r="G265" s="207"/>
      <c r="H265" s="207"/>
      <c r="I265" s="210"/>
      <c r="J265" s="221">
        <f>BK265</f>
        <v>0</v>
      </c>
      <c r="K265" s="207"/>
      <c r="L265" s="212"/>
      <c r="M265" s="213"/>
      <c r="N265" s="214"/>
      <c r="O265" s="214"/>
      <c r="P265" s="215">
        <f>SUM(P266:P273)</f>
        <v>0</v>
      </c>
      <c r="Q265" s="214"/>
      <c r="R265" s="215">
        <f>SUM(R266:R273)</f>
        <v>0</v>
      </c>
      <c r="S265" s="214"/>
      <c r="T265" s="216">
        <f>SUM(T266:T273)</f>
        <v>0</v>
      </c>
      <c r="AR265" s="217" t="s">
        <v>85</v>
      </c>
      <c r="AT265" s="218" t="s">
        <v>76</v>
      </c>
      <c r="AU265" s="218" t="s">
        <v>85</v>
      </c>
      <c r="AY265" s="217" t="s">
        <v>126</v>
      </c>
      <c r="BK265" s="219">
        <f>SUM(BK266:BK273)</f>
        <v>0</v>
      </c>
    </row>
    <row r="266" spans="2:65" s="1" customFormat="1" ht="36" customHeight="1">
      <c r="B266" s="37"/>
      <c r="C266" s="222" t="s">
        <v>590</v>
      </c>
      <c r="D266" s="222" t="s">
        <v>130</v>
      </c>
      <c r="E266" s="223" t="s">
        <v>591</v>
      </c>
      <c r="F266" s="224" t="s">
        <v>592</v>
      </c>
      <c r="G266" s="225" t="s">
        <v>305</v>
      </c>
      <c r="H266" s="226">
        <v>292.732</v>
      </c>
      <c r="I266" s="227"/>
      <c r="J266" s="228">
        <f>ROUND(I266*H266,2)</f>
        <v>0</v>
      </c>
      <c r="K266" s="224" t="s">
        <v>223</v>
      </c>
      <c r="L266" s="42"/>
      <c r="M266" s="229" t="s">
        <v>1</v>
      </c>
      <c r="N266" s="230" t="s">
        <v>42</v>
      </c>
      <c r="O266" s="85"/>
      <c r="P266" s="231">
        <f>O266*H266</f>
        <v>0</v>
      </c>
      <c r="Q266" s="231">
        <v>0</v>
      </c>
      <c r="R266" s="231">
        <f>Q266*H266</f>
        <v>0</v>
      </c>
      <c r="S266" s="231">
        <v>0</v>
      </c>
      <c r="T266" s="232">
        <f>S266*H266</f>
        <v>0</v>
      </c>
      <c r="AR266" s="233" t="s">
        <v>134</v>
      </c>
      <c r="AT266" s="233" t="s">
        <v>130</v>
      </c>
      <c r="AU266" s="233" t="s">
        <v>87</v>
      </c>
      <c r="AY266" s="16" t="s">
        <v>126</v>
      </c>
      <c r="BE266" s="234">
        <f>IF(N266="základní",J266,0)</f>
        <v>0</v>
      </c>
      <c r="BF266" s="234">
        <f>IF(N266="snížená",J266,0)</f>
        <v>0</v>
      </c>
      <c r="BG266" s="234">
        <f>IF(N266="zákl. přenesená",J266,0)</f>
        <v>0</v>
      </c>
      <c r="BH266" s="234">
        <f>IF(N266="sníž. přenesená",J266,0)</f>
        <v>0</v>
      </c>
      <c r="BI266" s="234">
        <f>IF(N266="nulová",J266,0)</f>
        <v>0</v>
      </c>
      <c r="BJ266" s="16" t="s">
        <v>85</v>
      </c>
      <c r="BK266" s="234">
        <f>ROUND(I266*H266,2)</f>
        <v>0</v>
      </c>
      <c r="BL266" s="16" t="s">
        <v>134</v>
      </c>
      <c r="BM266" s="233" t="s">
        <v>593</v>
      </c>
    </row>
    <row r="267" spans="2:65" s="1" customFormat="1" ht="36" customHeight="1">
      <c r="B267" s="37"/>
      <c r="C267" s="222" t="s">
        <v>594</v>
      </c>
      <c r="D267" s="222" t="s">
        <v>130</v>
      </c>
      <c r="E267" s="223" t="s">
        <v>595</v>
      </c>
      <c r="F267" s="224" t="s">
        <v>596</v>
      </c>
      <c r="G267" s="225" t="s">
        <v>305</v>
      </c>
      <c r="H267" s="226">
        <v>4390.98</v>
      </c>
      <c r="I267" s="227"/>
      <c r="J267" s="228">
        <f>ROUND(I267*H267,2)</f>
        <v>0</v>
      </c>
      <c r="K267" s="224" t="s">
        <v>223</v>
      </c>
      <c r="L267" s="42"/>
      <c r="M267" s="229" t="s">
        <v>1</v>
      </c>
      <c r="N267" s="230" t="s">
        <v>42</v>
      </c>
      <c r="O267" s="85"/>
      <c r="P267" s="231">
        <f>O267*H267</f>
        <v>0</v>
      </c>
      <c r="Q267" s="231">
        <v>0</v>
      </c>
      <c r="R267" s="231">
        <f>Q267*H267</f>
        <v>0</v>
      </c>
      <c r="S267" s="231">
        <v>0</v>
      </c>
      <c r="T267" s="232">
        <f>S267*H267</f>
        <v>0</v>
      </c>
      <c r="AR267" s="233" t="s">
        <v>134</v>
      </c>
      <c r="AT267" s="233" t="s">
        <v>130</v>
      </c>
      <c r="AU267" s="233" t="s">
        <v>87</v>
      </c>
      <c r="AY267" s="16" t="s">
        <v>126</v>
      </c>
      <c r="BE267" s="234">
        <f>IF(N267="základní",J267,0)</f>
        <v>0</v>
      </c>
      <c r="BF267" s="234">
        <f>IF(N267="snížená",J267,0)</f>
        <v>0</v>
      </c>
      <c r="BG267" s="234">
        <f>IF(N267="zákl. přenesená",J267,0)</f>
        <v>0</v>
      </c>
      <c r="BH267" s="234">
        <f>IF(N267="sníž. přenesená",J267,0)</f>
        <v>0</v>
      </c>
      <c r="BI267" s="234">
        <f>IF(N267="nulová",J267,0)</f>
        <v>0</v>
      </c>
      <c r="BJ267" s="16" t="s">
        <v>85</v>
      </c>
      <c r="BK267" s="234">
        <f>ROUND(I267*H267,2)</f>
        <v>0</v>
      </c>
      <c r="BL267" s="16" t="s">
        <v>134</v>
      </c>
      <c r="BM267" s="233" t="s">
        <v>597</v>
      </c>
    </row>
    <row r="268" spans="2:51" s="12" customFormat="1" ht="12">
      <c r="B268" s="235"/>
      <c r="C268" s="236"/>
      <c r="D268" s="237" t="s">
        <v>136</v>
      </c>
      <c r="E268" s="238" t="s">
        <v>1</v>
      </c>
      <c r="F268" s="239" t="s">
        <v>598</v>
      </c>
      <c r="G268" s="236"/>
      <c r="H268" s="240">
        <v>4390.98</v>
      </c>
      <c r="I268" s="241"/>
      <c r="J268" s="236"/>
      <c r="K268" s="236"/>
      <c r="L268" s="242"/>
      <c r="M268" s="243"/>
      <c r="N268" s="244"/>
      <c r="O268" s="244"/>
      <c r="P268" s="244"/>
      <c r="Q268" s="244"/>
      <c r="R268" s="244"/>
      <c r="S268" s="244"/>
      <c r="T268" s="245"/>
      <c r="AT268" s="246" t="s">
        <v>136</v>
      </c>
      <c r="AU268" s="246" t="s">
        <v>87</v>
      </c>
      <c r="AV268" s="12" t="s">
        <v>87</v>
      </c>
      <c r="AW268" s="12" t="s">
        <v>33</v>
      </c>
      <c r="AX268" s="12" t="s">
        <v>85</v>
      </c>
      <c r="AY268" s="246" t="s">
        <v>126</v>
      </c>
    </row>
    <row r="269" spans="2:65" s="1" customFormat="1" ht="24" customHeight="1">
      <c r="B269" s="37"/>
      <c r="C269" s="222" t="s">
        <v>599</v>
      </c>
      <c r="D269" s="222" t="s">
        <v>130</v>
      </c>
      <c r="E269" s="223" t="s">
        <v>600</v>
      </c>
      <c r="F269" s="224" t="s">
        <v>601</v>
      </c>
      <c r="G269" s="225" t="s">
        <v>305</v>
      </c>
      <c r="H269" s="226">
        <v>292.732</v>
      </c>
      <c r="I269" s="227"/>
      <c r="J269" s="228">
        <f>ROUND(I269*H269,2)</f>
        <v>0</v>
      </c>
      <c r="K269" s="224" t="s">
        <v>223</v>
      </c>
      <c r="L269" s="42"/>
      <c r="M269" s="229" t="s">
        <v>1</v>
      </c>
      <c r="N269" s="230" t="s">
        <v>42</v>
      </c>
      <c r="O269" s="85"/>
      <c r="P269" s="231">
        <f>O269*H269</f>
        <v>0</v>
      </c>
      <c r="Q269" s="231">
        <v>0</v>
      </c>
      <c r="R269" s="231">
        <f>Q269*H269</f>
        <v>0</v>
      </c>
      <c r="S269" s="231">
        <v>0</v>
      </c>
      <c r="T269" s="232">
        <f>S269*H269</f>
        <v>0</v>
      </c>
      <c r="AR269" s="233" t="s">
        <v>134</v>
      </c>
      <c r="AT269" s="233" t="s">
        <v>130</v>
      </c>
      <c r="AU269" s="233" t="s">
        <v>87</v>
      </c>
      <c r="AY269" s="16" t="s">
        <v>126</v>
      </c>
      <c r="BE269" s="234">
        <f>IF(N269="základní",J269,0)</f>
        <v>0</v>
      </c>
      <c r="BF269" s="234">
        <f>IF(N269="snížená",J269,0)</f>
        <v>0</v>
      </c>
      <c r="BG269" s="234">
        <f>IF(N269="zákl. přenesená",J269,0)</f>
        <v>0</v>
      </c>
      <c r="BH269" s="234">
        <f>IF(N269="sníž. přenesená",J269,0)</f>
        <v>0</v>
      </c>
      <c r="BI269" s="234">
        <f>IF(N269="nulová",J269,0)</f>
        <v>0</v>
      </c>
      <c r="BJ269" s="16" t="s">
        <v>85</v>
      </c>
      <c r="BK269" s="234">
        <f>ROUND(I269*H269,2)</f>
        <v>0</v>
      </c>
      <c r="BL269" s="16" t="s">
        <v>134</v>
      </c>
      <c r="BM269" s="233" t="s">
        <v>602</v>
      </c>
    </row>
    <row r="270" spans="2:65" s="1" customFormat="1" ht="36" customHeight="1">
      <c r="B270" s="37"/>
      <c r="C270" s="222" t="s">
        <v>603</v>
      </c>
      <c r="D270" s="222" t="s">
        <v>130</v>
      </c>
      <c r="E270" s="223" t="s">
        <v>604</v>
      </c>
      <c r="F270" s="224" t="s">
        <v>605</v>
      </c>
      <c r="G270" s="225" t="s">
        <v>305</v>
      </c>
      <c r="H270" s="226">
        <v>248.85</v>
      </c>
      <c r="I270" s="227"/>
      <c r="J270" s="228">
        <f>ROUND(I270*H270,2)</f>
        <v>0</v>
      </c>
      <c r="K270" s="224" t="s">
        <v>223</v>
      </c>
      <c r="L270" s="42"/>
      <c r="M270" s="229" t="s">
        <v>1</v>
      </c>
      <c r="N270" s="230" t="s">
        <v>42</v>
      </c>
      <c r="O270" s="85"/>
      <c r="P270" s="231">
        <f>O270*H270</f>
        <v>0</v>
      </c>
      <c r="Q270" s="231">
        <v>0</v>
      </c>
      <c r="R270" s="231">
        <f>Q270*H270</f>
        <v>0</v>
      </c>
      <c r="S270" s="231">
        <v>0</v>
      </c>
      <c r="T270" s="232">
        <f>S270*H270</f>
        <v>0</v>
      </c>
      <c r="AR270" s="233" t="s">
        <v>134</v>
      </c>
      <c r="AT270" s="233" t="s">
        <v>130</v>
      </c>
      <c r="AU270" s="233" t="s">
        <v>87</v>
      </c>
      <c r="AY270" s="16" t="s">
        <v>126</v>
      </c>
      <c r="BE270" s="234">
        <f>IF(N270="základní",J270,0)</f>
        <v>0</v>
      </c>
      <c r="BF270" s="234">
        <f>IF(N270="snížená",J270,0)</f>
        <v>0</v>
      </c>
      <c r="BG270" s="234">
        <f>IF(N270="zákl. přenesená",J270,0)</f>
        <v>0</v>
      </c>
      <c r="BH270" s="234">
        <f>IF(N270="sníž. přenesená",J270,0)</f>
        <v>0</v>
      </c>
      <c r="BI270" s="234">
        <f>IF(N270="nulová",J270,0)</f>
        <v>0</v>
      </c>
      <c r="BJ270" s="16" t="s">
        <v>85</v>
      </c>
      <c r="BK270" s="234">
        <f>ROUND(I270*H270,2)</f>
        <v>0</v>
      </c>
      <c r="BL270" s="16" t="s">
        <v>134</v>
      </c>
      <c r="BM270" s="233" t="s">
        <v>606</v>
      </c>
    </row>
    <row r="271" spans="2:65" s="1" customFormat="1" ht="36" customHeight="1">
      <c r="B271" s="37"/>
      <c r="C271" s="222" t="s">
        <v>607</v>
      </c>
      <c r="D271" s="222" t="s">
        <v>130</v>
      </c>
      <c r="E271" s="223" t="s">
        <v>608</v>
      </c>
      <c r="F271" s="224" t="s">
        <v>609</v>
      </c>
      <c r="G271" s="225" t="s">
        <v>305</v>
      </c>
      <c r="H271" s="226">
        <v>38.597</v>
      </c>
      <c r="I271" s="227"/>
      <c r="J271" s="228">
        <f>ROUND(I271*H271,2)</f>
        <v>0</v>
      </c>
      <c r="K271" s="224" t="s">
        <v>223</v>
      </c>
      <c r="L271" s="42"/>
      <c r="M271" s="229" t="s">
        <v>1</v>
      </c>
      <c r="N271" s="230" t="s">
        <v>42</v>
      </c>
      <c r="O271" s="85"/>
      <c r="P271" s="231">
        <f>O271*H271</f>
        <v>0</v>
      </c>
      <c r="Q271" s="231">
        <v>0</v>
      </c>
      <c r="R271" s="231">
        <f>Q271*H271</f>
        <v>0</v>
      </c>
      <c r="S271" s="231">
        <v>0</v>
      </c>
      <c r="T271" s="232">
        <f>S271*H271</f>
        <v>0</v>
      </c>
      <c r="AR271" s="233" t="s">
        <v>134</v>
      </c>
      <c r="AT271" s="233" t="s">
        <v>130</v>
      </c>
      <c r="AU271" s="233" t="s">
        <v>87</v>
      </c>
      <c r="AY271" s="16" t="s">
        <v>126</v>
      </c>
      <c r="BE271" s="234">
        <f>IF(N271="základní",J271,0)</f>
        <v>0</v>
      </c>
      <c r="BF271" s="234">
        <f>IF(N271="snížená",J271,0)</f>
        <v>0</v>
      </c>
      <c r="BG271" s="234">
        <f>IF(N271="zákl. přenesená",J271,0)</f>
        <v>0</v>
      </c>
      <c r="BH271" s="234">
        <f>IF(N271="sníž. přenesená",J271,0)</f>
        <v>0</v>
      </c>
      <c r="BI271" s="234">
        <f>IF(N271="nulová",J271,0)</f>
        <v>0</v>
      </c>
      <c r="BJ271" s="16" t="s">
        <v>85</v>
      </c>
      <c r="BK271" s="234">
        <f>ROUND(I271*H271,2)</f>
        <v>0</v>
      </c>
      <c r="BL271" s="16" t="s">
        <v>134</v>
      </c>
      <c r="BM271" s="233" t="s">
        <v>610</v>
      </c>
    </row>
    <row r="272" spans="2:51" s="12" customFormat="1" ht="12">
      <c r="B272" s="235"/>
      <c r="C272" s="236"/>
      <c r="D272" s="237" t="s">
        <v>136</v>
      </c>
      <c r="E272" s="238" t="s">
        <v>1</v>
      </c>
      <c r="F272" s="239" t="s">
        <v>611</v>
      </c>
      <c r="G272" s="236"/>
      <c r="H272" s="240">
        <v>38.597</v>
      </c>
      <c r="I272" s="241"/>
      <c r="J272" s="236"/>
      <c r="K272" s="236"/>
      <c r="L272" s="242"/>
      <c r="M272" s="243"/>
      <c r="N272" s="244"/>
      <c r="O272" s="244"/>
      <c r="P272" s="244"/>
      <c r="Q272" s="244"/>
      <c r="R272" s="244"/>
      <c r="S272" s="244"/>
      <c r="T272" s="245"/>
      <c r="AT272" s="246" t="s">
        <v>136</v>
      </c>
      <c r="AU272" s="246" t="s">
        <v>87</v>
      </c>
      <c r="AV272" s="12" t="s">
        <v>87</v>
      </c>
      <c r="AW272" s="12" t="s">
        <v>33</v>
      </c>
      <c r="AX272" s="12" t="s">
        <v>85</v>
      </c>
      <c r="AY272" s="246" t="s">
        <v>126</v>
      </c>
    </row>
    <row r="273" spans="2:65" s="1" customFormat="1" ht="36" customHeight="1">
      <c r="B273" s="37"/>
      <c r="C273" s="222" t="s">
        <v>612</v>
      </c>
      <c r="D273" s="222" t="s">
        <v>130</v>
      </c>
      <c r="E273" s="223" t="s">
        <v>613</v>
      </c>
      <c r="F273" s="224" t="s">
        <v>377</v>
      </c>
      <c r="G273" s="225" t="s">
        <v>305</v>
      </c>
      <c r="H273" s="226">
        <v>2.285</v>
      </c>
      <c r="I273" s="227"/>
      <c r="J273" s="228">
        <f>ROUND(I273*H273,2)</f>
        <v>0</v>
      </c>
      <c r="K273" s="224" t="s">
        <v>223</v>
      </c>
      <c r="L273" s="42"/>
      <c r="M273" s="229" t="s">
        <v>1</v>
      </c>
      <c r="N273" s="230" t="s">
        <v>42</v>
      </c>
      <c r="O273" s="85"/>
      <c r="P273" s="231">
        <f>O273*H273</f>
        <v>0</v>
      </c>
      <c r="Q273" s="231">
        <v>0</v>
      </c>
      <c r="R273" s="231">
        <f>Q273*H273</f>
        <v>0</v>
      </c>
      <c r="S273" s="231">
        <v>0</v>
      </c>
      <c r="T273" s="232">
        <f>S273*H273</f>
        <v>0</v>
      </c>
      <c r="AR273" s="233" t="s">
        <v>134</v>
      </c>
      <c r="AT273" s="233" t="s">
        <v>130</v>
      </c>
      <c r="AU273" s="233" t="s">
        <v>87</v>
      </c>
      <c r="AY273" s="16" t="s">
        <v>126</v>
      </c>
      <c r="BE273" s="234">
        <f>IF(N273="základní",J273,0)</f>
        <v>0</v>
      </c>
      <c r="BF273" s="234">
        <f>IF(N273="snížená",J273,0)</f>
        <v>0</v>
      </c>
      <c r="BG273" s="234">
        <f>IF(N273="zákl. přenesená",J273,0)</f>
        <v>0</v>
      </c>
      <c r="BH273" s="234">
        <f>IF(N273="sníž. přenesená",J273,0)</f>
        <v>0</v>
      </c>
      <c r="BI273" s="234">
        <f>IF(N273="nulová",J273,0)</f>
        <v>0</v>
      </c>
      <c r="BJ273" s="16" t="s">
        <v>85</v>
      </c>
      <c r="BK273" s="234">
        <f>ROUND(I273*H273,2)</f>
        <v>0</v>
      </c>
      <c r="BL273" s="16" t="s">
        <v>134</v>
      </c>
      <c r="BM273" s="233" t="s">
        <v>614</v>
      </c>
    </row>
    <row r="274" spans="2:63" s="11" customFormat="1" ht="22.8" customHeight="1">
      <c r="B274" s="206"/>
      <c r="C274" s="207"/>
      <c r="D274" s="208" t="s">
        <v>76</v>
      </c>
      <c r="E274" s="220" t="s">
        <v>300</v>
      </c>
      <c r="F274" s="220" t="s">
        <v>301</v>
      </c>
      <c r="G274" s="207"/>
      <c r="H274" s="207"/>
      <c r="I274" s="210"/>
      <c r="J274" s="221">
        <f>BK274</f>
        <v>0</v>
      </c>
      <c r="K274" s="207"/>
      <c r="L274" s="212"/>
      <c r="M274" s="213"/>
      <c r="N274" s="214"/>
      <c r="O274" s="214"/>
      <c r="P274" s="215">
        <f>P275</f>
        <v>0</v>
      </c>
      <c r="Q274" s="214"/>
      <c r="R274" s="215">
        <f>R275</f>
        <v>0</v>
      </c>
      <c r="S274" s="214"/>
      <c r="T274" s="216">
        <f>T275</f>
        <v>0</v>
      </c>
      <c r="AR274" s="217" t="s">
        <v>85</v>
      </c>
      <c r="AT274" s="218" t="s">
        <v>76</v>
      </c>
      <c r="AU274" s="218" t="s">
        <v>85</v>
      </c>
      <c r="AY274" s="217" t="s">
        <v>126</v>
      </c>
      <c r="BK274" s="219">
        <f>BK275</f>
        <v>0</v>
      </c>
    </row>
    <row r="275" spans="2:65" s="1" customFormat="1" ht="36" customHeight="1">
      <c r="B275" s="37"/>
      <c r="C275" s="222" t="s">
        <v>615</v>
      </c>
      <c r="D275" s="222" t="s">
        <v>130</v>
      </c>
      <c r="E275" s="223" t="s">
        <v>616</v>
      </c>
      <c r="F275" s="224" t="s">
        <v>617</v>
      </c>
      <c r="G275" s="225" t="s">
        <v>305</v>
      </c>
      <c r="H275" s="226">
        <v>13665.785</v>
      </c>
      <c r="I275" s="227"/>
      <c r="J275" s="228">
        <f>ROUND(I275*H275,2)</f>
        <v>0</v>
      </c>
      <c r="K275" s="224" t="s">
        <v>223</v>
      </c>
      <c r="L275" s="42"/>
      <c r="M275" s="263" t="s">
        <v>1</v>
      </c>
      <c r="N275" s="264" t="s">
        <v>42</v>
      </c>
      <c r="O275" s="261"/>
      <c r="P275" s="265">
        <f>O275*H275</f>
        <v>0</v>
      </c>
      <c r="Q275" s="265">
        <v>0</v>
      </c>
      <c r="R275" s="265">
        <f>Q275*H275</f>
        <v>0</v>
      </c>
      <c r="S275" s="265">
        <v>0</v>
      </c>
      <c r="T275" s="266">
        <f>S275*H275</f>
        <v>0</v>
      </c>
      <c r="AR275" s="233" t="s">
        <v>134</v>
      </c>
      <c r="AT275" s="233" t="s">
        <v>130</v>
      </c>
      <c r="AU275" s="233" t="s">
        <v>87</v>
      </c>
      <c r="AY275" s="16" t="s">
        <v>126</v>
      </c>
      <c r="BE275" s="234">
        <f>IF(N275="základní",J275,0)</f>
        <v>0</v>
      </c>
      <c r="BF275" s="234">
        <f>IF(N275="snížená",J275,0)</f>
        <v>0</v>
      </c>
      <c r="BG275" s="234">
        <f>IF(N275="zákl. přenesená",J275,0)</f>
        <v>0</v>
      </c>
      <c r="BH275" s="234">
        <f>IF(N275="sníž. přenesená",J275,0)</f>
        <v>0</v>
      </c>
      <c r="BI275" s="234">
        <f>IF(N275="nulová",J275,0)</f>
        <v>0</v>
      </c>
      <c r="BJ275" s="16" t="s">
        <v>85</v>
      </c>
      <c r="BK275" s="234">
        <f>ROUND(I275*H275,2)</f>
        <v>0</v>
      </c>
      <c r="BL275" s="16" t="s">
        <v>134</v>
      </c>
      <c r="BM275" s="233" t="s">
        <v>618</v>
      </c>
    </row>
    <row r="276" spans="2:12" s="1" customFormat="1" ht="6.95" customHeight="1">
      <c r="B276" s="60"/>
      <c r="C276" s="61"/>
      <c r="D276" s="61"/>
      <c r="E276" s="61"/>
      <c r="F276" s="61"/>
      <c r="G276" s="61"/>
      <c r="H276" s="61"/>
      <c r="I276" s="172"/>
      <c r="J276" s="61"/>
      <c r="K276" s="61"/>
      <c r="L276" s="42"/>
    </row>
  </sheetData>
  <sheetProtection password="CC35" sheet="1" objects="1" scenarios="1" formatColumns="0" formatRows="0" autoFilter="0"/>
  <autoFilter ref="C124:K275"/>
  <mergeCells count="9">
    <mergeCell ref="E7:H7"/>
    <mergeCell ref="E9:H9"/>
    <mergeCell ref="E18:H18"/>
    <mergeCell ref="E27:H27"/>
    <mergeCell ref="E85:H85"/>
    <mergeCell ref="E87:H87"/>
    <mergeCell ref="E115:H115"/>
    <mergeCell ref="E117:H117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M166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9" width="20.140625" style="130" customWidth="1"/>
    <col min="10" max="11" width="20.140625" style="0" customWidth="1"/>
    <col min="12" max="12" width="9.28125" style="0" customWidth="1"/>
    <col min="13" max="13" width="10.8515625" style="0" hidden="1" customWidth="1"/>
    <col min="14" max="14" width="9.28125" style="0" hidden="1" customWidth="1"/>
    <col min="15" max="20" width="14.140625" style="0" hidden="1" customWidth="1"/>
    <col min="21" max="21" width="16.28125" style="0" hidden="1" customWidth="1"/>
    <col min="22" max="22" width="12.28125" style="0" customWidth="1"/>
    <col min="23" max="23" width="16.28125" style="0" customWidth="1"/>
    <col min="24" max="24" width="12.28125" style="0" customWidth="1"/>
    <col min="25" max="25" width="15.00390625" style="0" customWidth="1"/>
    <col min="26" max="26" width="11.00390625" style="0" customWidth="1"/>
    <col min="27" max="27" width="15.00390625" style="0" customWidth="1"/>
    <col min="28" max="28" width="16.281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2:56" ht="36.95" customHeight="1">
      <c r="AT2" s="16" t="s">
        <v>96</v>
      </c>
      <c r="AZ2" s="267" t="s">
        <v>307</v>
      </c>
      <c r="BA2" s="267" t="s">
        <v>1</v>
      </c>
      <c r="BB2" s="267" t="s">
        <v>1</v>
      </c>
      <c r="BC2" s="267" t="s">
        <v>619</v>
      </c>
      <c r="BD2" s="267" t="s">
        <v>87</v>
      </c>
    </row>
    <row r="3" spans="2:46" ht="6.95" customHeight="1">
      <c r="B3" s="131"/>
      <c r="C3" s="132"/>
      <c r="D3" s="132"/>
      <c r="E3" s="132"/>
      <c r="F3" s="132"/>
      <c r="G3" s="132"/>
      <c r="H3" s="132"/>
      <c r="I3" s="133"/>
      <c r="J3" s="132"/>
      <c r="K3" s="132"/>
      <c r="L3" s="19"/>
      <c r="AT3" s="16" t="s">
        <v>87</v>
      </c>
    </row>
    <row r="4" spans="2:46" ht="24.95" customHeight="1">
      <c r="B4" s="19"/>
      <c r="D4" s="134" t="s">
        <v>97</v>
      </c>
      <c r="L4" s="19"/>
      <c r="M4" s="135" t="s">
        <v>10</v>
      </c>
      <c r="AT4" s="16" t="s">
        <v>4</v>
      </c>
    </row>
    <row r="5" spans="2:12" ht="6.95" customHeight="1">
      <c r="B5" s="19"/>
      <c r="L5" s="19"/>
    </row>
    <row r="6" spans="2:12" ht="12" customHeight="1">
      <c r="B6" s="19"/>
      <c r="D6" s="136" t="s">
        <v>16</v>
      </c>
      <c r="L6" s="19"/>
    </row>
    <row r="7" spans="2:12" ht="16.5" customHeight="1">
      <c r="B7" s="19"/>
      <c r="E7" s="137" t="str">
        <f>'Rekapitulace stavby'!K6</f>
        <v>Cyklostezka Brno-Jinačovice-Kuřim, úsek R1</v>
      </c>
      <c r="F7" s="136"/>
      <c r="G7" s="136"/>
      <c r="H7" s="136"/>
      <c r="L7" s="19"/>
    </row>
    <row r="8" spans="2:12" s="1" customFormat="1" ht="12" customHeight="1">
      <c r="B8" s="42"/>
      <c r="D8" s="136" t="s">
        <v>98</v>
      </c>
      <c r="I8" s="138"/>
      <c r="L8" s="42"/>
    </row>
    <row r="9" spans="2:12" s="1" customFormat="1" ht="36.95" customHeight="1">
      <c r="B9" s="42"/>
      <c r="E9" s="139" t="s">
        <v>620</v>
      </c>
      <c r="F9" s="1"/>
      <c r="G9" s="1"/>
      <c r="H9" s="1"/>
      <c r="I9" s="138"/>
      <c r="L9" s="42"/>
    </row>
    <row r="10" spans="2:12" s="1" customFormat="1" ht="12">
      <c r="B10" s="42"/>
      <c r="I10" s="138"/>
      <c r="L10" s="42"/>
    </row>
    <row r="11" spans="2:12" s="1" customFormat="1" ht="12" customHeight="1">
      <c r="B11" s="42"/>
      <c r="D11" s="136" t="s">
        <v>18</v>
      </c>
      <c r="F11" s="140" t="s">
        <v>1</v>
      </c>
      <c r="I11" s="141" t="s">
        <v>19</v>
      </c>
      <c r="J11" s="140" t="s">
        <v>1</v>
      </c>
      <c r="L11" s="42"/>
    </row>
    <row r="12" spans="2:12" s="1" customFormat="1" ht="12" customHeight="1">
      <c r="B12" s="42"/>
      <c r="D12" s="136" t="s">
        <v>20</v>
      </c>
      <c r="F12" s="140" t="s">
        <v>21</v>
      </c>
      <c r="I12" s="141" t="s">
        <v>22</v>
      </c>
      <c r="J12" s="142" t="str">
        <f>'Rekapitulace stavby'!AN8</f>
        <v>10. 5. 2021</v>
      </c>
      <c r="L12" s="42"/>
    </row>
    <row r="13" spans="2:12" s="1" customFormat="1" ht="10.8" customHeight="1">
      <c r="B13" s="42"/>
      <c r="I13" s="138"/>
      <c r="L13" s="42"/>
    </row>
    <row r="14" spans="2:12" s="1" customFormat="1" ht="12" customHeight="1">
      <c r="B14" s="42"/>
      <c r="D14" s="136" t="s">
        <v>24</v>
      </c>
      <c r="I14" s="141" t="s">
        <v>25</v>
      </c>
      <c r="J14" s="140" t="s">
        <v>1</v>
      </c>
      <c r="L14" s="42"/>
    </row>
    <row r="15" spans="2:12" s="1" customFormat="1" ht="18" customHeight="1">
      <c r="B15" s="42"/>
      <c r="E15" s="140" t="s">
        <v>26</v>
      </c>
      <c r="I15" s="141" t="s">
        <v>27</v>
      </c>
      <c r="J15" s="140" t="s">
        <v>1</v>
      </c>
      <c r="L15" s="42"/>
    </row>
    <row r="16" spans="2:12" s="1" customFormat="1" ht="6.95" customHeight="1">
      <c r="B16" s="42"/>
      <c r="I16" s="138"/>
      <c r="L16" s="42"/>
    </row>
    <row r="17" spans="2:12" s="1" customFormat="1" ht="12" customHeight="1">
      <c r="B17" s="42"/>
      <c r="D17" s="136" t="s">
        <v>28</v>
      </c>
      <c r="I17" s="141" t="s">
        <v>25</v>
      </c>
      <c r="J17" s="32" t="str">
        <f>'Rekapitulace stavby'!AN13</f>
        <v>Vyplň údaj</v>
      </c>
      <c r="L17" s="42"/>
    </row>
    <row r="18" spans="2:12" s="1" customFormat="1" ht="18" customHeight="1">
      <c r="B18" s="42"/>
      <c r="E18" s="32" t="str">
        <f>'Rekapitulace stavby'!E14</f>
        <v>Vyplň údaj</v>
      </c>
      <c r="F18" s="140"/>
      <c r="G18" s="140"/>
      <c r="H18" s="140"/>
      <c r="I18" s="141" t="s">
        <v>27</v>
      </c>
      <c r="J18" s="32" t="str">
        <f>'Rekapitulace stavby'!AN14</f>
        <v>Vyplň údaj</v>
      </c>
      <c r="L18" s="42"/>
    </row>
    <row r="19" spans="2:12" s="1" customFormat="1" ht="6.95" customHeight="1">
      <c r="B19" s="42"/>
      <c r="I19" s="138"/>
      <c r="L19" s="42"/>
    </row>
    <row r="20" spans="2:12" s="1" customFormat="1" ht="12" customHeight="1">
      <c r="B20" s="42"/>
      <c r="D20" s="136" t="s">
        <v>30</v>
      </c>
      <c r="I20" s="141" t="s">
        <v>25</v>
      </c>
      <c r="J20" s="140" t="s">
        <v>31</v>
      </c>
      <c r="L20" s="42"/>
    </row>
    <row r="21" spans="2:12" s="1" customFormat="1" ht="18" customHeight="1">
      <c r="B21" s="42"/>
      <c r="E21" s="140" t="s">
        <v>32</v>
      </c>
      <c r="I21" s="141" t="s">
        <v>27</v>
      </c>
      <c r="J21" s="140" t="s">
        <v>1</v>
      </c>
      <c r="L21" s="42"/>
    </row>
    <row r="22" spans="2:12" s="1" customFormat="1" ht="6.95" customHeight="1">
      <c r="B22" s="42"/>
      <c r="I22" s="138"/>
      <c r="L22" s="42"/>
    </row>
    <row r="23" spans="2:12" s="1" customFormat="1" ht="12" customHeight="1">
      <c r="B23" s="42"/>
      <c r="D23" s="136" t="s">
        <v>34</v>
      </c>
      <c r="I23" s="141" t="s">
        <v>25</v>
      </c>
      <c r="J23" s="140" t="s">
        <v>1</v>
      </c>
      <c r="L23" s="42"/>
    </row>
    <row r="24" spans="2:12" s="1" customFormat="1" ht="18" customHeight="1">
      <c r="B24" s="42"/>
      <c r="E24" s="140" t="s">
        <v>35</v>
      </c>
      <c r="I24" s="141" t="s">
        <v>27</v>
      </c>
      <c r="J24" s="140" t="s">
        <v>1</v>
      </c>
      <c r="L24" s="42"/>
    </row>
    <row r="25" spans="2:12" s="1" customFormat="1" ht="6.95" customHeight="1">
      <c r="B25" s="42"/>
      <c r="I25" s="138"/>
      <c r="L25" s="42"/>
    </row>
    <row r="26" spans="2:12" s="1" customFormat="1" ht="12" customHeight="1">
      <c r="B26" s="42"/>
      <c r="D26" s="136" t="s">
        <v>36</v>
      </c>
      <c r="I26" s="138"/>
      <c r="L26" s="42"/>
    </row>
    <row r="27" spans="2:12" s="7" customFormat="1" ht="16.5" customHeight="1">
      <c r="B27" s="143"/>
      <c r="E27" s="144" t="s">
        <v>1</v>
      </c>
      <c r="F27" s="144"/>
      <c r="G27" s="144"/>
      <c r="H27" s="144"/>
      <c r="I27" s="145"/>
      <c r="L27" s="143"/>
    </row>
    <row r="28" spans="2:12" s="1" customFormat="1" ht="6.95" customHeight="1">
      <c r="B28" s="42"/>
      <c r="I28" s="138"/>
      <c r="L28" s="42"/>
    </row>
    <row r="29" spans="2:12" s="1" customFormat="1" ht="6.95" customHeight="1">
      <c r="B29" s="42"/>
      <c r="D29" s="77"/>
      <c r="E29" s="77"/>
      <c r="F29" s="77"/>
      <c r="G29" s="77"/>
      <c r="H29" s="77"/>
      <c r="I29" s="146"/>
      <c r="J29" s="77"/>
      <c r="K29" s="77"/>
      <c r="L29" s="42"/>
    </row>
    <row r="30" spans="2:12" s="1" customFormat="1" ht="25.4" customHeight="1">
      <c r="B30" s="42"/>
      <c r="D30" s="147" t="s">
        <v>37</v>
      </c>
      <c r="I30" s="138"/>
      <c r="J30" s="148">
        <f>ROUND(J123,2)</f>
        <v>0</v>
      </c>
      <c r="L30" s="42"/>
    </row>
    <row r="31" spans="2:12" s="1" customFormat="1" ht="6.95" customHeight="1">
      <c r="B31" s="42"/>
      <c r="D31" s="77"/>
      <c r="E31" s="77"/>
      <c r="F31" s="77"/>
      <c r="G31" s="77"/>
      <c r="H31" s="77"/>
      <c r="I31" s="146"/>
      <c r="J31" s="77"/>
      <c r="K31" s="77"/>
      <c r="L31" s="42"/>
    </row>
    <row r="32" spans="2:12" s="1" customFormat="1" ht="14.4" customHeight="1">
      <c r="B32" s="42"/>
      <c r="F32" s="149" t="s">
        <v>39</v>
      </c>
      <c r="I32" s="150" t="s">
        <v>38</v>
      </c>
      <c r="J32" s="149" t="s">
        <v>40</v>
      </c>
      <c r="L32" s="42"/>
    </row>
    <row r="33" spans="2:12" s="1" customFormat="1" ht="14.4" customHeight="1">
      <c r="B33" s="42"/>
      <c r="D33" s="151" t="s">
        <v>41</v>
      </c>
      <c r="E33" s="136" t="s">
        <v>42</v>
      </c>
      <c r="F33" s="152">
        <f>ROUND((SUM(BE123:BE165)),2)</f>
        <v>0</v>
      </c>
      <c r="I33" s="153">
        <v>0.21</v>
      </c>
      <c r="J33" s="152">
        <f>ROUND(((SUM(BE123:BE165))*I33),2)</f>
        <v>0</v>
      </c>
      <c r="L33" s="42"/>
    </row>
    <row r="34" spans="2:12" s="1" customFormat="1" ht="14.4" customHeight="1">
      <c r="B34" s="42"/>
      <c r="E34" s="136" t="s">
        <v>43</v>
      </c>
      <c r="F34" s="152">
        <f>ROUND((SUM(BF123:BF165)),2)</f>
        <v>0</v>
      </c>
      <c r="I34" s="153">
        <v>0.15</v>
      </c>
      <c r="J34" s="152">
        <f>ROUND(((SUM(BF123:BF165))*I34),2)</f>
        <v>0</v>
      </c>
      <c r="L34" s="42"/>
    </row>
    <row r="35" spans="2:12" s="1" customFormat="1" ht="14.4" customHeight="1" hidden="1">
      <c r="B35" s="42"/>
      <c r="E35" s="136" t="s">
        <v>44</v>
      </c>
      <c r="F35" s="152">
        <f>ROUND((SUM(BG123:BG165)),2)</f>
        <v>0</v>
      </c>
      <c r="I35" s="153">
        <v>0.21</v>
      </c>
      <c r="J35" s="152">
        <f>0</f>
        <v>0</v>
      </c>
      <c r="L35" s="42"/>
    </row>
    <row r="36" spans="2:12" s="1" customFormat="1" ht="14.4" customHeight="1" hidden="1">
      <c r="B36" s="42"/>
      <c r="E36" s="136" t="s">
        <v>45</v>
      </c>
      <c r="F36" s="152">
        <f>ROUND((SUM(BH123:BH165)),2)</f>
        <v>0</v>
      </c>
      <c r="I36" s="153">
        <v>0.15</v>
      </c>
      <c r="J36" s="152">
        <f>0</f>
        <v>0</v>
      </c>
      <c r="L36" s="42"/>
    </row>
    <row r="37" spans="2:12" s="1" customFormat="1" ht="14.4" customHeight="1" hidden="1">
      <c r="B37" s="42"/>
      <c r="E37" s="136" t="s">
        <v>46</v>
      </c>
      <c r="F37" s="152">
        <f>ROUND((SUM(BI123:BI165)),2)</f>
        <v>0</v>
      </c>
      <c r="I37" s="153">
        <v>0</v>
      </c>
      <c r="J37" s="152">
        <f>0</f>
        <v>0</v>
      </c>
      <c r="L37" s="42"/>
    </row>
    <row r="38" spans="2:12" s="1" customFormat="1" ht="6.95" customHeight="1">
      <c r="B38" s="42"/>
      <c r="I38" s="138"/>
      <c r="L38" s="42"/>
    </row>
    <row r="39" spans="2:12" s="1" customFormat="1" ht="25.4" customHeight="1">
      <c r="B39" s="42"/>
      <c r="C39" s="154"/>
      <c r="D39" s="155" t="s">
        <v>47</v>
      </c>
      <c r="E39" s="156"/>
      <c r="F39" s="156"/>
      <c r="G39" s="157" t="s">
        <v>48</v>
      </c>
      <c r="H39" s="158" t="s">
        <v>49</v>
      </c>
      <c r="I39" s="159"/>
      <c r="J39" s="160">
        <f>SUM(J30:J37)</f>
        <v>0</v>
      </c>
      <c r="K39" s="161"/>
      <c r="L39" s="42"/>
    </row>
    <row r="40" spans="2:12" s="1" customFormat="1" ht="14.4" customHeight="1">
      <c r="B40" s="42"/>
      <c r="I40" s="138"/>
      <c r="L40" s="42"/>
    </row>
    <row r="41" spans="2:12" ht="14.4" customHeight="1">
      <c r="B41" s="19"/>
      <c r="L41" s="19"/>
    </row>
    <row r="42" spans="2:12" ht="14.4" customHeight="1">
      <c r="B42" s="19"/>
      <c r="L42" s="19"/>
    </row>
    <row r="43" spans="2:12" ht="14.4" customHeight="1">
      <c r="B43" s="19"/>
      <c r="L43" s="19"/>
    </row>
    <row r="44" spans="2:12" ht="14.4" customHeight="1">
      <c r="B44" s="19"/>
      <c r="L44" s="19"/>
    </row>
    <row r="45" spans="2:12" ht="14.4" customHeight="1">
      <c r="B45" s="19"/>
      <c r="L45" s="19"/>
    </row>
    <row r="46" spans="2:12" ht="14.4" customHeight="1">
      <c r="B46" s="19"/>
      <c r="L46" s="19"/>
    </row>
    <row r="47" spans="2:12" ht="14.4" customHeight="1">
      <c r="B47" s="19"/>
      <c r="L47" s="19"/>
    </row>
    <row r="48" spans="2:12" ht="14.4" customHeight="1">
      <c r="B48" s="19"/>
      <c r="L48" s="19"/>
    </row>
    <row r="49" spans="2:12" ht="14.4" customHeight="1">
      <c r="B49" s="19"/>
      <c r="L49" s="19"/>
    </row>
    <row r="50" spans="2:12" s="1" customFormat="1" ht="14.4" customHeight="1">
      <c r="B50" s="42"/>
      <c r="D50" s="162" t="s">
        <v>50</v>
      </c>
      <c r="E50" s="163"/>
      <c r="F50" s="163"/>
      <c r="G50" s="162" t="s">
        <v>51</v>
      </c>
      <c r="H50" s="163"/>
      <c r="I50" s="164"/>
      <c r="J50" s="163"/>
      <c r="K50" s="163"/>
      <c r="L50" s="4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2:12" s="1" customFormat="1" ht="12">
      <c r="B61" s="42"/>
      <c r="D61" s="165" t="s">
        <v>52</v>
      </c>
      <c r="E61" s="166"/>
      <c r="F61" s="167" t="s">
        <v>53</v>
      </c>
      <c r="G61" s="165" t="s">
        <v>52</v>
      </c>
      <c r="H61" s="166"/>
      <c r="I61" s="168"/>
      <c r="J61" s="169" t="s">
        <v>53</v>
      </c>
      <c r="K61" s="166"/>
      <c r="L61" s="42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2:12" s="1" customFormat="1" ht="12">
      <c r="B65" s="42"/>
      <c r="D65" s="162" t="s">
        <v>54</v>
      </c>
      <c r="E65" s="163"/>
      <c r="F65" s="163"/>
      <c r="G65" s="162" t="s">
        <v>55</v>
      </c>
      <c r="H65" s="163"/>
      <c r="I65" s="164"/>
      <c r="J65" s="163"/>
      <c r="K65" s="163"/>
      <c r="L65" s="42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2:12" s="1" customFormat="1" ht="12">
      <c r="B76" s="42"/>
      <c r="D76" s="165" t="s">
        <v>52</v>
      </c>
      <c r="E76" s="166"/>
      <c r="F76" s="167" t="s">
        <v>53</v>
      </c>
      <c r="G76" s="165" t="s">
        <v>52</v>
      </c>
      <c r="H76" s="166"/>
      <c r="I76" s="168"/>
      <c r="J76" s="169" t="s">
        <v>53</v>
      </c>
      <c r="K76" s="166"/>
      <c r="L76" s="42"/>
    </row>
    <row r="77" spans="2:12" s="1" customFormat="1" ht="14.4" customHeight="1">
      <c r="B77" s="170"/>
      <c r="C77" s="171"/>
      <c r="D77" s="171"/>
      <c r="E77" s="171"/>
      <c r="F77" s="171"/>
      <c r="G77" s="171"/>
      <c r="H77" s="171"/>
      <c r="I77" s="172"/>
      <c r="J77" s="171"/>
      <c r="K77" s="171"/>
      <c r="L77" s="42"/>
    </row>
    <row r="81" spans="2:12" s="1" customFormat="1" ht="6.95" customHeight="1">
      <c r="B81" s="173"/>
      <c r="C81" s="174"/>
      <c r="D81" s="174"/>
      <c r="E81" s="174"/>
      <c r="F81" s="174"/>
      <c r="G81" s="174"/>
      <c r="H81" s="174"/>
      <c r="I81" s="175"/>
      <c r="J81" s="174"/>
      <c r="K81" s="174"/>
      <c r="L81" s="42"/>
    </row>
    <row r="82" spans="2:12" s="1" customFormat="1" ht="24.95" customHeight="1">
      <c r="B82" s="37"/>
      <c r="C82" s="22" t="s">
        <v>100</v>
      </c>
      <c r="D82" s="38"/>
      <c r="E82" s="38"/>
      <c r="F82" s="38"/>
      <c r="G82" s="38"/>
      <c r="H82" s="38"/>
      <c r="I82" s="138"/>
      <c r="J82" s="38"/>
      <c r="K82" s="38"/>
      <c r="L82" s="42"/>
    </row>
    <row r="83" spans="2:12" s="1" customFormat="1" ht="6.95" customHeight="1">
      <c r="B83" s="37"/>
      <c r="C83" s="38"/>
      <c r="D83" s="38"/>
      <c r="E83" s="38"/>
      <c r="F83" s="38"/>
      <c r="G83" s="38"/>
      <c r="H83" s="38"/>
      <c r="I83" s="138"/>
      <c r="J83" s="38"/>
      <c r="K83" s="38"/>
      <c r="L83" s="42"/>
    </row>
    <row r="84" spans="2:12" s="1" customFormat="1" ht="12" customHeight="1">
      <c r="B84" s="37"/>
      <c r="C84" s="31" t="s">
        <v>16</v>
      </c>
      <c r="D84" s="38"/>
      <c r="E84" s="38"/>
      <c r="F84" s="38"/>
      <c r="G84" s="38"/>
      <c r="H84" s="38"/>
      <c r="I84" s="138"/>
      <c r="J84" s="38"/>
      <c r="K84" s="38"/>
      <c r="L84" s="42"/>
    </row>
    <row r="85" spans="2:12" s="1" customFormat="1" ht="16.5" customHeight="1">
      <c r="B85" s="37"/>
      <c r="C85" s="38"/>
      <c r="D85" s="38"/>
      <c r="E85" s="176" t="str">
        <f>E7</f>
        <v>Cyklostezka Brno-Jinačovice-Kuřim, úsek R1</v>
      </c>
      <c r="F85" s="31"/>
      <c r="G85" s="31"/>
      <c r="H85" s="31"/>
      <c r="I85" s="138"/>
      <c r="J85" s="38"/>
      <c r="K85" s="38"/>
      <c r="L85" s="42"/>
    </row>
    <row r="86" spans="2:12" s="1" customFormat="1" ht="12" customHeight="1">
      <c r="B86" s="37"/>
      <c r="C86" s="31" t="s">
        <v>98</v>
      </c>
      <c r="D86" s="38"/>
      <c r="E86" s="38"/>
      <c r="F86" s="38"/>
      <c r="G86" s="38"/>
      <c r="H86" s="38"/>
      <c r="I86" s="138"/>
      <c r="J86" s="38"/>
      <c r="K86" s="38"/>
      <c r="L86" s="42"/>
    </row>
    <row r="87" spans="2:12" s="1" customFormat="1" ht="16.5" customHeight="1">
      <c r="B87" s="37"/>
      <c r="C87" s="38"/>
      <c r="D87" s="38"/>
      <c r="E87" s="70" t="str">
        <f>E9</f>
        <v>SO 701 - Odpočívka</v>
      </c>
      <c r="F87" s="38"/>
      <c r="G87" s="38"/>
      <c r="H87" s="38"/>
      <c r="I87" s="138"/>
      <c r="J87" s="38"/>
      <c r="K87" s="38"/>
      <c r="L87" s="42"/>
    </row>
    <row r="88" spans="2:12" s="1" customFormat="1" ht="6.95" customHeight="1">
      <c r="B88" s="37"/>
      <c r="C88" s="38"/>
      <c r="D88" s="38"/>
      <c r="E88" s="38"/>
      <c r="F88" s="38"/>
      <c r="G88" s="38"/>
      <c r="H88" s="38"/>
      <c r="I88" s="138"/>
      <c r="J88" s="38"/>
      <c r="K88" s="38"/>
      <c r="L88" s="42"/>
    </row>
    <row r="89" spans="2:12" s="1" customFormat="1" ht="12" customHeight="1">
      <c r="B89" s="37"/>
      <c r="C89" s="31" t="s">
        <v>20</v>
      </c>
      <c r="D89" s="38"/>
      <c r="E89" s="38"/>
      <c r="F89" s="26" t="str">
        <f>F12</f>
        <v xml:space="preserve"> </v>
      </c>
      <c r="G89" s="38"/>
      <c r="H89" s="38"/>
      <c r="I89" s="141" t="s">
        <v>22</v>
      </c>
      <c r="J89" s="73" t="str">
        <f>IF(J12="","",J12)</f>
        <v>10. 5. 2021</v>
      </c>
      <c r="K89" s="38"/>
      <c r="L89" s="42"/>
    </row>
    <row r="90" spans="2:12" s="1" customFormat="1" ht="6.95" customHeight="1">
      <c r="B90" s="37"/>
      <c r="C90" s="38"/>
      <c r="D90" s="38"/>
      <c r="E90" s="38"/>
      <c r="F90" s="38"/>
      <c r="G90" s="38"/>
      <c r="H90" s="38"/>
      <c r="I90" s="138"/>
      <c r="J90" s="38"/>
      <c r="K90" s="38"/>
      <c r="L90" s="42"/>
    </row>
    <row r="91" spans="2:12" s="1" customFormat="1" ht="15.15" customHeight="1">
      <c r="B91" s="37"/>
      <c r="C91" s="31" t="s">
        <v>24</v>
      </c>
      <c r="D91" s="38"/>
      <c r="E91" s="38"/>
      <c r="F91" s="26" t="str">
        <f>E15</f>
        <v>Jihomoravský kraj</v>
      </c>
      <c r="G91" s="38"/>
      <c r="H91" s="38"/>
      <c r="I91" s="141" t="s">
        <v>30</v>
      </c>
      <c r="J91" s="35" t="str">
        <f>E21</f>
        <v>Ing. Adolf Jebavý</v>
      </c>
      <c r="K91" s="38"/>
      <c r="L91" s="42"/>
    </row>
    <row r="92" spans="2:12" s="1" customFormat="1" ht="15.15" customHeight="1">
      <c r="B92" s="37"/>
      <c r="C92" s="31" t="s">
        <v>28</v>
      </c>
      <c r="D92" s="38"/>
      <c r="E92" s="38"/>
      <c r="F92" s="26" t="str">
        <f>IF(E18="","",E18)</f>
        <v>Vyplň údaj</v>
      </c>
      <c r="G92" s="38"/>
      <c r="H92" s="38"/>
      <c r="I92" s="141" t="s">
        <v>34</v>
      </c>
      <c r="J92" s="35" t="str">
        <f>E24</f>
        <v>Nela Kolková</v>
      </c>
      <c r="K92" s="38"/>
      <c r="L92" s="42"/>
    </row>
    <row r="93" spans="2:12" s="1" customFormat="1" ht="10.3" customHeight="1">
      <c r="B93" s="37"/>
      <c r="C93" s="38"/>
      <c r="D93" s="38"/>
      <c r="E93" s="38"/>
      <c r="F93" s="38"/>
      <c r="G93" s="38"/>
      <c r="H93" s="38"/>
      <c r="I93" s="138"/>
      <c r="J93" s="38"/>
      <c r="K93" s="38"/>
      <c r="L93" s="42"/>
    </row>
    <row r="94" spans="2:12" s="1" customFormat="1" ht="29.25" customHeight="1">
      <c r="B94" s="37"/>
      <c r="C94" s="177" t="s">
        <v>101</v>
      </c>
      <c r="D94" s="178"/>
      <c r="E94" s="178"/>
      <c r="F94" s="178"/>
      <c r="G94" s="178"/>
      <c r="H94" s="178"/>
      <c r="I94" s="179"/>
      <c r="J94" s="180" t="s">
        <v>102</v>
      </c>
      <c r="K94" s="178"/>
      <c r="L94" s="42"/>
    </row>
    <row r="95" spans="2:12" s="1" customFormat="1" ht="10.3" customHeight="1">
      <c r="B95" s="37"/>
      <c r="C95" s="38"/>
      <c r="D95" s="38"/>
      <c r="E95" s="38"/>
      <c r="F95" s="38"/>
      <c r="G95" s="38"/>
      <c r="H95" s="38"/>
      <c r="I95" s="138"/>
      <c r="J95" s="38"/>
      <c r="K95" s="38"/>
      <c r="L95" s="42"/>
    </row>
    <row r="96" spans="2:47" s="1" customFormat="1" ht="22.8" customHeight="1">
      <c r="B96" s="37"/>
      <c r="C96" s="181" t="s">
        <v>103</v>
      </c>
      <c r="D96" s="38"/>
      <c r="E96" s="38"/>
      <c r="F96" s="38"/>
      <c r="G96" s="38"/>
      <c r="H96" s="38"/>
      <c r="I96" s="138"/>
      <c r="J96" s="104">
        <f>J123</f>
        <v>0</v>
      </c>
      <c r="K96" s="38"/>
      <c r="L96" s="42"/>
      <c r="AU96" s="16" t="s">
        <v>104</v>
      </c>
    </row>
    <row r="97" spans="2:12" s="8" customFormat="1" ht="24.95" customHeight="1">
      <c r="B97" s="182"/>
      <c r="C97" s="183"/>
      <c r="D97" s="184" t="s">
        <v>105</v>
      </c>
      <c r="E97" s="185"/>
      <c r="F97" s="185"/>
      <c r="G97" s="185"/>
      <c r="H97" s="185"/>
      <c r="I97" s="186"/>
      <c r="J97" s="187">
        <f>J124</f>
        <v>0</v>
      </c>
      <c r="K97" s="183"/>
      <c r="L97" s="188"/>
    </row>
    <row r="98" spans="2:12" s="9" customFormat="1" ht="19.9" customHeight="1">
      <c r="B98" s="189"/>
      <c r="C98" s="190"/>
      <c r="D98" s="191" t="s">
        <v>218</v>
      </c>
      <c r="E98" s="192"/>
      <c r="F98" s="192"/>
      <c r="G98" s="192"/>
      <c r="H98" s="192"/>
      <c r="I98" s="193"/>
      <c r="J98" s="194">
        <f>J125</f>
        <v>0</v>
      </c>
      <c r="K98" s="190"/>
      <c r="L98" s="195"/>
    </row>
    <row r="99" spans="2:12" s="9" customFormat="1" ht="19.9" customHeight="1">
      <c r="B99" s="189"/>
      <c r="C99" s="190"/>
      <c r="D99" s="191" t="s">
        <v>316</v>
      </c>
      <c r="E99" s="192"/>
      <c r="F99" s="192"/>
      <c r="G99" s="192"/>
      <c r="H99" s="192"/>
      <c r="I99" s="193"/>
      <c r="J99" s="194">
        <f>J143</f>
        <v>0</v>
      </c>
      <c r="K99" s="190"/>
      <c r="L99" s="195"/>
    </row>
    <row r="100" spans="2:12" s="9" customFormat="1" ht="19.9" customHeight="1">
      <c r="B100" s="189"/>
      <c r="C100" s="190"/>
      <c r="D100" s="191" t="s">
        <v>621</v>
      </c>
      <c r="E100" s="192"/>
      <c r="F100" s="192"/>
      <c r="G100" s="192"/>
      <c r="H100" s="192"/>
      <c r="I100" s="193"/>
      <c r="J100" s="194">
        <f>J150</f>
        <v>0</v>
      </c>
      <c r="K100" s="190"/>
      <c r="L100" s="195"/>
    </row>
    <row r="101" spans="2:12" s="9" customFormat="1" ht="19.9" customHeight="1">
      <c r="B101" s="189"/>
      <c r="C101" s="190"/>
      <c r="D101" s="191" t="s">
        <v>106</v>
      </c>
      <c r="E101" s="192"/>
      <c r="F101" s="192"/>
      <c r="G101" s="192"/>
      <c r="H101" s="192"/>
      <c r="I101" s="193"/>
      <c r="J101" s="194">
        <f>J155</f>
        <v>0</v>
      </c>
      <c r="K101" s="190"/>
      <c r="L101" s="195"/>
    </row>
    <row r="102" spans="2:12" s="9" customFormat="1" ht="19.9" customHeight="1">
      <c r="B102" s="189"/>
      <c r="C102" s="190"/>
      <c r="D102" s="191" t="s">
        <v>319</v>
      </c>
      <c r="E102" s="192"/>
      <c r="F102" s="192"/>
      <c r="G102" s="192"/>
      <c r="H102" s="192"/>
      <c r="I102" s="193"/>
      <c r="J102" s="194">
        <f>J157</f>
        <v>0</v>
      </c>
      <c r="K102" s="190"/>
      <c r="L102" s="195"/>
    </row>
    <row r="103" spans="2:12" s="9" customFormat="1" ht="19.9" customHeight="1">
      <c r="B103" s="189"/>
      <c r="C103" s="190"/>
      <c r="D103" s="191" t="s">
        <v>219</v>
      </c>
      <c r="E103" s="192"/>
      <c r="F103" s="192"/>
      <c r="G103" s="192"/>
      <c r="H103" s="192"/>
      <c r="I103" s="193"/>
      <c r="J103" s="194">
        <f>J164</f>
        <v>0</v>
      </c>
      <c r="K103" s="190"/>
      <c r="L103" s="195"/>
    </row>
    <row r="104" spans="2:12" s="1" customFormat="1" ht="21.8" customHeight="1">
      <c r="B104" s="37"/>
      <c r="C104" s="38"/>
      <c r="D104" s="38"/>
      <c r="E104" s="38"/>
      <c r="F104" s="38"/>
      <c r="G104" s="38"/>
      <c r="H104" s="38"/>
      <c r="I104" s="138"/>
      <c r="J104" s="38"/>
      <c r="K104" s="38"/>
      <c r="L104" s="42"/>
    </row>
    <row r="105" spans="2:12" s="1" customFormat="1" ht="6.95" customHeight="1">
      <c r="B105" s="60"/>
      <c r="C105" s="61"/>
      <c r="D105" s="61"/>
      <c r="E105" s="61"/>
      <c r="F105" s="61"/>
      <c r="G105" s="61"/>
      <c r="H105" s="61"/>
      <c r="I105" s="172"/>
      <c r="J105" s="61"/>
      <c r="K105" s="61"/>
      <c r="L105" s="42"/>
    </row>
    <row r="109" spans="2:12" s="1" customFormat="1" ht="6.95" customHeight="1">
      <c r="B109" s="62"/>
      <c r="C109" s="63"/>
      <c r="D109" s="63"/>
      <c r="E109" s="63"/>
      <c r="F109" s="63"/>
      <c r="G109" s="63"/>
      <c r="H109" s="63"/>
      <c r="I109" s="175"/>
      <c r="J109" s="63"/>
      <c r="K109" s="63"/>
      <c r="L109" s="42"/>
    </row>
    <row r="110" spans="2:12" s="1" customFormat="1" ht="24.95" customHeight="1">
      <c r="B110" s="37"/>
      <c r="C110" s="22" t="s">
        <v>111</v>
      </c>
      <c r="D110" s="38"/>
      <c r="E110" s="38"/>
      <c r="F110" s="38"/>
      <c r="G110" s="38"/>
      <c r="H110" s="38"/>
      <c r="I110" s="138"/>
      <c r="J110" s="38"/>
      <c r="K110" s="38"/>
      <c r="L110" s="42"/>
    </row>
    <row r="111" spans="2:12" s="1" customFormat="1" ht="6.95" customHeight="1">
      <c r="B111" s="37"/>
      <c r="C111" s="38"/>
      <c r="D111" s="38"/>
      <c r="E111" s="38"/>
      <c r="F111" s="38"/>
      <c r="G111" s="38"/>
      <c r="H111" s="38"/>
      <c r="I111" s="138"/>
      <c r="J111" s="38"/>
      <c r="K111" s="38"/>
      <c r="L111" s="42"/>
    </row>
    <row r="112" spans="2:12" s="1" customFormat="1" ht="12" customHeight="1">
      <c r="B112" s="37"/>
      <c r="C112" s="31" t="s">
        <v>16</v>
      </c>
      <c r="D112" s="38"/>
      <c r="E112" s="38"/>
      <c r="F112" s="38"/>
      <c r="G112" s="38"/>
      <c r="H112" s="38"/>
      <c r="I112" s="138"/>
      <c r="J112" s="38"/>
      <c r="K112" s="38"/>
      <c r="L112" s="42"/>
    </row>
    <row r="113" spans="2:12" s="1" customFormat="1" ht="16.5" customHeight="1">
      <c r="B113" s="37"/>
      <c r="C113" s="38"/>
      <c r="D113" s="38"/>
      <c r="E113" s="176" t="str">
        <f>E7</f>
        <v>Cyklostezka Brno-Jinačovice-Kuřim, úsek R1</v>
      </c>
      <c r="F113" s="31"/>
      <c r="G113" s="31"/>
      <c r="H113" s="31"/>
      <c r="I113" s="138"/>
      <c r="J113" s="38"/>
      <c r="K113" s="38"/>
      <c r="L113" s="42"/>
    </row>
    <row r="114" spans="2:12" s="1" customFormat="1" ht="12" customHeight="1">
      <c r="B114" s="37"/>
      <c r="C114" s="31" t="s">
        <v>98</v>
      </c>
      <c r="D114" s="38"/>
      <c r="E114" s="38"/>
      <c r="F114" s="38"/>
      <c r="G114" s="38"/>
      <c r="H114" s="38"/>
      <c r="I114" s="138"/>
      <c r="J114" s="38"/>
      <c r="K114" s="38"/>
      <c r="L114" s="42"/>
    </row>
    <row r="115" spans="2:12" s="1" customFormat="1" ht="16.5" customHeight="1">
      <c r="B115" s="37"/>
      <c r="C115" s="38"/>
      <c r="D115" s="38"/>
      <c r="E115" s="70" t="str">
        <f>E9</f>
        <v>SO 701 - Odpočívka</v>
      </c>
      <c r="F115" s="38"/>
      <c r="G115" s="38"/>
      <c r="H115" s="38"/>
      <c r="I115" s="138"/>
      <c r="J115" s="38"/>
      <c r="K115" s="38"/>
      <c r="L115" s="42"/>
    </row>
    <row r="116" spans="2:12" s="1" customFormat="1" ht="6.95" customHeight="1">
      <c r="B116" s="37"/>
      <c r="C116" s="38"/>
      <c r="D116" s="38"/>
      <c r="E116" s="38"/>
      <c r="F116" s="38"/>
      <c r="G116" s="38"/>
      <c r="H116" s="38"/>
      <c r="I116" s="138"/>
      <c r="J116" s="38"/>
      <c r="K116" s="38"/>
      <c r="L116" s="42"/>
    </row>
    <row r="117" spans="2:12" s="1" customFormat="1" ht="12" customHeight="1">
      <c r="B117" s="37"/>
      <c r="C117" s="31" t="s">
        <v>20</v>
      </c>
      <c r="D117" s="38"/>
      <c r="E117" s="38"/>
      <c r="F117" s="26" t="str">
        <f>F12</f>
        <v xml:space="preserve"> </v>
      </c>
      <c r="G117" s="38"/>
      <c r="H117" s="38"/>
      <c r="I117" s="141" t="s">
        <v>22</v>
      </c>
      <c r="J117" s="73" t="str">
        <f>IF(J12="","",J12)</f>
        <v>10. 5. 2021</v>
      </c>
      <c r="K117" s="38"/>
      <c r="L117" s="42"/>
    </row>
    <row r="118" spans="2:12" s="1" customFormat="1" ht="6.95" customHeight="1">
      <c r="B118" s="37"/>
      <c r="C118" s="38"/>
      <c r="D118" s="38"/>
      <c r="E118" s="38"/>
      <c r="F118" s="38"/>
      <c r="G118" s="38"/>
      <c r="H118" s="38"/>
      <c r="I118" s="138"/>
      <c r="J118" s="38"/>
      <c r="K118" s="38"/>
      <c r="L118" s="42"/>
    </row>
    <row r="119" spans="2:12" s="1" customFormat="1" ht="15.15" customHeight="1">
      <c r="B119" s="37"/>
      <c r="C119" s="31" t="s">
        <v>24</v>
      </c>
      <c r="D119" s="38"/>
      <c r="E119" s="38"/>
      <c r="F119" s="26" t="str">
        <f>E15</f>
        <v>Jihomoravský kraj</v>
      </c>
      <c r="G119" s="38"/>
      <c r="H119" s="38"/>
      <c r="I119" s="141" t="s">
        <v>30</v>
      </c>
      <c r="J119" s="35" t="str">
        <f>E21</f>
        <v>Ing. Adolf Jebavý</v>
      </c>
      <c r="K119" s="38"/>
      <c r="L119" s="42"/>
    </row>
    <row r="120" spans="2:12" s="1" customFormat="1" ht="15.15" customHeight="1">
      <c r="B120" s="37"/>
      <c r="C120" s="31" t="s">
        <v>28</v>
      </c>
      <c r="D120" s="38"/>
      <c r="E120" s="38"/>
      <c r="F120" s="26" t="str">
        <f>IF(E18="","",E18)</f>
        <v>Vyplň údaj</v>
      </c>
      <c r="G120" s="38"/>
      <c r="H120" s="38"/>
      <c r="I120" s="141" t="s">
        <v>34</v>
      </c>
      <c r="J120" s="35" t="str">
        <f>E24</f>
        <v>Nela Kolková</v>
      </c>
      <c r="K120" s="38"/>
      <c r="L120" s="42"/>
    </row>
    <row r="121" spans="2:12" s="1" customFormat="1" ht="10.3" customHeight="1">
      <c r="B121" s="37"/>
      <c r="C121" s="38"/>
      <c r="D121" s="38"/>
      <c r="E121" s="38"/>
      <c r="F121" s="38"/>
      <c r="G121" s="38"/>
      <c r="H121" s="38"/>
      <c r="I121" s="138"/>
      <c r="J121" s="38"/>
      <c r="K121" s="38"/>
      <c r="L121" s="42"/>
    </row>
    <row r="122" spans="2:20" s="10" customFormat="1" ht="29.25" customHeight="1">
      <c r="B122" s="196"/>
      <c r="C122" s="197" t="s">
        <v>112</v>
      </c>
      <c r="D122" s="198" t="s">
        <v>62</v>
      </c>
      <c r="E122" s="198" t="s">
        <v>58</v>
      </c>
      <c r="F122" s="198" t="s">
        <v>59</v>
      </c>
      <c r="G122" s="198" t="s">
        <v>113</v>
      </c>
      <c r="H122" s="198" t="s">
        <v>114</v>
      </c>
      <c r="I122" s="199" t="s">
        <v>115</v>
      </c>
      <c r="J122" s="198" t="s">
        <v>102</v>
      </c>
      <c r="K122" s="200" t="s">
        <v>116</v>
      </c>
      <c r="L122" s="201"/>
      <c r="M122" s="94" t="s">
        <v>1</v>
      </c>
      <c r="N122" s="95" t="s">
        <v>41</v>
      </c>
      <c r="O122" s="95" t="s">
        <v>117</v>
      </c>
      <c r="P122" s="95" t="s">
        <v>118</v>
      </c>
      <c r="Q122" s="95" t="s">
        <v>119</v>
      </c>
      <c r="R122" s="95" t="s">
        <v>120</v>
      </c>
      <c r="S122" s="95" t="s">
        <v>121</v>
      </c>
      <c r="T122" s="96" t="s">
        <v>122</v>
      </c>
    </row>
    <row r="123" spans="2:63" s="1" customFormat="1" ht="22.8" customHeight="1">
      <c r="B123" s="37"/>
      <c r="C123" s="101" t="s">
        <v>123</v>
      </c>
      <c r="D123" s="38"/>
      <c r="E123" s="38"/>
      <c r="F123" s="38"/>
      <c r="G123" s="38"/>
      <c r="H123" s="38"/>
      <c r="I123" s="138"/>
      <c r="J123" s="202">
        <f>BK123</f>
        <v>0</v>
      </c>
      <c r="K123" s="38"/>
      <c r="L123" s="42"/>
      <c r="M123" s="97"/>
      <c r="N123" s="98"/>
      <c r="O123" s="98"/>
      <c r="P123" s="203">
        <f>P124</f>
        <v>0</v>
      </c>
      <c r="Q123" s="98"/>
      <c r="R123" s="203">
        <f>R124</f>
        <v>17.19972466</v>
      </c>
      <c r="S123" s="98"/>
      <c r="T123" s="204">
        <f>T124</f>
        <v>0</v>
      </c>
      <c r="AT123" s="16" t="s">
        <v>76</v>
      </c>
      <c r="AU123" s="16" t="s">
        <v>104</v>
      </c>
      <c r="BK123" s="205">
        <f>BK124</f>
        <v>0</v>
      </c>
    </row>
    <row r="124" spans="2:63" s="11" customFormat="1" ht="25.9" customHeight="1">
      <c r="B124" s="206"/>
      <c r="C124" s="207"/>
      <c r="D124" s="208" t="s">
        <v>76</v>
      </c>
      <c r="E124" s="209" t="s">
        <v>124</v>
      </c>
      <c r="F124" s="209" t="s">
        <v>125</v>
      </c>
      <c r="G124" s="207"/>
      <c r="H124" s="207"/>
      <c r="I124" s="210"/>
      <c r="J124" s="211">
        <f>BK124</f>
        <v>0</v>
      </c>
      <c r="K124" s="207"/>
      <c r="L124" s="212"/>
      <c r="M124" s="213"/>
      <c r="N124" s="214"/>
      <c r="O124" s="214"/>
      <c r="P124" s="215">
        <f>P125+P143+P150+P155+P157+P164</f>
        <v>0</v>
      </c>
      <c r="Q124" s="214"/>
      <c r="R124" s="215">
        <f>R125+R143+R150+R155+R157+R164</f>
        <v>17.19972466</v>
      </c>
      <c r="S124" s="214"/>
      <c r="T124" s="216">
        <f>T125+T143+T150+T155+T157+T164</f>
        <v>0</v>
      </c>
      <c r="AR124" s="217" t="s">
        <v>85</v>
      </c>
      <c r="AT124" s="218" t="s">
        <v>76</v>
      </c>
      <c r="AU124" s="218" t="s">
        <v>77</v>
      </c>
      <c r="AY124" s="217" t="s">
        <v>126</v>
      </c>
      <c r="BK124" s="219">
        <f>BK125+BK143+BK150+BK155+BK157+BK164</f>
        <v>0</v>
      </c>
    </row>
    <row r="125" spans="2:63" s="11" customFormat="1" ht="22.8" customHeight="1">
      <c r="B125" s="206"/>
      <c r="C125" s="207"/>
      <c r="D125" s="208" t="s">
        <v>76</v>
      </c>
      <c r="E125" s="220" t="s">
        <v>85</v>
      </c>
      <c r="F125" s="220" t="s">
        <v>220</v>
      </c>
      <c r="G125" s="207"/>
      <c r="H125" s="207"/>
      <c r="I125" s="210"/>
      <c r="J125" s="221">
        <f>BK125</f>
        <v>0</v>
      </c>
      <c r="K125" s="207"/>
      <c r="L125" s="212"/>
      <c r="M125" s="213"/>
      <c r="N125" s="214"/>
      <c r="O125" s="214"/>
      <c r="P125" s="215">
        <f>SUM(P126:P142)</f>
        <v>0</v>
      </c>
      <c r="Q125" s="214"/>
      <c r="R125" s="215">
        <f>SUM(R126:R142)</f>
        <v>0</v>
      </c>
      <c r="S125" s="214"/>
      <c r="T125" s="216">
        <f>SUM(T126:T142)</f>
        <v>0</v>
      </c>
      <c r="AR125" s="217" t="s">
        <v>85</v>
      </c>
      <c r="AT125" s="218" t="s">
        <v>76</v>
      </c>
      <c r="AU125" s="218" t="s">
        <v>85</v>
      </c>
      <c r="AY125" s="217" t="s">
        <v>126</v>
      </c>
      <c r="BK125" s="219">
        <f>SUM(BK126:BK142)</f>
        <v>0</v>
      </c>
    </row>
    <row r="126" spans="2:65" s="1" customFormat="1" ht="48" customHeight="1">
      <c r="B126" s="37"/>
      <c r="C126" s="222" t="s">
        <v>85</v>
      </c>
      <c r="D126" s="222" t="s">
        <v>130</v>
      </c>
      <c r="E126" s="223" t="s">
        <v>622</v>
      </c>
      <c r="F126" s="224" t="s">
        <v>623</v>
      </c>
      <c r="G126" s="225" t="s">
        <v>343</v>
      </c>
      <c r="H126" s="226">
        <v>6</v>
      </c>
      <c r="I126" s="227"/>
      <c r="J126" s="228">
        <f>ROUND(I126*H126,2)</f>
        <v>0</v>
      </c>
      <c r="K126" s="224" t="s">
        <v>223</v>
      </c>
      <c r="L126" s="42"/>
      <c r="M126" s="229" t="s">
        <v>1</v>
      </c>
      <c r="N126" s="230" t="s">
        <v>42</v>
      </c>
      <c r="O126" s="85"/>
      <c r="P126" s="231">
        <f>O126*H126</f>
        <v>0</v>
      </c>
      <c r="Q126" s="231">
        <v>0</v>
      </c>
      <c r="R126" s="231">
        <f>Q126*H126</f>
        <v>0</v>
      </c>
      <c r="S126" s="231">
        <v>0</v>
      </c>
      <c r="T126" s="232">
        <f>S126*H126</f>
        <v>0</v>
      </c>
      <c r="AR126" s="233" t="s">
        <v>134</v>
      </c>
      <c r="AT126" s="233" t="s">
        <v>130</v>
      </c>
      <c r="AU126" s="233" t="s">
        <v>87</v>
      </c>
      <c r="AY126" s="16" t="s">
        <v>126</v>
      </c>
      <c r="BE126" s="234">
        <f>IF(N126="základní",J126,0)</f>
        <v>0</v>
      </c>
      <c r="BF126" s="234">
        <f>IF(N126="snížená",J126,0)</f>
        <v>0</v>
      </c>
      <c r="BG126" s="234">
        <f>IF(N126="zákl. přenesená",J126,0)</f>
        <v>0</v>
      </c>
      <c r="BH126" s="234">
        <f>IF(N126="sníž. přenesená",J126,0)</f>
        <v>0</v>
      </c>
      <c r="BI126" s="234">
        <f>IF(N126="nulová",J126,0)</f>
        <v>0</v>
      </c>
      <c r="BJ126" s="16" t="s">
        <v>85</v>
      </c>
      <c r="BK126" s="234">
        <f>ROUND(I126*H126,2)</f>
        <v>0</v>
      </c>
      <c r="BL126" s="16" t="s">
        <v>134</v>
      </c>
      <c r="BM126" s="233" t="s">
        <v>624</v>
      </c>
    </row>
    <row r="127" spans="2:51" s="12" customFormat="1" ht="12">
      <c r="B127" s="235"/>
      <c r="C127" s="236"/>
      <c r="D127" s="237" t="s">
        <v>136</v>
      </c>
      <c r="E127" s="238" t="s">
        <v>1</v>
      </c>
      <c r="F127" s="239" t="s">
        <v>625</v>
      </c>
      <c r="G127" s="236"/>
      <c r="H127" s="240">
        <v>6</v>
      </c>
      <c r="I127" s="241"/>
      <c r="J127" s="236"/>
      <c r="K127" s="236"/>
      <c r="L127" s="242"/>
      <c r="M127" s="243"/>
      <c r="N127" s="244"/>
      <c r="O127" s="244"/>
      <c r="P127" s="244"/>
      <c r="Q127" s="244"/>
      <c r="R127" s="244"/>
      <c r="S127" s="244"/>
      <c r="T127" s="245"/>
      <c r="AT127" s="246" t="s">
        <v>136</v>
      </c>
      <c r="AU127" s="246" t="s">
        <v>87</v>
      </c>
      <c r="AV127" s="12" t="s">
        <v>87</v>
      </c>
      <c r="AW127" s="12" t="s">
        <v>33</v>
      </c>
      <c r="AX127" s="12" t="s">
        <v>85</v>
      </c>
      <c r="AY127" s="246" t="s">
        <v>126</v>
      </c>
    </row>
    <row r="128" spans="2:65" s="1" customFormat="1" ht="36" customHeight="1">
      <c r="B128" s="37"/>
      <c r="C128" s="222" t="s">
        <v>87</v>
      </c>
      <c r="D128" s="222" t="s">
        <v>130</v>
      </c>
      <c r="E128" s="223" t="s">
        <v>626</v>
      </c>
      <c r="F128" s="224" t="s">
        <v>627</v>
      </c>
      <c r="G128" s="225" t="s">
        <v>343</v>
      </c>
      <c r="H128" s="226">
        <v>2.149</v>
      </c>
      <c r="I128" s="227"/>
      <c r="J128" s="228">
        <f>ROUND(I128*H128,2)</f>
        <v>0</v>
      </c>
      <c r="K128" s="224" t="s">
        <v>223</v>
      </c>
      <c r="L128" s="42"/>
      <c r="M128" s="229" t="s">
        <v>1</v>
      </c>
      <c r="N128" s="230" t="s">
        <v>42</v>
      </c>
      <c r="O128" s="85"/>
      <c r="P128" s="231">
        <f>O128*H128</f>
        <v>0</v>
      </c>
      <c r="Q128" s="231">
        <v>0</v>
      </c>
      <c r="R128" s="231">
        <f>Q128*H128</f>
        <v>0</v>
      </c>
      <c r="S128" s="231">
        <v>0</v>
      </c>
      <c r="T128" s="232">
        <f>S128*H128</f>
        <v>0</v>
      </c>
      <c r="AR128" s="233" t="s">
        <v>134</v>
      </c>
      <c r="AT128" s="233" t="s">
        <v>130</v>
      </c>
      <c r="AU128" s="233" t="s">
        <v>87</v>
      </c>
      <c r="AY128" s="16" t="s">
        <v>126</v>
      </c>
      <c r="BE128" s="234">
        <f>IF(N128="základní",J128,0)</f>
        <v>0</v>
      </c>
      <c r="BF128" s="234">
        <f>IF(N128="snížená",J128,0)</f>
        <v>0</v>
      </c>
      <c r="BG128" s="234">
        <f>IF(N128="zákl. přenesená",J128,0)</f>
        <v>0</v>
      </c>
      <c r="BH128" s="234">
        <f>IF(N128="sníž. přenesená",J128,0)</f>
        <v>0</v>
      </c>
      <c r="BI128" s="234">
        <f>IF(N128="nulová",J128,0)</f>
        <v>0</v>
      </c>
      <c r="BJ128" s="16" t="s">
        <v>85</v>
      </c>
      <c r="BK128" s="234">
        <f>ROUND(I128*H128,2)</f>
        <v>0</v>
      </c>
      <c r="BL128" s="16" t="s">
        <v>134</v>
      </c>
      <c r="BM128" s="233" t="s">
        <v>628</v>
      </c>
    </row>
    <row r="129" spans="2:51" s="12" customFormat="1" ht="12">
      <c r="B129" s="235"/>
      <c r="C129" s="236"/>
      <c r="D129" s="237" t="s">
        <v>136</v>
      </c>
      <c r="E129" s="238" t="s">
        <v>1</v>
      </c>
      <c r="F129" s="239" t="s">
        <v>629</v>
      </c>
      <c r="G129" s="236"/>
      <c r="H129" s="240">
        <v>0.384</v>
      </c>
      <c r="I129" s="241"/>
      <c r="J129" s="236"/>
      <c r="K129" s="236"/>
      <c r="L129" s="242"/>
      <c r="M129" s="243"/>
      <c r="N129" s="244"/>
      <c r="O129" s="244"/>
      <c r="P129" s="244"/>
      <c r="Q129" s="244"/>
      <c r="R129" s="244"/>
      <c r="S129" s="244"/>
      <c r="T129" s="245"/>
      <c r="AT129" s="246" t="s">
        <v>136</v>
      </c>
      <c r="AU129" s="246" t="s">
        <v>87</v>
      </c>
      <c r="AV129" s="12" t="s">
        <v>87</v>
      </c>
      <c r="AW129" s="12" t="s">
        <v>33</v>
      </c>
      <c r="AX129" s="12" t="s">
        <v>77</v>
      </c>
      <c r="AY129" s="246" t="s">
        <v>126</v>
      </c>
    </row>
    <row r="130" spans="2:51" s="12" customFormat="1" ht="12">
      <c r="B130" s="235"/>
      <c r="C130" s="236"/>
      <c r="D130" s="237" t="s">
        <v>136</v>
      </c>
      <c r="E130" s="238" t="s">
        <v>1</v>
      </c>
      <c r="F130" s="239" t="s">
        <v>630</v>
      </c>
      <c r="G130" s="236"/>
      <c r="H130" s="240">
        <v>0.125</v>
      </c>
      <c r="I130" s="241"/>
      <c r="J130" s="236"/>
      <c r="K130" s="236"/>
      <c r="L130" s="242"/>
      <c r="M130" s="243"/>
      <c r="N130" s="244"/>
      <c r="O130" s="244"/>
      <c r="P130" s="244"/>
      <c r="Q130" s="244"/>
      <c r="R130" s="244"/>
      <c r="S130" s="244"/>
      <c r="T130" s="245"/>
      <c r="AT130" s="246" t="s">
        <v>136</v>
      </c>
      <c r="AU130" s="246" t="s">
        <v>87</v>
      </c>
      <c r="AV130" s="12" t="s">
        <v>87</v>
      </c>
      <c r="AW130" s="12" t="s">
        <v>33</v>
      </c>
      <c r="AX130" s="12" t="s">
        <v>77</v>
      </c>
      <c r="AY130" s="246" t="s">
        <v>126</v>
      </c>
    </row>
    <row r="131" spans="2:51" s="12" customFormat="1" ht="12">
      <c r="B131" s="235"/>
      <c r="C131" s="236"/>
      <c r="D131" s="237" t="s">
        <v>136</v>
      </c>
      <c r="E131" s="238" t="s">
        <v>1</v>
      </c>
      <c r="F131" s="239" t="s">
        <v>631</v>
      </c>
      <c r="G131" s="236"/>
      <c r="H131" s="240">
        <v>1</v>
      </c>
      <c r="I131" s="241"/>
      <c r="J131" s="236"/>
      <c r="K131" s="236"/>
      <c r="L131" s="242"/>
      <c r="M131" s="243"/>
      <c r="N131" s="244"/>
      <c r="O131" s="244"/>
      <c r="P131" s="244"/>
      <c r="Q131" s="244"/>
      <c r="R131" s="244"/>
      <c r="S131" s="244"/>
      <c r="T131" s="245"/>
      <c r="AT131" s="246" t="s">
        <v>136</v>
      </c>
      <c r="AU131" s="246" t="s">
        <v>87</v>
      </c>
      <c r="AV131" s="12" t="s">
        <v>87</v>
      </c>
      <c r="AW131" s="12" t="s">
        <v>33</v>
      </c>
      <c r="AX131" s="12" t="s">
        <v>77</v>
      </c>
      <c r="AY131" s="246" t="s">
        <v>126</v>
      </c>
    </row>
    <row r="132" spans="2:51" s="12" customFormat="1" ht="12">
      <c r="B132" s="235"/>
      <c r="C132" s="236"/>
      <c r="D132" s="237" t="s">
        <v>136</v>
      </c>
      <c r="E132" s="238" t="s">
        <v>1</v>
      </c>
      <c r="F132" s="239" t="s">
        <v>632</v>
      </c>
      <c r="G132" s="236"/>
      <c r="H132" s="240">
        <v>0.64</v>
      </c>
      <c r="I132" s="241"/>
      <c r="J132" s="236"/>
      <c r="K132" s="236"/>
      <c r="L132" s="242"/>
      <c r="M132" s="243"/>
      <c r="N132" s="244"/>
      <c r="O132" s="244"/>
      <c r="P132" s="244"/>
      <c r="Q132" s="244"/>
      <c r="R132" s="244"/>
      <c r="S132" s="244"/>
      <c r="T132" s="245"/>
      <c r="AT132" s="246" t="s">
        <v>136</v>
      </c>
      <c r="AU132" s="246" t="s">
        <v>87</v>
      </c>
      <c r="AV132" s="12" t="s">
        <v>87</v>
      </c>
      <c r="AW132" s="12" t="s">
        <v>33</v>
      </c>
      <c r="AX132" s="12" t="s">
        <v>77</v>
      </c>
      <c r="AY132" s="246" t="s">
        <v>126</v>
      </c>
    </row>
    <row r="133" spans="2:51" s="13" customFormat="1" ht="12">
      <c r="B133" s="247"/>
      <c r="C133" s="248"/>
      <c r="D133" s="237" t="s">
        <v>136</v>
      </c>
      <c r="E133" s="249" t="s">
        <v>307</v>
      </c>
      <c r="F133" s="250" t="s">
        <v>143</v>
      </c>
      <c r="G133" s="248"/>
      <c r="H133" s="251">
        <v>2.149</v>
      </c>
      <c r="I133" s="252"/>
      <c r="J133" s="248"/>
      <c r="K133" s="248"/>
      <c r="L133" s="253"/>
      <c r="M133" s="254"/>
      <c r="N133" s="255"/>
      <c r="O133" s="255"/>
      <c r="P133" s="255"/>
      <c r="Q133" s="255"/>
      <c r="R133" s="255"/>
      <c r="S133" s="255"/>
      <c r="T133" s="256"/>
      <c r="AT133" s="257" t="s">
        <v>136</v>
      </c>
      <c r="AU133" s="257" t="s">
        <v>87</v>
      </c>
      <c r="AV133" s="13" t="s">
        <v>134</v>
      </c>
      <c r="AW133" s="13" t="s">
        <v>33</v>
      </c>
      <c r="AX133" s="13" t="s">
        <v>85</v>
      </c>
      <c r="AY133" s="257" t="s">
        <v>126</v>
      </c>
    </row>
    <row r="134" spans="2:65" s="1" customFormat="1" ht="48" customHeight="1">
      <c r="B134" s="37"/>
      <c r="C134" s="222" t="s">
        <v>158</v>
      </c>
      <c r="D134" s="222" t="s">
        <v>130</v>
      </c>
      <c r="E134" s="223" t="s">
        <v>633</v>
      </c>
      <c r="F134" s="224" t="s">
        <v>634</v>
      </c>
      <c r="G134" s="225" t="s">
        <v>343</v>
      </c>
      <c r="H134" s="226">
        <v>2.149</v>
      </c>
      <c r="I134" s="227"/>
      <c r="J134" s="228">
        <f>ROUND(I134*H134,2)</f>
        <v>0</v>
      </c>
      <c r="K134" s="224" t="s">
        <v>223</v>
      </c>
      <c r="L134" s="42"/>
      <c r="M134" s="229" t="s">
        <v>1</v>
      </c>
      <c r="N134" s="230" t="s">
        <v>42</v>
      </c>
      <c r="O134" s="85"/>
      <c r="P134" s="231">
        <f>O134*H134</f>
        <v>0</v>
      </c>
      <c r="Q134" s="231">
        <v>0</v>
      </c>
      <c r="R134" s="231">
        <f>Q134*H134</f>
        <v>0</v>
      </c>
      <c r="S134" s="231">
        <v>0</v>
      </c>
      <c r="T134" s="232">
        <f>S134*H134</f>
        <v>0</v>
      </c>
      <c r="AR134" s="233" t="s">
        <v>134</v>
      </c>
      <c r="AT134" s="233" t="s">
        <v>130</v>
      </c>
      <c r="AU134" s="233" t="s">
        <v>87</v>
      </c>
      <c r="AY134" s="16" t="s">
        <v>126</v>
      </c>
      <c r="BE134" s="234">
        <f>IF(N134="základní",J134,0)</f>
        <v>0</v>
      </c>
      <c r="BF134" s="234">
        <f>IF(N134="snížená",J134,0)</f>
        <v>0</v>
      </c>
      <c r="BG134" s="234">
        <f>IF(N134="zákl. přenesená",J134,0)</f>
        <v>0</v>
      </c>
      <c r="BH134" s="234">
        <f>IF(N134="sníž. přenesená",J134,0)</f>
        <v>0</v>
      </c>
      <c r="BI134" s="234">
        <f>IF(N134="nulová",J134,0)</f>
        <v>0</v>
      </c>
      <c r="BJ134" s="16" t="s">
        <v>85</v>
      </c>
      <c r="BK134" s="234">
        <f>ROUND(I134*H134,2)</f>
        <v>0</v>
      </c>
      <c r="BL134" s="16" t="s">
        <v>134</v>
      </c>
      <c r="BM134" s="233" t="s">
        <v>635</v>
      </c>
    </row>
    <row r="135" spans="2:51" s="12" customFormat="1" ht="12">
      <c r="B135" s="235"/>
      <c r="C135" s="236"/>
      <c r="D135" s="237" t="s">
        <v>136</v>
      </c>
      <c r="E135" s="238" t="s">
        <v>1</v>
      </c>
      <c r="F135" s="239" t="s">
        <v>307</v>
      </c>
      <c r="G135" s="236"/>
      <c r="H135" s="240">
        <v>2.149</v>
      </c>
      <c r="I135" s="241"/>
      <c r="J135" s="236"/>
      <c r="K135" s="236"/>
      <c r="L135" s="242"/>
      <c r="M135" s="243"/>
      <c r="N135" s="244"/>
      <c r="O135" s="244"/>
      <c r="P135" s="244"/>
      <c r="Q135" s="244"/>
      <c r="R135" s="244"/>
      <c r="S135" s="244"/>
      <c r="T135" s="245"/>
      <c r="AT135" s="246" t="s">
        <v>136</v>
      </c>
      <c r="AU135" s="246" t="s">
        <v>87</v>
      </c>
      <c r="AV135" s="12" t="s">
        <v>87</v>
      </c>
      <c r="AW135" s="12" t="s">
        <v>33</v>
      </c>
      <c r="AX135" s="12" t="s">
        <v>85</v>
      </c>
      <c r="AY135" s="246" t="s">
        <v>126</v>
      </c>
    </row>
    <row r="136" spans="2:65" s="1" customFormat="1" ht="60" customHeight="1">
      <c r="B136" s="37"/>
      <c r="C136" s="222" t="s">
        <v>134</v>
      </c>
      <c r="D136" s="222" t="s">
        <v>130</v>
      </c>
      <c r="E136" s="223" t="s">
        <v>355</v>
      </c>
      <c r="F136" s="224" t="s">
        <v>356</v>
      </c>
      <c r="G136" s="225" t="s">
        <v>343</v>
      </c>
      <c r="H136" s="226">
        <v>2.149</v>
      </c>
      <c r="I136" s="227"/>
      <c r="J136" s="228">
        <f>ROUND(I136*H136,2)</f>
        <v>0</v>
      </c>
      <c r="K136" s="224" t="s">
        <v>223</v>
      </c>
      <c r="L136" s="42"/>
      <c r="M136" s="229" t="s">
        <v>1</v>
      </c>
      <c r="N136" s="230" t="s">
        <v>42</v>
      </c>
      <c r="O136" s="85"/>
      <c r="P136" s="231">
        <f>O136*H136</f>
        <v>0</v>
      </c>
      <c r="Q136" s="231">
        <v>0</v>
      </c>
      <c r="R136" s="231">
        <f>Q136*H136</f>
        <v>0</v>
      </c>
      <c r="S136" s="231">
        <v>0</v>
      </c>
      <c r="T136" s="232">
        <f>S136*H136</f>
        <v>0</v>
      </c>
      <c r="AR136" s="233" t="s">
        <v>134</v>
      </c>
      <c r="AT136" s="233" t="s">
        <v>130</v>
      </c>
      <c r="AU136" s="233" t="s">
        <v>87</v>
      </c>
      <c r="AY136" s="16" t="s">
        <v>126</v>
      </c>
      <c r="BE136" s="234">
        <f>IF(N136="základní",J136,0)</f>
        <v>0</v>
      </c>
      <c r="BF136" s="234">
        <f>IF(N136="snížená",J136,0)</f>
        <v>0</v>
      </c>
      <c r="BG136" s="234">
        <f>IF(N136="zákl. přenesená",J136,0)</f>
        <v>0</v>
      </c>
      <c r="BH136" s="234">
        <f>IF(N136="sníž. přenesená",J136,0)</f>
        <v>0</v>
      </c>
      <c r="BI136" s="234">
        <f>IF(N136="nulová",J136,0)</f>
        <v>0</v>
      </c>
      <c r="BJ136" s="16" t="s">
        <v>85</v>
      </c>
      <c r="BK136" s="234">
        <f>ROUND(I136*H136,2)</f>
        <v>0</v>
      </c>
      <c r="BL136" s="16" t="s">
        <v>134</v>
      </c>
      <c r="BM136" s="233" t="s">
        <v>636</v>
      </c>
    </row>
    <row r="137" spans="2:51" s="12" customFormat="1" ht="12">
      <c r="B137" s="235"/>
      <c r="C137" s="236"/>
      <c r="D137" s="237" t="s">
        <v>136</v>
      </c>
      <c r="E137" s="238" t="s">
        <v>1</v>
      </c>
      <c r="F137" s="239" t="s">
        <v>307</v>
      </c>
      <c r="G137" s="236"/>
      <c r="H137" s="240">
        <v>2.149</v>
      </c>
      <c r="I137" s="241"/>
      <c r="J137" s="236"/>
      <c r="K137" s="236"/>
      <c r="L137" s="242"/>
      <c r="M137" s="243"/>
      <c r="N137" s="244"/>
      <c r="O137" s="244"/>
      <c r="P137" s="244"/>
      <c r="Q137" s="244"/>
      <c r="R137" s="244"/>
      <c r="S137" s="244"/>
      <c r="T137" s="245"/>
      <c r="AT137" s="246" t="s">
        <v>136</v>
      </c>
      <c r="AU137" s="246" t="s">
        <v>87</v>
      </c>
      <c r="AV137" s="12" t="s">
        <v>87</v>
      </c>
      <c r="AW137" s="12" t="s">
        <v>33</v>
      </c>
      <c r="AX137" s="12" t="s">
        <v>85</v>
      </c>
      <c r="AY137" s="246" t="s">
        <v>126</v>
      </c>
    </row>
    <row r="138" spans="2:65" s="1" customFormat="1" ht="16.5" customHeight="1">
      <c r="B138" s="37"/>
      <c r="C138" s="222" t="s">
        <v>127</v>
      </c>
      <c r="D138" s="222" t="s">
        <v>130</v>
      </c>
      <c r="E138" s="223" t="s">
        <v>373</v>
      </c>
      <c r="F138" s="224" t="s">
        <v>374</v>
      </c>
      <c r="G138" s="225" t="s">
        <v>343</v>
      </c>
      <c r="H138" s="226">
        <v>2.149</v>
      </c>
      <c r="I138" s="227"/>
      <c r="J138" s="228">
        <f>ROUND(I138*H138,2)</f>
        <v>0</v>
      </c>
      <c r="K138" s="224" t="s">
        <v>223</v>
      </c>
      <c r="L138" s="42"/>
      <c r="M138" s="229" t="s">
        <v>1</v>
      </c>
      <c r="N138" s="230" t="s">
        <v>42</v>
      </c>
      <c r="O138" s="85"/>
      <c r="P138" s="231">
        <f>O138*H138</f>
        <v>0</v>
      </c>
      <c r="Q138" s="231">
        <v>0</v>
      </c>
      <c r="R138" s="231">
        <f>Q138*H138</f>
        <v>0</v>
      </c>
      <c r="S138" s="231">
        <v>0</v>
      </c>
      <c r="T138" s="232">
        <f>S138*H138</f>
        <v>0</v>
      </c>
      <c r="AR138" s="233" t="s">
        <v>134</v>
      </c>
      <c r="AT138" s="233" t="s">
        <v>130</v>
      </c>
      <c r="AU138" s="233" t="s">
        <v>87</v>
      </c>
      <c r="AY138" s="16" t="s">
        <v>126</v>
      </c>
      <c r="BE138" s="234">
        <f>IF(N138="základní",J138,0)</f>
        <v>0</v>
      </c>
      <c r="BF138" s="234">
        <f>IF(N138="snížená",J138,0)</f>
        <v>0</v>
      </c>
      <c r="BG138" s="234">
        <f>IF(N138="zákl. přenesená",J138,0)</f>
        <v>0</v>
      </c>
      <c r="BH138" s="234">
        <f>IF(N138="sníž. přenesená",J138,0)</f>
        <v>0</v>
      </c>
      <c r="BI138" s="234">
        <f>IF(N138="nulová",J138,0)</f>
        <v>0</v>
      </c>
      <c r="BJ138" s="16" t="s">
        <v>85</v>
      </c>
      <c r="BK138" s="234">
        <f>ROUND(I138*H138,2)</f>
        <v>0</v>
      </c>
      <c r="BL138" s="16" t="s">
        <v>134</v>
      </c>
      <c r="BM138" s="233" t="s">
        <v>637</v>
      </c>
    </row>
    <row r="139" spans="2:51" s="12" customFormat="1" ht="12">
      <c r="B139" s="235"/>
      <c r="C139" s="236"/>
      <c r="D139" s="237" t="s">
        <v>136</v>
      </c>
      <c r="E139" s="238" t="s">
        <v>1</v>
      </c>
      <c r="F139" s="239" t="s">
        <v>307</v>
      </c>
      <c r="G139" s="236"/>
      <c r="H139" s="240">
        <v>2.149</v>
      </c>
      <c r="I139" s="241"/>
      <c r="J139" s="236"/>
      <c r="K139" s="236"/>
      <c r="L139" s="242"/>
      <c r="M139" s="243"/>
      <c r="N139" s="244"/>
      <c r="O139" s="244"/>
      <c r="P139" s="244"/>
      <c r="Q139" s="244"/>
      <c r="R139" s="244"/>
      <c r="S139" s="244"/>
      <c r="T139" s="245"/>
      <c r="AT139" s="246" t="s">
        <v>136</v>
      </c>
      <c r="AU139" s="246" t="s">
        <v>87</v>
      </c>
      <c r="AV139" s="12" t="s">
        <v>87</v>
      </c>
      <c r="AW139" s="12" t="s">
        <v>33</v>
      </c>
      <c r="AX139" s="12" t="s">
        <v>85</v>
      </c>
      <c r="AY139" s="246" t="s">
        <v>126</v>
      </c>
    </row>
    <row r="140" spans="2:65" s="1" customFormat="1" ht="36" customHeight="1">
      <c r="B140" s="37"/>
      <c r="C140" s="222" t="s">
        <v>172</v>
      </c>
      <c r="D140" s="222" t="s">
        <v>130</v>
      </c>
      <c r="E140" s="223" t="s">
        <v>376</v>
      </c>
      <c r="F140" s="224" t="s">
        <v>377</v>
      </c>
      <c r="G140" s="225" t="s">
        <v>305</v>
      </c>
      <c r="H140" s="226">
        <v>3.868</v>
      </c>
      <c r="I140" s="227"/>
      <c r="J140" s="228">
        <f>ROUND(I140*H140,2)</f>
        <v>0</v>
      </c>
      <c r="K140" s="224" t="s">
        <v>223</v>
      </c>
      <c r="L140" s="42"/>
      <c r="M140" s="229" t="s">
        <v>1</v>
      </c>
      <c r="N140" s="230" t="s">
        <v>42</v>
      </c>
      <c r="O140" s="85"/>
      <c r="P140" s="231">
        <f>O140*H140</f>
        <v>0</v>
      </c>
      <c r="Q140" s="231">
        <v>0</v>
      </c>
      <c r="R140" s="231">
        <f>Q140*H140</f>
        <v>0</v>
      </c>
      <c r="S140" s="231">
        <v>0</v>
      </c>
      <c r="T140" s="232">
        <f>S140*H140</f>
        <v>0</v>
      </c>
      <c r="AR140" s="233" t="s">
        <v>134</v>
      </c>
      <c r="AT140" s="233" t="s">
        <v>130</v>
      </c>
      <c r="AU140" s="233" t="s">
        <v>87</v>
      </c>
      <c r="AY140" s="16" t="s">
        <v>126</v>
      </c>
      <c r="BE140" s="234">
        <f>IF(N140="základní",J140,0)</f>
        <v>0</v>
      </c>
      <c r="BF140" s="234">
        <f>IF(N140="snížená",J140,0)</f>
        <v>0</v>
      </c>
      <c r="BG140" s="234">
        <f>IF(N140="zákl. přenesená",J140,0)</f>
        <v>0</v>
      </c>
      <c r="BH140" s="234">
        <f>IF(N140="sníž. přenesená",J140,0)</f>
        <v>0</v>
      </c>
      <c r="BI140" s="234">
        <f>IF(N140="nulová",J140,0)</f>
        <v>0</v>
      </c>
      <c r="BJ140" s="16" t="s">
        <v>85</v>
      </c>
      <c r="BK140" s="234">
        <f>ROUND(I140*H140,2)</f>
        <v>0</v>
      </c>
      <c r="BL140" s="16" t="s">
        <v>134</v>
      </c>
      <c r="BM140" s="233" t="s">
        <v>638</v>
      </c>
    </row>
    <row r="141" spans="2:51" s="12" customFormat="1" ht="12">
      <c r="B141" s="235"/>
      <c r="C141" s="236"/>
      <c r="D141" s="237" t="s">
        <v>136</v>
      </c>
      <c r="E141" s="238" t="s">
        <v>1</v>
      </c>
      <c r="F141" s="239" t="s">
        <v>639</v>
      </c>
      <c r="G141" s="236"/>
      <c r="H141" s="240">
        <v>3.868</v>
      </c>
      <c r="I141" s="241"/>
      <c r="J141" s="236"/>
      <c r="K141" s="236"/>
      <c r="L141" s="242"/>
      <c r="M141" s="243"/>
      <c r="N141" s="244"/>
      <c r="O141" s="244"/>
      <c r="P141" s="244"/>
      <c r="Q141" s="244"/>
      <c r="R141" s="244"/>
      <c r="S141" s="244"/>
      <c r="T141" s="245"/>
      <c r="AT141" s="246" t="s">
        <v>136</v>
      </c>
      <c r="AU141" s="246" t="s">
        <v>87</v>
      </c>
      <c r="AV141" s="12" t="s">
        <v>87</v>
      </c>
      <c r="AW141" s="12" t="s">
        <v>33</v>
      </c>
      <c r="AX141" s="12" t="s">
        <v>85</v>
      </c>
      <c r="AY141" s="246" t="s">
        <v>126</v>
      </c>
    </row>
    <row r="142" spans="2:65" s="1" customFormat="1" ht="36" customHeight="1">
      <c r="B142" s="37"/>
      <c r="C142" s="222" t="s">
        <v>177</v>
      </c>
      <c r="D142" s="222" t="s">
        <v>130</v>
      </c>
      <c r="E142" s="223" t="s">
        <v>640</v>
      </c>
      <c r="F142" s="224" t="s">
        <v>641</v>
      </c>
      <c r="G142" s="225" t="s">
        <v>133</v>
      </c>
      <c r="H142" s="226">
        <v>40</v>
      </c>
      <c r="I142" s="227"/>
      <c r="J142" s="228">
        <f>ROUND(I142*H142,2)</f>
        <v>0</v>
      </c>
      <c r="K142" s="224" t="s">
        <v>223</v>
      </c>
      <c r="L142" s="42"/>
      <c r="M142" s="229" t="s">
        <v>1</v>
      </c>
      <c r="N142" s="230" t="s">
        <v>42</v>
      </c>
      <c r="O142" s="85"/>
      <c r="P142" s="231">
        <f>O142*H142</f>
        <v>0</v>
      </c>
      <c r="Q142" s="231">
        <v>0</v>
      </c>
      <c r="R142" s="231">
        <f>Q142*H142</f>
        <v>0</v>
      </c>
      <c r="S142" s="231">
        <v>0</v>
      </c>
      <c r="T142" s="232">
        <f>S142*H142</f>
        <v>0</v>
      </c>
      <c r="AR142" s="233" t="s">
        <v>134</v>
      </c>
      <c r="AT142" s="233" t="s">
        <v>130</v>
      </c>
      <c r="AU142" s="233" t="s">
        <v>87</v>
      </c>
      <c r="AY142" s="16" t="s">
        <v>126</v>
      </c>
      <c r="BE142" s="234">
        <f>IF(N142="základní",J142,0)</f>
        <v>0</v>
      </c>
      <c r="BF142" s="234">
        <f>IF(N142="snížená",J142,0)</f>
        <v>0</v>
      </c>
      <c r="BG142" s="234">
        <f>IF(N142="zákl. přenesená",J142,0)</f>
        <v>0</v>
      </c>
      <c r="BH142" s="234">
        <f>IF(N142="sníž. přenesená",J142,0)</f>
        <v>0</v>
      </c>
      <c r="BI142" s="234">
        <f>IF(N142="nulová",J142,0)</f>
        <v>0</v>
      </c>
      <c r="BJ142" s="16" t="s">
        <v>85</v>
      </c>
      <c r="BK142" s="234">
        <f>ROUND(I142*H142,2)</f>
        <v>0</v>
      </c>
      <c r="BL142" s="16" t="s">
        <v>134</v>
      </c>
      <c r="BM142" s="233" t="s">
        <v>642</v>
      </c>
    </row>
    <row r="143" spans="2:63" s="11" customFormat="1" ht="22.8" customHeight="1">
      <c r="B143" s="206"/>
      <c r="C143" s="207"/>
      <c r="D143" s="208" t="s">
        <v>76</v>
      </c>
      <c r="E143" s="220" t="s">
        <v>87</v>
      </c>
      <c r="F143" s="220" t="s">
        <v>408</v>
      </c>
      <c r="G143" s="207"/>
      <c r="H143" s="207"/>
      <c r="I143" s="210"/>
      <c r="J143" s="221">
        <f>BK143</f>
        <v>0</v>
      </c>
      <c r="K143" s="207"/>
      <c r="L143" s="212"/>
      <c r="M143" s="213"/>
      <c r="N143" s="214"/>
      <c r="O143" s="214"/>
      <c r="P143" s="215">
        <f>SUM(P144:P149)</f>
        <v>0</v>
      </c>
      <c r="Q143" s="214"/>
      <c r="R143" s="215">
        <f>SUM(R144:R149)</f>
        <v>4.84887466</v>
      </c>
      <c r="S143" s="214"/>
      <c r="T143" s="216">
        <f>SUM(T144:T149)</f>
        <v>0</v>
      </c>
      <c r="AR143" s="217" t="s">
        <v>85</v>
      </c>
      <c r="AT143" s="218" t="s">
        <v>76</v>
      </c>
      <c r="AU143" s="218" t="s">
        <v>85</v>
      </c>
      <c r="AY143" s="217" t="s">
        <v>126</v>
      </c>
      <c r="BK143" s="219">
        <f>SUM(BK144:BK149)</f>
        <v>0</v>
      </c>
    </row>
    <row r="144" spans="2:65" s="1" customFormat="1" ht="24" customHeight="1">
      <c r="B144" s="37"/>
      <c r="C144" s="222" t="s">
        <v>182</v>
      </c>
      <c r="D144" s="222" t="s">
        <v>130</v>
      </c>
      <c r="E144" s="223" t="s">
        <v>643</v>
      </c>
      <c r="F144" s="224" t="s">
        <v>644</v>
      </c>
      <c r="G144" s="225" t="s">
        <v>343</v>
      </c>
      <c r="H144" s="226">
        <v>2.149</v>
      </c>
      <c r="I144" s="227"/>
      <c r="J144" s="228">
        <f>ROUND(I144*H144,2)</f>
        <v>0</v>
      </c>
      <c r="K144" s="224" t="s">
        <v>223</v>
      </c>
      <c r="L144" s="42"/>
      <c r="M144" s="229" t="s">
        <v>1</v>
      </c>
      <c r="N144" s="230" t="s">
        <v>42</v>
      </c>
      <c r="O144" s="85"/>
      <c r="P144" s="231">
        <f>O144*H144</f>
        <v>0</v>
      </c>
      <c r="Q144" s="231">
        <v>2.25634</v>
      </c>
      <c r="R144" s="231">
        <f>Q144*H144</f>
        <v>4.84887466</v>
      </c>
      <c r="S144" s="231">
        <v>0</v>
      </c>
      <c r="T144" s="232">
        <f>S144*H144</f>
        <v>0</v>
      </c>
      <c r="AR144" s="233" t="s">
        <v>134</v>
      </c>
      <c r="AT144" s="233" t="s">
        <v>130</v>
      </c>
      <c r="AU144" s="233" t="s">
        <v>87</v>
      </c>
      <c r="AY144" s="16" t="s">
        <v>126</v>
      </c>
      <c r="BE144" s="234">
        <f>IF(N144="základní",J144,0)</f>
        <v>0</v>
      </c>
      <c r="BF144" s="234">
        <f>IF(N144="snížená",J144,0)</f>
        <v>0</v>
      </c>
      <c r="BG144" s="234">
        <f>IF(N144="zákl. přenesená",J144,0)</f>
        <v>0</v>
      </c>
      <c r="BH144" s="234">
        <f>IF(N144="sníž. přenesená",J144,0)</f>
        <v>0</v>
      </c>
      <c r="BI144" s="234">
        <f>IF(N144="nulová",J144,0)</f>
        <v>0</v>
      </c>
      <c r="BJ144" s="16" t="s">
        <v>85</v>
      </c>
      <c r="BK144" s="234">
        <f>ROUND(I144*H144,2)</f>
        <v>0</v>
      </c>
      <c r="BL144" s="16" t="s">
        <v>134</v>
      </c>
      <c r="BM144" s="233" t="s">
        <v>645</v>
      </c>
    </row>
    <row r="145" spans="2:51" s="12" customFormat="1" ht="12">
      <c r="B145" s="235"/>
      <c r="C145" s="236"/>
      <c r="D145" s="237" t="s">
        <v>136</v>
      </c>
      <c r="E145" s="238" t="s">
        <v>1</v>
      </c>
      <c r="F145" s="239" t="s">
        <v>629</v>
      </c>
      <c r="G145" s="236"/>
      <c r="H145" s="240">
        <v>0.384</v>
      </c>
      <c r="I145" s="241"/>
      <c r="J145" s="236"/>
      <c r="K145" s="236"/>
      <c r="L145" s="242"/>
      <c r="M145" s="243"/>
      <c r="N145" s="244"/>
      <c r="O145" s="244"/>
      <c r="P145" s="244"/>
      <c r="Q145" s="244"/>
      <c r="R145" s="244"/>
      <c r="S145" s="244"/>
      <c r="T145" s="245"/>
      <c r="AT145" s="246" t="s">
        <v>136</v>
      </c>
      <c r="AU145" s="246" t="s">
        <v>87</v>
      </c>
      <c r="AV145" s="12" t="s">
        <v>87</v>
      </c>
      <c r="AW145" s="12" t="s">
        <v>33</v>
      </c>
      <c r="AX145" s="12" t="s">
        <v>77</v>
      </c>
      <c r="AY145" s="246" t="s">
        <v>126</v>
      </c>
    </row>
    <row r="146" spans="2:51" s="12" customFormat="1" ht="12">
      <c r="B146" s="235"/>
      <c r="C146" s="236"/>
      <c r="D146" s="237" t="s">
        <v>136</v>
      </c>
      <c r="E146" s="238" t="s">
        <v>1</v>
      </c>
      <c r="F146" s="239" t="s">
        <v>630</v>
      </c>
      <c r="G146" s="236"/>
      <c r="H146" s="240">
        <v>0.125</v>
      </c>
      <c r="I146" s="241"/>
      <c r="J146" s="236"/>
      <c r="K146" s="236"/>
      <c r="L146" s="242"/>
      <c r="M146" s="243"/>
      <c r="N146" s="244"/>
      <c r="O146" s="244"/>
      <c r="P146" s="244"/>
      <c r="Q146" s="244"/>
      <c r="R146" s="244"/>
      <c r="S146" s="244"/>
      <c r="T146" s="245"/>
      <c r="AT146" s="246" t="s">
        <v>136</v>
      </c>
      <c r="AU146" s="246" t="s">
        <v>87</v>
      </c>
      <c r="AV146" s="12" t="s">
        <v>87</v>
      </c>
      <c r="AW146" s="12" t="s">
        <v>33</v>
      </c>
      <c r="AX146" s="12" t="s">
        <v>77</v>
      </c>
      <c r="AY146" s="246" t="s">
        <v>126</v>
      </c>
    </row>
    <row r="147" spans="2:51" s="12" customFormat="1" ht="12">
      <c r="B147" s="235"/>
      <c r="C147" s="236"/>
      <c r="D147" s="237" t="s">
        <v>136</v>
      </c>
      <c r="E147" s="238" t="s">
        <v>1</v>
      </c>
      <c r="F147" s="239" t="s">
        <v>631</v>
      </c>
      <c r="G147" s="236"/>
      <c r="H147" s="240">
        <v>1</v>
      </c>
      <c r="I147" s="241"/>
      <c r="J147" s="236"/>
      <c r="K147" s="236"/>
      <c r="L147" s="242"/>
      <c r="M147" s="243"/>
      <c r="N147" s="244"/>
      <c r="O147" s="244"/>
      <c r="P147" s="244"/>
      <c r="Q147" s="244"/>
      <c r="R147" s="244"/>
      <c r="S147" s="244"/>
      <c r="T147" s="245"/>
      <c r="AT147" s="246" t="s">
        <v>136</v>
      </c>
      <c r="AU147" s="246" t="s">
        <v>87</v>
      </c>
      <c r="AV147" s="12" t="s">
        <v>87</v>
      </c>
      <c r="AW147" s="12" t="s">
        <v>33</v>
      </c>
      <c r="AX147" s="12" t="s">
        <v>77</v>
      </c>
      <c r="AY147" s="246" t="s">
        <v>126</v>
      </c>
    </row>
    <row r="148" spans="2:51" s="12" customFormat="1" ht="12">
      <c r="B148" s="235"/>
      <c r="C148" s="236"/>
      <c r="D148" s="237" t="s">
        <v>136</v>
      </c>
      <c r="E148" s="238" t="s">
        <v>1</v>
      </c>
      <c r="F148" s="239" t="s">
        <v>632</v>
      </c>
      <c r="G148" s="236"/>
      <c r="H148" s="240">
        <v>0.64</v>
      </c>
      <c r="I148" s="241"/>
      <c r="J148" s="236"/>
      <c r="K148" s="236"/>
      <c r="L148" s="242"/>
      <c r="M148" s="243"/>
      <c r="N148" s="244"/>
      <c r="O148" s="244"/>
      <c r="P148" s="244"/>
      <c r="Q148" s="244"/>
      <c r="R148" s="244"/>
      <c r="S148" s="244"/>
      <c r="T148" s="245"/>
      <c r="AT148" s="246" t="s">
        <v>136</v>
      </c>
      <c r="AU148" s="246" t="s">
        <v>87</v>
      </c>
      <c r="AV148" s="12" t="s">
        <v>87</v>
      </c>
      <c r="AW148" s="12" t="s">
        <v>33</v>
      </c>
      <c r="AX148" s="12" t="s">
        <v>77</v>
      </c>
      <c r="AY148" s="246" t="s">
        <v>126</v>
      </c>
    </row>
    <row r="149" spans="2:51" s="13" customFormat="1" ht="12">
      <c r="B149" s="247"/>
      <c r="C149" s="248"/>
      <c r="D149" s="237" t="s">
        <v>136</v>
      </c>
      <c r="E149" s="249" t="s">
        <v>1</v>
      </c>
      <c r="F149" s="250" t="s">
        <v>143</v>
      </c>
      <c r="G149" s="248"/>
      <c r="H149" s="251">
        <v>2.149</v>
      </c>
      <c r="I149" s="252"/>
      <c r="J149" s="248"/>
      <c r="K149" s="248"/>
      <c r="L149" s="253"/>
      <c r="M149" s="254"/>
      <c r="N149" s="255"/>
      <c r="O149" s="255"/>
      <c r="P149" s="255"/>
      <c r="Q149" s="255"/>
      <c r="R149" s="255"/>
      <c r="S149" s="255"/>
      <c r="T149" s="256"/>
      <c r="AT149" s="257" t="s">
        <v>136</v>
      </c>
      <c r="AU149" s="257" t="s">
        <v>87</v>
      </c>
      <c r="AV149" s="13" t="s">
        <v>134</v>
      </c>
      <c r="AW149" s="13" t="s">
        <v>33</v>
      </c>
      <c r="AX149" s="13" t="s">
        <v>85</v>
      </c>
      <c r="AY149" s="257" t="s">
        <v>126</v>
      </c>
    </row>
    <row r="150" spans="2:63" s="11" customFormat="1" ht="22.8" customHeight="1">
      <c r="B150" s="206"/>
      <c r="C150" s="207"/>
      <c r="D150" s="208" t="s">
        <v>76</v>
      </c>
      <c r="E150" s="220" t="s">
        <v>158</v>
      </c>
      <c r="F150" s="220" t="s">
        <v>646</v>
      </c>
      <c r="G150" s="207"/>
      <c r="H150" s="207"/>
      <c r="I150" s="210"/>
      <c r="J150" s="221">
        <f>BK150</f>
        <v>0</v>
      </c>
      <c r="K150" s="207"/>
      <c r="L150" s="212"/>
      <c r="M150" s="213"/>
      <c r="N150" s="214"/>
      <c r="O150" s="214"/>
      <c r="P150" s="215">
        <f>SUM(P151:P154)</f>
        <v>0</v>
      </c>
      <c r="Q150" s="214"/>
      <c r="R150" s="215">
        <f>SUM(R151:R154)</f>
        <v>0.2026</v>
      </c>
      <c r="S150" s="214"/>
      <c r="T150" s="216">
        <f>SUM(T151:T154)</f>
        <v>0</v>
      </c>
      <c r="AR150" s="217" t="s">
        <v>85</v>
      </c>
      <c r="AT150" s="218" t="s">
        <v>76</v>
      </c>
      <c r="AU150" s="218" t="s">
        <v>85</v>
      </c>
      <c r="AY150" s="217" t="s">
        <v>126</v>
      </c>
      <c r="BK150" s="219">
        <f>SUM(BK151:BK154)</f>
        <v>0</v>
      </c>
    </row>
    <row r="151" spans="2:65" s="1" customFormat="1" ht="36" customHeight="1">
      <c r="B151" s="37"/>
      <c r="C151" s="222" t="s">
        <v>202</v>
      </c>
      <c r="D151" s="222" t="s">
        <v>130</v>
      </c>
      <c r="E151" s="223" t="s">
        <v>647</v>
      </c>
      <c r="F151" s="224" t="s">
        <v>648</v>
      </c>
      <c r="G151" s="225" t="s">
        <v>575</v>
      </c>
      <c r="H151" s="226">
        <v>5</v>
      </c>
      <c r="I151" s="227"/>
      <c r="J151" s="228">
        <f>ROUND(I151*H151,2)</f>
        <v>0</v>
      </c>
      <c r="K151" s="224" t="s">
        <v>223</v>
      </c>
      <c r="L151" s="42"/>
      <c r="M151" s="229" t="s">
        <v>1</v>
      </c>
      <c r="N151" s="230" t="s">
        <v>42</v>
      </c>
      <c r="O151" s="85"/>
      <c r="P151" s="231">
        <f>O151*H151</f>
        <v>0</v>
      </c>
      <c r="Q151" s="231">
        <v>0.04011</v>
      </c>
      <c r="R151" s="231">
        <f>Q151*H151</f>
        <v>0.20055</v>
      </c>
      <c r="S151" s="231">
        <v>0</v>
      </c>
      <c r="T151" s="232">
        <f>S151*H151</f>
        <v>0</v>
      </c>
      <c r="AR151" s="233" t="s">
        <v>134</v>
      </c>
      <c r="AT151" s="233" t="s">
        <v>130</v>
      </c>
      <c r="AU151" s="233" t="s">
        <v>87</v>
      </c>
      <c r="AY151" s="16" t="s">
        <v>126</v>
      </c>
      <c r="BE151" s="234">
        <f>IF(N151="základní",J151,0)</f>
        <v>0</v>
      </c>
      <c r="BF151" s="234">
        <f>IF(N151="snížená",J151,0)</f>
        <v>0</v>
      </c>
      <c r="BG151" s="234">
        <f>IF(N151="zákl. přenesená",J151,0)</f>
        <v>0</v>
      </c>
      <c r="BH151" s="234">
        <f>IF(N151="sníž. přenesená",J151,0)</f>
        <v>0</v>
      </c>
      <c r="BI151" s="234">
        <f>IF(N151="nulová",J151,0)</f>
        <v>0</v>
      </c>
      <c r="BJ151" s="16" t="s">
        <v>85</v>
      </c>
      <c r="BK151" s="234">
        <f>ROUND(I151*H151,2)</f>
        <v>0</v>
      </c>
      <c r="BL151" s="16" t="s">
        <v>134</v>
      </c>
      <c r="BM151" s="233" t="s">
        <v>649</v>
      </c>
    </row>
    <row r="152" spans="2:51" s="12" customFormat="1" ht="12">
      <c r="B152" s="235"/>
      <c r="C152" s="236"/>
      <c r="D152" s="237" t="s">
        <v>136</v>
      </c>
      <c r="E152" s="238" t="s">
        <v>1</v>
      </c>
      <c r="F152" s="239" t="s">
        <v>650</v>
      </c>
      <c r="G152" s="236"/>
      <c r="H152" s="240">
        <v>5</v>
      </c>
      <c r="I152" s="241"/>
      <c r="J152" s="236"/>
      <c r="K152" s="236"/>
      <c r="L152" s="242"/>
      <c r="M152" s="243"/>
      <c r="N152" s="244"/>
      <c r="O152" s="244"/>
      <c r="P152" s="244"/>
      <c r="Q152" s="244"/>
      <c r="R152" s="244"/>
      <c r="S152" s="244"/>
      <c r="T152" s="245"/>
      <c r="AT152" s="246" t="s">
        <v>136</v>
      </c>
      <c r="AU152" s="246" t="s">
        <v>87</v>
      </c>
      <c r="AV152" s="12" t="s">
        <v>87</v>
      </c>
      <c r="AW152" s="12" t="s">
        <v>33</v>
      </c>
      <c r="AX152" s="12" t="s">
        <v>85</v>
      </c>
      <c r="AY152" s="246" t="s">
        <v>126</v>
      </c>
    </row>
    <row r="153" spans="2:65" s="1" customFormat="1" ht="36" customHeight="1">
      <c r="B153" s="37"/>
      <c r="C153" s="222" t="s">
        <v>210</v>
      </c>
      <c r="D153" s="222" t="s">
        <v>130</v>
      </c>
      <c r="E153" s="223" t="s">
        <v>651</v>
      </c>
      <c r="F153" s="224" t="s">
        <v>652</v>
      </c>
      <c r="G153" s="225" t="s">
        <v>575</v>
      </c>
      <c r="H153" s="226">
        <v>5</v>
      </c>
      <c r="I153" s="227"/>
      <c r="J153" s="228">
        <f>ROUND(I153*H153,2)</f>
        <v>0</v>
      </c>
      <c r="K153" s="224" t="s">
        <v>223</v>
      </c>
      <c r="L153" s="42"/>
      <c r="M153" s="229" t="s">
        <v>1</v>
      </c>
      <c r="N153" s="230" t="s">
        <v>42</v>
      </c>
      <c r="O153" s="85"/>
      <c r="P153" s="231">
        <f>O153*H153</f>
        <v>0</v>
      </c>
      <c r="Q153" s="231">
        <v>0.00041</v>
      </c>
      <c r="R153" s="231">
        <f>Q153*H153</f>
        <v>0.0020499999999999997</v>
      </c>
      <c r="S153" s="231">
        <v>0</v>
      </c>
      <c r="T153" s="232">
        <f>S153*H153</f>
        <v>0</v>
      </c>
      <c r="AR153" s="233" t="s">
        <v>134</v>
      </c>
      <c r="AT153" s="233" t="s">
        <v>130</v>
      </c>
      <c r="AU153" s="233" t="s">
        <v>87</v>
      </c>
      <c r="AY153" s="16" t="s">
        <v>126</v>
      </c>
      <c r="BE153" s="234">
        <f>IF(N153="základní",J153,0)</f>
        <v>0</v>
      </c>
      <c r="BF153" s="234">
        <f>IF(N153="snížená",J153,0)</f>
        <v>0</v>
      </c>
      <c r="BG153" s="234">
        <f>IF(N153="zákl. přenesená",J153,0)</f>
        <v>0</v>
      </c>
      <c r="BH153" s="234">
        <f>IF(N153="sníž. přenesená",J153,0)</f>
        <v>0</v>
      </c>
      <c r="BI153" s="234">
        <f>IF(N153="nulová",J153,0)</f>
        <v>0</v>
      </c>
      <c r="BJ153" s="16" t="s">
        <v>85</v>
      </c>
      <c r="BK153" s="234">
        <f>ROUND(I153*H153,2)</f>
        <v>0</v>
      </c>
      <c r="BL153" s="16" t="s">
        <v>134</v>
      </c>
      <c r="BM153" s="233" t="s">
        <v>653</v>
      </c>
    </row>
    <row r="154" spans="2:51" s="12" customFormat="1" ht="12">
      <c r="B154" s="235"/>
      <c r="C154" s="236"/>
      <c r="D154" s="237" t="s">
        <v>136</v>
      </c>
      <c r="E154" s="238" t="s">
        <v>1</v>
      </c>
      <c r="F154" s="239" t="s">
        <v>650</v>
      </c>
      <c r="G154" s="236"/>
      <c r="H154" s="240">
        <v>5</v>
      </c>
      <c r="I154" s="241"/>
      <c r="J154" s="236"/>
      <c r="K154" s="236"/>
      <c r="L154" s="242"/>
      <c r="M154" s="243"/>
      <c r="N154" s="244"/>
      <c r="O154" s="244"/>
      <c r="P154" s="244"/>
      <c r="Q154" s="244"/>
      <c r="R154" s="244"/>
      <c r="S154" s="244"/>
      <c r="T154" s="245"/>
      <c r="AT154" s="246" t="s">
        <v>136</v>
      </c>
      <c r="AU154" s="246" t="s">
        <v>87</v>
      </c>
      <c r="AV154" s="12" t="s">
        <v>87</v>
      </c>
      <c r="AW154" s="12" t="s">
        <v>33</v>
      </c>
      <c r="AX154" s="12" t="s">
        <v>85</v>
      </c>
      <c r="AY154" s="246" t="s">
        <v>126</v>
      </c>
    </row>
    <row r="155" spans="2:63" s="11" customFormat="1" ht="22.8" customHeight="1">
      <c r="B155" s="206"/>
      <c r="C155" s="207"/>
      <c r="D155" s="208" t="s">
        <v>76</v>
      </c>
      <c r="E155" s="220" t="s">
        <v>127</v>
      </c>
      <c r="F155" s="220" t="s">
        <v>128</v>
      </c>
      <c r="G155" s="207"/>
      <c r="H155" s="207"/>
      <c r="I155" s="210"/>
      <c r="J155" s="221">
        <f>BK155</f>
        <v>0</v>
      </c>
      <c r="K155" s="207"/>
      <c r="L155" s="212"/>
      <c r="M155" s="213"/>
      <c r="N155" s="214"/>
      <c r="O155" s="214"/>
      <c r="P155" s="215">
        <f>P156</f>
        <v>0</v>
      </c>
      <c r="Q155" s="214"/>
      <c r="R155" s="215">
        <f>R156</f>
        <v>11.197600000000001</v>
      </c>
      <c r="S155" s="214"/>
      <c r="T155" s="216">
        <f>T156</f>
        <v>0</v>
      </c>
      <c r="AR155" s="217" t="s">
        <v>85</v>
      </c>
      <c r="AT155" s="218" t="s">
        <v>76</v>
      </c>
      <c r="AU155" s="218" t="s">
        <v>85</v>
      </c>
      <c r="AY155" s="217" t="s">
        <v>126</v>
      </c>
      <c r="BK155" s="219">
        <f>BK156</f>
        <v>0</v>
      </c>
    </row>
    <row r="156" spans="2:65" s="1" customFormat="1" ht="24" customHeight="1">
      <c r="B156" s="37"/>
      <c r="C156" s="222" t="s">
        <v>129</v>
      </c>
      <c r="D156" s="222" t="s">
        <v>130</v>
      </c>
      <c r="E156" s="223" t="s">
        <v>131</v>
      </c>
      <c r="F156" s="224" t="s">
        <v>132</v>
      </c>
      <c r="G156" s="225" t="s">
        <v>133</v>
      </c>
      <c r="H156" s="226">
        <v>40</v>
      </c>
      <c r="I156" s="227"/>
      <c r="J156" s="228">
        <f>ROUND(I156*H156,2)</f>
        <v>0</v>
      </c>
      <c r="K156" s="224" t="s">
        <v>223</v>
      </c>
      <c r="L156" s="42"/>
      <c r="M156" s="229" t="s">
        <v>1</v>
      </c>
      <c r="N156" s="230" t="s">
        <v>42</v>
      </c>
      <c r="O156" s="85"/>
      <c r="P156" s="231">
        <f>O156*H156</f>
        <v>0</v>
      </c>
      <c r="Q156" s="231">
        <v>0.27994</v>
      </c>
      <c r="R156" s="231">
        <f>Q156*H156</f>
        <v>11.197600000000001</v>
      </c>
      <c r="S156" s="231">
        <v>0</v>
      </c>
      <c r="T156" s="232">
        <f>S156*H156</f>
        <v>0</v>
      </c>
      <c r="AR156" s="233" t="s">
        <v>134</v>
      </c>
      <c r="AT156" s="233" t="s">
        <v>130</v>
      </c>
      <c r="AU156" s="233" t="s">
        <v>87</v>
      </c>
      <c r="AY156" s="16" t="s">
        <v>126</v>
      </c>
      <c r="BE156" s="234">
        <f>IF(N156="základní",J156,0)</f>
        <v>0</v>
      </c>
      <c r="BF156" s="234">
        <f>IF(N156="snížená",J156,0)</f>
        <v>0</v>
      </c>
      <c r="BG156" s="234">
        <f>IF(N156="zákl. přenesená",J156,0)</f>
        <v>0</v>
      </c>
      <c r="BH156" s="234">
        <f>IF(N156="sníž. přenesená",J156,0)</f>
        <v>0</v>
      </c>
      <c r="BI156" s="234">
        <f>IF(N156="nulová",J156,0)</f>
        <v>0</v>
      </c>
      <c r="BJ156" s="16" t="s">
        <v>85</v>
      </c>
      <c r="BK156" s="234">
        <f>ROUND(I156*H156,2)</f>
        <v>0</v>
      </c>
      <c r="BL156" s="16" t="s">
        <v>134</v>
      </c>
      <c r="BM156" s="233" t="s">
        <v>654</v>
      </c>
    </row>
    <row r="157" spans="2:63" s="11" customFormat="1" ht="22.8" customHeight="1">
      <c r="B157" s="206"/>
      <c r="C157" s="207"/>
      <c r="D157" s="208" t="s">
        <v>76</v>
      </c>
      <c r="E157" s="220" t="s">
        <v>202</v>
      </c>
      <c r="F157" s="220" t="s">
        <v>543</v>
      </c>
      <c r="G157" s="207"/>
      <c r="H157" s="207"/>
      <c r="I157" s="210"/>
      <c r="J157" s="221">
        <f>BK157</f>
        <v>0</v>
      </c>
      <c r="K157" s="207"/>
      <c r="L157" s="212"/>
      <c r="M157" s="213"/>
      <c r="N157" s="214"/>
      <c r="O157" s="214"/>
      <c r="P157" s="215">
        <f>SUM(P158:P163)</f>
        <v>0</v>
      </c>
      <c r="Q157" s="214"/>
      <c r="R157" s="215">
        <f>SUM(R158:R163)</f>
        <v>0.95065</v>
      </c>
      <c r="S157" s="214"/>
      <c r="T157" s="216">
        <f>SUM(T158:T163)</f>
        <v>0</v>
      </c>
      <c r="AR157" s="217" t="s">
        <v>85</v>
      </c>
      <c r="AT157" s="218" t="s">
        <v>76</v>
      </c>
      <c r="AU157" s="218" t="s">
        <v>85</v>
      </c>
      <c r="AY157" s="217" t="s">
        <v>126</v>
      </c>
      <c r="BK157" s="219">
        <f>SUM(BK158:BK163)</f>
        <v>0</v>
      </c>
    </row>
    <row r="158" spans="2:65" s="1" customFormat="1" ht="24" customHeight="1">
      <c r="B158" s="37"/>
      <c r="C158" s="222" t="s">
        <v>138</v>
      </c>
      <c r="D158" s="222" t="s">
        <v>130</v>
      </c>
      <c r="E158" s="223" t="s">
        <v>655</v>
      </c>
      <c r="F158" s="224" t="s">
        <v>656</v>
      </c>
      <c r="G158" s="225" t="s">
        <v>232</v>
      </c>
      <c r="H158" s="226">
        <v>1</v>
      </c>
      <c r="I158" s="227"/>
      <c r="J158" s="228">
        <f>ROUND(I158*H158,2)</f>
        <v>0</v>
      </c>
      <c r="K158" s="224" t="s">
        <v>223</v>
      </c>
      <c r="L158" s="42"/>
      <c r="M158" s="229" t="s">
        <v>1</v>
      </c>
      <c r="N158" s="230" t="s">
        <v>42</v>
      </c>
      <c r="O158" s="85"/>
      <c r="P158" s="231">
        <f>O158*H158</f>
        <v>0</v>
      </c>
      <c r="Q158" s="231">
        <v>0</v>
      </c>
      <c r="R158" s="231">
        <f>Q158*H158</f>
        <v>0</v>
      </c>
      <c r="S158" s="231">
        <v>0</v>
      </c>
      <c r="T158" s="232">
        <f>S158*H158</f>
        <v>0</v>
      </c>
      <c r="AR158" s="233" t="s">
        <v>134</v>
      </c>
      <c r="AT158" s="233" t="s">
        <v>130</v>
      </c>
      <c r="AU158" s="233" t="s">
        <v>87</v>
      </c>
      <c r="AY158" s="16" t="s">
        <v>126</v>
      </c>
      <c r="BE158" s="234">
        <f>IF(N158="základní",J158,0)</f>
        <v>0</v>
      </c>
      <c r="BF158" s="234">
        <f>IF(N158="snížená",J158,0)</f>
        <v>0</v>
      </c>
      <c r="BG158" s="234">
        <f>IF(N158="zákl. přenesená",J158,0)</f>
        <v>0</v>
      </c>
      <c r="BH158" s="234">
        <f>IF(N158="sníž. přenesená",J158,0)</f>
        <v>0</v>
      </c>
      <c r="BI158" s="234">
        <f>IF(N158="nulová",J158,0)</f>
        <v>0</v>
      </c>
      <c r="BJ158" s="16" t="s">
        <v>85</v>
      </c>
      <c r="BK158" s="234">
        <f>ROUND(I158*H158,2)</f>
        <v>0</v>
      </c>
      <c r="BL158" s="16" t="s">
        <v>134</v>
      </c>
      <c r="BM158" s="233" t="s">
        <v>657</v>
      </c>
    </row>
    <row r="159" spans="2:65" s="1" customFormat="1" ht="24" customHeight="1">
      <c r="B159" s="37"/>
      <c r="C159" s="279" t="s">
        <v>191</v>
      </c>
      <c r="D159" s="279" t="s">
        <v>368</v>
      </c>
      <c r="E159" s="280" t="s">
        <v>658</v>
      </c>
      <c r="F159" s="281" t="s">
        <v>659</v>
      </c>
      <c r="G159" s="282" t="s">
        <v>232</v>
      </c>
      <c r="H159" s="283">
        <v>1</v>
      </c>
      <c r="I159" s="284"/>
      <c r="J159" s="285">
        <f>ROUND(I159*H159,2)</f>
        <v>0</v>
      </c>
      <c r="K159" s="281" t="s">
        <v>1</v>
      </c>
      <c r="L159" s="286"/>
      <c r="M159" s="287" t="s">
        <v>1</v>
      </c>
      <c r="N159" s="288" t="s">
        <v>42</v>
      </c>
      <c r="O159" s="85"/>
      <c r="P159" s="231">
        <f>O159*H159</f>
        <v>0</v>
      </c>
      <c r="Q159" s="231">
        <v>0.0542</v>
      </c>
      <c r="R159" s="231">
        <f>Q159*H159</f>
        <v>0.0542</v>
      </c>
      <c r="S159" s="231">
        <v>0</v>
      </c>
      <c r="T159" s="232">
        <f>S159*H159</f>
        <v>0</v>
      </c>
      <c r="AR159" s="233" t="s">
        <v>182</v>
      </c>
      <c r="AT159" s="233" t="s">
        <v>368</v>
      </c>
      <c r="AU159" s="233" t="s">
        <v>87</v>
      </c>
      <c r="AY159" s="16" t="s">
        <v>126</v>
      </c>
      <c r="BE159" s="234">
        <f>IF(N159="základní",J159,0)</f>
        <v>0</v>
      </c>
      <c r="BF159" s="234">
        <f>IF(N159="snížená",J159,0)</f>
        <v>0</v>
      </c>
      <c r="BG159" s="234">
        <f>IF(N159="zákl. přenesená",J159,0)</f>
        <v>0</v>
      </c>
      <c r="BH159" s="234">
        <f>IF(N159="sníž. přenesená",J159,0)</f>
        <v>0</v>
      </c>
      <c r="BI159" s="234">
        <f>IF(N159="nulová",J159,0)</f>
        <v>0</v>
      </c>
      <c r="BJ159" s="16" t="s">
        <v>85</v>
      </c>
      <c r="BK159" s="234">
        <f>ROUND(I159*H159,2)</f>
        <v>0</v>
      </c>
      <c r="BL159" s="16" t="s">
        <v>134</v>
      </c>
      <c r="BM159" s="233" t="s">
        <v>660</v>
      </c>
    </row>
    <row r="160" spans="2:65" s="1" customFormat="1" ht="16.5" customHeight="1">
      <c r="B160" s="37"/>
      <c r="C160" s="222" t="s">
        <v>187</v>
      </c>
      <c r="D160" s="222" t="s">
        <v>130</v>
      </c>
      <c r="E160" s="223" t="s">
        <v>661</v>
      </c>
      <c r="F160" s="224" t="s">
        <v>662</v>
      </c>
      <c r="G160" s="225" t="s">
        <v>232</v>
      </c>
      <c r="H160" s="226">
        <v>1</v>
      </c>
      <c r="I160" s="227"/>
      <c r="J160" s="228">
        <f>ROUND(I160*H160,2)</f>
        <v>0</v>
      </c>
      <c r="K160" s="224" t="s">
        <v>223</v>
      </c>
      <c r="L160" s="42"/>
      <c r="M160" s="229" t="s">
        <v>1</v>
      </c>
      <c r="N160" s="230" t="s">
        <v>42</v>
      </c>
      <c r="O160" s="85"/>
      <c r="P160" s="231">
        <f>O160*H160</f>
        <v>0</v>
      </c>
      <c r="Q160" s="231">
        <v>0.07287</v>
      </c>
      <c r="R160" s="231">
        <f>Q160*H160</f>
        <v>0.07287</v>
      </c>
      <c r="S160" s="231">
        <v>0</v>
      </c>
      <c r="T160" s="232">
        <f>S160*H160</f>
        <v>0</v>
      </c>
      <c r="AR160" s="233" t="s">
        <v>134</v>
      </c>
      <c r="AT160" s="233" t="s">
        <v>130</v>
      </c>
      <c r="AU160" s="233" t="s">
        <v>87</v>
      </c>
      <c r="AY160" s="16" t="s">
        <v>126</v>
      </c>
      <c r="BE160" s="234">
        <f>IF(N160="základní",J160,0)</f>
        <v>0</v>
      </c>
      <c r="BF160" s="234">
        <f>IF(N160="snížená",J160,0)</f>
        <v>0</v>
      </c>
      <c r="BG160" s="234">
        <f>IF(N160="zákl. přenesená",J160,0)</f>
        <v>0</v>
      </c>
      <c r="BH160" s="234">
        <f>IF(N160="sníž. přenesená",J160,0)</f>
        <v>0</v>
      </c>
      <c r="BI160" s="234">
        <f>IF(N160="nulová",J160,0)</f>
        <v>0</v>
      </c>
      <c r="BJ160" s="16" t="s">
        <v>85</v>
      </c>
      <c r="BK160" s="234">
        <f>ROUND(I160*H160,2)</f>
        <v>0</v>
      </c>
      <c r="BL160" s="16" t="s">
        <v>134</v>
      </c>
      <c r="BM160" s="233" t="s">
        <v>663</v>
      </c>
    </row>
    <row r="161" spans="2:65" s="1" customFormat="1" ht="36" customHeight="1">
      <c r="B161" s="37"/>
      <c r="C161" s="279" t="s">
        <v>8</v>
      </c>
      <c r="D161" s="279" t="s">
        <v>368</v>
      </c>
      <c r="E161" s="280" t="s">
        <v>664</v>
      </c>
      <c r="F161" s="281" t="s">
        <v>665</v>
      </c>
      <c r="G161" s="282" t="s">
        <v>232</v>
      </c>
      <c r="H161" s="283">
        <v>1</v>
      </c>
      <c r="I161" s="284"/>
      <c r="J161" s="285">
        <f>ROUND(I161*H161,2)</f>
        <v>0</v>
      </c>
      <c r="K161" s="281" t="s">
        <v>1</v>
      </c>
      <c r="L161" s="286"/>
      <c r="M161" s="287" t="s">
        <v>1</v>
      </c>
      <c r="N161" s="288" t="s">
        <v>42</v>
      </c>
      <c r="O161" s="85"/>
      <c r="P161" s="231">
        <f>O161*H161</f>
        <v>0</v>
      </c>
      <c r="Q161" s="231">
        <v>0.0197</v>
      </c>
      <c r="R161" s="231">
        <f>Q161*H161</f>
        <v>0.0197</v>
      </c>
      <c r="S161" s="231">
        <v>0</v>
      </c>
      <c r="T161" s="232">
        <f>S161*H161</f>
        <v>0</v>
      </c>
      <c r="AR161" s="233" t="s">
        <v>182</v>
      </c>
      <c r="AT161" s="233" t="s">
        <v>368</v>
      </c>
      <c r="AU161" s="233" t="s">
        <v>87</v>
      </c>
      <c r="AY161" s="16" t="s">
        <v>126</v>
      </c>
      <c r="BE161" s="234">
        <f>IF(N161="základní",J161,0)</f>
        <v>0</v>
      </c>
      <c r="BF161" s="234">
        <f>IF(N161="snížená",J161,0)</f>
        <v>0</v>
      </c>
      <c r="BG161" s="234">
        <f>IF(N161="zákl. přenesená",J161,0)</f>
        <v>0</v>
      </c>
      <c r="BH161" s="234">
        <f>IF(N161="sníž. přenesená",J161,0)</f>
        <v>0</v>
      </c>
      <c r="BI161" s="234">
        <f>IF(N161="nulová",J161,0)</f>
        <v>0</v>
      </c>
      <c r="BJ161" s="16" t="s">
        <v>85</v>
      </c>
      <c r="BK161" s="234">
        <f>ROUND(I161*H161,2)</f>
        <v>0</v>
      </c>
      <c r="BL161" s="16" t="s">
        <v>134</v>
      </c>
      <c r="BM161" s="233" t="s">
        <v>666</v>
      </c>
    </row>
    <row r="162" spans="2:65" s="1" customFormat="1" ht="16.5" customHeight="1">
      <c r="B162" s="37"/>
      <c r="C162" s="222" t="s">
        <v>198</v>
      </c>
      <c r="D162" s="222" t="s">
        <v>130</v>
      </c>
      <c r="E162" s="223" t="s">
        <v>667</v>
      </c>
      <c r="F162" s="224" t="s">
        <v>668</v>
      </c>
      <c r="G162" s="225" t="s">
        <v>232</v>
      </c>
      <c r="H162" s="226">
        <v>2</v>
      </c>
      <c r="I162" s="227"/>
      <c r="J162" s="228">
        <f>ROUND(I162*H162,2)</f>
        <v>0</v>
      </c>
      <c r="K162" s="224" t="s">
        <v>223</v>
      </c>
      <c r="L162" s="42"/>
      <c r="M162" s="229" t="s">
        <v>1</v>
      </c>
      <c r="N162" s="230" t="s">
        <v>42</v>
      </c>
      <c r="O162" s="85"/>
      <c r="P162" s="231">
        <f>O162*H162</f>
        <v>0</v>
      </c>
      <c r="Q162" s="231">
        <v>0.35744</v>
      </c>
      <c r="R162" s="231">
        <f>Q162*H162</f>
        <v>0.71488</v>
      </c>
      <c r="S162" s="231">
        <v>0</v>
      </c>
      <c r="T162" s="232">
        <f>S162*H162</f>
        <v>0</v>
      </c>
      <c r="AR162" s="233" t="s">
        <v>134</v>
      </c>
      <c r="AT162" s="233" t="s">
        <v>130</v>
      </c>
      <c r="AU162" s="233" t="s">
        <v>87</v>
      </c>
      <c r="AY162" s="16" t="s">
        <v>126</v>
      </c>
      <c r="BE162" s="234">
        <f>IF(N162="základní",J162,0)</f>
        <v>0</v>
      </c>
      <c r="BF162" s="234">
        <f>IF(N162="snížená",J162,0)</f>
        <v>0</v>
      </c>
      <c r="BG162" s="234">
        <f>IF(N162="zákl. přenesená",J162,0)</f>
        <v>0</v>
      </c>
      <c r="BH162" s="234">
        <f>IF(N162="sníž. přenesená",J162,0)</f>
        <v>0</v>
      </c>
      <c r="BI162" s="234">
        <f>IF(N162="nulová",J162,0)</f>
        <v>0</v>
      </c>
      <c r="BJ162" s="16" t="s">
        <v>85</v>
      </c>
      <c r="BK162" s="234">
        <f>ROUND(I162*H162,2)</f>
        <v>0</v>
      </c>
      <c r="BL162" s="16" t="s">
        <v>134</v>
      </c>
      <c r="BM162" s="233" t="s">
        <v>669</v>
      </c>
    </row>
    <row r="163" spans="2:65" s="1" customFormat="1" ht="24" customHeight="1">
      <c r="B163" s="37"/>
      <c r="C163" s="279" t="s">
        <v>273</v>
      </c>
      <c r="D163" s="279" t="s">
        <v>368</v>
      </c>
      <c r="E163" s="280" t="s">
        <v>670</v>
      </c>
      <c r="F163" s="281" t="s">
        <v>671</v>
      </c>
      <c r="G163" s="282" t="s">
        <v>232</v>
      </c>
      <c r="H163" s="283">
        <v>2</v>
      </c>
      <c r="I163" s="284"/>
      <c r="J163" s="285">
        <f>ROUND(I163*H163,2)</f>
        <v>0</v>
      </c>
      <c r="K163" s="281" t="s">
        <v>1</v>
      </c>
      <c r="L163" s="286"/>
      <c r="M163" s="287" t="s">
        <v>1</v>
      </c>
      <c r="N163" s="288" t="s">
        <v>42</v>
      </c>
      <c r="O163" s="85"/>
      <c r="P163" s="231">
        <f>O163*H163</f>
        <v>0</v>
      </c>
      <c r="Q163" s="231">
        <v>0.0445</v>
      </c>
      <c r="R163" s="231">
        <f>Q163*H163</f>
        <v>0.089</v>
      </c>
      <c r="S163" s="231">
        <v>0</v>
      </c>
      <c r="T163" s="232">
        <f>S163*H163</f>
        <v>0</v>
      </c>
      <c r="AR163" s="233" t="s">
        <v>182</v>
      </c>
      <c r="AT163" s="233" t="s">
        <v>368</v>
      </c>
      <c r="AU163" s="233" t="s">
        <v>87</v>
      </c>
      <c r="AY163" s="16" t="s">
        <v>126</v>
      </c>
      <c r="BE163" s="234">
        <f>IF(N163="základní",J163,0)</f>
        <v>0</v>
      </c>
      <c r="BF163" s="234">
        <f>IF(N163="snížená",J163,0)</f>
        <v>0</v>
      </c>
      <c r="BG163" s="234">
        <f>IF(N163="zákl. přenesená",J163,0)</f>
        <v>0</v>
      </c>
      <c r="BH163" s="234">
        <f>IF(N163="sníž. přenesená",J163,0)</f>
        <v>0</v>
      </c>
      <c r="BI163" s="234">
        <f>IF(N163="nulová",J163,0)</f>
        <v>0</v>
      </c>
      <c r="BJ163" s="16" t="s">
        <v>85</v>
      </c>
      <c r="BK163" s="234">
        <f>ROUND(I163*H163,2)</f>
        <v>0</v>
      </c>
      <c r="BL163" s="16" t="s">
        <v>134</v>
      </c>
      <c r="BM163" s="233" t="s">
        <v>672</v>
      </c>
    </row>
    <row r="164" spans="2:63" s="11" customFormat="1" ht="22.8" customHeight="1">
      <c r="B164" s="206"/>
      <c r="C164" s="207"/>
      <c r="D164" s="208" t="s">
        <v>76</v>
      </c>
      <c r="E164" s="220" t="s">
        <v>300</v>
      </c>
      <c r="F164" s="220" t="s">
        <v>301</v>
      </c>
      <c r="G164" s="207"/>
      <c r="H164" s="207"/>
      <c r="I164" s="210"/>
      <c r="J164" s="221">
        <f>BK164</f>
        <v>0</v>
      </c>
      <c r="K164" s="207"/>
      <c r="L164" s="212"/>
      <c r="M164" s="213"/>
      <c r="N164" s="214"/>
      <c r="O164" s="214"/>
      <c r="P164" s="215">
        <f>P165</f>
        <v>0</v>
      </c>
      <c r="Q164" s="214"/>
      <c r="R164" s="215">
        <f>R165</f>
        <v>0</v>
      </c>
      <c r="S164" s="214"/>
      <c r="T164" s="216">
        <f>T165</f>
        <v>0</v>
      </c>
      <c r="AR164" s="217" t="s">
        <v>85</v>
      </c>
      <c r="AT164" s="218" t="s">
        <v>76</v>
      </c>
      <c r="AU164" s="218" t="s">
        <v>85</v>
      </c>
      <c r="AY164" s="217" t="s">
        <v>126</v>
      </c>
      <c r="BK164" s="219">
        <f>BK165</f>
        <v>0</v>
      </c>
    </row>
    <row r="165" spans="2:65" s="1" customFormat="1" ht="24" customHeight="1">
      <c r="B165" s="37"/>
      <c r="C165" s="222" t="s">
        <v>277</v>
      </c>
      <c r="D165" s="222" t="s">
        <v>130</v>
      </c>
      <c r="E165" s="223" t="s">
        <v>303</v>
      </c>
      <c r="F165" s="224" t="s">
        <v>304</v>
      </c>
      <c r="G165" s="225" t="s">
        <v>305</v>
      </c>
      <c r="H165" s="226">
        <v>17.2</v>
      </c>
      <c r="I165" s="227"/>
      <c r="J165" s="228">
        <f>ROUND(I165*H165,2)</f>
        <v>0</v>
      </c>
      <c r="K165" s="224" t="s">
        <v>223</v>
      </c>
      <c r="L165" s="42"/>
      <c r="M165" s="263" t="s">
        <v>1</v>
      </c>
      <c r="N165" s="264" t="s">
        <v>42</v>
      </c>
      <c r="O165" s="261"/>
      <c r="P165" s="265">
        <f>O165*H165</f>
        <v>0</v>
      </c>
      <c r="Q165" s="265">
        <v>0</v>
      </c>
      <c r="R165" s="265">
        <f>Q165*H165</f>
        <v>0</v>
      </c>
      <c r="S165" s="265">
        <v>0</v>
      </c>
      <c r="T165" s="266">
        <f>S165*H165</f>
        <v>0</v>
      </c>
      <c r="AR165" s="233" t="s">
        <v>134</v>
      </c>
      <c r="AT165" s="233" t="s">
        <v>130</v>
      </c>
      <c r="AU165" s="233" t="s">
        <v>87</v>
      </c>
      <c r="AY165" s="16" t="s">
        <v>126</v>
      </c>
      <c r="BE165" s="234">
        <f>IF(N165="základní",J165,0)</f>
        <v>0</v>
      </c>
      <c r="BF165" s="234">
        <f>IF(N165="snížená",J165,0)</f>
        <v>0</v>
      </c>
      <c r="BG165" s="234">
        <f>IF(N165="zákl. přenesená",J165,0)</f>
        <v>0</v>
      </c>
      <c r="BH165" s="234">
        <f>IF(N165="sníž. přenesená",J165,0)</f>
        <v>0</v>
      </c>
      <c r="BI165" s="234">
        <f>IF(N165="nulová",J165,0)</f>
        <v>0</v>
      </c>
      <c r="BJ165" s="16" t="s">
        <v>85</v>
      </c>
      <c r="BK165" s="234">
        <f>ROUND(I165*H165,2)</f>
        <v>0</v>
      </c>
      <c r="BL165" s="16" t="s">
        <v>134</v>
      </c>
      <c r="BM165" s="233" t="s">
        <v>673</v>
      </c>
    </row>
    <row r="166" spans="2:12" s="1" customFormat="1" ht="6.95" customHeight="1">
      <c r="B166" s="60"/>
      <c r="C166" s="61"/>
      <c r="D166" s="61"/>
      <c r="E166" s="61"/>
      <c r="F166" s="61"/>
      <c r="G166" s="61"/>
      <c r="H166" s="61"/>
      <c r="I166" s="172"/>
      <c r="J166" s="61"/>
      <c r="K166" s="61"/>
      <c r="L166" s="42"/>
    </row>
  </sheetData>
  <sheetProtection password="CC35" sheet="1" objects="1" scenarios="1" formatColumns="0" formatRows="0" autoFilter="0"/>
  <autoFilter ref="C122:K165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ADOS-PC8\kolkova</dc:creator>
  <cp:keywords/>
  <dc:description/>
  <cp:lastModifiedBy>ADOS-PC8\kolkova</cp:lastModifiedBy>
  <dcterms:created xsi:type="dcterms:W3CDTF">2021-05-10T14:28:13Z</dcterms:created>
  <dcterms:modified xsi:type="dcterms:W3CDTF">2021-05-10T14:28:18Z</dcterms:modified>
  <cp:category/>
  <cp:version/>
  <cp:contentType/>
  <cp:contentStatus/>
</cp:coreProperties>
</file>