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808" activeTab="0"/>
  </bookViews>
  <sheets>
    <sheet name="Rekapitulace stavby" sheetId="1" r:id="rId1"/>
    <sheet name="20-245-01_1 - D1.4.1 Vytá..." sheetId="2" r:id="rId2"/>
    <sheet name="20-245-01_2 - D1.4.2 Plyn..." sheetId="3" r:id="rId3"/>
    <sheet name="20-245-01_3 - D1.4.3 Měře..." sheetId="4" r:id="rId4"/>
  </sheets>
  <definedNames>
    <definedName name="_xlnm._FilterDatabase" localSheetId="1" hidden="1">'20-245-01_1 - D1.4.1 Vytá...'!$C$134:$K$325</definedName>
    <definedName name="_xlnm._FilterDatabase" localSheetId="2" hidden="1">'20-245-01_2 - D1.4.2 Plyn...'!$C$124:$K$203</definedName>
    <definedName name="_xlnm._FilterDatabase" localSheetId="3" hidden="1">'20-245-01_3 - D1.4.3 Měře...'!$C$130:$K$213</definedName>
    <definedName name="_xlnm.Print_Area" localSheetId="1">'20-245-01_1 - D1.4.1 Vytá...'!$C$4:$J$76,'20-245-01_1 - D1.4.1 Vytá...'!$C$120:$K$325</definedName>
    <definedName name="_xlnm.Print_Area" localSheetId="2">'20-245-01_2 - D1.4.2 Plyn...'!$C$4:$J$76,'20-245-01_2 - D1.4.2 Plyn...'!$C$110:$K$203</definedName>
    <definedName name="_xlnm.Print_Area" localSheetId="3">'20-245-01_3 - D1.4.3 Měře...'!$C$4:$J$76,'20-245-01_3 - D1.4.3 Měře...'!$C$116:$K$213</definedName>
    <definedName name="_xlnm.Print_Area" localSheetId="0">'Rekapitulace stavby'!$D$4:$AO$76,'Rekapitulace stavby'!$C$82:$AQ$99</definedName>
    <definedName name="_xlnm.Print_Titles" localSheetId="0">'Rekapitulace stavby'!$92:$92</definedName>
    <definedName name="_xlnm.Print_Titles" localSheetId="1">'20-245-01_1 - D1.4.1 Vytá...'!$134:$134</definedName>
    <definedName name="_xlnm.Print_Titles" localSheetId="2">'20-245-01_2 - D1.4.2 Plyn...'!$124:$124</definedName>
    <definedName name="_xlnm.Print_Titles" localSheetId="3">'20-245-01_3 - D1.4.3 Měře...'!$130:$130</definedName>
  </definedNames>
  <calcPr calcId="152511"/>
</workbook>
</file>

<file path=xl/sharedStrings.xml><?xml version="1.0" encoding="utf-8"?>
<sst xmlns="http://schemas.openxmlformats.org/spreadsheetml/2006/main" count="4904" uniqueCount="950">
  <si>
    <t>Export Komplet</t>
  </si>
  <si>
    <t/>
  </si>
  <si>
    <t>2.0</t>
  </si>
  <si>
    <t>False</t>
  </si>
  <si>
    <t>{8bc279b0-14a5-480b-8bad-abfc2329ff43}</t>
  </si>
  <si>
    <t>&gt;&gt;  skryté sloupce  &lt;&lt;</t>
  </si>
  <si>
    <t>0,1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</si>
  <si>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</si>
  <si>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</si>
  <si>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</si>
  <si>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</si>
  <si>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</si>
  <si>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</si>
  <si>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</si>
  <si>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20-245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</si>
  <si>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</si>
  <si>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</si>
  <si>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centrální kotelny Habrovanského zámku</t>
  </si>
  <si>
    <t>KSO:</t>
  </si>
  <si>
    <t>CC-CZ:</t>
  </si>
  <si>
    <t>Místo:</t>
  </si>
  <si>
    <t xml:space="preserve"> </t>
  </si>
  <si>
    <t>Datum:</t>
  </si>
  <si>
    <t>30. 4. 2020</t>
  </si>
  <si>
    <t>Zadavatel:</t>
  </si>
  <si>
    <t>IČ:</t>
  </si>
  <si>
    <t>Habrovanský zámek, p.o.</t>
  </si>
  <si>
    <t>DIČ:</t>
  </si>
  <si>
    <t>Uchazeč:</t>
  </si>
  <si>
    <t>Vyplň údaj</t>
  </si>
  <si>
    <t>Projektant:</t>
  </si>
  <si>
    <t>Ing. Pavla Wernerová</t>
  </si>
  <si>
    <t>Zpracovatel:</t>
  </si>
  <si>
    <t>0,01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</si>
  <si>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</si>
  <si>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</si>
  <si>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</si>
  <si>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</si>
  <si>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</si>
  <si>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</si>
  <si>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</si>
  <si>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</si>
  <si>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</si>
  <si>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</si>
  <si>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</si>
  <si>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</si>
  <si>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</si>
  <si>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</si>
  <si>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</si>
  <si>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</si>
  <si>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</si>
  <si>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</si>
  <si>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</si>
  <si>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</si>
  <si>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</si>
  <si>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</si>
  <si>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</si>
  <si>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</si>
  <si>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</si>
  <si>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</si>
  <si>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</si>
  <si>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</si>
  <si>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</si>
  <si>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</si>
  <si>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</si>
  <si>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</si>
  <si>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</si>
  <si>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</si>
  <si>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</si>
  <si>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</si>
  <si>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</si>
  <si>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</si>
  <si>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</si>
  <si>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</si>
  <si>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</si>
  <si>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</si>
  <si>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</si>
  <si>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</si>
  <si>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</si>
  <si>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</si>
  <si>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20-245-01</t>
  </si>
  <si>
    <t>SO 01 Centrální kotelna</t>
  </si>
  <si>
    <t>STA</t>
  </si>
  <si>
    <t>1</t>
  </si>
  <si>
    <t>{f545127a-aefa-455d-a42a-4ac28ac4d9dc}</t>
  </si>
  <si>
    <t>2</t>
  </si>
  <si>
    <t>/</t>
  </si>
  <si>
    <t>20-245-01_1</t>
  </si>
  <si>
    <t>D1.4.1 Vytápění, zdravotně technické instalace, stavba</t>
  </si>
  <si>
    <t>Soupis</t>
  </si>
  <si>
    <t>{d43eedf8-e593-46a9-b827-16d82cc7e442}</t>
  </si>
  <si>
    <t>20-245-01_2</t>
  </si>
  <si>
    <t>D1.4.2 Plynové odběrné zařízení</t>
  </si>
  <si>
    <t>{7ea84870-0bfd-479a-a638-621fd67b1390}</t>
  </si>
  <si>
    <t>20-245-01_3</t>
  </si>
  <si>
    <t>D1.4.3 Měření a regulace</t>
  </si>
  <si>
    <t>{fedab500-b93e-4bb6-a79f-4ce4e5d67dea}</t>
  </si>
  <si>
    <t>KRYCÍ LIST SOUPISU PRACÍ</t>
  </si>
  <si>
    <t>Objekt:</t>
  </si>
  <si>
    <t>20-245-01 - SO 01 Centrální kotelna</t>
  </si>
  <si>
    <t>Soupis:</t>
  </si>
  <si>
    <t>20-245-01_1 - D1.4.1 Vytápění, zdravotně technické instalace, stavba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</si>
  <si>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</si>
  <si>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</si>
  <si>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</si>
  <si>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</si>
  <si>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</si>
  <si>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</si>
  <si>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</si>
  <si>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997 - Přesun sutě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</si>
  <si>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</si>
  <si>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</si>
  <si>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</si>
  <si>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</si>
  <si>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</si>
  <si>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</si>
  <si>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</si>
  <si>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</si>
  <si>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</si>
  <si>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</si>
  <si>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</si>
  <si>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</si>
  <si>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</si>
  <si>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</si>
  <si>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</si>
  <si>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</si>
  <si>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</si>
  <si>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</si>
  <si>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</si>
  <si>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</si>
  <si>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</si>
  <si>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</si>
  <si>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</si>
  <si>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</si>
  <si>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</si>
  <si>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</si>
  <si>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</si>
  <si>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</si>
  <si>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</si>
  <si>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</si>
  <si>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101</t>
  </si>
  <si>
    <t>K</t>
  </si>
  <si>
    <t>612321141</t>
  </si>
  <si>
    <t>Vápenocementová omítka štuková dvouvrstvá vnitřních stěn nanášená ručně</t>
  </si>
  <si>
    <t>m2</t>
  </si>
  <si>
    <t>CS ÚRS 2018 02</t>
  </si>
  <si>
    <t>4</t>
  </si>
  <si>
    <t>-1367769185</t>
  </si>
  <si>
    <t>VV</t>
  </si>
  <si>
    <t>632451101</t>
  </si>
  <si>
    <t>Cementový samonivelační potěr ze suchých směsí tloušťky do 5 mm</t>
  </si>
  <si>
    <t>CS ÚRS 2020 01</t>
  </si>
  <si>
    <t>-2002199291</t>
  </si>
  <si>
    <t>2*2,5</t>
  </si>
  <si>
    <t>997</t>
  </si>
  <si>
    <t>Přesun sutě</t>
  </si>
  <si>
    <t>3</t>
  </si>
  <si>
    <t>997013213</t>
  </si>
  <si>
    <t>Vnitrostaveništní doprava suti a vybouraných hmot pro budovy v do 12 m ručně</t>
  </si>
  <si>
    <t>t</t>
  </si>
  <si>
    <t>-121642050</t>
  </si>
  <si>
    <t>0,051</t>
  </si>
  <si>
    <t>997013219</t>
  </si>
  <si>
    <t>Příplatek k vnitrostaveništní dopravě suti a vybouraných hmot za zvětšenou dopravu suti ZKD 10 m</t>
  </si>
  <si>
    <t>-672660786</t>
  </si>
  <si>
    <t>0,051*10 'Přepočtené koeficientem množství</t>
  </si>
  <si>
    <t>5</t>
  </si>
  <si>
    <t>997013501</t>
  </si>
  <si>
    <t>Odvoz suti a vybouraných hmot na skládku nebo meziskládku do 1 km se složením</t>
  </si>
  <si>
    <t>-567132746</t>
  </si>
  <si>
    <t>997013509</t>
  </si>
  <si>
    <t>Příplatek k odvozu suti a vybouraných hmot na skládku ZKD 1 km přes 1 km</t>
  </si>
  <si>
    <t>199504382</t>
  </si>
  <si>
    <t>0,051*19 'Přepočtené koeficientem množství</t>
  </si>
  <si>
    <t>7</t>
  </si>
  <si>
    <t>9970138R</t>
  </si>
  <si>
    <t xml:space="preserve">Poplatek za uložení na skládce (skládkovné) stavebního odpadu - výrobků směsi nebo oddělené frakce betonu, cihel, tašek a keramických </t>
  </si>
  <si>
    <t>-1060367374</t>
  </si>
  <si>
    <t>PSV</t>
  </si>
  <si>
    <t>Práce a dodávky PSV</t>
  </si>
  <si>
    <t>713</t>
  </si>
  <si>
    <t>Izolace tepelné</t>
  </si>
  <si>
    <t>8</t>
  </si>
  <si>
    <t>M</t>
  </si>
  <si>
    <t>713001001</t>
  </si>
  <si>
    <t>Tepelná izolace z minerální vlny s Al. fólií tl. 30 mm, DN 20, lmb = 0,036 W/m2K</t>
  </si>
  <si>
    <t>m</t>
  </si>
  <si>
    <t>32</t>
  </si>
  <si>
    <t>16</t>
  </si>
  <si>
    <t>332013786</t>
  </si>
  <si>
    <t>9</t>
  </si>
  <si>
    <t>713001002</t>
  </si>
  <si>
    <t>Tepelná izolace z minerální vlny s Al. fólií tl. 40 mm, DN 32, lmb = 0,036 W/m2K</t>
  </si>
  <si>
    <t>1180923001</t>
  </si>
  <si>
    <t>10</t>
  </si>
  <si>
    <t>713001003</t>
  </si>
  <si>
    <t>Tepelná izolace z minerální vlny s Al. fólií tl. 50 mm, DN 65, lmb = 0,036 W/m2K</t>
  </si>
  <si>
    <t>-1132770575</t>
  </si>
  <si>
    <t>11</t>
  </si>
  <si>
    <t>713001004</t>
  </si>
  <si>
    <t>Tepelná izolace z minerální vlny s Al. fólií tl. 50 mm, DN 100, lmb = 0,036 W/m2K</t>
  </si>
  <si>
    <t>1414481282</t>
  </si>
  <si>
    <t>17</t>
  </si>
  <si>
    <t>12</t>
  </si>
  <si>
    <t>713002001</t>
  </si>
  <si>
    <t>Tepelná izolace z polyethylenu s Al. fólií tl. 13 mm, D 20</t>
  </si>
  <si>
    <t>1800258080</t>
  </si>
  <si>
    <t>13</t>
  </si>
  <si>
    <t>713909001</t>
  </si>
  <si>
    <t>Montáž tepelné izolace z minerální vlny s Al. fólií vč. Al. pásky</t>
  </si>
  <si>
    <t>-75737295</t>
  </si>
  <si>
    <t>4+16+16+17</t>
  </si>
  <si>
    <t>14</t>
  </si>
  <si>
    <t>713909002</t>
  </si>
  <si>
    <t>Montáž tepelné izolace z PE s Al. fólií vč. Al. pásky</t>
  </si>
  <si>
    <t>1817300307</t>
  </si>
  <si>
    <t>998713201</t>
  </si>
  <si>
    <t>Přesun hmot procentní pro izolace tepelné v objektech v do 6 m</t>
  </si>
  <si>
    <t>%</t>
  </si>
  <si>
    <t>1438470651</t>
  </si>
  <si>
    <t>721</t>
  </si>
  <si>
    <t>Zdravotechnika - vnitřní kanalizace</t>
  </si>
  <si>
    <t>721173722</t>
  </si>
  <si>
    <t>Potrubí kanalizační z PE připojovací DN 32</t>
  </si>
  <si>
    <t>-240697728</t>
  </si>
  <si>
    <t>721290111</t>
  </si>
  <si>
    <t>Zkouška těsnosti potrubí kanalizace vodou do DN 125</t>
  </si>
  <si>
    <t>112697230</t>
  </si>
  <si>
    <t>18</t>
  </si>
  <si>
    <t>721986401</t>
  </si>
  <si>
    <t>Napojení na stávající podlahovou vpust (úprava mřížky a napojení potrubí na ní)</t>
  </si>
  <si>
    <t>kus</t>
  </si>
  <si>
    <t>246622725</t>
  </si>
  <si>
    <t>19</t>
  </si>
  <si>
    <t>998721201</t>
  </si>
  <si>
    <t>Přesun hmot procentní pro vnitřní kanalizace v objektech v do 6 m</t>
  </si>
  <si>
    <t>-1767413018</t>
  </si>
  <si>
    <t>722</t>
  </si>
  <si>
    <t>Zdravotechnika - vnitřní vodovod</t>
  </si>
  <si>
    <t>20</t>
  </si>
  <si>
    <t>722174022</t>
  </si>
  <si>
    <t>Potrubí vodovodní plastové PP-RCT svar polyfuze PN 20 D 20 x 3,4 mm</t>
  </si>
  <si>
    <t>1428841664</t>
  </si>
  <si>
    <t>722290226</t>
  </si>
  <si>
    <t>Zkouška těsnosti vodovodního potrubí závitového do DN 50</t>
  </si>
  <si>
    <t>771512179</t>
  </si>
  <si>
    <t>22</t>
  </si>
  <si>
    <t>722290234</t>
  </si>
  <si>
    <t>Proplach a dezinfekce vodovodního potrubí do DN 80</t>
  </si>
  <si>
    <t>1060825035</t>
  </si>
  <si>
    <t>23</t>
  </si>
  <si>
    <t>722985001</t>
  </si>
  <si>
    <t>Napojen na stávající rozvody</t>
  </si>
  <si>
    <t>1608352338</t>
  </si>
  <si>
    <t>24</t>
  </si>
  <si>
    <t>998722201</t>
  </si>
  <si>
    <t>Přesun hmot procentní pro vnitřní vodovod v objektech v do 6 m</t>
  </si>
  <si>
    <t>-1655850622</t>
  </si>
  <si>
    <t>731</t>
  </si>
  <si>
    <t>Ústřední vytápění - kotelny</t>
  </si>
  <si>
    <t>25</t>
  </si>
  <si>
    <t>731001001</t>
  </si>
  <si>
    <t>Modulační plynový kotel, jm. tepelný výkon 29-146 kW (80/60°C), spotřeba plynu 15,97 m3/h, nerezový výměník, válcový hořák, max. provozní tlak 6 bar, max. provozní teplota 95°C vč. modulu pro řízení 0-10 V</t>
  </si>
  <si>
    <t>-135952720</t>
  </si>
  <si>
    <t>26</t>
  </si>
  <si>
    <t>731002001</t>
  </si>
  <si>
    <t>Nerezová vložka DN 200, délky 8 m</t>
  </si>
  <si>
    <t>-1361614060</t>
  </si>
  <si>
    <t>27</t>
  </si>
  <si>
    <t>731002002</t>
  </si>
  <si>
    <t>Nerezový třísložkový kouřovod o pvnitřním průměru d 200 v délce 2,6 m vč. 8 kolen</t>
  </si>
  <si>
    <t>2133477536</t>
  </si>
  <si>
    <t>28</t>
  </si>
  <si>
    <t>731002003</t>
  </si>
  <si>
    <t>Oplechování vstupu do komínu a límec hlavy komínu</t>
  </si>
  <si>
    <t>1755080018</t>
  </si>
  <si>
    <t>29</t>
  </si>
  <si>
    <t>731002004</t>
  </si>
  <si>
    <t>Kontrolní otvor v kouřovodu</t>
  </si>
  <si>
    <t>-1834947845</t>
  </si>
  <si>
    <t>30</t>
  </si>
  <si>
    <t>731002005</t>
  </si>
  <si>
    <t>Podpěra komínu</t>
  </si>
  <si>
    <t>-1667678569</t>
  </si>
  <si>
    <t>31</t>
  </si>
  <si>
    <t>731002006</t>
  </si>
  <si>
    <t>Pomocné a zednické práce při osazení patní části komínu</t>
  </si>
  <si>
    <t>589042927</t>
  </si>
  <si>
    <t>732901001</t>
  </si>
  <si>
    <t>Montáž kotle vč. doparav a přemístění na místo</t>
  </si>
  <si>
    <t>1013562266</t>
  </si>
  <si>
    <t>33</t>
  </si>
  <si>
    <t>732901002</t>
  </si>
  <si>
    <t>Uvedení kotle do provozu</t>
  </si>
  <si>
    <t>2102323923</t>
  </si>
  <si>
    <t>34</t>
  </si>
  <si>
    <t>732902001</t>
  </si>
  <si>
    <t>Montáž, doprava, manipulace</t>
  </si>
  <si>
    <t>soubor</t>
  </si>
  <si>
    <t>620066079</t>
  </si>
  <si>
    <t>35</t>
  </si>
  <si>
    <t>732902002</t>
  </si>
  <si>
    <t>Revize</t>
  </si>
  <si>
    <t>598792200</t>
  </si>
  <si>
    <t>36</t>
  </si>
  <si>
    <t>998731201</t>
  </si>
  <si>
    <t>Přesun hmot procentní pro kotelny v objektech v do 6 m</t>
  </si>
  <si>
    <t>102724840</t>
  </si>
  <si>
    <t>732</t>
  </si>
  <si>
    <t>Ústřední vytápění - strojovny</t>
  </si>
  <si>
    <t>37</t>
  </si>
  <si>
    <t>732001001</t>
  </si>
  <si>
    <t>Expanzní nádoba kotle, objem 25 l, prac. přetlak 6 bar</t>
  </si>
  <si>
    <t>-745916919</t>
  </si>
  <si>
    <t>38</t>
  </si>
  <si>
    <t>732001002</t>
  </si>
  <si>
    <t>Hydraulický vyrovnávač dynamických tlaků, Dn 200, Qmax=20 m3/h, L=1550 mm, připojení DN 100</t>
  </si>
  <si>
    <t>-2144705203</t>
  </si>
  <si>
    <t>39</t>
  </si>
  <si>
    <t>732001003</t>
  </si>
  <si>
    <t>Demineralizační bloková úpravna vody na rámu, vč. filtru mechanických nečistot, potrubního oddělovače, vodoměru, změkčovací jednotky, konduktometru, připojovacích hadic</t>
  </si>
  <si>
    <t>425971318</t>
  </si>
  <si>
    <t>40</t>
  </si>
  <si>
    <t>732001004</t>
  </si>
  <si>
    <t>Jednočerpadlový expanzní automat pro dynamické udržování tlaku, napájení 230 V, 50 Hz, 0,75 kW vč. beztlaké základní nádoby o obejmu 400 l</t>
  </si>
  <si>
    <t>1255912884</t>
  </si>
  <si>
    <t>41</t>
  </si>
  <si>
    <t>732001005</t>
  </si>
  <si>
    <t>Neutralizační box pro kotle</t>
  </si>
  <si>
    <t>652183819</t>
  </si>
  <si>
    <t>42</t>
  </si>
  <si>
    <t>732001006</t>
  </si>
  <si>
    <t>Oběhové čerpadlo kotle K1 s plynulou regulací otáček, Q=8,6 m3/h, H=16,0 kPa, 1x230 V, 50 Hz, 90 W, 0,72 A</t>
  </si>
  <si>
    <t>127130023</t>
  </si>
  <si>
    <t>43</t>
  </si>
  <si>
    <t>732001007</t>
  </si>
  <si>
    <t>Oběhové čerpadlo kotle K2 s plynulou regulací otáček, Q=8,6 m3/h, H=16,0 kPa, 1x230 V, 50 Hz, 90 W, 0,72 A</t>
  </si>
  <si>
    <t>-800282956</t>
  </si>
  <si>
    <t>44</t>
  </si>
  <si>
    <t>732429223</t>
  </si>
  <si>
    <t>Montáž čerpadla oběhového mokroběžného přírubového DN 40 jednodílné</t>
  </si>
  <si>
    <t>-1834348190</t>
  </si>
  <si>
    <t>1+1</t>
  </si>
  <si>
    <t>45</t>
  </si>
  <si>
    <t>732978501</t>
  </si>
  <si>
    <t>Montáž expanzní nádoby vč. revize</t>
  </si>
  <si>
    <t>917463101</t>
  </si>
  <si>
    <t>46</t>
  </si>
  <si>
    <t>732978502</t>
  </si>
  <si>
    <t>Montáž HVDT</t>
  </si>
  <si>
    <t>1605971305</t>
  </si>
  <si>
    <t>47</t>
  </si>
  <si>
    <t>732978503</t>
  </si>
  <si>
    <t>Montáž a uvedení do provozu demineralizační úpravny vody vč. příslušenství</t>
  </si>
  <si>
    <t>311308132</t>
  </si>
  <si>
    <t>48</t>
  </si>
  <si>
    <t>732978504</t>
  </si>
  <si>
    <t>Montáž expanzního automatu vč. základní nádoby</t>
  </si>
  <si>
    <t>1113652607</t>
  </si>
  <si>
    <t>49</t>
  </si>
  <si>
    <t>732978505</t>
  </si>
  <si>
    <t>Uvedení expanzního automatu do provozu</t>
  </si>
  <si>
    <t>1365157531</t>
  </si>
  <si>
    <t>50</t>
  </si>
  <si>
    <t>732978506</t>
  </si>
  <si>
    <t>Montáž neutralizačního boxu</t>
  </si>
  <si>
    <t>-1164067290</t>
  </si>
  <si>
    <t>51</t>
  </si>
  <si>
    <t>998732202</t>
  </si>
  <si>
    <t>Přesun hmot procentní pro strojovny v objektech v do 12 m</t>
  </si>
  <si>
    <t>-292229005</t>
  </si>
  <si>
    <t>733</t>
  </si>
  <si>
    <t>Ústřední vytápění - rozvodné potrubí</t>
  </si>
  <si>
    <t>52</t>
  </si>
  <si>
    <t>733111114</t>
  </si>
  <si>
    <t>Potrubí ocelové závitové bezešvé běžné v kotelnách nebo strojovnách DN 20</t>
  </si>
  <si>
    <t>1172468245</t>
  </si>
  <si>
    <t>53</t>
  </si>
  <si>
    <t>733111116</t>
  </si>
  <si>
    <t>Potrubí ocelové závitové bezešvé běžné v kotelnách nebo strojovnách DN 32</t>
  </si>
  <si>
    <t>-1519272013</t>
  </si>
  <si>
    <t>54</t>
  </si>
  <si>
    <t>733121124</t>
  </si>
  <si>
    <t>Potrubí ocelové hladké bezešvé běžné nízkotlaké D 76x3,6</t>
  </si>
  <si>
    <t>-374162002</t>
  </si>
  <si>
    <t>55</t>
  </si>
  <si>
    <t>733121128</t>
  </si>
  <si>
    <t>Potrubí ocelové hladké bezešvé běžné nízkotlaké D 108x4,0</t>
  </si>
  <si>
    <t>-1494320349</t>
  </si>
  <si>
    <t>56</t>
  </si>
  <si>
    <t>733190107</t>
  </si>
  <si>
    <t>Zkouška těsnosti potrubí ocelové závitové do DN 40</t>
  </si>
  <si>
    <t>846018411</t>
  </si>
  <si>
    <t>4+16</t>
  </si>
  <si>
    <t>57</t>
  </si>
  <si>
    <t>733190225</t>
  </si>
  <si>
    <t>Zkouška těsnosti potrubí ocelové hladké přes D 60,3x2,9 do D 89x5,0</t>
  </si>
  <si>
    <t>-1010816383</t>
  </si>
  <si>
    <t>58</t>
  </si>
  <si>
    <t>733190232</t>
  </si>
  <si>
    <t>Zkouška těsnosti potrubí ocelové hladké přes D 89x5,0 do D 133x5,0</t>
  </si>
  <si>
    <t>-1800066511</t>
  </si>
  <si>
    <t>59</t>
  </si>
  <si>
    <t>733909001</t>
  </si>
  <si>
    <t>Napojení na stávající rozvody DN 100</t>
  </si>
  <si>
    <t>788225024</t>
  </si>
  <si>
    <t>60</t>
  </si>
  <si>
    <t>723150346</t>
  </si>
  <si>
    <t>Redukce DN 100/65</t>
  </si>
  <si>
    <t>1049475312</t>
  </si>
  <si>
    <t>61</t>
  </si>
  <si>
    <t>998733201</t>
  </si>
  <si>
    <t>Přesun hmot procentní pro rozvody potrubí v objektech v do 6 m</t>
  </si>
  <si>
    <t>-2042394141</t>
  </si>
  <si>
    <t>734</t>
  </si>
  <si>
    <t>Ústřední vytápění - armatury</t>
  </si>
  <si>
    <t>62</t>
  </si>
  <si>
    <t>734001001</t>
  </si>
  <si>
    <t>Uzavírací mezipřírubová klapka DN 65</t>
  </si>
  <si>
    <t>-252689436</t>
  </si>
  <si>
    <t>63</t>
  </si>
  <si>
    <t>734001002</t>
  </si>
  <si>
    <t>Uzavírací mezipřírubová klapka DN 100</t>
  </si>
  <si>
    <t>293895786</t>
  </si>
  <si>
    <t>64</t>
  </si>
  <si>
    <t>734001003</t>
  </si>
  <si>
    <t>Zpětná klapka mezipřírubová DN 65</t>
  </si>
  <si>
    <t>249814651</t>
  </si>
  <si>
    <t>65</t>
  </si>
  <si>
    <t>734001004</t>
  </si>
  <si>
    <t>Vyvažovací ventil s měřícími jehlami přírubový DN 65</t>
  </si>
  <si>
    <t>-1549049389</t>
  </si>
  <si>
    <t>66</t>
  </si>
  <si>
    <t>734001005</t>
  </si>
  <si>
    <t>Pojistný ventil 1"x1 1/4", otv. přetlak 300 kPa</t>
  </si>
  <si>
    <t>685007560</t>
  </si>
  <si>
    <t>67</t>
  </si>
  <si>
    <t>734001006</t>
  </si>
  <si>
    <t>Vypouštěcí kohout DN 20</t>
  </si>
  <si>
    <t>512697804</t>
  </si>
  <si>
    <t>68</t>
  </si>
  <si>
    <t>734001007</t>
  </si>
  <si>
    <t>Přírubový odkalovač s revizním otvorem a magnetem, DN 100</t>
  </si>
  <si>
    <t>1273205507</t>
  </si>
  <si>
    <t>69</t>
  </si>
  <si>
    <t>734001008</t>
  </si>
  <si>
    <t>Uzavírací armatura se zajištěním pro expanzní nádobu o velikosti 3/4"</t>
  </si>
  <si>
    <t>1962866029</t>
  </si>
  <si>
    <t>70</t>
  </si>
  <si>
    <t>734109215</t>
  </si>
  <si>
    <t>Montáž armatury přírubové se dvěma přírubami PN 16 DN 65</t>
  </si>
  <si>
    <t>-1379305517</t>
  </si>
  <si>
    <t>6+2+2</t>
  </si>
  <si>
    <t>71</t>
  </si>
  <si>
    <t>734109217</t>
  </si>
  <si>
    <t>Montáž armatury přírubové se dvěma přírubami PN 16 DN 100</t>
  </si>
  <si>
    <t>-101284611</t>
  </si>
  <si>
    <t>2+1</t>
  </si>
  <si>
    <t>72</t>
  </si>
  <si>
    <t>734173418</t>
  </si>
  <si>
    <t>Spoj přírubový PN 16/I do 200°C DN 100</t>
  </si>
  <si>
    <t>669317871</t>
  </si>
  <si>
    <t>"Připojení HVDT"4</t>
  </si>
  <si>
    <t>73</t>
  </si>
  <si>
    <t>734209104</t>
  </si>
  <si>
    <t>Montáž armatury závitové s jedním závitem G 3/4</t>
  </si>
  <si>
    <t>-1818569212</t>
  </si>
  <si>
    <t>74</t>
  </si>
  <si>
    <t>734209114</t>
  </si>
  <si>
    <t>Montáž armatury závitové s dvěma závity G 3/4</t>
  </si>
  <si>
    <t>476281976</t>
  </si>
  <si>
    <t>75</t>
  </si>
  <si>
    <t>734209115</t>
  </si>
  <si>
    <t>Montáž armatury závitové s dvěma závity G 1</t>
  </si>
  <si>
    <t>892679201</t>
  </si>
  <si>
    <t>76</t>
  </si>
  <si>
    <t>734411101</t>
  </si>
  <si>
    <t>Teploměr technický s pevným stonkem a jímkou zadní připojení průměr 63 mm délky 50 mm</t>
  </si>
  <si>
    <t>-432214178</t>
  </si>
  <si>
    <t>77</t>
  </si>
  <si>
    <t>734421101</t>
  </si>
  <si>
    <t>Tlakoměr s pevným stonkem a zpětnou klapkou tlak 0-16 bar průměr 50 mm spodní připojení</t>
  </si>
  <si>
    <t>-879174697</t>
  </si>
  <si>
    <t>78</t>
  </si>
  <si>
    <t>734494213</t>
  </si>
  <si>
    <t>Návarek s trubkovým závitem G 1/2</t>
  </si>
  <si>
    <t>1446491192</t>
  </si>
  <si>
    <t>79</t>
  </si>
  <si>
    <t>998734201</t>
  </si>
  <si>
    <t>Přesun hmot procentní pro armatury v objektech v do 6 m</t>
  </si>
  <si>
    <t>-2041064627</t>
  </si>
  <si>
    <t>767</t>
  </si>
  <si>
    <t>Konstrukce zámečnické</t>
  </si>
  <si>
    <t>80</t>
  </si>
  <si>
    <t>767001001</t>
  </si>
  <si>
    <t>Dodávka KDK</t>
  </si>
  <si>
    <t>kg</t>
  </si>
  <si>
    <t>-1805209947</t>
  </si>
  <si>
    <t>81</t>
  </si>
  <si>
    <t>767640111</t>
  </si>
  <si>
    <t>Montáž dveří ocelových vchodových jednokřídlových bez nadsvětlíku</t>
  </si>
  <si>
    <t>1336835811</t>
  </si>
  <si>
    <t>82</t>
  </si>
  <si>
    <t>55341168</t>
  </si>
  <si>
    <t>dveře jednokřídlé ocelové protipožární EW 15, 30, 45 D1 rohová zárubeň 800x1970mm</t>
  </si>
  <si>
    <t>-689832100</t>
  </si>
  <si>
    <t>83</t>
  </si>
  <si>
    <t>767995111</t>
  </si>
  <si>
    <t>Montáž atypických zámečnických konstrukcí hmotnosti do 5 kg</t>
  </si>
  <si>
    <t>1658394211</t>
  </si>
  <si>
    <t>84</t>
  </si>
  <si>
    <t>998767201</t>
  </si>
  <si>
    <t>Přesun hmot procentní pro zámečnické konstrukce v objektech v do 6 m</t>
  </si>
  <si>
    <t>-995550213</t>
  </si>
  <si>
    <t>783</t>
  </si>
  <si>
    <t>Dokončovací práce - nátěry</t>
  </si>
  <si>
    <t>85</t>
  </si>
  <si>
    <t>783614551</t>
  </si>
  <si>
    <t>Základní jednonásobný syntetický nátěr potrubí DN do 50 mm</t>
  </si>
  <si>
    <t>604986645</t>
  </si>
  <si>
    <t>86</t>
  </si>
  <si>
    <t>783614561</t>
  </si>
  <si>
    <t>Základní jednonásobný syntetický nátěr potrubí DN do 100 mm</t>
  </si>
  <si>
    <t>1285079246</t>
  </si>
  <si>
    <t>16+17</t>
  </si>
  <si>
    <t>87</t>
  </si>
  <si>
    <t>783614651</t>
  </si>
  <si>
    <t>Základní antikorozní jednonásobný syntetický potrubí DN do 50 mm</t>
  </si>
  <si>
    <t>865382479</t>
  </si>
  <si>
    <t>88</t>
  </si>
  <si>
    <t>783614661</t>
  </si>
  <si>
    <t>Základní antikorozní jednonásobný syntetický potrubí DN do 100 mm</t>
  </si>
  <si>
    <t>-547609189</t>
  </si>
  <si>
    <t>89</t>
  </si>
  <si>
    <t>783913151</t>
  </si>
  <si>
    <t>Penetrační syntetický nátěr hladkých betonových podlah</t>
  </si>
  <si>
    <t>-440403263</t>
  </si>
  <si>
    <t>90</t>
  </si>
  <si>
    <t>783917161</t>
  </si>
  <si>
    <t>Krycí dvojnásobný syntetický nátěr betonové podlahy</t>
  </si>
  <si>
    <t>479040514</t>
  </si>
  <si>
    <t>784</t>
  </si>
  <si>
    <t>Dokončovací práce - malby a tapety</t>
  </si>
  <si>
    <t>91</t>
  </si>
  <si>
    <t>784181111</t>
  </si>
  <si>
    <t>Základní silikátová jednonásobná penetrace podkladu v místnostech výšky do 3,80m</t>
  </si>
  <si>
    <t>-1741614522</t>
  </si>
  <si>
    <t>92</t>
  </si>
  <si>
    <t>784221101</t>
  </si>
  <si>
    <t>Dvojnásobné bílé malby  ze směsí za sucha dobře otěruvzdorných v místnostech do 3,80 m</t>
  </si>
  <si>
    <t>1533765976</t>
  </si>
  <si>
    <t>93</t>
  </si>
  <si>
    <t>784321001</t>
  </si>
  <si>
    <t>Jednonásobné silikátové bílé malby v místnosti výšky do 3,80 m</t>
  </si>
  <si>
    <t>-136149474</t>
  </si>
  <si>
    <t>OST</t>
  </si>
  <si>
    <t>Ostatní</t>
  </si>
  <si>
    <t>94</t>
  </si>
  <si>
    <t>OST001001</t>
  </si>
  <si>
    <t>Demontážní práce (stávající kotle, přípojky topné vody, armatur, čerpadel, odkouření, primární okruh kotlů dimenze DN 100, HVDT DN 200, expanzní nádoba 400l, úpravna vody)</t>
  </si>
  <si>
    <t>hod</t>
  </si>
  <si>
    <t>512</t>
  </si>
  <si>
    <t>1829820834</t>
  </si>
  <si>
    <t>95</t>
  </si>
  <si>
    <t>OST001002</t>
  </si>
  <si>
    <t>Odvoz a likvidace demontovaného materiálu vč. poplatků za skládku</t>
  </si>
  <si>
    <t>142200991</t>
  </si>
  <si>
    <t>96</t>
  </si>
  <si>
    <t>OST001003</t>
  </si>
  <si>
    <t>Vypuštění, napuštění a odzvdušnění systému</t>
  </si>
  <si>
    <t>2034581152</t>
  </si>
  <si>
    <t>97</t>
  </si>
  <si>
    <t>OST001004</t>
  </si>
  <si>
    <t>Provozní, tlaková a topná zkouška</t>
  </si>
  <si>
    <t>1728493814</t>
  </si>
  <si>
    <t>98</t>
  </si>
  <si>
    <t>OST001005</t>
  </si>
  <si>
    <t>Zednické výpomoci - vrtání prostupů</t>
  </si>
  <si>
    <t>-505366184</t>
  </si>
  <si>
    <t>99</t>
  </si>
  <si>
    <t>OST001006</t>
  </si>
  <si>
    <t>Povinné vybavení plynové kotelny (přenosný hasící přístroj CO2, pěnotvorný prostředek, lékárnička, bateriová svítilna, detektor na oxid uhelnatý)</t>
  </si>
  <si>
    <t>-639063381</t>
  </si>
  <si>
    <t>100</t>
  </si>
  <si>
    <t>OST001007</t>
  </si>
  <si>
    <t>Projekt skutečného provedení (3 paré a elektronická podoba)</t>
  </si>
  <si>
    <t>1785350550</t>
  </si>
  <si>
    <t>20-245-01_2 - D1.4.2 Plynové odběrné zařízení</t>
  </si>
  <si>
    <t xml:space="preserve">    723 - Zdravotechnika - vnitřní plynovod</t>
  </si>
  <si>
    <t>723</t>
  </si>
  <si>
    <t>Zdravotechnika - vnitřní plynovod</t>
  </si>
  <si>
    <t>723111202</t>
  </si>
  <si>
    <t>Potrubí ocelové závitové černé bezešvé svařované běžné DN 15</t>
  </si>
  <si>
    <t>-823451452</t>
  </si>
  <si>
    <t>723111203</t>
  </si>
  <si>
    <t>Potrubí ocelové závitové černé bezešvé svařované běžné DN 20</t>
  </si>
  <si>
    <t>-909859611</t>
  </si>
  <si>
    <t>723111206</t>
  </si>
  <si>
    <t>Potrubí ocelové závitové černé bezešvé svařované běžné DN 40</t>
  </si>
  <si>
    <t>-1274238290</t>
  </si>
  <si>
    <t>723150312</t>
  </si>
  <si>
    <t>Potrubí ocelové hladké černé bezešvé spojované svařováním tvářené za tepla D 57x3,2 mm</t>
  </si>
  <si>
    <t>827771212</t>
  </si>
  <si>
    <t>723150314</t>
  </si>
  <si>
    <t>Potrubí ocelové hladké černé bezešvé spojované svařováním tvářené za tepla D 89x3,6 mm</t>
  </si>
  <si>
    <t>-1920554227</t>
  </si>
  <si>
    <t>723150316</t>
  </si>
  <si>
    <t>Potrubí ocelové hladké černé bezešvé spojované svařováním tvářené za tepla D 133x4,5 mm - akumulační kus</t>
  </si>
  <si>
    <t>-2116071449</t>
  </si>
  <si>
    <t>4,2</t>
  </si>
  <si>
    <t>723150343</t>
  </si>
  <si>
    <t>Redukce DN 50/40</t>
  </si>
  <si>
    <t>-282230656</t>
  </si>
  <si>
    <t>723150372</t>
  </si>
  <si>
    <t>Chránička D 133x4,5 mm</t>
  </si>
  <si>
    <t>-991521370</t>
  </si>
  <si>
    <t>723190206</t>
  </si>
  <si>
    <t>Přípojka plynovodní ocelová závitová černá bezešvá spojovaná na závit běžná DN 40</t>
  </si>
  <si>
    <t>-1508004432</t>
  </si>
  <si>
    <t>723190901</t>
  </si>
  <si>
    <t>Uzavření,otevření plynovodního potrubí při opravě</t>
  </si>
  <si>
    <t>811123255</t>
  </si>
  <si>
    <t>723190907</t>
  </si>
  <si>
    <t>Odvzdušnění nebo napuštění plynovodního potrubí</t>
  </si>
  <si>
    <t>-1630944635</t>
  </si>
  <si>
    <t>12+7+5+4+9+4,2</t>
  </si>
  <si>
    <t>723190909</t>
  </si>
  <si>
    <t>Zkouška těsnosti potrubí plynovodního</t>
  </si>
  <si>
    <t>1347811465</t>
  </si>
  <si>
    <t>723190919</t>
  </si>
  <si>
    <t>Navaření odbočky na potrubí plynovodní DN 80</t>
  </si>
  <si>
    <t>-1069024268</t>
  </si>
  <si>
    <t>723001001</t>
  </si>
  <si>
    <t>Plynový kulový kohout DN 15</t>
  </si>
  <si>
    <t>1646267980</t>
  </si>
  <si>
    <t>723001002</t>
  </si>
  <si>
    <t>Plynový kulový kohout DN 50</t>
  </si>
  <si>
    <t>-1009192536</t>
  </si>
  <si>
    <t>723001003</t>
  </si>
  <si>
    <t>Plynový kulový kohout přírubový DN 80</t>
  </si>
  <si>
    <t>186892258</t>
  </si>
  <si>
    <t>723001004</t>
  </si>
  <si>
    <t>Plynový filtr DN 40</t>
  </si>
  <si>
    <t>-1749038181</t>
  </si>
  <si>
    <t>723001005</t>
  </si>
  <si>
    <t>Plynový filtr přírubový DN 80</t>
  </si>
  <si>
    <t>84011161</t>
  </si>
  <si>
    <t>723001006</t>
  </si>
  <si>
    <t>Havarijní uzávěr plynu DN 80, příkon 90 W, 230 V, 50 Hz, provedení NC - bez porudu uzavřen, krytí IP 52</t>
  </si>
  <si>
    <t>-1744919315</t>
  </si>
  <si>
    <t>723219104</t>
  </si>
  <si>
    <t>Montáž armatur plynovodních přírubových DN 80 ostatní typ</t>
  </si>
  <si>
    <t>1864678620</t>
  </si>
  <si>
    <t>723239101</t>
  </si>
  <si>
    <t>Montáž armatur plynovodních se dvěma závity G 1/2 ostatní typ</t>
  </si>
  <si>
    <t>1657844333</t>
  </si>
  <si>
    <t>723239105</t>
  </si>
  <si>
    <t>Montáž armatur plynovodních se dvěma závity G 1 1/2 ostatní typ</t>
  </si>
  <si>
    <t>1013409231</t>
  </si>
  <si>
    <t>723239106</t>
  </si>
  <si>
    <t>Montáž armatur plynovodních se dvěma závity G 2 ostatní typ</t>
  </si>
  <si>
    <t>798209014</t>
  </si>
  <si>
    <t>723329101</t>
  </si>
  <si>
    <t>Montáž BAP</t>
  </si>
  <si>
    <t>1600814612</t>
  </si>
  <si>
    <t>723999001</t>
  </si>
  <si>
    <t>Přepojení potrubí ve stávjící plynové skříni</t>
  </si>
  <si>
    <t>-405477265</t>
  </si>
  <si>
    <t>998723201</t>
  </si>
  <si>
    <t>Přesun hmot procentní pro vnitřní plynovod v objektech v do 6 m</t>
  </si>
  <si>
    <t>-1958188772</t>
  </si>
  <si>
    <t>767001001.1</t>
  </si>
  <si>
    <t>Ocelová větranná skříňka plechová, uzamykatelná o rozměrech 1350x750x500 mm</t>
  </si>
  <si>
    <t>308520336</t>
  </si>
  <si>
    <t>767002001</t>
  </si>
  <si>
    <t>61008201</t>
  </si>
  <si>
    <t>189587268</t>
  </si>
  <si>
    <t>767999001</t>
  </si>
  <si>
    <t>Montáž ocelové skříně</t>
  </si>
  <si>
    <t>1527829160</t>
  </si>
  <si>
    <t>-33077191</t>
  </si>
  <si>
    <t>-1964427055</t>
  </si>
  <si>
    <t>12+7+5+4</t>
  </si>
  <si>
    <t>-2133512714</t>
  </si>
  <si>
    <t>783614571</t>
  </si>
  <si>
    <t>Základní jednonásobný syntetický nátěr potrubí DN do 150 mm</t>
  </si>
  <si>
    <t>-1410969480</t>
  </si>
  <si>
    <t>-1239971057</t>
  </si>
  <si>
    <t>-1347800826</t>
  </si>
  <si>
    <t>783614671</t>
  </si>
  <si>
    <t>Základní antikorozní jednonásobný syntetický potrubí DN do 150 mm</t>
  </si>
  <si>
    <t>1790685145</t>
  </si>
  <si>
    <t>783617611</t>
  </si>
  <si>
    <t>Krycí dvojnásobný syntetický nátěr potrubí DN do 50 mm</t>
  </si>
  <si>
    <t>1484290268</t>
  </si>
  <si>
    <t>783617631</t>
  </si>
  <si>
    <t>Krycí dvojnásobný syntetický nátěr potrubí DN do 100 mm</t>
  </si>
  <si>
    <t>287288869</t>
  </si>
  <si>
    <t>783617651</t>
  </si>
  <si>
    <t>Krycí dvojnásobný syntetický nátěr potrubí DN do 150 mm</t>
  </si>
  <si>
    <t>1486954023</t>
  </si>
  <si>
    <t>OST101001</t>
  </si>
  <si>
    <t>Revize plynu</t>
  </si>
  <si>
    <t>-1250552734</t>
  </si>
  <si>
    <t>OST101002</t>
  </si>
  <si>
    <t>Revizní kniha kotelny</t>
  </si>
  <si>
    <t>155454328</t>
  </si>
  <si>
    <t>OST101003</t>
  </si>
  <si>
    <t>Provozní a tlaková zkouška</t>
  </si>
  <si>
    <t>-236279166</t>
  </si>
  <si>
    <t>OST101004</t>
  </si>
  <si>
    <t>391773251</t>
  </si>
  <si>
    <t>20-245-01_3 - D1.4.3 Měření a regulace</t>
  </si>
  <si>
    <t>PSV - PSV</t>
  </si>
  <si>
    <t xml:space="preserve">    001 - ŘÍDÍCÍ SYSTÉM V DT1 - kotelna : 
</t>
  </si>
  <si>
    <t xml:space="preserve">    002 - ŘÍDÍCÍ SYSTÉM V DT2 - strojovna ÚT :</t>
  </si>
  <si>
    <t xml:space="preserve">    003 - KOMUNIKACE DT1 - DT2</t>
  </si>
  <si>
    <t xml:space="preserve">    004 - DISPEČINK - OVLÁDÁNÍ :</t>
  </si>
  <si>
    <t xml:space="preserve">    005 - ROZVADĚČ DT1 (Kotelna)</t>
  </si>
  <si>
    <t xml:space="preserve">    006 - ROZVADĚČ DT2 (Strojovna ÚT)</t>
  </si>
  <si>
    <t xml:space="preserve">    007 - TECHNOLOGIE</t>
  </si>
  <si>
    <t xml:space="preserve">    008 - UZEMNĚNÍ</t>
  </si>
  <si>
    <t xml:space="preserve">    009 - MONTÁŽNÍ MATERIÁL ELEKTRO:</t>
  </si>
  <si>
    <t xml:space="preserve">    010 - HZS</t>
  </si>
  <si>
    <t>001</t>
  </si>
  <si>
    <t xml:space="preserve">ŘÍDÍCÍ SYSTÉM V DT1 - kotelna : 
</t>
  </si>
  <si>
    <t>001001001</t>
  </si>
  <si>
    <t>Řídící systém - 8xAI, 8xDI, 8xDO, 4xAO</t>
  </si>
  <si>
    <t>ks</t>
  </si>
  <si>
    <t>-191587077</t>
  </si>
  <si>
    <t>001001001.1</t>
  </si>
  <si>
    <t>Napájecí zdroj 24V DC, 5A</t>
  </si>
  <si>
    <t>-1585042062</t>
  </si>
  <si>
    <t>001002001</t>
  </si>
  <si>
    <t>Montáž</t>
  </si>
  <si>
    <t>1207003387</t>
  </si>
  <si>
    <t>002</t>
  </si>
  <si>
    <t>ŘÍDÍCÍ SYSTÉM V DT2 - strojovna ÚT :</t>
  </si>
  <si>
    <t>002001001</t>
  </si>
  <si>
    <t>Modul komunikace RS485</t>
  </si>
  <si>
    <t>-378068394</t>
  </si>
  <si>
    <t>002001002</t>
  </si>
  <si>
    <t>Modul analogových výstupů 0-10V</t>
  </si>
  <si>
    <t>-1244431266</t>
  </si>
  <si>
    <t>002002001</t>
  </si>
  <si>
    <t>-1158445160</t>
  </si>
  <si>
    <t>003</t>
  </si>
  <si>
    <t>KOMUNIKACE DT1 - DT2</t>
  </si>
  <si>
    <t>003001001</t>
  </si>
  <si>
    <t>Kabel J-Y/ST/Y 1 x 2 x 0,8</t>
  </si>
  <si>
    <t>414256686</t>
  </si>
  <si>
    <t>003001002</t>
  </si>
  <si>
    <t>Kabel J-Y/ST/Y 2 x 2 x 0,8</t>
  </si>
  <si>
    <t>-1693306249</t>
  </si>
  <si>
    <t>003001003</t>
  </si>
  <si>
    <t>Kabel JYTY 4 x 1</t>
  </si>
  <si>
    <t>-1791568214</t>
  </si>
  <si>
    <t>00300200</t>
  </si>
  <si>
    <t>-1859569596</t>
  </si>
  <si>
    <t>004</t>
  </si>
  <si>
    <t>DISPEČINK - OVLÁDÁNÍ :</t>
  </si>
  <si>
    <t>004001001</t>
  </si>
  <si>
    <t>Mini PC, nainstalovaný OS WIN, SW Viewdet - umístěný na zadní straně dveří rozvaděče DT1</t>
  </si>
  <si>
    <t>442073419</t>
  </si>
  <si>
    <t>004001002</t>
  </si>
  <si>
    <t>Monitor dotykový, 22", USB - umístěný ve dveřích rozvaděče DT1 se zachováním krytí</t>
  </si>
  <si>
    <t>30405533</t>
  </si>
  <si>
    <t>004001003</t>
  </si>
  <si>
    <t>Ethernetový switch - umístěný v rozvaděči DT1</t>
  </si>
  <si>
    <t>-2052179764</t>
  </si>
  <si>
    <t>004002001</t>
  </si>
  <si>
    <t>SW pro vizualizaci - dotykový displej</t>
  </si>
  <si>
    <t>db</t>
  </si>
  <si>
    <t>-1084016465</t>
  </si>
  <si>
    <t>005</t>
  </si>
  <si>
    <t>ROZVADĚČ DT1 (Kotelna)</t>
  </si>
  <si>
    <t>005001001</t>
  </si>
  <si>
    <t>Nástěnný OCEP rozvaděč 600x1000x250, oceloplechový</t>
  </si>
  <si>
    <t>-1201764270</t>
  </si>
  <si>
    <t>005001002</t>
  </si>
  <si>
    <t>Montážní panel</t>
  </si>
  <si>
    <t>-62724795</t>
  </si>
  <si>
    <t>005001003</t>
  </si>
  <si>
    <t>Náplň rozvaděče - výbava dle výrobní dokumentace zhotovitele</t>
  </si>
  <si>
    <t>-1129756784</t>
  </si>
  <si>
    <t>005002001</t>
  </si>
  <si>
    <t>Komplexní zkoušky a měření v rozvaděči (1x kusová zkouška)</t>
  </si>
  <si>
    <t>-226489936</t>
  </si>
  <si>
    <t>005001004</t>
  </si>
  <si>
    <t>Ostatní náplň rozvaděče dle zvyklostí výrobce (spojovací materiál, lanka, žlaby, popisky atd.)</t>
  </si>
  <si>
    <t>-2033531070</t>
  </si>
  <si>
    <t>005002001.1</t>
  </si>
  <si>
    <t>-179009534</t>
  </si>
  <si>
    <t>006</t>
  </si>
  <si>
    <t>ROZVADĚČ DT2 (Strojovna ÚT)</t>
  </si>
  <si>
    <t>006002001</t>
  </si>
  <si>
    <t>Úprava zapojení stávajícího rozvaděče (odpojení nevyužívaných zařízení)</t>
  </si>
  <si>
    <t>-516621156</t>
  </si>
  <si>
    <t>007</t>
  </si>
  <si>
    <t>TECHNOLOGIE</t>
  </si>
  <si>
    <t>007001001</t>
  </si>
  <si>
    <t>Snímač teploty venkovní, prostorový Ni1000/6180 ppm</t>
  </si>
  <si>
    <t>-680600976</t>
  </si>
  <si>
    <t>007001002</t>
  </si>
  <si>
    <t>Snímač teploty topné vody jímkový Ni1000/6180 ppm, vč. jímky, l=100</t>
  </si>
  <si>
    <t>-1231528344</t>
  </si>
  <si>
    <t>007001003</t>
  </si>
  <si>
    <t>Snímač tlaku 0-10 bar, 4-20 mA</t>
  </si>
  <si>
    <t>-1486751480</t>
  </si>
  <si>
    <t>007001004</t>
  </si>
  <si>
    <t>Havarijní tlačítko</t>
  </si>
  <si>
    <t>232052374</t>
  </si>
  <si>
    <t>007001005</t>
  </si>
  <si>
    <t>Manostat pro snímání minimálního tlaku v systému</t>
  </si>
  <si>
    <t>-609172212</t>
  </si>
  <si>
    <t>007001006</t>
  </si>
  <si>
    <t>Tlakoměrný zkušební ventil třícestný vč. šroubení a těsnění</t>
  </si>
  <si>
    <t>-64699733</t>
  </si>
  <si>
    <t>007001007</t>
  </si>
  <si>
    <t>Snímač zaplavení prostoru</t>
  </si>
  <si>
    <t>-1433731109</t>
  </si>
  <si>
    <t>007001008</t>
  </si>
  <si>
    <t>Detektor plynu CH4 - dvoustupňový</t>
  </si>
  <si>
    <t>-1849311621</t>
  </si>
  <si>
    <t>007001009</t>
  </si>
  <si>
    <t>Detektor CO - dvoustupňový</t>
  </si>
  <si>
    <t>-1017148931</t>
  </si>
  <si>
    <t>007002001</t>
  </si>
  <si>
    <t>Připojení el. zařízení (čerpadla, kotle apod.) mimo dodávku MaR</t>
  </si>
  <si>
    <t>-765693954</t>
  </si>
  <si>
    <t>007002002</t>
  </si>
  <si>
    <t>2029661408</t>
  </si>
  <si>
    <t>008</t>
  </si>
  <si>
    <t>UZEMNĚNÍ</t>
  </si>
  <si>
    <t>008001001</t>
  </si>
  <si>
    <t>Vodič CYA6 zž</t>
  </si>
  <si>
    <t>924833005</t>
  </si>
  <si>
    <t>008001002</t>
  </si>
  <si>
    <t>Kabelové oko 6/6</t>
  </si>
  <si>
    <t>54931171</t>
  </si>
  <si>
    <t>008001003</t>
  </si>
  <si>
    <t>Svorka ZSA16</t>
  </si>
  <si>
    <t>2000772449</t>
  </si>
  <si>
    <t>008001004</t>
  </si>
  <si>
    <t>Cu pásek k ZSA16</t>
  </si>
  <si>
    <t>2181882</t>
  </si>
  <si>
    <t>008001005</t>
  </si>
  <si>
    <t>Svorkovice HOP</t>
  </si>
  <si>
    <t>2085055527</t>
  </si>
  <si>
    <t>008001006</t>
  </si>
  <si>
    <t>Drobný instalační materiál, nespecifikované montáže</t>
  </si>
  <si>
    <t>-907607851</t>
  </si>
  <si>
    <t>008002001</t>
  </si>
  <si>
    <t>-341047842</t>
  </si>
  <si>
    <t>009</t>
  </si>
  <si>
    <t>MONTÁŽNÍ MATERIÁL ELEKTRO:</t>
  </si>
  <si>
    <t>009001001</t>
  </si>
  <si>
    <t>Kabelový žlab Merkur 50/50 vč. příslušenství</t>
  </si>
  <si>
    <t>1021099008</t>
  </si>
  <si>
    <t>009001002</t>
  </si>
  <si>
    <t>Kabelový žlab Merkur 150/50 vč. příslušenství</t>
  </si>
  <si>
    <t>-1121541238</t>
  </si>
  <si>
    <t>009001003</t>
  </si>
  <si>
    <t>712797805</t>
  </si>
  <si>
    <t>009001004</t>
  </si>
  <si>
    <t>751242506</t>
  </si>
  <si>
    <t>009001005</t>
  </si>
  <si>
    <t>-1853771719</t>
  </si>
  <si>
    <t>009001006</t>
  </si>
  <si>
    <t>Kabel CYKY 3-J x 1,5</t>
  </si>
  <si>
    <t>-476508814</t>
  </si>
  <si>
    <t>009001007</t>
  </si>
  <si>
    <t>Kabel CYKY 3-J x 2,5</t>
  </si>
  <si>
    <t>1390040864</t>
  </si>
  <si>
    <t>009001008</t>
  </si>
  <si>
    <t>Kabel CYKY 5-J x 4</t>
  </si>
  <si>
    <t>-664830039</t>
  </si>
  <si>
    <t>009001009</t>
  </si>
  <si>
    <t>Kabel PRAFLADUR 3-O x 1,5</t>
  </si>
  <si>
    <t>728819778</t>
  </si>
  <si>
    <t>009001010</t>
  </si>
  <si>
    <t>Trubka elektroinstalační ohebná D16</t>
  </si>
  <si>
    <t>-873523347</t>
  </si>
  <si>
    <t>009001011</t>
  </si>
  <si>
    <t>Trubka elektroinstalační tuhá D16 + příchytky</t>
  </si>
  <si>
    <t>-910969376</t>
  </si>
  <si>
    <t>009001012</t>
  </si>
  <si>
    <t>Svítidlo zářivkové 2x36W, IP65 vč. trubic</t>
  </si>
  <si>
    <t>-2014349660</t>
  </si>
  <si>
    <t>009001013</t>
  </si>
  <si>
    <t>Svítidlo nouzové 11W, 60min.</t>
  </si>
  <si>
    <t>725376871</t>
  </si>
  <si>
    <t>009001014</t>
  </si>
  <si>
    <t>Vypínač č.1</t>
  </si>
  <si>
    <t>-1510550547</t>
  </si>
  <si>
    <t>009001015</t>
  </si>
  <si>
    <t>Zásuvková skříň s proudovým chráničem, 1x400V/16A, 3x230V/16A</t>
  </si>
  <si>
    <t>-235518219</t>
  </si>
  <si>
    <t>009001016</t>
  </si>
  <si>
    <t>Zásuvka nástěnná 230V/16A</t>
  </si>
  <si>
    <t>84666417</t>
  </si>
  <si>
    <t>009001017</t>
  </si>
  <si>
    <t>Krabice elektroinstalační IP65</t>
  </si>
  <si>
    <t>1970983109</t>
  </si>
  <si>
    <t>009002001</t>
  </si>
  <si>
    <t>Ukončení vodiče v rozvaděči do 2,5mm2</t>
  </si>
  <si>
    <t>-523040108</t>
  </si>
  <si>
    <t>009001018</t>
  </si>
  <si>
    <t>Kabelový štítek</t>
  </si>
  <si>
    <t>558304728</t>
  </si>
  <si>
    <t>009001019</t>
  </si>
  <si>
    <t>Ostatní drobný materiál (závěsy, svorky, pásky, hmoždinky atd.)</t>
  </si>
  <si>
    <t>kpl</t>
  </si>
  <si>
    <t>-1705413966</t>
  </si>
  <si>
    <t>009002002</t>
  </si>
  <si>
    <t>-1762853608</t>
  </si>
  <si>
    <t>010</t>
  </si>
  <si>
    <t>HZS</t>
  </si>
  <si>
    <t>010002001</t>
  </si>
  <si>
    <t>SW pro řídící systém - kotelna</t>
  </si>
  <si>
    <t>-2062780214</t>
  </si>
  <si>
    <t>010002002</t>
  </si>
  <si>
    <t>SW pro řídící systém - strojovna ÚT</t>
  </si>
  <si>
    <t>904531099</t>
  </si>
  <si>
    <t>010002003</t>
  </si>
  <si>
    <t>Test 1:1</t>
  </si>
  <si>
    <t>-67447419</t>
  </si>
  <si>
    <t>010002004</t>
  </si>
  <si>
    <t>Zprovoznění, oživení, zkušební provoz</t>
  </si>
  <si>
    <t>-940825496</t>
  </si>
  <si>
    <t>010002005</t>
  </si>
  <si>
    <t>Demontáže</t>
  </si>
  <si>
    <t>-2072838699</t>
  </si>
  <si>
    <t>010002006</t>
  </si>
  <si>
    <t>Revize elektro</t>
  </si>
  <si>
    <t>-1709215588</t>
  </si>
  <si>
    <t>010002007</t>
  </si>
  <si>
    <t>Výrobní dokumentace</t>
  </si>
  <si>
    <t>763629685</t>
  </si>
  <si>
    <t>010002008</t>
  </si>
  <si>
    <t>Dokumentace skutečného provedení</t>
  </si>
  <si>
    <t>-230327087</t>
  </si>
  <si>
    <t>010002009</t>
  </si>
  <si>
    <t>Doprava</t>
  </si>
  <si>
    <t>595852102</t>
  </si>
  <si>
    <t>010002010</t>
  </si>
  <si>
    <t>Ubytování + ostatní režie</t>
  </si>
  <si>
    <t>346952049</t>
  </si>
  <si>
    <t>010002011</t>
  </si>
  <si>
    <t>-688496996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</si>
</sst>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4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7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 applyProtection="1">
      <alignment horizontal="center" vertical="center" wrapText="1"/>
      <protection locked="0"/>
    </xf>
    <xf numFmtId="0" fontId="21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2" fillId="0" borderId="19" xfId="0" applyNumberFormat="1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0" fontId="12" fillId="5" borderId="0" xfId="0" applyFont="1" applyFill="1" applyAlignment="1">
      <alignment horizontal="center" vertical="center"/>
    </xf>
    <xf numFmtId="0" fontId="0" fillId="0" borderId="0" xfId="0"/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left" vertical="center"/>
    </xf>
    <xf numFmtId="4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s="1" customFormat="1" ht="36.9" customHeight="1">
      <c r="AR2" s="202" t="s">
        <v>5</v>
      </c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S2" s="15" t="s">
        <v>6</v>
      </c>
      <c r="BT2" s="15" t="s">
        <v>7</v>
      </c>
    </row>
    <row r="3" spans="2:72" s="1" customFormat="1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s="1" customFormat="1" ht="12" customHeight="1">
      <c r="B5" s="18"/>
      <c r="D5" s="22" t="s">
        <v>13</v>
      </c>
      <c r="K5" s="214" t="s">
        <v>14</v>
      </c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R5" s="18"/>
      <c r="BE5" s="211" t="s">
        <v>15</v>
      </c>
      <c r="BS5" s="15" t="s">
        <v>6</v>
      </c>
    </row>
    <row r="6" spans="2:71" s="1" customFormat="1" ht="36.9" customHeight="1">
      <c r="B6" s="18"/>
      <c r="D6" s="24" t="s">
        <v>16</v>
      </c>
      <c r="K6" s="215" t="s">
        <v>17</v>
      </c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R6" s="18"/>
      <c r="BE6" s="212"/>
      <c r="BS6" s="15" t="s">
        <v>6</v>
      </c>
    </row>
    <row r="7" spans="2:71" s="1" customFormat="1" ht="12" customHeight="1">
      <c r="B7" s="18"/>
      <c r="D7" s="25" t="s">
        <v>18</v>
      </c>
      <c r="K7" s="23" t="s">
        <v>1</v>
      </c>
      <c r="AK7" s="25" t="s">
        <v>19</v>
      </c>
      <c r="AN7" s="23" t="s">
        <v>1</v>
      </c>
      <c r="AR7" s="18"/>
      <c r="BE7" s="212"/>
      <c r="BS7" s="15" t="s">
        <v>6</v>
      </c>
    </row>
    <row r="8" spans="2:71" s="1" customFormat="1" ht="12" customHeight="1">
      <c r="B8" s="18"/>
      <c r="D8" s="25" t="s">
        <v>20</v>
      </c>
      <c r="K8" s="23" t="s">
        <v>21</v>
      </c>
      <c r="AK8" s="25" t="s">
        <v>22</v>
      </c>
      <c r="AN8" s="26" t="s">
        <v>23</v>
      </c>
      <c r="AR8" s="18"/>
      <c r="BE8" s="212"/>
      <c r="BS8" s="15" t="s">
        <v>6</v>
      </c>
    </row>
    <row r="9" spans="2:71" s="1" customFormat="1" ht="14.4" customHeight="1">
      <c r="B9" s="18"/>
      <c r="AR9" s="18"/>
      <c r="BE9" s="212"/>
      <c r="BS9" s="15" t="s">
        <v>6</v>
      </c>
    </row>
    <row r="10" spans="2:71" s="1" customFormat="1" ht="12" customHeight="1">
      <c r="B10" s="18"/>
      <c r="D10" s="25" t="s">
        <v>24</v>
      </c>
      <c r="AK10" s="25" t="s">
        <v>25</v>
      </c>
      <c r="AN10" s="23" t="s">
        <v>1</v>
      </c>
      <c r="AR10" s="18"/>
      <c r="BE10" s="212"/>
      <c r="BS10" s="15" t="s">
        <v>6</v>
      </c>
    </row>
    <row r="11" spans="2:71" s="1" customFormat="1" ht="18.45" customHeight="1">
      <c r="B11" s="18"/>
      <c r="E11" s="23" t="s">
        <v>26</v>
      </c>
      <c r="AK11" s="25" t="s">
        <v>27</v>
      </c>
      <c r="AN11" s="23" t="s">
        <v>1</v>
      </c>
      <c r="AR11" s="18"/>
      <c r="BE11" s="212"/>
      <c r="BS11" s="15" t="s">
        <v>6</v>
      </c>
    </row>
    <row r="12" spans="2:71" s="1" customFormat="1" ht="6.9" customHeight="1">
      <c r="B12" s="18"/>
      <c r="AR12" s="18"/>
      <c r="BE12" s="212"/>
      <c r="BS12" s="15" t="s">
        <v>6</v>
      </c>
    </row>
    <row r="13" spans="2:71" s="1" customFormat="1" ht="12" customHeight="1">
      <c r="B13" s="18"/>
      <c r="D13" s="25" t="s">
        <v>28</v>
      </c>
      <c r="AK13" s="25" t="s">
        <v>25</v>
      </c>
      <c r="AN13" s="27" t="s">
        <v>29</v>
      </c>
      <c r="AR13" s="18"/>
      <c r="BE13" s="212"/>
      <c r="BS13" s="15" t="s">
        <v>6</v>
      </c>
    </row>
    <row r="14" spans="2:71" ht="13.2">
      <c r="B14" s="18"/>
      <c r="E14" s="216" t="s">
        <v>29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5" t="s">
        <v>27</v>
      </c>
      <c r="AN14" s="27" t="s">
        <v>29</v>
      </c>
      <c r="AR14" s="18"/>
      <c r="BE14" s="212"/>
      <c r="BS14" s="15" t="s">
        <v>6</v>
      </c>
    </row>
    <row r="15" spans="2:71" s="1" customFormat="1" ht="6.9" customHeight="1">
      <c r="B15" s="18"/>
      <c r="AR15" s="18"/>
      <c r="BE15" s="212"/>
      <c r="BS15" s="15" t="s">
        <v>3</v>
      </c>
    </row>
    <row r="16" spans="2:71" s="1" customFormat="1" ht="12" customHeight="1">
      <c r="B16" s="18"/>
      <c r="D16" s="25" t="s">
        <v>30</v>
      </c>
      <c r="AK16" s="25" t="s">
        <v>25</v>
      </c>
      <c r="AN16" s="23" t="s">
        <v>1</v>
      </c>
      <c r="AR16" s="18"/>
      <c r="BE16" s="212"/>
      <c r="BS16" s="15" t="s">
        <v>3</v>
      </c>
    </row>
    <row r="17" spans="2:71" s="1" customFormat="1" ht="18.45" customHeight="1">
      <c r="B17" s="18"/>
      <c r="E17" s="23" t="s">
        <v>31</v>
      </c>
      <c r="AK17" s="25" t="s">
        <v>27</v>
      </c>
      <c r="AN17" s="23" t="s">
        <v>1</v>
      </c>
      <c r="AR17" s="18"/>
      <c r="BE17" s="212"/>
      <c r="BS17" s="15" t="s">
        <v>3</v>
      </c>
    </row>
    <row r="18" spans="2:71" s="1" customFormat="1" ht="6.9" customHeight="1">
      <c r="B18" s="18"/>
      <c r="AR18" s="18"/>
      <c r="BE18" s="212"/>
      <c r="BS18" s="15" t="s">
        <v>6</v>
      </c>
    </row>
    <row r="19" spans="2:71" s="1" customFormat="1" ht="12" customHeight="1">
      <c r="B19" s="18"/>
      <c r="D19" s="25" t="s">
        <v>32</v>
      </c>
      <c r="AK19" s="25" t="s">
        <v>25</v>
      </c>
      <c r="AN19" s="23" t="s">
        <v>1</v>
      </c>
      <c r="AR19" s="18"/>
      <c r="BE19" s="212"/>
      <c r="BS19" s="15" t="s">
        <v>33</v>
      </c>
    </row>
    <row r="20" spans="2:71" s="1" customFormat="1" ht="18.45" customHeight="1">
      <c r="B20" s="18"/>
      <c r="E20" s="23" t="s">
        <v>21</v>
      </c>
      <c r="AK20" s="25" t="s">
        <v>27</v>
      </c>
      <c r="AN20" s="23" t="s">
        <v>1</v>
      </c>
      <c r="AR20" s="18"/>
      <c r="BE20" s="212"/>
      <c r="BS20" s="15" t="s">
        <v>34</v>
      </c>
    </row>
    <row r="21" spans="2:57" s="1" customFormat="1" ht="6.9" customHeight="1">
      <c r="B21" s="18"/>
      <c r="AR21" s="18"/>
      <c r="BE21" s="212"/>
    </row>
    <row r="22" spans="2:57" s="1" customFormat="1" ht="12" customHeight="1">
      <c r="B22" s="18"/>
      <c r="D22" s="25" t="s">
        <v>35</v>
      </c>
      <c r="AR22" s="18"/>
      <c r="BE22" s="212"/>
    </row>
    <row r="23" spans="2:57" s="1" customFormat="1" ht="16.5" customHeight="1">
      <c r="B23" s="18"/>
      <c r="E23" s="218" t="s">
        <v>1</v>
      </c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R23" s="18"/>
      <c r="BE23" s="212"/>
    </row>
    <row r="24" spans="2:57" s="1" customFormat="1" ht="6.9" customHeight="1">
      <c r="B24" s="18"/>
      <c r="AR24" s="18"/>
      <c r="BE24" s="212"/>
    </row>
    <row r="25" spans="2:57" s="1" customFormat="1" ht="6.9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212"/>
    </row>
    <row r="26" spans="1:57" s="2" customFormat="1" ht="25.95" customHeight="1">
      <c r="A26" s="30"/>
      <c r="B26" s="31"/>
      <c r="C26" s="30"/>
      <c r="D26" s="32" t="s">
        <v>36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19">
        <f>ROUND(AG94,1)</f>
        <v>0</v>
      </c>
      <c r="AL26" s="220"/>
      <c r="AM26" s="220"/>
      <c r="AN26" s="220"/>
      <c r="AO26" s="220"/>
      <c r="AP26" s="30"/>
      <c r="AQ26" s="30"/>
      <c r="AR26" s="31"/>
      <c r="BE26" s="212"/>
    </row>
    <row r="27" spans="1:57" s="2" customFormat="1" ht="6.9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212"/>
    </row>
    <row r="28" spans="1:57" s="2" customFormat="1" ht="13.2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221" t="s">
        <v>37</v>
      </c>
      <c r="M28" s="221"/>
      <c r="N28" s="221"/>
      <c r="O28" s="221"/>
      <c r="P28" s="221"/>
      <c r="Q28" s="30"/>
      <c r="R28" s="30"/>
      <c r="S28" s="30"/>
      <c r="T28" s="30"/>
      <c r="U28" s="30"/>
      <c r="V28" s="30"/>
      <c r="W28" s="221" t="s">
        <v>38</v>
      </c>
      <c r="X28" s="221"/>
      <c r="Y28" s="221"/>
      <c r="Z28" s="221"/>
      <c r="AA28" s="221"/>
      <c r="AB28" s="221"/>
      <c r="AC28" s="221"/>
      <c r="AD28" s="221"/>
      <c r="AE28" s="221"/>
      <c r="AF28" s="30"/>
      <c r="AG28" s="30"/>
      <c r="AH28" s="30"/>
      <c r="AI28" s="30"/>
      <c r="AJ28" s="30"/>
      <c r="AK28" s="221" t="s">
        <v>39</v>
      </c>
      <c r="AL28" s="221"/>
      <c r="AM28" s="221"/>
      <c r="AN28" s="221"/>
      <c r="AO28" s="221"/>
      <c r="AP28" s="30"/>
      <c r="AQ28" s="30"/>
      <c r="AR28" s="31"/>
      <c r="BE28" s="212"/>
    </row>
    <row r="29" spans="2:57" s="3" customFormat="1" ht="14.4" customHeight="1">
      <c r="B29" s="35"/>
      <c r="D29" s="25" t="s">
        <v>40</v>
      </c>
      <c r="F29" s="25" t="s">
        <v>41</v>
      </c>
      <c r="L29" s="204">
        <v>0.21</v>
      </c>
      <c r="M29" s="205"/>
      <c r="N29" s="205"/>
      <c r="O29" s="205"/>
      <c r="P29" s="205"/>
      <c r="W29" s="206">
        <f>ROUND(AZ94,1)</f>
        <v>0</v>
      </c>
      <c r="X29" s="205"/>
      <c r="Y29" s="205"/>
      <c r="Z29" s="205"/>
      <c r="AA29" s="205"/>
      <c r="AB29" s="205"/>
      <c r="AC29" s="205"/>
      <c r="AD29" s="205"/>
      <c r="AE29" s="205"/>
      <c r="AK29" s="206">
        <f>ROUND(AV94,1)</f>
        <v>0</v>
      </c>
      <c r="AL29" s="205"/>
      <c r="AM29" s="205"/>
      <c r="AN29" s="205"/>
      <c r="AO29" s="205"/>
      <c r="AR29" s="35"/>
      <c r="BE29" s="213"/>
    </row>
    <row r="30" spans="2:57" s="3" customFormat="1" ht="14.4" customHeight="1">
      <c r="B30" s="35"/>
      <c r="F30" s="25" t="s">
        <v>42</v>
      </c>
      <c r="L30" s="204">
        <v>0.15</v>
      </c>
      <c r="M30" s="205"/>
      <c r="N30" s="205"/>
      <c r="O30" s="205"/>
      <c r="P30" s="205"/>
      <c r="W30" s="206">
        <f>ROUND(BA94,1)</f>
        <v>0</v>
      </c>
      <c r="X30" s="205"/>
      <c r="Y30" s="205"/>
      <c r="Z30" s="205"/>
      <c r="AA30" s="205"/>
      <c r="AB30" s="205"/>
      <c r="AC30" s="205"/>
      <c r="AD30" s="205"/>
      <c r="AE30" s="205"/>
      <c r="AK30" s="206">
        <f>ROUND(AW94,1)</f>
        <v>0</v>
      </c>
      <c r="AL30" s="205"/>
      <c r="AM30" s="205"/>
      <c r="AN30" s="205"/>
      <c r="AO30" s="205"/>
      <c r="AR30" s="35"/>
      <c r="BE30" s="213"/>
    </row>
    <row r="31" spans="2:57" s="3" customFormat="1" ht="14.4" customHeight="1" hidden="1">
      <c r="B31" s="35"/>
      <c r="F31" s="25" t="s">
        <v>43</v>
      </c>
      <c r="L31" s="204">
        <v>0.21</v>
      </c>
      <c r="M31" s="205"/>
      <c r="N31" s="205"/>
      <c r="O31" s="205"/>
      <c r="P31" s="205"/>
      <c r="W31" s="206">
        <f>ROUND(BB94,1)</f>
        <v>0</v>
      </c>
      <c r="X31" s="205"/>
      <c r="Y31" s="205"/>
      <c r="Z31" s="205"/>
      <c r="AA31" s="205"/>
      <c r="AB31" s="205"/>
      <c r="AC31" s="205"/>
      <c r="AD31" s="205"/>
      <c r="AE31" s="205"/>
      <c r="AK31" s="206">
        <v>0</v>
      </c>
      <c r="AL31" s="205"/>
      <c r="AM31" s="205"/>
      <c r="AN31" s="205"/>
      <c r="AO31" s="205"/>
      <c r="AR31" s="35"/>
      <c r="BE31" s="213"/>
    </row>
    <row r="32" spans="2:57" s="3" customFormat="1" ht="14.4" customHeight="1" hidden="1">
      <c r="B32" s="35"/>
      <c r="F32" s="25" t="s">
        <v>44</v>
      </c>
      <c r="L32" s="204">
        <v>0.15</v>
      </c>
      <c r="M32" s="205"/>
      <c r="N32" s="205"/>
      <c r="O32" s="205"/>
      <c r="P32" s="205"/>
      <c r="W32" s="206">
        <f>ROUND(BC94,1)</f>
        <v>0</v>
      </c>
      <c r="X32" s="205"/>
      <c r="Y32" s="205"/>
      <c r="Z32" s="205"/>
      <c r="AA32" s="205"/>
      <c r="AB32" s="205"/>
      <c r="AC32" s="205"/>
      <c r="AD32" s="205"/>
      <c r="AE32" s="205"/>
      <c r="AK32" s="206">
        <v>0</v>
      </c>
      <c r="AL32" s="205"/>
      <c r="AM32" s="205"/>
      <c r="AN32" s="205"/>
      <c r="AO32" s="205"/>
      <c r="AR32" s="35"/>
      <c r="BE32" s="213"/>
    </row>
    <row r="33" spans="2:57" s="3" customFormat="1" ht="14.4" customHeight="1" hidden="1">
      <c r="B33" s="35"/>
      <c r="F33" s="25" t="s">
        <v>45</v>
      </c>
      <c r="L33" s="204">
        <v>0</v>
      </c>
      <c r="M33" s="205"/>
      <c r="N33" s="205"/>
      <c r="O33" s="205"/>
      <c r="P33" s="205"/>
      <c r="W33" s="206">
        <f>ROUND(BD94,1)</f>
        <v>0</v>
      </c>
      <c r="X33" s="205"/>
      <c r="Y33" s="205"/>
      <c r="Z33" s="205"/>
      <c r="AA33" s="205"/>
      <c r="AB33" s="205"/>
      <c r="AC33" s="205"/>
      <c r="AD33" s="205"/>
      <c r="AE33" s="205"/>
      <c r="AK33" s="206">
        <v>0</v>
      </c>
      <c r="AL33" s="205"/>
      <c r="AM33" s="205"/>
      <c r="AN33" s="205"/>
      <c r="AO33" s="205"/>
      <c r="AR33" s="35"/>
      <c r="BE33" s="213"/>
    </row>
    <row r="34" spans="1:57" s="2" customFormat="1" ht="6.9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212"/>
    </row>
    <row r="35" spans="1:57" s="2" customFormat="1" ht="25.95" customHeight="1">
      <c r="A35" s="30"/>
      <c r="B35" s="31"/>
      <c r="C35" s="36"/>
      <c r="D35" s="37" t="s">
        <v>46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47</v>
      </c>
      <c r="U35" s="38"/>
      <c r="V35" s="38"/>
      <c r="W35" s="38"/>
      <c r="X35" s="210" t="s">
        <v>48</v>
      </c>
      <c r="Y35" s="208"/>
      <c r="Z35" s="208"/>
      <c r="AA35" s="208"/>
      <c r="AB35" s="208"/>
      <c r="AC35" s="38"/>
      <c r="AD35" s="38"/>
      <c r="AE35" s="38"/>
      <c r="AF35" s="38"/>
      <c r="AG35" s="38"/>
      <c r="AH35" s="38"/>
      <c r="AI35" s="38"/>
      <c r="AJ35" s="38"/>
      <c r="AK35" s="207">
        <f>SUM(AK26:AK33)</f>
        <v>0</v>
      </c>
      <c r="AL35" s="208"/>
      <c r="AM35" s="208"/>
      <c r="AN35" s="208"/>
      <c r="AO35" s="209"/>
      <c r="AP35" s="36"/>
      <c r="AQ35" s="36"/>
      <c r="AR35" s="31"/>
      <c r="BE35" s="30"/>
    </row>
    <row r="36" spans="1:57" s="2" customFormat="1" ht="6.9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2" customFormat="1" ht="14.4" customHeigh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2:44" s="1" customFormat="1" ht="14.4" customHeight="1">
      <c r="B38" s="18"/>
      <c r="AR38" s="18"/>
    </row>
    <row r="39" spans="2:44" s="1" customFormat="1" ht="14.4" customHeight="1">
      <c r="B39" s="18"/>
      <c r="AR39" s="18"/>
    </row>
    <row r="40" spans="2:44" s="1" customFormat="1" ht="14.4" customHeight="1">
      <c r="B40" s="18"/>
      <c r="AR40" s="18"/>
    </row>
    <row r="41" spans="2:44" s="1" customFormat="1" ht="14.4" customHeight="1">
      <c r="B41" s="18"/>
      <c r="AR41" s="18"/>
    </row>
    <row r="42" spans="2:44" s="1" customFormat="1" ht="14.4" customHeight="1">
      <c r="B42" s="18"/>
      <c r="AR42" s="18"/>
    </row>
    <row r="43" spans="2:44" s="1" customFormat="1" ht="14.4" customHeight="1">
      <c r="B43" s="18"/>
      <c r="AR43" s="18"/>
    </row>
    <row r="44" spans="2:44" s="1" customFormat="1" ht="14.4" customHeight="1">
      <c r="B44" s="18"/>
      <c r="AR44" s="18"/>
    </row>
    <row r="45" spans="2:44" s="1" customFormat="1" ht="14.4" customHeight="1">
      <c r="B45" s="18"/>
      <c r="AR45" s="18"/>
    </row>
    <row r="46" spans="2:44" s="1" customFormat="1" ht="14.4" customHeight="1">
      <c r="B46" s="18"/>
      <c r="AR46" s="18"/>
    </row>
    <row r="47" spans="2:44" s="1" customFormat="1" ht="14.4" customHeight="1">
      <c r="B47" s="18"/>
      <c r="AR47" s="18"/>
    </row>
    <row r="48" spans="2:44" s="1" customFormat="1" ht="14.4" customHeight="1">
      <c r="B48" s="18"/>
      <c r="AR48" s="18"/>
    </row>
    <row r="49" spans="2:44" s="2" customFormat="1" ht="14.4" customHeight="1">
      <c r="B49" s="40"/>
      <c r="D49" s="41" t="s">
        <v>49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50</v>
      </c>
      <c r="AI49" s="42"/>
      <c r="AJ49" s="42"/>
      <c r="AK49" s="42"/>
      <c r="AL49" s="42"/>
      <c r="AM49" s="42"/>
      <c r="AN49" s="42"/>
      <c r="AO49" s="42"/>
      <c r="AR49" s="40"/>
    </row>
    <row r="50" spans="2:44" ht="12">
      <c r="B50" s="18"/>
      <c r="AR50" s="18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2:44" ht="12">
      <c r="B54" s="18"/>
      <c r="AR54" s="18"/>
    </row>
    <row r="55" spans="2:44" ht="12">
      <c r="B55" s="18"/>
      <c r="AR55" s="18"/>
    </row>
    <row r="56" spans="2:44" ht="12">
      <c r="B56" s="18"/>
      <c r="AR56" s="18"/>
    </row>
    <row r="57" spans="2:44" ht="12">
      <c r="B57" s="18"/>
      <c r="AR57" s="18"/>
    </row>
    <row r="58" spans="2:44" ht="12">
      <c r="B58" s="18"/>
      <c r="AR58" s="18"/>
    </row>
    <row r="59" spans="2:44" ht="12">
      <c r="B59" s="18"/>
      <c r="AR59" s="18"/>
    </row>
    <row r="60" spans="1:57" s="2" customFormat="1" ht="13.2">
      <c r="A60" s="30"/>
      <c r="B60" s="31"/>
      <c r="C60" s="30"/>
      <c r="D60" s="43" t="s">
        <v>51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3" t="s">
        <v>52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3" t="s">
        <v>51</v>
      </c>
      <c r="AI60" s="33"/>
      <c r="AJ60" s="33"/>
      <c r="AK60" s="33"/>
      <c r="AL60" s="33"/>
      <c r="AM60" s="43" t="s">
        <v>52</v>
      </c>
      <c r="AN60" s="33"/>
      <c r="AO60" s="33"/>
      <c r="AP60" s="30"/>
      <c r="AQ60" s="30"/>
      <c r="AR60" s="31"/>
      <c r="BE60" s="30"/>
    </row>
    <row r="61" spans="2:44" ht="12">
      <c r="B61" s="18"/>
      <c r="AR61" s="18"/>
    </row>
    <row r="62" spans="2:44" ht="12">
      <c r="B62" s="18"/>
      <c r="AR62" s="18"/>
    </row>
    <row r="63" spans="2:44" ht="12">
      <c r="B63" s="18"/>
      <c r="AR63" s="18"/>
    </row>
    <row r="64" spans="1:57" s="2" customFormat="1" ht="13.2">
      <c r="A64" s="30"/>
      <c r="B64" s="31"/>
      <c r="C64" s="30"/>
      <c r="D64" s="41" t="s">
        <v>53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54</v>
      </c>
      <c r="AI64" s="44"/>
      <c r="AJ64" s="44"/>
      <c r="AK64" s="44"/>
      <c r="AL64" s="44"/>
      <c r="AM64" s="44"/>
      <c r="AN64" s="44"/>
      <c r="AO64" s="44"/>
      <c r="AP64" s="30"/>
      <c r="AQ64" s="30"/>
      <c r="AR64" s="31"/>
      <c r="BE64" s="30"/>
    </row>
    <row r="65" spans="2:44" ht="12">
      <c r="B65" s="18"/>
      <c r="AR65" s="18"/>
    </row>
    <row r="66" spans="2:44" ht="12">
      <c r="B66" s="18"/>
      <c r="AR66" s="18"/>
    </row>
    <row r="67" spans="2:44" ht="12">
      <c r="B67" s="18"/>
      <c r="AR67" s="18"/>
    </row>
    <row r="68" spans="2:44" ht="12">
      <c r="B68" s="18"/>
      <c r="AR68" s="18"/>
    </row>
    <row r="69" spans="2:44" ht="12">
      <c r="B69" s="18"/>
      <c r="AR69" s="18"/>
    </row>
    <row r="70" spans="2:44" ht="12">
      <c r="B70" s="18"/>
      <c r="AR70" s="18"/>
    </row>
    <row r="71" spans="2:44" ht="12">
      <c r="B71" s="18"/>
      <c r="AR71" s="18"/>
    </row>
    <row r="72" spans="2:44" ht="12">
      <c r="B72" s="18"/>
      <c r="AR72" s="18"/>
    </row>
    <row r="73" spans="2:44" ht="12">
      <c r="B73" s="18"/>
      <c r="AR73" s="18"/>
    </row>
    <row r="74" spans="2:44" ht="12">
      <c r="B74" s="18"/>
      <c r="AR74" s="18"/>
    </row>
    <row r="75" spans="1:57" s="2" customFormat="1" ht="13.2">
      <c r="A75" s="30"/>
      <c r="B75" s="31"/>
      <c r="C75" s="30"/>
      <c r="D75" s="43" t="s">
        <v>51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3" t="s">
        <v>52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3" t="s">
        <v>51</v>
      </c>
      <c r="AI75" s="33"/>
      <c r="AJ75" s="33"/>
      <c r="AK75" s="33"/>
      <c r="AL75" s="33"/>
      <c r="AM75" s="43" t="s">
        <v>52</v>
      </c>
      <c r="AN75" s="33"/>
      <c r="AO75" s="33"/>
      <c r="AP75" s="30"/>
      <c r="AQ75" s="30"/>
      <c r="AR75" s="31"/>
      <c r="BE75" s="30"/>
    </row>
    <row r="76" spans="1:57" s="2" customFormat="1" ht="12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2" customFormat="1" ht="6.9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1"/>
      <c r="BE77" s="30"/>
    </row>
    <row r="81" spans="1:57" s="2" customFormat="1" ht="6.9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1"/>
      <c r="BE81" s="30"/>
    </row>
    <row r="82" spans="1:57" s="2" customFormat="1" ht="24.9" customHeight="1">
      <c r="A82" s="30"/>
      <c r="B82" s="31"/>
      <c r="C82" s="19" t="s">
        <v>55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57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2:44" s="4" customFormat="1" ht="12" customHeight="1">
      <c r="B84" s="49"/>
      <c r="C84" s="25" t="s">
        <v>13</v>
      </c>
      <c r="L84" s="4" t="str">
        <f>K5</f>
        <v>20-245</v>
      </c>
      <c r="AR84" s="49"/>
    </row>
    <row r="85" spans="2:44" s="5" customFormat="1" ht="36.9" customHeight="1">
      <c r="B85" s="50"/>
      <c r="C85" s="51" t="s">
        <v>16</v>
      </c>
      <c r="L85" s="236" t="str">
        <f>K6</f>
        <v>Rekonstrukce centrální kotelny Habrovanského zámku</v>
      </c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  <c r="AG85" s="237"/>
      <c r="AH85" s="237"/>
      <c r="AI85" s="237"/>
      <c r="AJ85" s="237"/>
      <c r="AK85" s="237"/>
      <c r="AL85" s="237"/>
      <c r="AM85" s="237"/>
      <c r="AN85" s="237"/>
      <c r="AO85" s="237"/>
      <c r="AR85" s="50"/>
    </row>
    <row r="86" spans="1:57" s="2" customFormat="1" ht="6.9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57" s="2" customFormat="1" ht="12" customHeight="1">
      <c r="A87" s="30"/>
      <c r="B87" s="31"/>
      <c r="C87" s="25" t="s">
        <v>20</v>
      </c>
      <c r="D87" s="30"/>
      <c r="E87" s="30"/>
      <c r="F87" s="30"/>
      <c r="G87" s="30"/>
      <c r="H87" s="30"/>
      <c r="I87" s="30"/>
      <c r="J87" s="30"/>
      <c r="K87" s="30"/>
      <c r="L87" s="52" t="str">
        <f>IF(K8="","",K8)</f>
        <v xml:space="preserve"> 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5" t="s">
        <v>22</v>
      </c>
      <c r="AJ87" s="30"/>
      <c r="AK87" s="30"/>
      <c r="AL87" s="30"/>
      <c r="AM87" s="238" t="str">
        <f>IF(AN8="","",AN8)</f>
        <v>30. 4. 2020</v>
      </c>
      <c r="AN87" s="238"/>
      <c r="AO87" s="30"/>
      <c r="AP87" s="30"/>
      <c r="AQ87" s="30"/>
      <c r="AR87" s="31"/>
      <c r="BE87" s="30"/>
    </row>
    <row r="88" spans="1:57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57" s="2" customFormat="1" ht="15.15" customHeight="1">
      <c r="A89" s="30"/>
      <c r="B89" s="31"/>
      <c r="C89" s="25" t="s">
        <v>24</v>
      </c>
      <c r="D89" s="30"/>
      <c r="E89" s="30"/>
      <c r="F89" s="30"/>
      <c r="G89" s="30"/>
      <c r="H89" s="30"/>
      <c r="I89" s="30"/>
      <c r="J89" s="30"/>
      <c r="K89" s="30"/>
      <c r="L89" s="4" t="str">
        <f>IF(E11="","",E11)</f>
        <v>Habrovanský zámek, p.o.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5" t="s">
        <v>30</v>
      </c>
      <c r="AJ89" s="30"/>
      <c r="AK89" s="30"/>
      <c r="AL89" s="30"/>
      <c r="AM89" s="243" t="str">
        <f>IF(E17="","",E17)</f>
        <v>Ing. Pavla Wernerová</v>
      </c>
      <c r="AN89" s="244"/>
      <c r="AO89" s="244"/>
      <c r="AP89" s="244"/>
      <c r="AQ89" s="30"/>
      <c r="AR89" s="31"/>
      <c r="AS89" s="239" t="s">
        <v>56</v>
      </c>
      <c r="AT89" s="240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30"/>
    </row>
    <row r="90" spans="1:57" s="2" customFormat="1" ht="15.15" customHeight="1">
      <c r="A90" s="30"/>
      <c r="B90" s="31"/>
      <c r="C90" s="25" t="s">
        <v>28</v>
      </c>
      <c r="D90" s="30"/>
      <c r="E90" s="30"/>
      <c r="F90" s="30"/>
      <c r="G90" s="30"/>
      <c r="H90" s="30"/>
      <c r="I90" s="30"/>
      <c r="J90" s="30"/>
      <c r="K90" s="30"/>
      <c r="L90" s="4" t="str">
        <f>IF(E14="Vyplň údaj","",E14)</f>
        <v/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5" t="s">
        <v>32</v>
      </c>
      <c r="AJ90" s="30"/>
      <c r="AK90" s="30"/>
      <c r="AL90" s="30"/>
      <c r="AM90" s="243" t="str">
        <f>IF(E20="","",E20)</f>
        <v xml:space="preserve"> </v>
      </c>
      <c r="AN90" s="244"/>
      <c r="AO90" s="244"/>
      <c r="AP90" s="244"/>
      <c r="AQ90" s="30"/>
      <c r="AR90" s="31"/>
      <c r="AS90" s="241"/>
      <c r="AT90" s="242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30"/>
    </row>
    <row r="91" spans="1:57" s="2" customFormat="1" ht="10.95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241"/>
      <c r="AT91" s="242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30"/>
    </row>
    <row r="92" spans="1:57" s="2" customFormat="1" ht="29.25" customHeight="1">
      <c r="A92" s="30"/>
      <c r="B92" s="31"/>
      <c r="C92" s="227" t="s">
        <v>57</v>
      </c>
      <c r="D92" s="228"/>
      <c r="E92" s="228"/>
      <c r="F92" s="228"/>
      <c r="G92" s="228"/>
      <c r="H92" s="58"/>
      <c r="I92" s="230" t="s">
        <v>58</v>
      </c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9" t="s">
        <v>59</v>
      </c>
      <c r="AH92" s="228"/>
      <c r="AI92" s="228"/>
      <c r="AJ92" s="228"/>
      <c r="AK92" s="228"/>
      <c r="AL92" s="228"/>
      <c r="AM92" s="228"/>
      <c r="AN92" s="230" t="s">
        <v>60</v>
      </c>
      <c r="AO92" s="228"/>
      <c r="AP92" s="231"/>
      <c r="AQ92" s="59" t="s">
        <v>61</v>
      </c>
      <c r="AR92" s="31"/>
      <c r="AS92" s="60" t="s">
        <v>62</v>
      </c>
      <c r="AT92" s="61" t="s">
        <v>63</v>
      </c>
      <c r="AU92" s="61" t="s">
        <v>64</v>
      </c>
      <c r="AV92" s="61" t="s">
        <v>65</v>
      </c>
      <c r="AW92" s="61" t="s">
        <v>66</v>
      </c>
      <c r="AX92" s="61" t="s">
        <v>67</v>
      </c>
      <c r="AY92" s="61" t="s">
        <v>68</v>
      </c>
      <c r="AZ92" s="61" t="s">
        <v>69</v>
      </c>
      <c r="BA92" s="61" t="s">
        <v>70</v>
      </c>
      <c r="BB92" s="61" t="s">
        <v>71</v>
      </c>
      <c r="BC92" s="61" t="s">
        <v>72</v>
      </c>
      <c r="BD92" s="62" t="s">
        <v>73</v>
      </c>
      <c r="BE92" s="30"/>
    </row>
    <row r="93" spans="1:57" s="2" customFormat="1" ht="10.9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30"/>
    </row>
    <row r="94" spans="2:90" s="6" customFormat="1" ht="32.4" customHeight="1">
      <c r="B94" s="66"/>
      <c r="C94" s="67" t="s">
        <v>74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25">
        <f>ROUND(AG95,1)</f>
        <v>0</v>
      </c>
      <c r="AH94" s="225"/>
      <c r="AI94" s="225"/>
      <c r="AJ94" s="225"/>
      <c r="AK94" s="225"/>
      <c r="AL94" s="225"/>
      <c r="AM94" s="225"/>
      <c r="AN94" s="226">
        <f>SUM(AG94,AT94)</f>
        <v>0</v>
      </c>
      <c r="AO94" s="226"/>
      <c r="AP94" s="226"/>
      <c r="AQ94" s="70" t="s">
        <v>1</v>
      </c>
      <c r="AR94" s="66"/>
      <c r="AS94" s="71">
        <f>ROUND(AS95,1)</f>
        <v>0</v>
      </c>
      <c r="AT94" s="72">
        <f>ROUND(SUM(AV94:AW94),2)</f>
        <v>0</v>
      </c>
      <c r="AU94" s="73">
        <f>ROUND(AU95,5)</f>
        <v>0</v>
      </c>
      <c r="AV94" s="72">
        <f>ROUND(AZ94*L29,2)</f>
        <v>0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ROUND(AZ95,1)</f>
        <v>0</v>
      </c>
      <c r="BA94" s="72">
        <f>ROUND(BA95,1)</f>
        <v>0</v>
      </c>
      <c r="BB94" s="72">
        <f>ROUND(BB95,1)</f>
        <v>0</v>
      </c>
      <c r="BC94" s="72">
        <f>ROUND(BC95,1)</f>
        <v>0</v>
      </c>
      <c r="BD94" s="74">
        <f>ROUND(BD95,1)</f>
        <v>0</v>
      </c>
      <c r="BS94" s="75" t="s">
        <v>75</v>
      </c>
      <c r="BT94" s="75" t="s">
        <v>76</v>
      </c>
      <c r="BU94" s="76" t="s">
        <v>77</v>
      </c>
      <c r="BV94" s="75" t="s">
        <v>78</v>
      </c>
      <c r="BW94" s="75" t="s">
        <v>4</v>
      </c>
      <c r="BX94" s="75" t="s">
        <v>79</v>
      </c>
      <c r="CL94" s="75" t="s">
        <v>1</v>
      </c>
    </row>
    <row r="95" spans="2:91" s="7" customFormat="1" ht="24.75" customHeight="1">
      <c r="B95" s="77"/>
      <c r="C95" s="78"/>
      <c r="D95" s="235" t="s">
        <v>80</v>
      </c>
      <c r="E95" s="235"/>
      <c r="F95" s="235"/>
      <c r="G95" s="235"/>
      <c r="H95" s="235"/>
      <c r="I95" s="79"/>
      <c r="J95" s="235" t="s">
        <v>81</v>
      </c>
      <c r="K95" s="235"/>
      <c r="L95" s="235"/>
      <c r="M95" s="235"/>
      <c r="N95" s="235"/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32">
        <f>ROUND(SUM(AG96:AG98),1)</f>
        <v>0</v>
      </c>
      <c r="AH95" s="233"/>
      <c r="AI95" s="233"/>
      <c r="AJ95" s="233"/>
      <c r="AK95" s="233"/>
      <c r="AL95" s="233"/>
      <c r="AM95" s="233"/>
      <c r="AN95" s="234">
        <f>SUM(AG95,AT95)</f>
        <v>0</v>
      </c>
      <c r="AO95" s="233"/>
      <c r="AP95" s="233"/>
      <c r="AQ95" s="80" t="s">
        <v>82</v>
      </c>
      <c r="AR95" s="77"/>
      <c r="AS95" s="81">
        <f>ROUND(SUM(AS96:AS98),1)</f>
        <v>0</v>
      </c>
      <c r="AT95" s="82">
        <f>ROUND(SUM(AV95:AW95),2)</f>
        <v>0</v>
      </c>
      <c r="AU95" s="83">
        <f>ROUND(SUM(AU96:AU98),5)</f>
        <v>0</v>
      </c>
      <c r="AV95" s="82">
        <f>ROUND(AZ95*L29,2)</f>
        <v>0</v>
      </c>
      <c r="AW95" s="82">
        <f>ROUND(BA95*L30,2)</f>
        <v>0</v>
      </c>
      <c r="AX95" s="82">
        <f>ROUND(BB95*L29,2)</f>
        <v>0</v>
      </c>
      <c r="AY95" s="82">
        <f>ROUND(BC95*L30,2)</f>
        <v>0</v>
      </c>
      <c r="AZ95" s="82">
        <f>ROUND(SUM(AZ96:AZ98),1)</f>
        <v>0</v>
      </c>
      <c r="BA95" s="82">
        <f>ROUND(SUM(BA96:BA98),1)</f>
        <v>0</v>
      </c>
      <c r="BB95" s="82">
        <f>ROUND(SUM(BB96:BB98),1)</f>
        <v>0</v>
      </c>
      <c r="BC95" s="82">
        <f>ROUND(SUM(BC96:BC98),1)</f>
        <v>0</v>
      </c>
      <c r="BD95" s="84">
        <f>ROUND(SUM(BD96:BD98),1)</f>
        <v>0</v>
      </c>
      <c r="BS95" s="85" t="s">
        <v>75</v>
      </c>
      <c r="BT95" s="85" t="s">
        <v>83</v>
      </c>
      <c r="BU95" s="85" t="s">
        <v>77</v>
      </c>
      <c r="BV95" s="85" t="s">
        <v>78</v>
      </c>
      <c r="BW95" s="85" t="s">
        <v>84</v>
      </c>
      <c r="BX95" s="85" t="s">
        <v>4</v>
      </c>
      <c r="CL95" s="85" t="s">
        <v>1</v>
      </c>
      <c r="CM95" s="85" t="s">
        <v>85</v>
      </c>
    </row>
    <row r="96" spans="1:90" s="4" customFormat="1" ht="23.25" customHeight="1">
      <c r="A96" s="86" t="s">
        <v>86</v>
      </c>
      <c r="B96" s="49"/>
      <c r="C96" s="10"/>
      <c r="D96" s="10"/>
      <c r="E96" s="224" t="s">
        <v>87</v>
      </c>
      <c r="F96" s="224"/>
      <c r="G96" s="224"/>
      <c r="H96" s="224"/>
      <c r="I96" s="224"/>
      <c r="J96" s="10"/>
      <c r="K96" s="224" t="s">
        <v>88</v>
      </c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2">
        <f>'20-245-01_1 - D1.4.1 Vytá...'!J32</f>
        <v>0</v>
      </c>
      <c r="AH96" s="223"/>
      <c r="AI96" s="223"/>
      <c r="AJ96" s="223"/>
      <c r="AK96" s="223"/>
      <c r="AL96" s="223"/>
      <c r="AM96" s="223"/>
      <c r="AN96" s="222">
        <f>SUM(AG96,AT96)</f>
        <v>0</v>
      </c>
      <c r="AO96" s="223"/>
      <c r="AP96" s="223"/>
      <c r="AQ96" s="87" t="s">
        <v>89</v>
      </c>
      <c r="AR96" s="49"/>
      <c r="AS96" s="88">
        <v>0</v>
      </c>
      <c r="AT96" s="89">
        <f>ROUND(SUM(AV96:AW96),2)</f>
        <v>0</v>
      </c>
      <c r="AU96" s="90">
        <f>'20-245-01_1 - D1.4.1 Vytá...'!P135</f>
        <v>0</v>
      </c>
      <c r="AV96" s="89">
        <f>'20-245-01_1 - D1.4.1 Vytá...'!J35</f>
        <v>0</v>
      </c>
      <c r="AW96" s="89">
        <f>'20-245-01_1 - D1.4.1 Vytá...'!J36</f>
        <v>0</v>
      </c>
      <c r="AX96" s="89">
        <f>'20-245-01_1 - D1.4.1 Vytá...'!J37</f>
        <v>0</v>
      </c>
      <c r="AY96" s="89">
        <f>'20-245-01_1 - D1.4.1 Vytá...'!J38</f>
        <v>0</v>
      </c>
      <c r="AZ96" s="89">
        <f>'20-245-01_1 - D1.4.1 Vytá...'!F35</f>
        <v>0</v>
      </c>
      <c r="BA96" s="89">
        <f>'20-245-01_1 - D1.4.1 Vytá...'!F36</f>
        <v>0</v>
      </c>
      <c r="BB96" s="89">
        <f>'20-245-01_1 - D1.4.1 Vytá...'!F37</f>
        <v>0</v>
      </c>
      <c r="BC96" s="89">
        <f>'20-245-01_1 - D1.4.1 Vytá...'!F38</f>
        <v>0</v>
      </c>
      <c r="BD96" s="91">
        <f>'20-245-01_1 - D1.4.1 Vytá...'!F39</f>
        <v>0</v>
      </c>
      <c r="BT96" s="23" t="s">
        <v>85</v>
      </c>
      <c r="BV96" s="23" t="s">
        <v>78</v>
      </c>
      <c r="BW96" s="23" t="s">
        <v>90</v>
      </c>
      <c r="BX96" s="23" t="s">
        <v>84</v>
      </c>
      <c r="CL96" s="23" t="s">
        <v>1</v>
      </c>
    </row>
    <row r="97" spans="1:90" s="4" customFormat="1" ht="23.25" customHeight="1">
      <c r="A97" s="86" t="s">
        <v>86</v>
      </c>
      <c r="B97" s="49"/>
      <c r="C97" s="10"/>
      <c r="D97" s="10"/>
      <c r="E97" s="224" t="s">
        <v>91</v>
      </c>
      <c r="F97" s="224"/>
      <c r="G97" s="224"/>
      <c r="H97" s="224"/>
      <c r="I97" s="224"/>
      <c r="J97" s="10"/>
      <c r="K97" s="224" t="s">
        <v>92</v>
      </c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2">
        <f>'20-245-01_2 - D1.4.2 Plyn...'!J32</f>
        <v>0</v>
      </c>
      <c r="AH97" s="223"/>
      <c r="AI97" s="223"/>
      <c r="AJ97" s="223"/>
      <c r="AK97" s="223"/>
      <c r="AL97" s="223"/>
      <c r="AM97" s="223"/>
      <c r="AN97" s="222">
        <f>SUM(AG97,AT97)</f>
        <v>0</v>
      </c>
      <c r="AO97" s="223"/>
      <c r="AP97" s="223"/>
      <c r="AQ97" s="87" t="s">
        <v>89</v>
      </c>
      <c r="AR97" s="49"/>
      <c r="AS97" s="88">
        <v>0</v>
      </c>
      <c r="AT97" s="89">
        <f>ROUND(SUM(AV97:AW97),2)</f>
        <v>0</v>
      </c>
      <c r="AU97" s="90">
        <f>'20-245-01_2 - D1.4.2 Plyn...'!P125</f>
        <v>0</v>
      </c>
      <c r="AV97" s="89">
        <f>'20-245-01_2 - D1.4.2 Plyn...'!J35</f>
        <v>0</v>
      </c>
      <c r="AW97" s="89">
        <f>'20-245-01_2 - D1.4.2 Plyn...'!J36</f>
        <v>0</v>
      </c>
      <c r="AX97" s="89">
        <f>'20-245-01_2 - D1.4.2 Plyn...'!J37</f>
        <v>0</v>
      </c>
      <c r="AY97" s="89">
        <f>'20-245-01_2 - D1.4.2 Plyn...'!J38</f>
        <v>0</v>
      </c>
      <c r="AZ97" s="89">
        <f>'20-245-01_2 - D1.4.2 Plyn...'!F35</f>
        <v>0</v>
      </c>
      <c r="BA97" s="89">
        <f>'20-245-01_2 - D1.4.2 Plyn...'!F36</f>
        <v>0</v>
      </c>
      <c r="BB97" s="89">
        <f>'20-245-01_2 - D1.4.2 Plyn...'!F37</f>
        <v>0</v>
      </c>
      <c r="BC97" s="89">
        <f>'20-245-01_2 - D1.4.2 Plyn...'!F38</f>
        <v>0</v>
      </c>
      <c r="BD97" s="91">
        <f>'20-245-01_2 - D1.4.2 Plyn...'!F39</f>
        <v>0</v>
      </c>
      <c r="BT97" s="23" t="s">
        <v>85</v>
      </c>
      <c r="BV97" s="23" t="s">
        <v>78</v>
      </c>
      <c r="BW97" s="23" t="s">
        <v>93</v>
      </c>
      <c r="BX97" s="23" t="s">
        <v>84</v>
      </c>
      <c r="CL97" s="23" t="s">
        <v>1</v>
      </c>
    </row>
    <row r="98" spans="1:90" s="4" customFormat="1" ht="23.25" customHeight="1">
      <c r="A98" s="86" t="s">
        <v>86</v>
      </c>
      <c r="B98" s="49"/>
      <c r="C98" s="10"/>
      <c r="D98" s="10"/>
      <c r="E98" s="224" t="s">
        <v>94</v>
      </c>
      <c r="F98" s="224"/>
      <c r="G98" s="224"/>
      <c r="H98" s="224"/>
      <c r="I98" s="224"/>
      <c r="J98" s="10"/>
      <c r="K98" s="224" t="s">
        <v>95</v>
      </c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2">
        <f>'20-245-01_3 - D1.4.3 Měře...'!J32</f>
        <v>0</v>
      </c>
      <c r="AH98" s="223"/>
      <c r="AI98" s="223"/>
      <c r="AJ98" s="223"/>
      <c r="AK98" s="223"/>
      <c r="AL98" s="223"/>
      <c r="AM98" s="223"/>
      <c r="AN98" s="222">
        <f>SUM(AG98,AT98)</f>
        <v>0</v>
      </c>
      <c r="AO98" s="223"/>
      <c r="AP98" s="223"/>
      <c r="AQ98" s="87" t="s">
        <v>89</v>
      </c>
      <c r="AR98" s="49"/>
      <c r="AS98" s="92">
        <v>0</v>
      </c>
      <c r="AT98" s="93">
        <f>ROUND(SUM(AV98:AW98),2)</f>
        <v>0</v>
      </c>
      <c r="AU98" s="94">
        <f>'20-245-01_3 - D1.4.3 Měře...'!P131</f>
        <v>0</v>
      </c>
      <c r="AV98" s="93">
        <f>'20-245-01_3 - D1.4.3 Měře...'!J35</f>
        <v>0</v>
      </c>
      <c r="AW98" s="93">
        <f>'20-245-01_3 - D1.4.3 Měře...'!J36</f>
        <v>0</v>
      </c>
      <c r="AX98" s="93">
        <f>'20-245-01_3 - D1.4.3 Měře...'!J37</f>
        <v>0</v>
      </c>
      <c r="AY98" s="93">
        <f>'20-245-01_3 - D1.4.3 Měře...'!J38</f>
        <v>0</v>
      </c>
      <c r="AZ98" s="93">
        <f>'20-245-01_3 - D1.4.3 Měře...'!F35</f>
        <v>0</v>
      </c>
      <c r="BA98" s="93">
        <f>'20-245-01_3 - D1.4.3 Měře...'!F36</f>
        <v>0</v>
      </c>
      <c r="BB98" s="93">
        <f>'20-245-01_3 - D1.4.3 Měře...'!F37</f>
        <v>0</v>
      </c>
      <c r="BC98" s="93">
        <f>'20-245-01_3 - D1.4.3 Měře...'!F38</f>
        <v>0</v>
      </c>
      <c r="BD98" s="95">
        <f>'20-245-01_3 - D1.4.3 Měře...'!F39</f>
        <v>0</v>
      </c>
      <c r="BT98" s="23" t="s">
        <v>85</v>
      </c>
      <c r="BV98" s="23" t="s">
        <v>78</v>
      </c>
      <c r="BW98" s="23" t="s">
        <v>96</v>
      </c>
      <c r="BX98" s="23" t="s">
        <v>84</v>
      </c>
      <c r="CL98" s="23" t="s">
        <v>1</v>
      </c>
    </row>
    <row r="99" spans="1:57" s="2" customFormat="1" ht="30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1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</row>
    <row r="100" spans="1:57" s="2" customFormat="1" ht="6.9" customHeight="1">
      <c r="A100" s="30"/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31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</row>
  </sheetData>
  <mergeCells count="54">
    <mergeCell ref="AS89:AT91"/>
    <mergeCell ref="AM89:AP89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E98:I98"/>
    <mergeCell ref="K98:AF98"/>
    <mergeCell ref="AG94:AM94"/>
    <mergeCell ref="AN94:AP94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W30:AE30"/>
    <mergeCell ref="AK30:AO30"/>
    <mergeCell ref="L30:P30"/>
    <mergeCell ref="AK31:AO31"/>
    <mergeCell ref="AG98:AM98"/>
    <mergeCell ref="AN98:AP98"/>
    <mergeCell ref="L85:AO85"/>
    <mergeCell ref="AM87:AN87"/>
    <mergeCell ref="AK26:AO26"/>
    <mergeCell ref="L28:P28"/>
    <mergeCell ref="W28:AE28"/>
    <mergeCell ref="AK28:AO28"/>
    <mergeCell ref="AK29:AO29"/>
    <mergeCell ref="L29:P29"/>
    <mergeCell ref="W29:AE29"/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</mergeCells>
  <hyperlinks>
    <hyperlink ref="A96" location="'20-245-01_1 - D1.4.1 Vytá...'!C2" display="/"/>
    <hyperlink ref="A97" location="'20-245-01_2 - D1.4.2 Plyn...'!C2" display="/"/>
    <hyperlink ref="A98" location="'20-245-01_3 - D1.4.3 Měř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96"/>
      <c r="L2" s="202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5" t="s">
        <v>90</v>
      </c>
    </row>
    <row r="3" spans="2:46" s="1" customFormat="1" ht="6.9" customHeight="1">
      <c r="B3" s="16"/>
      <c r="C3" s="17"/>
      <c r="D3" s="17"/>
      <c r="E3" s="17"/>
      <c r="F3" s="17"/>
      <c r="G3" s="17"/>
      <c r="H3" s="17"/>
      <c r="I3" s="97"/>
      <c r="J3" s="17"/>
      <c r="K3" s="17"/>
      <c r="L3" s="18"/>
      <c r="AT3" s="15" t="s">
        <v>85</v>
      </c>
    </row>
    <row r="4" spans="2:46" s="1" customFormat="1" ht="24.9" customHeight="1">
      <c r="B4" s="18"/>
      <c r="D4" s="19" t="s">
        <v>97</v>
      </c>
      <c r="I4" s="96"/>
      <c r="L4" s="18"/>
      <c r="M4" s="98" t="s">
        <v>10</v>
      </c>
      <c r="AT4" s="15" t="s">
        <v>3</v>
      </c>
    </row>
    <row r="5" spans="2:12" s="1" customFormat="1" ht="6.9" customHeight="1">
      <c r="B5" s="18"/>
      <c r="I5" s="96"/>
      <c r="L5" s="18"/>
    </row>
    <row r="6" spans="2:12" s="1" customFormat="1" ht="12" customHeight="1">
      <c r="B6" s="18"/>
      <c r="D6" s="25" t="s">
        <v>16</v>
      </c>
      <c r="I6" s="96"/>
      <c r="L6" s="18"/>
    </row>
    <row r="7" spans="2:12" s="1" customFormat="1" ht="16.5" customHeight="1">
      <c r="B7" s="18"/>
      <c r="E7" s="246" t="str">
        <f>'Rekapitulace stavby'!K6</f>
        <v>Rekonstrukce centrální kotelny Habrovanského zámku</v>
      </c>
      <c r="F7" s="247"/>
      <c r="G7" s="247"/>
      <c r="H7" s="247"/>
      <c r="I7" s="96"/>
      <c r="L7" s="18"/>
    </row>
    <row r="8" spans="2:12" s="1" customFormat="1" ht="12" customHeight="1">
      <c r="B8" s="18"/>
      <c r="D8" s="25" t="s">
        <v>98</v>
      </c>
      <c r="I8" s="96"/>
      <c r="L8" s="18"/>
    </row>
    <row r="9" spans="1:31" s="2" customFormat="1" ht="16.5" customHeight="1">
      <c r="A9" s="30"/>
      <c r="B9" s="31"/>
      <c r="C9" s="30"/>
      <c r="D9" s="30"/>
      <c r="E9" s="246" t="s">
        <v>99</v>
      </c>
      <c r="F9" s="245"/>
      <c r="G9" s="245"/>
      <c r="H9" s="245"/>
      <c r="I9" s="99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 customHeight="1">
      <c r="A10" s="30"/>
      <c r="B10" s="31"/>
      <c r="C10" s="30"/>
      <c r="D10" s="25" t="s">
        <v>100</v>
      </c>
      <c r="E10" s="30"/>
      <c r="F10" s="30"/>
      <c r="G10" s="30"/>
      <c r="H10" s="30"/>
      <c r="I10" s="99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6.5" customHeight="1">
      <c r="A11" s="30"/>
      <c r="B11" s="31"/>
      <c r="C11" s="30"/>
      <c r="D11" s="30"/>
      <c r="E11" s="236" t="s">
        <v>101</v>
      </c>
      <c r="F11" s="245"/>
      <c r="G11" s="245"/>
      <c r="H11" s="245"/>
      <c r="I11" s="99"/>
      <c r="J11" s="30"/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>
      <c r="A12" s="30"/>
      <c r="B12" s="31"/>
      <c r="C12" s="30"/>
      <c r="D12" s="30"/>
      <c r="E12" s="30"/>
      <c r="F12" s="30"/>
      <c r="G12" s="30"/>
      <c r="H12" s="30"/>
      <c r="I12" s="99"/>
      <c r="J12" s="30"/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2" customHeight="1">
      <c r="A13" s="30"/>
      <c r="B13" s="31"/>
      <c r="C13" s="30"/>
      <c r="D13" s="25" t="s">
        <v>18</v>
      </c>
      <c r="E13" s="30"/>
      <c r="F13" s="23" t="s">
        <v>1</v>
      </c>
      <c r="G13" s="30"/>
      <c r="H13" s="30"/>
      <c r="I13" s="100" t="s">
        <v>19</v>
      </c>
      <c r="J13" s="23" t="s">
        <v>1</v>
      </c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5" t="s">
        <v>20</v>
      </c>
      <c r="E14" s="30"/>
      <c r="F14" s="23" t="s">
        <v>21</v>
      </c>
      <c r="G14" s="30"/>
      <c r="H14" s="30"/>
      <c r="I14" s="100" t="s">
        <v>22</v>
      </c>
      <c r="J14" s="53" t="str">
        <f>'Rekapitulace stavby'!AN8</f>
        <v>30. 4. 2020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0.95" customHeight="1">
      <c r="A15" s="30"/>
      <c r="B15" s="31"/>
      <c r="C15" s="30"/>
      <c r="D15" s="30"/>
      <c r="E15" s="30"/>
      <c r="F15" s="30"/>
      <c r="G15" s="30"/>
      <c r="H15" s="30"/>
      <c r="I15" s="99"/>
      <c r="J15" s="30"/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12" customHeight="1">
      <c r="A16" s="30"/>
      <c r="B16" s="31"/>
      <c r="C16" s="30"/>
      <c r="D16" s="25" t="s">
        <v>24</v>
      </c>
      <c r="E16" s="30"/>
      <c r="F16" s="30"/>
      <c r="G16" s="30"/>
      <c r="H16" s="30"/>
      <c r="I16" s="100" t="s">
        <v>25</v>
      </c>
      <c r="J16" s="23" t="s">
        <v>1</v>
      </c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8" customHeight="1">
      <c r="A17" s="30"/>
      <c r="B17" s="31"/>
      <c r="C17" s="30"/>
      <c r="D17" s="30"/>
      <c r="E17" s="23" t="s">
        <v>26</v>
      </c>
      <c r="F17" s="30"/>
      <c r="G17" s="30"/>
      <c r="H17" s="30"/>
      <c r="I17" s="100" t="s">
        <v>27</v>
      </c>
      <c r="J17" s="23" t="s">
        <v>1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6.9" customHeight="1">
      <c r="A18" s="30"/>
      <c r="B18" s="31"/>
      <c r="C18" s="30"/>
      <c r="D18" s="30"/>
      <c r="E18" s="30"/>
      <c r="F18" s="30"/>
      <c r="G18" s="30"/>
      <c r="H18" s="30"/>
      <c r="I18" s="99"/>
      <c r="J18" s="30"/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2" customHeight="1">
      <c r="A19" s="30"/>
      <c r="B19" s="31"/>
      <c r="C19" s="30"/>
      <c r="D19" s="25" t="s">
        <v>28</v>
      </c>
      <c r="E19" s="30"/>
      <c r="F19" s="30"/>
      <c r="G19" s="30"/>
      <c r="H19" s="30"/>
      <c r="I19" s="100" t="s">
        <v>25</v>
      </c>
      <c r="J19" s="26" t="str">
        <f>'Rekapitulace stavby'!AN13</f>
        <v>Vyplň údaj</v>
      </c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8" customHeight="1">
      <c r="A20" s="30"/>
      <c r="B20" s="31"/>
      <c r="C20" s="30"/>
      <c r="D20" s="30"/>
      <c r="E20" s="248" t="str">
        <f>'Rekapitulace stavby'!E14</f>
        <v>Vyplň údaj</v>
      </c>
      <c r="F20" s="214"/>
      <c r="G20" s="214"/>
      <c r="H20" s="214"/>
      <c r="I20" s="100" t="s">
        <v>27</v>
      </c>
      <c r="J20" s="26" t="str">
        <f>'Rekapitulace stavby'!AN14</f>
        <v>Vyplň údaj</v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6.9" customHeight="1">
      <c r="A21" s="30"/>
      <c r="B21" s="31"/>
      <c r="C21" s="30"/>
      <c r="D21" s="30"/>
      <c r="E21" s="30"/>
      <c r="F21" s="30"/>
      <c r="G21" s="30"/>
      <c r="H21" s="30"/>
      <c r="I21" s="99"/>
      <c r="J21" s="30"/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2" customHeight="1">
      <c r="A22" s="30"/>
      <c r="B22" s="31"/>
      <c r="C22" s="30"/>
      <c r="D22" s="25" t="s">
        <v>30</v>
      </c>
      <c r="E22" s="30"/>
      <c r="F22" s="30"/>
      <c r="G22" s="30"/>
      <c r="H22" s="30"/>
      <c r="I22" s="100" t="s">
        <v>25</v>
      </c>
      <c r="J22" s="23" t="s">
        <v>1</v>
      </c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8" customHeight="1">
      <c r="A23" s="30"/>
      <c r="B23" s="31"/>
      <c r="C23" s="30"/>
      <c r="D23" s="30"/>
      <c r="E23" s="23" t="s">
        <v>31</v>
      </c>
      <c r="F23" s="30"/>
      <c r="G23" s="30"/>
      <c r="H23" s="30"/>
      <c r="I23" s="100" t="s">
        <v>27</v>
      </c>
      <c r="J23" s="23" t="s">
        <v>1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6.9" customHeight="1">
      <c r="A24" s="30"/>
      <c r="B24" s="31"/>
      <c r="C24" s="30"/>
      <c r="D24" s="30"/>
      <c r="E24" s="30"/>
      <c r="F24" s="30"/>
      <c r="G24" s="30"/>
      <c r="H24" s="30"/>
      <c r="I24" s="99"/>
      <c r="J24" s="30"/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2" customHeight="1">
      <c r="A25" s="30"/>
      <c r="B25" s="31"/>
      <c r="C25" s="30"/>
      <c r="D25" s="25" t="s">
        <v>32</v>
      </c>
      <c r="E25" s="30"/>
      <c r="F25" s="30"/>
      <c r="G25" s="30"/>
      <c r="H25" s="30"/>
      <c r="I25" s="100" t="s">
        <v>25</v>
      </c>
      <c r="J25" s="23" t="str">
        <f>IF('Rekapitulace stavby'!AN19="","",'Rekapitulace stavby'!AN19)</f>
        <v/>
      </c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8" customHeight="1">
      <c r="A26" s="30"/>
      <c r="B26" s="31"/>
      <c r="C26" s="30"/>
      <c r="D26" s="30"/>
      <c r="E26" s="23" t="str">
        <f>IF('Rekapitulace stavby'!E20="","",'Rekapitulace stavby'!E20)</f>
        <v xml:space="preserve"> </v>
      </c>
      <c r="F26" s="30"/>
      <c r="G26" s="30"/>
      <c r="H26" s="30"/>
      <c r="I26" s="100" t="s">
        <v>27</v>
      </c>
      <c r="J26" s="23" t="str">
        <f>IF('Rekapitulace stavby'!AN20="","",'Rekapitulace stavby'!AN20)</f>
        <v/>
      </c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6.9" customHeight="1">
      <c r="A27" s="30"/>
      <c r="B27" s="31"/>
      <c r="C27" s="30"/>
      <c r="D27" s="30"/>
      <c r="E27" s="30"/>
      <c r="F27" s="30"/>
      <c r="G27" s="30"/>
      <c r="H27" s="30"/>
      <c r="I27" s="99"/>
      <c r="J27" s="30"/>
      <c r="K27" s="30"/>
      <c r="L27" s="4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2" customHeight="1">
      <c r="A28" s="30"/>
      <c r="B28" s="31"/>
      <c r="C28" s="30"/>
      <c r="D28" s="25" t="s">
        <v>35</v>
      </c>
      <c r="E28" s="30"/>
      <c r="F28" s="30"/>
      <c r="G28" s="30"/>
      <c r="H28" s="30"/>
      <c r="I28" s="99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8" customFormat="1" ht="16.5" customHeight="1">
      <c r="A29" s="101"/>
      <c r="B29" s="102"/>
      <c r="C29" s="101"/>
      <c r="D29" s="101"/>
      <c r="E29" s="218" t="s">
        <v>1</v>
      </c>
      <c r="F29" s="218"/>
      <c r="G29" s="218"/>
      <c r="H29" s="218"/>
      <c r="I29" s="103"/>
      <c r="J29" s="101"/>
      <c r="K29" s="101"/>
      <c r="L29" s="104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6.9" customHeight="1">
      <c r="A30" s="30"/>
      <c r="B30" s="31"/>
      <c r="C30" s="30"/>
      <c r="D30" s="30"/>
      <c r="E30" s="30"/>
      <c r="F30" s="30"/>
      <c r="G30" s="30"/>
      <c r="H30" s="30"/>
      <c r="I30" s="99"/>
      <c r="J30" s="30"/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" customHeight="1">
      <c r="A31" s="30"/>
      <c r="B31" s="31"/>
      <c r="C31" s="30"/>
      <c r="D31" s="64"/>
      <c r="E31" s="64"/>
      <c r="F31" s="64"/>
      <c r="G31" s="64"/>
      <c r="H31" s="64"/>
      <c r="I31" s="105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25.35" customHeight="1">
      <c r="A32" s="30"/>
      <c r="B32" s="31"/>
      <c r="C32" s="30"/>
      <c r="D32" s="106" t="s">
        <v>36</v>
      </c>
      <c r="E32" s="30"/>
      <c r="F32" s="30"/>
      <c r="G32" s="30"/>
      <c r="H32" s="30"/>
      <c r="I32" s="99"/>
      <c r="J32" s="69">
        <f>ROUND(J135,1)</f>
        <v>0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6.9" customHeight="1">
      <c r="A33" s="30"/>
      <c r="B33" s="31"/>
      <c r="C33" s="30"/>
      <c r="D33" s="64"/>
      <c r="E33" s="64"/>
      <c r="F33" s="64"/>
      <c r="G33" s="64"/>
      <c r="H33" s="64"/>
      <c r="I33" s="105"/>
      <c r="J33" s="64"/>
      <c r="K33" s="64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customHeight="1">
      <c r="A34" s="30"/>
      <c r="B34" s="31"/>
      <c r="C34" s="30"/>
      <c r="D34" s="30"/>
      <c r="E34" s="30"/>
      <c r="F34" s="34" t="s">
        <v>38</v>
      </c>
      <c r="G34" s="30"/>
      <c r="H34" s="30"/>
      <c r="I34" s="107" t="s">
        <v>37</v>
      </c>
      <c r="J34" s="34" t="s">
        <v>39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customHeight="1">
      <c r="A35" s="30"/>
      <c r="B35" s="31"/>
      <c r="C35" s="30"/>
      <c r="D35" s="108" t="s">
        <v>40</v>
      </c>
      <c r="E35" s="25" t="s">
        <v>41</v>
      </c>
      <c r="F35" s="109">
        <f>ROUND((SUM(BE135:BE325)),1)</f>
        <v>0</v>
      </c>
      <c r="G35" s="30"/>
      <c r="H35" s="30"/>
      <c r="I35" s="110">
        <v>0.21</v>
      </c>
      <c r="J35" s="109">
        <f>ROUND(((SUM(BE135:BE325))*I35),1)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customHeight="1">
      <c r="A36" s="30"/>
      <c r="B36" s="31"/>
      <c r="C36" s="30"/>
      <c r="D36" s="30"/>
      <c r="E36" s="25" t="s">
        <v>42</v>
      </c>
      <c r="F36" s="109">
        <f>ROUND((SUM(BF135:BF325)),1)</f>
        <v>0</v>
      </c>
      <c r="G36" s="30"/>
      <c r="H36" s="30"/>
      <c r="I36" s="110">
        <v>0.15</v>
      </c>
      <c r="J36" s="109">
        <f>ROUND(((SUM(BF135:BF325))*I36),1)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customHeight="1" hidden="1">
      <c r="A37" s="30"/>
      <c r="B37" s="31"/>
      <c r="C37" s="30"/>
      <c r="D37" s="30"/>
      <c r="E37" s="25" t="s">
        <v>43</v>
      </c>
      <c r="F37" s="109">
        <f>ROUND((SUM(BG135:BG325)),1)</f>
        <v>0</v>
      </c>
      <c r="G37" s="30"/>
      <c r="H37" s="30"/>
      <c r="I37" s="110">
        <v>0.21</v>
      </c>
      <c r="J37" s="109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4" customHeight="1" hidden="1">
      <c r="A38" s="30"/>
      <c r="B38" s="31"/>
      <c r="C38" s="30"/>
      <c r="D38" s="30"/>
      <c r="E38" s="25" t="s">
        <v>44</v>
      </c>
      <c r="F38" s="109">
        <f>ROUND((SUM(BH135:BH325)),1)</f>
        <v>0</v>
      </c>
      <c r="G38" s="30"/>
      <c r="H38" s="30"/>
      <c r="I38" s="110">
        <v>0.15</v>
      </c>
      <c r="J38" s="109">
        <f>0</f>
        <v>0</v>
      </c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4" customHeight="1" hidden="1">
      <c r="A39" s="30"/>
      <c r="B39" s="31"/>
      <c r="C39" s="30"/>
      <c r="D39" s="30"/>
      <c r="E39" s="25" t="s">
        <v>45</v>
      </c>
      <c r="F39" s="109">
        <f>ROUND((SUM(BI135:BI325)),1)</f>
        <v>0</v>
      </c>
      <c r="G39" s="30"/>
      <c r="H39" s="30"/>
      <c r="I39" s="110">
        <v>0</v>
      </c>
      <c r="J39" s="109">
        <f>0</f>
        <v>0</v>
      </c>
      <c r="K39" s="30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6.9" customHeight="1">
      <c r="A40" s="30"/>
      <c r="B40" s="31"/>
      <c r="C40" s="30"/>
      <c r="D40" s="30"/>
      <c r="E40" s="30"/>
      <c r="F40" s="30"/>
      <c r="G40" s="30"/>
      <c r="H40" s="30"/>
      <c r="I40" s="99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25.35" customHeight="1">
      <c r="A41" s="30"/>
      <c r="B41" s="31"/>
      <c r="C41" s="111"/>
      <c r="D41" s="112" t="s">
        <v>46</v>
      </c>
      <c r="E41" s="58"/>
      <c r="F41" s="58"/>
      <c r="G41" s="113" t="s">
        <v>47</v>
      </c>
      <c r="H41" s="114" t="s">
        <v>48</v>
      </c>
      <c r="I41" s="115"/>
      <c r="J41" s="116">
        <f>SUM(J32:J39)</f>
        <v>0</v>
      </c>
      <c r="K41" s="117"/>
      <c r="L41" s="4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14.4" customHeight="1">
      <c r="A42" s="30"/>
      <c r="B42" s="31"/>
      <c r="C42" s="30"/>
      <c r="D42" s="30"/>
      <c r="E42" s="30"/>
      <c r="F42" s="30"/>
      <c r="G42" s="30"/>
      <c r="H42" s="30"/>
      <c r="I42" s="99"/>
      <c r="J42" s="30"/>
      <c r="K42" s="30"/>
      <c r="L42" s="4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2:12" s="1" customFormat="1" ht="14.4" customHeight="1">
      <c r="B43" s="18"/>
      <c r="I43" s="96"/>
      <c r="L43" s="18"/>
    </row>
    <row r="44" spans="2:12" s="1" customFormat="1" ht="14.4" customHeight="1">
      <c r="B44" s="18"/>
      <c r="I44" s="96"/>
      <c r="L44" s="18"/>
    </row>
    <row r="45" spans="2:12" s="1" customFormat="1" ht="14.4" customHeight="1">
      <c r="B45" s="18"/>
      <c r="I45" s="96"/>
      <c r="L45" s="18"/>
    </row>
    <row r="46" spans="2:12" s="1" customFormat="1" ht="14.4" customHeight="1">
      <c r="B46" s="18"/>
      <c r="I46" s="96"/>
      <c r="L46" s="18"/>
    </row>
    <row r="47" spans="2:12" s="1" customFormat="1" ht="14.4" customHeight="1">
      <c r="B47" s="18"/>
      <c r="I47" s="96"/>
      <c r="L47" s="18"/>
    </row>
    <row r="48" spans="2:12" s="1" customFormat="1" ht="14.4" customHeight="1">
      <c r="B48" s="18"/>
      <c r="I48" s="96"/>
      <c r="L48" s="18"/>
    </row>
    <row r="49" spans="2:12" s="1" customFormat="1" ht="14.4" customHeight="1">
      <c r="B49" s="18"/>
      <c r="I49" s="96"/>
      <c r="L49" s="18"/>
    </row>
    <row r="50" spans="2:12" s="2" customFormat="1" ht="14.4" customHeight="1">
      <c r="B50" s="40"/>
      <c r="D50" s="41" t="s">
        <v>49</v>
      </c>
      <c r="E50" s="42"/>
      <c r="F50" s="42"/>
      <c r="G50" s="41" t="s">
        <v>50</v>
      </c>
      <c r="H50" s="42"/>
      <c r="I50" s="118"/>
      <c r="J50" s="42"/>
      <c r="K50" s="42"/>
      <c r="L50" s="4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3.2">
      <c r="A61" s="30"/>
      <c r="B61" s="31"/>
      <c r="C61" s="30"/>
      <c r="D61" s="43" t="s">
        <v>51</v>
      </c>
      <c r="E61" s="33"/>
      <c r="F61" s="119" t="s">
        <v>52</v>
      </c>
      <c r="G61" s="43" t="s">
        <v>51</v>
      </c>
      <c r="H61" s="33"/>
      <c r="I61" s="120"/>
      <c r="J61" s="121" t="s">
        <v>52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3.2">
      <c r="A65" s="30"/>
      <c r="B65" s="31"/>
      <c r="C65" s="30"/>
      <c r="D65" s="41" t="s">
        <v>53</v>
      </c>
      <c r="E65" s="44"/>
      <c r="F65" s="44"/>
      <c r="G65" s="41" t="s">
        <v>54</v>
      </c>
      <c r="H65" s="44"/>
      <c r="I65" s="122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3.2">
      <c r="A76" s="30"/>
      <c r="B76" s="31"/>
      <c r="C76" s="30"/>
      <c r="D76" s="43" t="s">
        <v>51</v>
      </c>
      <c r="E76" s="33"/>
      <c r="F76" s="119" t="s">
        <v>52</v>
      </c>
      <c r="G76" s="43" t="s">
        <v>51</v>
      </c>
      <c r="H76" s="33"/>
      <c r="I76" s="120"/>
      <c r="J76" s="121" t="s">
        <v>52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customHeight="1">
      <c r="A77" s="30"/>
      <c r="B77" s="45"/>
      <c r="C77" s="46"/>
      <c r="D77" s="46"/>
      <c r="E77" s="46"/>
      <c r="F77" s="46"/>
      <c r="G77" s="46"/>
      <c r="H77" s="46"/>
      <c r="I77" s="123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" customHeight="1" hidden="1">
      <c r="A81" s="30"/>
      <c r="B81" s="47"/>
      <c r="C81" s="48"/>
      <c r="D81" s="48"/>
      <c r="E81" s="48"/>
      <c r="F81" s="48"/>
      <c r="G81" s="48"/>
      <c r="H81" s="48"/>
      <c r="I81" s="124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" customHeight="1" hidden="1">
      <c r="A82" s="30"/>
      <c r="B82" s="31"/>
      <c r="C82" s="19" t="s">
        <v>102</v>
      </c>
      <c r="D82" s="30"/>
      <c r="E82" s="30"/>
      <c r="F82" s="30"/>
      <c r="G82" s="30"/>
      <c r="H82" s="30"/>
      <c r="I82" s="99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" customHeight="1" hidden="1">
      <c r="A83" s="30"/>
      <c r="B83" s="31"/>
      <c r="C83" s="30"/>
      <c r="D83" s="30"/>
      <c r="E83" s="30"/>
      <c r="F83" s="30"/>
      <c r="G83" s="30"/>
      <c r="H83" s="30"/>
      <c r="I83" s="99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 hidden="1">
      <c r="A84" s="30"/>
      <c r="B84" s="31"/>
      <c r="C84" s="25" t="s">
        <v>16</v>
      </c>
      <c r="D84" s="30"/>
      <c r="E84" s="30"/>
      <c r="F84" s="30"/>
      <c r="G84" s="30"/>
      <c r="H84" s="30"/>
      <c r="I84" s="99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 hidden="1">
      <c r="A85" s="30"/>
      <c r="B85" s="31"/>
      <c r="C85" s="30"/>
      <c r="D85" s="30"/>
      <c r="E85" s="246" t="str">
        <f>E7</f>
        <v>Rekonstrukce centrální kotelny Habrovanského zámku</v>
      </c>
      <c r="F85" s="247"/>
      <c r="G85" s="247"/>
      <c r="H85" s="247"/>
      <c r="I85" s="99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2:12" s="1" customFormat="1" ht="12" customHeight="1" hidden="1">
      <c r="B86" s="18"/>
      <c r="C86" s="25" t="s">
        <v>98</v>
      </c>
      <c r="I86" s="96"/>
      <c r="L86" s="18"/>
    </row>
    <row r="87" spans="1:31" s="2" customFormat="1" ht="16.5" customHeight="1" hidden="1">
      <c r="A87" s="30"/>
      <c r="B87" s="31"/>
      <c r="C87" s="30"/>
      <c r="D87" s="30"/>
      <c r="E87" s="246" t="s">
        <v>99</v>
      </c>
      <c r="F87" s="245"/>
      <c r="G87" s="245"/>
      <c r="H87" s="245"/>
      <c r="I87" s="99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12" customHeight="1" hidden="1">
      <c r="A88" s="30"/>
      <c r="B88" s="31"/>
      <c r="C88" s="25" t="s">
        <v>100</v>
      </c>
      <c r="D88" s="30"/>
      <c r="E88" s="30"/>
      <c r="F88" s="30"/>
      <c r="G88" s="30"/>
      <c r="H88" s="30"/>
      <c r="I88" s="99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6.5" customHeight="1" hidden="1">
      <c r="A89" s="30"/>
      <c r="B89" s="31"/>
      <c r="C89" s="30"/>
      <c r="D89" s="30"/>
      <c r="E89" s="236" t="str">
        <f>E11</f>
        <v>20-245-01_1 - D1.4.1 Vytápění, zdravotně technické instalace, stavba</v>
      </c>
      <c r="F89" s="245"/>
      <c r="G89" s="245"/>
      <c r="H89" s="245"/>
      <c r="I89" s="99"/>
      <c r="J89" s="30"/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" customHeight="1" hidden="1">
      <c r="A90" s="30"/>
      <c r="B90" s="31"/>
      <c r="C90" s="30"/>
      <c r="D90" s="30"/>
      <c r="E90" s="30"/>
      <c r="F90" s="30"/>
      <c r="G90" s="30"/>
      <c r="H90" s="30"/>
      <c r="I90" s="99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2" customHeight="1" hidden="1">
      <c r="A91" s="30"/>
      <c r="B91" s="31"/>
      <c r="C91" s="25" t="s">
        <v>20</v>
      </c>
      <c r="D91" s="30"/>
      <c r="E91" s="30"/>
      <c r="F91" s="23" t="str">
        <f>F14</f>
        <v xml:space="preserve"> </v>
      </c>
      <c r="G91" s="30"/>
      <c r="H91" s="30"/>
      <c r="I91" s="100" t="s">
        <v>22</v>
      </c>
      <c r="J91" s="53" t="str">
        <f>IF(J14="","",J14)</f>
        <v>30. 4. 2020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6.9" customHeight="1" hidden="1">
      <c r="A92" s="30"/>
      <c r="B92" s="31"/>
      <c r="C92" s="30"/>
      <c r="D92" s="30"/>
      <c r="E92" s="30"/>
      <c r="F92" s="30"/>
      <c r="G92" s="30"/>
      <c r="H92" s="30"/>
      <c r="I92" s="99"/>
      <c r="J92" s="30"/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25.65" customHeight="1" hidden="1">
      <c r="A93" s="30"/>
      <c r="B93" s="31"/>
      <c r="C93" s="25" t="s">
        <v>24</v>
      </c>
      <c r="D93" s="30"/>
      <c r="E93" s="30"/>
      <c r="F93" s="23" t="str">
        <f>E17</f>
        <v>Habrovanský zámek, p.o.</v>
      </c>
      <c r="G93" s="30"/>
      <c r="H93" s="30"/>
      <c r="I93" s="100" t="s">
        <v>30</v>
      </c>
      <c r="J93" s="28" t="str">
        <f>E23</f>
        <v>Ing. Pavla Wernerová</v>
      </c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15.15" customHeight="1" hidden="1">
      <c r="A94" s="30"/>
      <c r="B94" s="31"/>
      <c r="C94" s="25" t="s">
        <v>28</v>
      </c>
      <c r="D94" s="30"/>
      <c r="E94" s="30"/>
      <c r="F94" s="23" t="str">
        <f>IF(E20="","",E20)</f>
        <v>Vyplň údaj</v>
      </c>
      <c r="G94" s="30"/>
      <c r="H94" s="30"/>
      <c r="I94" s="100" t="s">
        <v>32</v>
      </c>
      <c r="J94" s="28" t="str">
        <f>E26</f>
        <v xml:space="preserve"> </v>
      </c>
      <c r="K94" s="3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 hidden="1">
      <c r="A95" s="30"/>
      <c r="B95" s="31"/>
      <c r="C95" s="30"/>
      <c r="D95" s="30"/>
      <c r="E95" s="30"/>
      <c r="F95" s="30"/>
      <c r="G95" s="30"/>
      <c r="H95" s="30"/>
      <c r="I95" s="99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29.25" customHeight="1" hidden="1">
      <c r="A96" s="30"/>
      <c r="B96" s="31"/>
      <c r="C96" s="125" t="s">
        <v>103</v>
      </c>
      <c r="D96" s="111"/>
      <c r="E96" s="111"/>
      <c r="F96" s="111"/>
      <c r="G96" s="111"/>
      <c r="H96" s="111"/>
      <c r="I96" s="126"/>
      <c r="J96" s="127" t="s">
        <v>104</v>
      </c>
      <c r="K96" s="111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2" customFormat="1" ht="10.35" customHeight="1" hidden="1">
      <c r="A97" s="30"/>
      <c r="B97" s="31"/>
      <c r="C97" s="30"/>
      <c r="D97" s="30"/>
      <c r="E97" s="30"/>
      <c r="F97" s="30"/>
      <c r="G97" s="30"/>
      <c r="H97" s="30"/>
      <c r="I97" s="99"/>
      <c r="J97" s="30"/>
      <c r="K97" s="30"/>
      <c r="L97" s="4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47" s="2" customFormat="1" ht="22.95" customHeight="1" hidden="1">
      <c r="A98" s="30"/>
      <c r="B98" s="31"/>
      <c r="C98" s="128" t="s">
        <v>105</v>
      </c>
      <c r="D98" s="30"/>
      <c r="E98" s="30"/>
      <c r="F98" s="30"/>
      <c r="G98" s="30"/>
      <c r="H98" s="30"/>
      <c r="I98" s="99"/>
      <c r="J98" s="69">
        <f>J135</f>
        <v>0</v>
      </c>
      <c r="K98" s="30"/>
      <c r="L98" s="4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U98" s="15" t="s">
        <v>106</v>
      </c>
    </row>
    <row r="99" spans="2:12" s="9" customFormat="1" ht="24.9" customHeight="1" hidden="1">
      <c r="B99" s="129"/>
      <c r="D99" s="130" t="s">
        <v>107</v>
      </c>
      <c r="E99" s="131"/>
      <c r="F99" s="131"/>
      <c r="G99" s="131"/>
      <c r="H99" s="131"/>
      <c r="I99" s="132"/>
      <c r="J99" s="133">
        <f>J136</f>
        <v>0</v>
      </c>
      <c r="L99" s="129"/>
    </row>
    <row r="100" spans="2:12" s="10" customFormat="1" ht="19.95" customHeight="1" hidden="1">
      <c r="B100" s="134"/>
      <c r="D100" s="135" t="s">
        <v>108</v>
      </c>
      <c r="E100" s="136"/>
      <c r="F100" s="136"/>
      <c r="G100" s="136"/>
      <c r="H100" s="136"/>
      <c r="I100" s="137"/>
      <c r="J100" s="138">
        <f>J137</f>
        <v>0</v>
      </c>
      <c r="L100" s="134"/>
    </row>
    <row r="101" spans="2:12" s="10" customFormat="1" ht="19.95" customHeight="1" hidden="1">
      <c r="B101" s="134"/>
      <c r="D101" s="135" t="s">
        <v>109</v>
      </c>
      <c r="E101" s="136"/>
      <c r="F101" s="136"/>
      <c r="G101" s="136"/>
      <c r="H101" s="136"/>
      <c r="I101" s="137"/>
      <c r="J101" s="138">
        <f>J142</f>
        <v>0</v>
      </c>
      <c r="L101" s="134"/>
    </row>
    <row r="102" spans="2:12" s="9" customFormat="1" ht="24.9" customHeight="1" hidden="1">
      <c r="B102" s="129"/>
      <c r="D102" s="130" t="s">
        <v>110</v>
      </c>
      <c r="E102" s="131"/>
      <c r="F102" s="131"/>
      <c r="G102" s="131"/>
      <c r="H102" s="131"/>
      <c r="I102" s="132"/>
      <c r="J102" s="133">
        <f>J152</f>
        <v>0</v>
      </c>
      <c r="L102" s="129"/>
    </row>
    <row r="103" spans="2:12" s="10" customFormat="1" ht="19.95" customHeight="1" hidden="1">
      <c r="B103" s="134"/>
      <c r="D103" s="135" t="s">
        <v>111</v>
      </c>
      <c r="E103" s="136"/>
      <c r="F103" s="136"/>
      <c r="G103" s="136"/>
      <c r="H103" s="136"/>
      <c r="I103" s="137"/>
      <c r="J103" s="138">
        <f>J153</f>
        <v>0</v>
      </c>
      <c r="L103" s="134"/>
    </row>
    <row r="104" spans="2:12" s="10" customFormat="1" ht="19.95" customHeight="1" hidden="1">
      <c r="B104" s="134"/>
      <c r="D104" s="135" t="s">
        <v>112</v>
      </c>
      <c r="E104" s="136"/>
      <c r="F104" s="136"/>
      <c r="G104" s="136"/>
      <c r="H104" s="136"/>
      <c r="I104" s="137"/>
      <c r="J104" s="138">
        <f>J169</f>
        <v>0</v>
      </c>
      <c r="L104" s="134"/>
    </row>
    <row r="105" spans="2:12" s="10" customFormat="1" ht="19.95" customHeight="1" hidden="1">
      <c r="B105" s="134"/>
      <c r="D105" s="135" t="s">
        <v>113</v>
      </c>
      <c r="E105" s="136"/>
      <c r="F105" s="136"/>
      <c r="G105" s="136"/>
      <c r="H105" s="136"/>
      <c r="I105" s="137"/>
      <c r="J105" s="138">
        <f>J176</f>
        <v>0</v>
      </c>
      <c r="L105" s="134"/>
    </row>
    <row r="106" spans="2:12" s="10" customFormat="1" ht="19.95" customHeight="1" hidden="1">
      <c r="B106" s="134"/>
      <c r="D106" s="135" t="s">
        <v>114</v>
      </c>
      <c r="E106" s="136"/>
      <c r="F106" s="136"/>
      <c r="G106" s="136"/>
      <c r="H106" s="136"/>
      <c r="I106" s="137"/>
      <c r="J106" s="138">
        <f>J186</f>
        <v>0</v>
      </c>
      <c r="L106" s="134"/>
    </row>
    <row r="107" spans="2:12" s="10" customFormat="1" ht="19.95" customHeight="1" hidden="1">
      <c r="B107" s="134"/>
      <c r="D107" s="135" t="s">
        <v>115</v>
      </c>
      <c r="E107" s="136"/>
      <c r="F107" s="136"/>
      <c r="G107" s="136"/>
      <c r="H107" s="136"/>
      <c r="I107" s="137"/>
      <c r="J107" s="138">
        <f>J208</f>
        <v>0</v>
      </c>
      <c r="L107" s="134"/>
    </row>
    <row r="108" spans="2:12" s="10" customFormat="1" ht="19.95" customHeight="1" hidden="1">
      <c r="B108" s="134"/>
      <c r="D108" s="135" t="s">
        <v>116</v>
      </c>
      <c r="E108" s="136"/>
      <c r="F108" s="136"/>
      <c r="G108" s="136"/>
      <c r="H108" s="136"/>
      <c r="I108" s="137"/>
      <c r="J108" s="138">
        <f>J233</f>
        <v>0</v>
      </c>
      <c r="L108" s="134"/>
    </row>
    <row r="109" spans="2:12" s="10" customFormat="1" ht="19.95" customHeight="1" hidden="1">
      <c r="B109" s="134"/>
      <c r="D109" s="135" t="s">
        <v>117</v>
      </c>
      <c r="E109" s="136"/>
      <c r="F109" s="136"/>
      <c r="G109" s="136"/>
      <c r="H109" s="136"/>
      <c r="I109" s="137"/>
      <c r="J109" s="138">
        <f>J252</f>
        <v>0</v>
      </c>
      <c r="L109" s="134"/>
    </row>
    <row r="110" spans="2:12" s="10" customFormat="1" ht="19.95" customHeight="1" hidden="1">
      <c r="B110" s="134"/>
      <c r="D110" s="135" t="s">
        <v>118</v>
      </c>
      <c r="E110" s="136"/>
      <c r="F110" s="136"/>
      <c r="G110" s="136"/>
      <c r="H110" s="136"/>
      <c r="I110" s="137"/>
      <c r="J110" s="138">
        <f>J288</f>
        <v>0</v>
      </c>
      <c r="L110" s="134"/>
    </row>
    <row r="111" spans="2:12" s="10" customFormat="1" ht="19.95" customHeight="1" hidden="1">
      <c r="B111" s="134"/>
      <c r="D111" s="135" t="s">
        <v>119</v>
      </c>
      <c r="E111" s="136"/>
      <c r="F111" s="136"/>
      <c r="G111" s="136"/>
      <c r="H111" s="136"/>
      <c r="I111" s="137"/>
      <c r="J111" s="138">
        <f>J298</f>
        <v>0</v>
      </c>
      <c r="L111" s="134"/>
    </row>
    <row r="112" spans="2:12" s="10" customFormat="1" ht="19.95" customHeight="1" hidden="1">
      <c r="B112" s="134"/>
      <c r="D112" s="135" t="s">
        <v>120</v>
      </c>
      <c r="E112" s="136"/>
      <c r="F112" s="136"/>
      <c r="G112" s="136"/>
      <c r="H112" s="136"/>
      <c r="I112" s="137"/>
      <c r="J112" s="138">
        <f>J311</f>
        <v>0</v>
      </c>
      <c r="L112" s="134"/>
    </row>
    <row r="113" spans="2:12" s="9" customFormat="1" ht="24.9" customHeight="1" hidden="1">
      <c r="B113" s="129"/>
      <c r="D113" s="130" t="s">
        <v>121</v>
      </c>
      <c r="E113" s="131"/>
      <c r="F113" s="131"/>
      <c r="G113" s="131"/>
      <c r="H113" s="131"/>
      <c r="I113" s="132"/>
      <c r="J113" s="133">
        <f>J318</f>
        <v>0</v>
      </c>
      <c r="L113" s="129"/>
    </row>
    <row r="114" spans="1:31" s="2" customFormat="1" ht="21.75" customHeight="1" hidden="1">
      <c r="A114" s="30"/>
      <c r="B114" s="31"/>
      <c r="C114" s="30"/>
      <c r="D114" s="30"/>
      <c r="E114" s="30"/>
      <c r="F114" s="30"/>
      <c r="G114" s="30"/>
      <c r="H114" s="30"/>
      <c r="I114" s="99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6.9" customHeight="1" hidden="1">
      <c r="A115" s="30"/>
      <c r="B115" s="45"/>
      <c r="C115" s="46"/>
      <c r="D115" s="46"/>
      <c r="E115" s="46"/>
      <c r="F115" s="46"/>
      <c r="G115" s="46"/>
      <c r="H115" s="46"/>
      <c r="I115" s="123"/>
      <c r="J115" s="46"/>
      <c r="K115" s="46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ht="12" hidden="1"/>
    <row r="117" ht="12" hidden="1"/>
    <row r="118" ht="12" hidden="1"/>
    <row r="119" spans="1:31" s="2" customFormat="1" ht="6.9" customHeight="1">
      <c r="A119" s="30"/>
      <c r="B119" s="47"/>
      <c r="C119" s="48"/>
      <c r="D119" s="48"/>
      <c r="E119" s="48"/>
      <c r="F119" s="48"/>
      <c r="G119" s="48"/>
      <c r="H119" s="48"/>
      <c r="I119" s="124"/>
      <c r="J119" s="48"/>
      <c r="K119" s="48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24.9" customHeight="1">
      <c r="A120" s="30"/>
      <c r="B120" s="31"/>
      <c r="C120" s="19" t="s">
        <v>122</v>
      </c>
      <c r="D120" s="30"/>
      <c r="E120" s="30"/>
      <c r="F120" s="30"/>
      <c r="G120" s="30"/>
      <c r="H120" s="30"/>
      <c r="I120" s="99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6.9" customHeight="1">
      <c r="A121" s="30"/>
      <c r="B121" s="31"/>
      <c r="C121" s="30"/>
      <c r="D121" s="30"/>
      <c r="E121" s="30"/>
      <c r="F121" s="30"/>
      <c r="G121" s="30"/>
      <c r="H121" s="30"/>
      <c r="I121" s="99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12" customHeight="1">
      <c r="A122" s="30"/>
      <c r="B122" s="31"/>
      <c r="C122" s="25" t="s">
        <v>16</v>
      </c>
      <c r="D122" s="30"/>
      <c r="E122" s="30"/>
      <c r="F122" s="30"/>
      <c r="G122" s="30"/>
      <c r="H122" s="30"/>
      <c r="I122" s="99"/>
      <c r="J122" s="30"/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16.5" customHeight="1">
      <c r="A123" s="30"/>
      <c r="B123" s="31"/>
      <c r="C123" s="30"/>
      <c r="D123" s="30"/>
      <c r="E123" s="246" t="str">
        <f>E7</f>
        <v>Rekonstrukce centrální kotelny Habrovanského zámku</v>
      </c>
      <c r="F123" s="247"/>
      <c r="G123" s="247"/>
      <c r="H123" s="247"/>
      <c r="I123" s="99"/>
      <c r="J123" s="30"/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2:12" s="1" customFormat="1" ht="12" customHeight="1">
      <c r="B124" s="18"/>
      <c r="C124" s="25" t="s">
        <v>98</v>
      </c>
      <c r="I124" s="96"/>
      <c r="L124" s="18"/>
    </row>
    <row r="125" spans="1:31" s="2" customFormat="1" ht="16.5" customHeight="1">
      <c r="A125" s="30"/>
      <c r="B125" s="31"/>
      <c r="C125" s="30"/>
      <c r="D125" s="30"/>
      <c r="E125" s="246" t="s">
        <v>99</v>
      </c>
      <c r="F125" s="245"/>
      <c r="G125" s="245"/>
      <c r="H125" s="245"/>
      <c r="I125" s="99"/>
      <c r="J125" s="30"/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12" customHeight="1">
      <c r="A126" s="30"/>
      <c r="B126" s="31"/>
      <c r="C126" s="25" t="s">
        <v>100</v>
      </c>
      <c r="D126" s="30"/>
      <c r="E126" s="30"/>
      <c r="F126" s="30"/>
      <c r="G126" s="30"/>
      <c r="H126" s="30"/>
      <c r="I126" s="99"/>
      <c r="J126" s="30"/>
      <c r="K126" s="30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16.5" customHeight="1">
      <c r="A127" s="30"/>
      <c r="B127" s="31"/>
      <c r="C127" s="30"/>
      <c r="D127" s="30"/>
      <c r="E127" s="236" t="str">
        <f>E11</f>
        <v>20-245-01_1 - D1.4.1 Vytápění, zdravotně technické instalace, stavba</v>
      </c>
      <c r="F127" s="245"/>
      <c r="G127" s="245"/>
      <c r="H127" s="245"/>
      <c r="I127" s="99"/>
      <c r="J127" s="30"/>
      <c r="K127" s="30"/>
      <c r="L127" s="4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2" customFormat="1" ht="6.9" customHeight="1">
      <c r="A128" s="30"/>
      <c r="B128" s="31"/>
      <c r="C128" s="30"/>
      <c r="D128" s="30"/>
      <c r="E128" s="30"/>
      <c r="F128" s="30"/>
      <c r="G128" s="30"/>
      <c r="H128" s="30"/>
      <c r="I128" s="99"/>
      <c r="J128" s="30"/>
      <c r="K128" s="30"/>
      <c r="L128" s="4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31" s="2" customFormat="1" ht="12" customHeight="1">
      <c r="A129" s="30"/>
      <c r="B129" s="31"/>
      <c r="C129" s="25" t="s">
        <v>20</v>
      </c>
      <c r="D129" s="30"/>
      <c r="E129" s="30"/>
      <c r="F129" s="23" t="str">
        <f>F14</f>
        <v xml:space="preserve"> </v>
      </c>
      <c r="G129" s="30"/>
      <c r="H129" s="30"/>
      <c r="I129" s="100" t="s">
        <v>22</v>
      </c>
      <c r="J129" s="53" t="str">
        <f>IF(J14="","",J14)</f>
        <v>30. 4. 2020</v>
      </c>
      <c r="K129" s="30"/>
      <c r="L129" s="4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31" s="2" customFormat="1" ht="6.9" customHeight="1">
      <c r="A130" s="30"/>
      <c r="B130" s="31"/>
      <c r="C130" s="30"/>
      <c r="D130" s="30"/>
      <c r="E130" s="30"/>
      <c r="F130" s="30"/>
      <c r="G130" s="30"/>
      <c r="H130" s="30"/>
      <c r="I130" s="99"/>
      <c r="J130" s="30"/>
      <c r="K130" s="30"/>
      <c r="L130" s="4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 s="2" customFormat="1" ht="25.65" customHeight="1">
      <c r="A131" s="30"/>
      <c r="B131" s="31"/>
      <c r="C131" s="25" t="s">
        <v>24</v>
      </c>
      <c r="D131" s="30"/>
      <c r="E131" s="30"/>
      <c r="F131" s="23" t="str">
        <f>E17</f>
        <v>Habrovanský zámek, p.o.</v>
      </c>
      <c r="G131" s="30"/>
      <c r="H131" s="30"/>
      <c r="I131" s="100" t="s">
        <v>30</v>
      </c>
      <c r="J131" s="28" t="str">
        <f>E23</f>
        <v>Ing. Pavla Wernerová</v>
      </c>
      <c r="K131" s="30"/>
      <c r="L131" s="4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 s="2" customFormat="1" ht="15.15" customHeight="1">
      <c r="A132" s="30"/>
      <c r="B132" s="31"/>
      <c r="C132" s="25" t="s">
        <v>28</v>
      </c>
      <c r="D132" s="30"/>
      <c r="E132" s="30"/>
      <c r="F132" s="23" t="str">
        <f>IF(E20="","",E20)</f>
        <v>Vyplň údaj</v>
      </c>
      <c r="G132" s="30"/>
      <c r="H132" s="30"/>
      <c r="I132" s="100" t="s">
        <v>32</v>
      </c>
      <c r="J132" s="28" t="str">
        <f>E26</f>
        <v xml:space="preserve"> </v>
      </c>
      <c r="K132" s="30"/>
      <c r="L132" s="4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31" s="2" customFormat="1" ht="10.35" customHeight="1">
      <c r="A133" s="30"/>
      <c r="B133" s="31"/>
      <c r="C133" s="30"/>
      <c r="D133" s="30"/>
      <c r="E133" s="30"/>
      <c r="F133" s="30"/>
      <c r="G133" s="30"/>
      <c r="H133" s="30"/>
      <c r="I133" s="99"/>
      <c r="J133" s="30"/>
      <c r="K133" s="30"/>
      <c r="L133" s="4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31" s="11" customFormat="1" ht="29.25" customHeight="1">
      <c r="A134" s="139"/>
      <c r="B134" s="140"/>
      <c r="C134" s="141" t="s">
        <v>123</v>
      </c>
      <c r="D134" s="142" t="s">
        <v>61</v>
      </c>
      <c r="E134" s="142" t="s">
        <v>57</v>
      </c>
      <c r="F134" s="142" t="s">
        <v>58</v>
      </c>
      <c r="G134" s="142" t="s">
        <v>124</v>
      </c>
      <c r="H134" s="142" t="s">
        <v>125</v>
      </c>
      <c r="I134" s="143" t="s">
        <v>126</v>
      </c>
      <c r="J134" s="142" t="s">
        <v>104</v>
      </c>
      <c r="K134" s="144" t="s">
        <v>127</v>
      </c>
      <c r="L134" s="145"/>
      <c r="M134" s="60" t="s">
        <v>1</v>
      </c>
      <c r="N134" s="61" t="s">
        <v>40</v>
      </c>
      <c r="O134" s="61" t="s">
        <v>128</v>
      </c>
      <c r="P134" s="61" t="s">
        <v>129</v>
      </c>
      <c r="Q134" s="61" t="s">
        <v>130</v>
      </c>
      <c r="R134" s="61" t="s">
        <v>131</v>
      </c>
      <c r="S134" s="61" t="s">
        <v>132</v>
      </c>
      <c r="T134" s="62" t="s">
        <v>133</v>
      </c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</row>
    <row r="135" spans="1:63" s="2" customFormat="1" ht="22.95" customHeight="1">
      <c r="A135" s="30"/>
      <c r="B135" s="31"/>
      <c r="C135" s="67" t="s">
        <v>134</v>
      </c>
      <c r="D135" s="30"/>
      <c r="E135" s="30"/>
      <c r="F135" s="30"/>
      <c r="G135" s="30"/>
      <c r="H135" s="30"/>
      <c r="I135" s="99"/>
      <c r="J135" s="146">
        <f>BK135</f>
        <v>0</v>
      </c>
      <c r="K135" s="30"/>
      <c r="L135" s="31"/>
      <c r="M135" s="63"/>
      <c r="N135" s="54"/>
      <c r="O135" s="64"/>
      <c r="P135" s="147">
        <f>P136+P152+P318</f>
        <v>0</v>
      </c>
      <c r="Q135" s="64"/>
      <c r="R135" s="147">
        <f>R136+R152+R318</f>
        <v>0.7784901740000001</v>
      </c>
      <c r="S135" s="64"/>
      <c r="T135" s="148">
        <f>T136+T152+T318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T135" s="15" t="s">
        <v>75</v>
      </c>
      <c r="AU135" s="15" t="s">
        <v>106</v>
      </c>
      <c r="BK135" s="149">
        <f>BK136+BK152+BK318</f>
        <v>0</v>
      </c>
    </row>
    <row r="136" spans="2:63" s="12" customFormat="1" ht="25.95" customHeight="1">
      <c r="B136" s="150"/>
      <c r="D136" s="151" t="s">
        <v>75</v>
      </c>
      <c r="E136" s="152" t="s">
        <v>135</v>
      </c>
      <c r="F136" s="152" t="s">
        <v>136</v>
      </c>
      <c r="I136" s="153"/>
      <c r="J136" s="154">
        <f>BK136</f>
        <v>0</v>
      </c>
      <c r="L136" s="150"/>
      <c r="M136" s="155"/>
      <c r="N136" s="156"/>
      <c r="O136" s="156"/>
      <c r="P136" s="157">
        <f>P137+P142</f>
        <v>0</v>
      </c>
      <c r="Q136" s="156"/>
      <c r="R136" s="157">
        <f>R137+R142</f>
        <v>0.08776</v>
      </c>
      <c r="S136" s="156"/>
      <c r="T136" s="158">
        <f>T137+T142</f>
        <v>0</v>
      </c>
      <c r="AR136" s="151" t="s">
        <v>83</v>
      </c>
      <c r="AT136" s="159" t="s">
        <v>75</v>
      </c>
      <c r="AU136" s="159" t="s">
        <v>76</v>
      </c>
      <c r="AY136" s="151" t="s">
        <v>137</v>
      </c>
      <c r="BK136" s="160">
        <f>BK137+BK142</f>
        <v>0</v>
      </c>
    </row>
    <row r="137" spans="2:63" s="12" customFormat="1" ht="22.95" customHeight="1">
      <c r="B137" s="150"/>
      <c r="D137" s="151" t="s">
        <v>75</v>
      </c>
      <c r="E137" s="161" t="s">
        <v>138</v>
      </c>
      <c r="F137" s="161" t="s">
        <v>139</v>
      </c>
      <c r="I137" s="153"/>
      <c r="J137" s="162">
        <f>BK137</f>
        <v>0</v>
      </c>
      <c r="L137" s="150"/>
      <c r="M137" s="155"/>
      <c r="N137" s="156"/>
      <c r="O137" s="156"/>
      <c r="P137" s="157">
        <f>SUM(P138:P141)</f>
        <v>0</v>
      </c>
      <c r="Q137" s="156"/>
      <c r="R137" s="157">
        <f>SUM(R138:R141)</f>
        <v>0.08776</v>
      </c>
      <c r="S137" s="156"/>
      <c r="T137" s="158">
        <f>SUM(T138:T141)</f>
        <v>0</v>
      </c>
      <c r="AR137" s="151" t="s">
        <v>83</v>
      </c>
      <c r="AT137" s="159" t="s">
        <v>75</v>
      </c>
      <c r="AU137" s="159" t="s">
        <v>83</v>
      </c>
      <c r="AY137" s="151" t="s">
        <v>137</v>
      </c>
      <c r="BK137" s="160">
        <f>SUM(BK138:BK141)</f>
        <v>0</v>
      </c>
    </row>
    <row r="138" spans="1:65" s="2" customFormat="1" ht="21.75" customHeight="1">
      <c r="A138" s="30"/>
      <c r="B138" s="163"/>
      <c r="C138" s="164" t="s">
        <v>140</v>
      </c>
      <c r="D138" s="164" t="s">
        <v>141</v>
      </c>
      <c r="E138" s="165" t="s">
        <v>142</v>
      </c>
      <c r="F138" s="166" t="s">
        <v>143</v>
      </c>
      <c r="G138" s="167" t="s">
        <v>144</v>
      </c>
      <c r="H138" s="168">
        <v>2</v>
      </c>
      <c r="I138" s="169"/>
      <c r="J138" s="170">
        <f>ROUND(I138*H138,1)</f>
        <v>0</v>
      </c>
      <c r="K138" s="166" t="s">
        <v>145</v>
      </c>
      <c r="L138" s="31"/>
      <c r="M138" s="171" t="s">
        <v>1</v>
      </c>
      <c r="N138" s="172" t="s">
        <v>41</v>
      </c>
      <c r="O138" s="56"/>
      <c r="P138" s="173">
        <f>O138*H138</f>
        <v>0</v>
      </c>
      <c r="Q138" s="173">
        <v>0.01838</v>
      </c>
      <c r="R138" s="173">
        <f>Q138*H138</f>
        <v>0.03676</v>
      </c>
      <c r="S138" s="173">
        <v>0</v>
      </c>
      <c r="T138" s="174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75" t="s">
        <v>146</v>
      </c>
      <c r="AT138" s="175" t="s">
        <v>141</v>
      </c>
      <c r="AU138" s="175" t="s">
        <v>85</v>
      </c>
      <c r="AY138" s="15" t="s">
        <v>137</v>
      </c>
      <c r="BE138" s="176">
        <f>IF(N138="základní",J138,0)</f>
        <v>0</v>
      </c>
      <c r="BF138" s="176">
        <f>IF(N138="snížená",J138,0)</f>
        <v>0</v>
      </c>
      <c r="BG138" s="176">
        <f>IF(N138="zákl. přenesená",J138,0)</f>
        <v>0</v>
      </c>
      <c r="BH138" s="176">
        <f>IF(N138="sníž. přenesená",J138,0)</f>
        <v>0</v>
      </c>
      <c r="BI138" s="176">
        <f>IF(N138="nulová",J138,0)</f>
        <v>0</v>
      </c>
      <c r="BJ138" s="15" t="s">
        <v>83</v>
      </c>
      <c r="BK138" s="176">
        <f>ROUND(I138*H138,1)</f>
        <v>0</v>
      </c>
      <c r="BL138" s="15" t="s">
        <v>146</v>
      </c>
      <c r="BM138" s="175" t="s">
        <v>147</v>
      </c>
    </row>
    <row r="139" spans="2:51" s="13" customFormat="1" ht="12">
      <c r="B139" s="177"/>
      <c r="D139" s="178" t="s">
        <v>148</v>
      </c>
      <c r="E139" s="179" t="s">
        <v>1</v>
      </c>
      <c r="F139" s="180" t="s">
        <v>85</v>
      </c>
      <c r="H139" s="181">
        <v>2</v>
      </c>
      <c r="I139" s="182"/>
      <c r="L139" s="177"/>
      <c r="M139" s="183"/>
      <c r="N139" s="184"/>
      <c r="O139" s="184"/>
      <c r="P139" s="184"/>
      <c r="Q139" s="184"/>
      <c r="R139" s="184"/>
      <c r="S139" s="184"/>
      <c r="T139" s="185"/>
      <c r="AT139" s="179" t="s">
        <v>148</v>
      </c>
      <c r="AU139" s="179" t="s">
        <v>85</v>
      </c>
      <c r="AV139" s="13" t="s">
        <v>85</v>
      </c>
      <c r="AW139" s="13" t="s">
        <v>34</v>
      </c>
      <c r="AX139" s="13" t="s">
        <v>83</v>
      </c>
      <c r="AY139" s="179" t="s">
        <v>137</v>
      </c>
    </row>
    <row r="140" spans="1:65" s="2" customFormat="1" ht="21.75" customHeight="1">
      <c r="A140" s="30"/>
      <c r="B140" s="163"/>
      <c r="C140" s="164" t="s">
        <v>85</v>
      </c>
      <c r="D140" s="164" t="s">
        <v>141</v>
      </c>
      <c r="E140" s="165" t="s">
        <v>149</v>
      </c>
      <c r="F140" s="166" t="s">
        <v>150</v>
      </c>
      <c r="G140" s="167" t="s">
        <v>144</v>
      </c>
      <c r="H140" s="168">
        <v>5</v>
      </c>
      <c r="I140" s="169"/>
      <c r="J140" s="170">
        <f>ROUND(I140*H140,1)</f>
        <v>0</v>
      </c>
      <c r="K140" s="166" t="s">
        <v>151</v>
      </c>
      <c r="L140" s="31"/>
      <c r="M140" s="171" t="s">
        <v>1</v>
      </c>
      <c r="N140" s="172" t="s">
        <v>41</v>
      </c>
      <c r="O140" s="56"/>
      <c r="P140" s="173">
        <f>O140*H140</f>
        <v>0</v>
      </c>
      <c r="Q140" s="173">
        <v>0.0102</v>
      </c>
      <c r="R140" s="173">
        <f>Q140*H140</f>
        <v>0.051000000000000004</v>
      </c>
      <c r="S140" s="173">
        <v>0</v>
      </c>
      <c r="T140" s="174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75" t="s">
        <v>146</v>
      </c>
      <c r="AT140" s="175" t="s">
        <v>141</v>
      </c>
      <c r="AU140" s="175" t="s">
        <v>85</v>
      </c>
      <c r="AY140" s="15" t="s">
        <v>137</v>
      </c>
      <c r="BE140" s="176">
        <f>IF(N140="základní",J140,0)</f>
        <v>0</v>
      </c>
      <c r="BF140" s="176">
        <f>IF(N140="snížená",J140,0)</f>
        <v>0</v>
      </c>
      <c r="BG140" s="176">
        <f>IF(N140="zákl. přenesená",J140,0)</f>
        <v>0</v>
      </c>
      <c r="BH140" s="176">
        <f>IF(N140="sníž. přenesená",J140,0)</f>
        <v>0</v>
      </c>
      <c r="BI140" s="176">
        <f>IF(N140="nulová",J140,0)</f>
        <v>0</v>
      </c>
      <c r="BJ140" s="15" t="s">
        <v>83</v>
      </c>
      <c r="BK140" s="176">
        <f>ROUND(I140*H140,1)</f>
        <v>0</v>
      </c>
      <c r="BL140" s="15" t="s">
        <v>146</v>
      </c>
      <c r="BM140" s="175" t="s">
        <v>152</v>
      </c>
    </row>
    <row r="141" spans="2:51" s="13" customFormat="1" ht="12">
      <c r="B141" s="177"/>
      <c r="D141" s="178" t="s">
        <v>148</v>
      </c>
      <c r="E141" s="179" t="s">
        <v>1</v>
      </c>
      <c r="F141" s="180" t="s">
        <v>153</v>
      </c>
      <c r="H141" s="181">
        <v>5</v>
      </c>
      <c r="I141" s="182"/>
      <c r="L141" s="177"/>
      <c r="M141" s="183"/>
      <c r="N141" s="184"/>
      <c r="O141" s="184"/>
      <c r="P141" s="184"/>
      <c r="Q141" s="184"/>
      <c r="R141" s="184"/>
      <c r="S141" s="184"/>
      <c r="T141" s="185"/>
      <c r="AT141" s="179" t="s">
        <v>148</v>
      </c>
      <c r="AU141" s="179" t="s">
        <v>85</v>
      </c>
      <c r="AV141" s="13" t="s">
        <v>85</v>
      </c>
      <c r="AW141" s="13" t="s">
        <v>34</v>
      </c>
      <c r="AX141" s="13" t="s">
        <v>83</v>
      </c>
      <c r="AY141" s="179" t="s">
        <v>137</v>
      </c>
    </row>
    <row r="142" spans="2:63" s="12" customFormat="1" ht="22.95" customHeight="1">
      <c r="B142" s="150"/>
      <c r="D142" s="151" t="s">
        <v>75</v>
      </c>
      <c r="E142" s="161" t="s">
        <v>154</v>
      </c>
      <c r="F142" s="161" t="s">
        <v>155</v>
      </c>
      <c r="I142" s="153"/>
      <c r="J142" s="162">
        <f>BK142</f>
        <v>0</v>
      </c>
      <c r="L142" s="150"/>
      <c r="M142" s="155"/>
      <c r="N142" s="156"/>
      <c r="O142" s="156"/>
      <c r="P142" s="157">
        <f>SUM(P143:P151)</f>
        <v>0</v>
      </c>
      <c r="Q142" s="156"/>
      <c r="R142" s="157">
        <f>SUM(R143:R151)</f>
        <v>0</v>
      </c>
      <c r="S142" s="156"/>
      <c r="T142" s="158">
        <f>SUM(T143:T151)</f>
        <v>0</v>
      </c>
      <c r="AR142" s="151" t="s">
        <v>83</v>
      </c>
      <c r="AT142" s="159" t="s">
        <v>75</v>
      </c>
      <c r="AU142" s="159" t="s">
        <v>83</v>
      </c>
      <c r="AY142" s="151" t="s">
        <v>137</v>
      </c>
      <c r="BK142" s="160">
        <f>SUM(BK143:BK151)</f>
        <v>0</v>
      </c>
    </row>
    <row r="143" spans="1:65" s="2" customFormat="1" ht="21.75" customHeight="1">
      <c r="A143" s="30"/>
      <c r="B143" s="163"/>
      <c r="C143" s="164" t="s">
        <v>156</v>
      </c>
      <c r="D143" s="164" t="s">
        <v>141</v>
      </c>
      <c r="E143" s="165" t="s">
        <v>157</v>
      </c>
      <c r="F143" s="166" t="s">
        <v>158</v>
      </c>
      <c r="G143" s="167" t="s">
        <v>159</v>
      </c>
      <c r="H143" s="168">
        <v>0.051</v>
      </c>
      <c r="I143" s="169"/>
      <c r="J143" s="170">
        <f>ROUND(I143*H143,1)</f>
        <v>0</v>
      </c>
      <c r="K143" s="166" t="s">
        <v>145</v>
      </c>
      <c r="L143" s="31"/>
      <c r="M143" s="171" t="s">
        <v>1</v>
      </c>
      <c r="N143" s="172" t="s">
        <v>41</v>
      </c>
      <c r="O143" s="56"/>
      <c r="P143" s="173">
        <f>O143*H143</f>
        <v>0</v>
      </c>
      <c r="Q143" s="173">
        <v>0</v>
      </c>
      <c r="R143" s="173">
        <f>Q143*H143</f>
        <v>0</v>
      </c>
      <c r="S143" s="173">
        <v>0</v>
      </c>
      <c r="T143" s="174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75" t="s">
        <v>146</v>
      </c>
      <c r="AT143" s="175" t="s">
        <v>141</v>
      </c>
      <c r="AU143" s="175" t="s">
        <v>85</v>
      </c>
      <c r="AY143" s="15" t="s">
        <v>137</v>
      </c>
      <c r="BE143" s="176">
        <f>IF(N143="základní",J143,0)</f>
        <v>0</v>
      </c>
      <c r="BF143" s="176">
        <f>IF(N143="snížená",J143,0)</f>
        <v>0</v>
      </c>
      <c r="BG143" s="176">
        <f>IF(N143="zákl. přenesená",J143,0)</f>
        <v>0</v>
      </c>
      <c r="BH143" s="176">
        <f>IF(N143="sníž. přenesená",J143,0)</f>
        <v>0</v>
      </c>
      <c r="BI143" s="176">
        <f>IF(N143="nulová",J143,0)</f>
        <v>0</v>
      </c>
      <c r="BJ143" s="15" t="s">
        <v>83</v>
      </c>
      <c r="BK143" s="176">
        <f>ROUND(I143*H143,1)</f>
        <v>0</v>
      </c>
      <c r="BL143" s="15" t="s">
        <v>146</v>
      </c>
      <c r="BM143" s="175" t="s">
        <v>160</v>
      </c>
    </row>
    <row r="144" spans="2:51" s="13" customFormat="1" ht="12">
      <c r="B144" s="177"/>
      <c r="D144" s="178" t="s">
        <v>148</v>
      </c>
      <c r="E144" s="179" t="s">
        <v>1</v>
      </c>
      <c r="F144" s="180" t="s">
        <v>161</v>
      </c>
      <c r="H144" s="181">
        <v>0.051</v>
      </c>
      <c r="I144" s="182"/>
      <c r="L144" s="177"/>
      <c r="M144" s="183"/>
      <c r="N144" s="184"/>
      <c r="O144" s="184"/>
      <c r="P144" s="184"/>
      <c r="Q144" s="184"/>
      <c r="R144" s="184"/>
      <c r="S144" s="184"/>
      <c r="T144" s="185"/>
      <c r="AT144" s="179" t="s">
        <v>148</v>
      </c>
      <c r="AU144" s="179" t="s">
        <v>85</v>
      </c>
      <c r="AV144" s="13" t="s">
        <v>85</v>
      </c>
      <c r="AW144" s="13" t="s">
        <v>34</v>
      </c>
      <c r="AX144" s="13" t="s">
        <v>83</v>
      </c>
      <c r="AY144" s="179" t="s">
        <v>137</v>
      </c>
    </row>
    <row r="145" spans="1:65" s="2" customFormat="1" ht="21.75" customHeight="1">
      <c r="A145" s="30"/>
      <c r="B145" s="163"/>
      <c r="C145" s="164" t="s">
        <v>146</v>
      </c>
      <c r="D145" s="164" t="s">
        <v>141</v>
      </c>
      <c r="E145" s="165" t="s">
        <v>162</v>
      </c>
      <c r="F145" s="166" t="s">
        <v>163</v>
      </c>
      <c r="G145" s="167" t="s">
        <v>159</v>
      </c>
      <c r="H145" s="168">
        <v>0.51</v>
      </c>
      <c r="I145" s="169"/>
      <c r="J145" s="170">
        <f>ROUND(I145*H145,1)</f>
        <v>0</v>
      </c>
      <c r="K145" s="166" t="s">
        <v>145</v>
      </c>
      <c r="L145" s="31"/>
      <c r="M145" s="171" t="s">
        <v>1</v>
      </c>
      <c r="N145" s="172" t="s">
        <v>41</v>
      </c>
      <c r="O145" s="56"/>
      <c r="P145" s="173">
        <f>O145*H145</f>
        <v>0</v>
      </c>
      <c r="Q145" s="173">
        <v>0</v>
      </c>
      <c r="R145" s="173">
        <f>Q145*H145</f>
        <v>0</v>
      </c>
      <c r="S145" s="173">
        <v>0</v>
      </c>
      <c r="T145" s="174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75" t="s">
        <v>146</v>
      </c>
      <c r="AT145" s="175" t="s">
        <v>141</v>
      </c>
      <c r="AU145" s="175" t="s">
        <v>85</v>
      </c>
      <c r="AY145" s="15" t="s">
        <v>137</v>
      </c>
      <c r="BE145" s="176">
        <f>IF(N145="základní",J145,0)</f>
        <v>0</v>
      </c>
      <c r="BF145" s="176">
        <f>IF(N145="snížená",J145,0)</f>
        <v>0</v>
      </c>
      <c r="BG145" s="176">
        <f>IF(N145="zákl. přenesená",J145,0)</f>
        <v>0</v>
      </c>
      <c r="BH145" s="176">
        <f>IF(N145="sníž. přenesená",J145,0)</f>
        <v>0</v>
      </c>
      <c r="BI145" s="176">
        <f>IF(N145="nulová",J145,0)</f>
        <v>0</v>
      </c>
      <c r="BJ145" s="15" t="s">
        <v>83</v>
      </c>
      <c r="BK145" s="176">
        <f>ROUND(I145*H145,1)</f>
        <v>0</v>
      </c>
      <c r="BL145" s="15" t="s">
        <v>146</v>
      </c>
      <c r="BM145" s="175" t="s">
        <v>164</v>
      </c>
    </row>
    <row r="146" spans="2:51" s="13" customFormat="1" ht="12">
      <c r="B146" s="177"/>
      <c r="D146" s="178" t="s">
        <v>148</v>
      </c>
      <c r="F146" s="180" t="s">
        <v>165</v>
      </c>
      <c r="H146" s="181">
        <v>0.51</v>
      </c>
      <c r="I146" s="182"/>
      <c r="L146" s="177"/>
      <c r="M146" s="183"/>
      <c r="N146" s="184"/>
      <c r="O146" s="184"/>
      <c r="P146" s="184"/>
      <c r="Q146" s="184"/>
      <c r="R146" s="184"/>
      <c r="S146" s="184"/>
      <c r="T146" s="185"/>
      <c r="AT146" s="179" t="s">
        <v>148</v>
      </c>
      <c r="AU146" s="179" t="s">
        <v>85</v>
      </c>
      <c r="AV146" s="13" t="s">
        <v>85</v>
      </c>
      <c r="AW146" s="13" t="s">
        <v>3</v>
      </c>
      <c r="AX146" s="13" t="s">
        <v>83</v>
      </c>
      <c r="AY146" s="179" t="s">
        <v>137</v>
      </c>
    </row>
    <row r="147" spans="1:65" s="2" customFormat="1" ht="21.75" customHeight="1">
      <c r="A147" s="30"/>
      <c r="B147" s="163"/>
      <c r="C147" s="164" t="s">
        <v>166</v>
      </c>
      <c r="D147" s="164" t="s">
        <v>141</v>
      </c>
      <c r="E147" s="165" t="s">
        <v>167</v>
      </c>
      <c r="F147" s="166" t="s">
        <v>168</v>
      </c>
      <c r="G147" s="167" t="s">
        <v>159</v>
      </c>
      <c r="H147" s="168">
        <v>0.051</v>
      </c>
      <c r="I147" s="169"/>
      <c r="J147" s="170">
        <f>ROUND(I147*H147,1)</f>
        <v>0</v>
      </c>
      <c r="K147" s="166" t="s">
        <v>145</v>
      </c>
      <c r="L147" s="31"/>
      <c r="M147" s="171" t="s">
        <v>1</v>
      </c>
      <c r="N147" s="172" t="s">
        <v>41</v>
      </c>
      <c r="O147" s="56"/>
      <c r="P147" s="173">
        <f>O147*H147</f>
        <v>0</v>
      </c>
      <c r="Q147" s="173">
        <v>0</v>
      </c>
      <c r="R147" s="173">
        <f>Q147*H147</f>
        <v>0</v>
      </c>
      <c r="S147" s="173">
        <v>0</v>
      </c>
      <c r="T147" s="174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75" t="s">
        <v>146</v>
      </c>
      <c r="AT147" s="175" t="s">
        <v>141</v>
      </c>
      <c r="AU147" s="175" t="s">
        <v>85</v>
      </c>
      <c r="AY147" s="15" t="s">
        <v>137</v>
      </c>
      <c r="BE147" s="176">
        <f>IF(N147="základní",J147,0)</f>
        <v>0</v>
      </c>
      <c r="BF147" s="176">
        <f>IF(N147="snížená",J147,0)</f>
        <v>0</v>
      </c>
      <c r="BG147" s="176">
        <f>IF(N147="zákl. přenesená",J147,0)</f>
        <v>0</v>
      </c>
      <c r="BH147" s="176">
        <f>IF(N147="sníž. přenesená",J147,0)</f>
        <v>0</v>
      </c>
      <c r="BI147" s="176">
        <f>IF(N147="nulová",J147,0)</f>
        <v>0</v>
      </c>
      <c r="BJ147" s="15" t="s">
        <v>83</v>
      </c>
      <c r="BK147" s="176">
        <f>ROUND(I147*H147,1)</f>
        <v>0</v>
      </c>
      <c r="BL147" s="15" t="s">
        <v>146</v>
      </c>
      <c r="BM147" s="175" t="s">
        <v>169</v>
      </c>
    </row>
    <row r="148" spans="2:51" s="13" customFormat="1" ht="12">
      <c r="B148" s="177"/>
      <c r="D148" s="178" t="s">
        <v>148</v>
      </c>
      <c r="E148" s="179" t="s">
        <v>1</v>
      </c>
      <c r="F148" s="180" t="s">
        <v>161</v>
      </c>
      <c r="H148" s="181">
        <v>0.051</v>
      </c>
      <c r="I148" s="182"/>
      <c r="L148" s="177"/>
      <c r="M148" s="183"/>
      <c r="N148" s="184"/>
      <c r="O148" s="184"/>
      <c r="P148" s="184"/>
      <c r="Q148" s="184"/>
      <c r="R148" s="184"/>
      <c r="S148" s="184"/>
      <c r="T148" s="185"/>
      <c r="AT148" s="179" t="s">
        <v>148</v>
      </c>
      <c r="AU148" s="179" t="s">
        <v>85</v>
      </c>
      <c r="AV148" s="13" t="s">
        <v>85</v>
      </c>
      <c r="AW148" s="13" t="s">
        <v>34</v>
      </c>
      <c r="AX148" s="13" t="s">
        <v>83</v>
      </c>
      <c r="AY148" s="179" t="s">
        <v>137</v>
      </c>
    </row>
    <row r="149" spans="1:65" s="2" customFormat="1" ht="21.75" customHeight="1">
      <c r="A149" s="30"/>
      <c r="B149" s="163"/>
      <c r="C149" s="164" t="s">
        <v>138</v>
      </c>
      <c r="D149" s="164" t="s">
        <v>141</v>
      </c>
      <c r="E149" s="165" t="s">
        <v>170</v>
      </c>
      <c r="F149" s="166" t="s">
        <v>171</v>
      </c>
      <c r="G149" s="167" t="s">
        <v>159</v>
      </c>
      <c r="H149" s="168">
        <v>0.969</v>
      </c>
      <c r="I149" s="169"/>
      <c r="J149" s="170">
        <f>ROUND(I149*H149,1)</f>
        <v>0</v>
      </c>
      <c r="K149" s="166" t="s">
        <v>145</v>
      </c>
      <c r="L149" s="31"/>
      <c r="M149" s="171" t="s">
        <v>1</v>
      </c>
      <c r="N149" s="172" t="s">
        <v>41</v>
      </c>
      <c r="O149" s="56"/>
      <c r="P149" s="173">
        <f>O149*H149</f>
        <v>0</v>
      </c>
      <c r="Q149" s="173">
        <v>0</v>
      </c>
      <c r="R149" s="173">
        <f>Q149*H149</f>
        <v>0</v>
      </c>
      <c r="S149" s="173">
        <v>0</v>
      </c>
      <c r="T149" s="174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75" t="s">
        <v>146</v>
      </c>
      <c r="AT149" s="175" t="s">
        <v>141</v>
      </c>
      <c r="AU149" s="175" t="s">
        <v>85</v>
      </c>
      <c r="AY149" s="15" t="s">
        <v>137</v>
      </c>
      <c r="BE149" s="176">
        <f>IF(N149="základní",J149,0)</f>
        <v>0</v>
      </c>
      <c r="BF149" s="176">
        <f>IF(N149="snížená",J149,0)</f>
        <v>0</v>
      </c>
      <c r="BG149" s="176">
        <f>IF(N149="zákl. přenesená",J149,0)</f>
        <v>0</v>
      </c>
      <c r="BH149" s="176">
        <f>IF(N149="sníž. přenesená",J149,0)</f>
        <v>0</v>
      </c>
      <c r="BI149" s="176">
        <f>IF(N149="nulová",J149,0)</f>
        <v>0</v>
      </c>
      <c r="BJ149" s="15" t="s">
        <v>83</v>
      </c>
      <c r="BK149" s="176">
        <f>ROUND(I149*H149,1)</f>
        <v>0</v>
      </c>
      <c r="BL149" s="15" t="s">
        <v>146</v>
      </c>
      <c r="BM149" s="175" t="s">
        <v>172</v>
      </c>
    </row>
    <row r="150" spans="2:51" s="13" customFormat="1" ht="12">
      <c r="B150" s="177"/>
      <c r="D150" s="178" t="s">
        <v>148</v>
      </c>
      <c r="F150" s="180" t="s">
        <v>173</v>
      </c>
      <c r="H150" s="181">
        <v>0.969</v>
      </c>
      <c r="I150" s="182"/>
      <c r="L150" s="177"/>
      <c r="M150" s="183"/>
      <c r="N150" s="184"/>
      <c r="O150" s="184"/>
      <c r="P150" s="184"/>
      <c r="Q150" s="184"/>
      <c r="R150" s="184"/>
      <c r="S150" s="184"/>
      <c r="T150" s="185"/>
      <c r="AT150" s="179" t="s">
        <v>148</v>
      </c>
      <c r="AU150" s="179" t="s">
        <v>85</v>
      </c>
      <c r="AV150" s="13" t="s">
        <v>85</v>
      </c>
      <c r="AW150" s="13" t="s">
        <v>3</v>
      </c>
      <c r="AX150" s="13" t="s">
        <v>83</v>
      </c>
      <c r="AY150" s="179" t="s">
        <v>137</v>
      </c>
    </row>
    <row r="151" spans="1:65" s="2" customFormat="1" ht="33" customHeight="1">
      <c r="A151" s="30"/>
      <c r="B151" s="163"/>
      <c r="C151" s="164" t="s">
        <v>174</v>
      </c>
      <c r="D151" s="164" t="s">
        <v>141</v>
      </c>
      <c r="E151" s="165" t="s">
        <v>175</v>
      </c>
      <c r="F151" s="166" t="s">
        <v>176</v>
      </c>
      <c r="G151" s="167" t="s">
        <v>159</v>
      </c>
      <c r="H151" s="168">
        <v>0.051</v>
      </c>
      <c r="I151" s="169"/>
      <c r="J151" s="170">
        <f>ROUND(I151*H151,1)</f>
        <v>0</v>
      </c>
      <c r="K151" s="166" t="s">
        <v>1</v>
      </c>
      <c r="L151" s="31"/>
      <c r="M151" s="171" t="s">
        <v>1</v>
      </c>
      <c r="N151" s="172" t="s">
        <v>41</v>
      </c>
      <c r="O151" s="56"/>
      <c r="P151" s="173">
        <f>O151*H151</f>
        <v>0</v>
      </c>
      <c r="Q151" s="173">
        <v>0</v>
      </c>
      <c r="R151" s="173">
        <f>Q151*H151</f>
        <v>0</v>
      </c>
      <c r="S151" s="173">
        <v>0</v>
      </c>
      <c r="T151" s="174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75" t="s">
        <v>146</v>
      </c>
      <c r="AT151" s="175" t="s">
        <v>141</v>
      </c>
      <c r="AU151" s="175" t="s">
        <v>85</v>
      </c>
      <c r="AY151" s="15" t="s">
        <v>137</v>
      </c>
      <c r="BE151" s="176">
        <f>IF(N151="základní",J151,0)</f>
        <v>0</v>
      </c>
      <c r="BF151" s="176">
        <f>IF(N151="snížená",J151,0)</f>
        <v>0</v>
      </c>
      <c r="BG151" s="176">
        <f>IF(N151="zákl. přenesená",J151,0)</f>
        <v>0</v>
      </c>
      <c r="BH151" s="176">
        <f>IF(N151="sníž. přenesená",J151,0)</f>
        <v>0</v>
      </c>
      <c r="BI151" s="176">
        <f>IF(N151="nulová",J151,0)</f>
        <v>0</v>
      </c>
      <c r="BJ151" s="15" t="s">
        <v>83</v>
      </c>
      <c r="BK151" s="176">
        <f>ROUND(I151*H151,1)</f>
        <v>0</v>
      </c>
      <c r="BL151" s="15" t="s">
        <v>146</v>
      </c>
      <c r="BM151" s="175" t="s">
        <v>177</v>
      </c>
    </row>
    <row r="152" spans="2:63" s="12" customFormat="1" ht="25.95" customHeight="1">
      <c r="B152" s="150"/>
      <c r="D152" s="151" t="s">
        <v>75</v>
      </c>
      <c r="E152" s="152" t="s">
        <v>178</v>
      </c>
      <c r="F152" s="152" t="s">
        <v>179</v>
      </c>
      <c r="I152" s="153"/>
      <c r="J152" s="154">
        <f>BK152</f>
        <v>0</v>
      </c>
      <c r="L152" s="150"/>
      <c r="M152" s="155"/>
      <c r="N152" s="156"/>
      <c r="O152" s="156"/>
      <c r="P152" s="157">
        <f>P153+P169+P176+P186+P208+P233+P252+P288+P298+P311</f>
        <v>0</v>
      </c>
      <c r="Q152" s="156"/>
      <c r="R152" s="157">
        <f>R153+R169+R176+R186+R208+R233+R252+R288+R298+R311</f>
        <v>0.690730174</v>
      </c>
      <c r="S152" s="156"/>
      <c r="T152" s="158">
        <f>T153+T169+T176+T186+T208+T233+T252+T288+T298+T311</f>
        <v>0</v>
      </c>
      <c r="AR152" s="151" t="s">
        <v>85</v>
      </c>
      <c r="AT152" s="159" t="s">
        <v>75</v>
      </c>
      <c r="AU152" s="159" t="s">
        <v>76</v>
      </c>
      <c r="AY152" s="151" t="s">
        <v>137</v>
      </c>
      <c r="BK152" s="160">
        <f>BK153+BK169+BK176+BK186+BK208+BK233+BK252+BK288+BK298+BK311</f>
        <v>0</v>
      </c>
    </row>
    <row r="153" spans="2:63" s="12" customFormat="1" ht="22.95" customHeight="1">
      <c r="B153" s="150"/>
      <c r="D153" s="151" t="s">
        <v>75</v>
      </c>
      <c r="E153" s="161" t="s">
        <v>180</v>
      </c>
      <c r="F153" s="161" t="s">
        <v>181</v>
      </c>
      <c r="I153" s="153"/>
      <c r="J153" s="162">
        <f>BK153</f>
        <v>0</v>
      </c>
      <c r="L153" s="150"/>
      <c r="M153" s="155"/>
      <c r="N153" s="156"/>
      <c r="O153" s="156"/>
      <c r="P153" s="157">
        <f>SUM(P154:P168)</f>
        <v>0</v>
      </c>
      <c r="Q153" s="156"/>
      <c r="R153" s="157">
        <f>SUM(R154:R168)</f>
        <v>0</v>
      </c>
      <c r="S153" s="156"/>
      <c r="T153" s="158">
        <f>SUM(T154:T168)</f>
        <v>0</v>
      </c>
      <c r="AR153" s="151" t="s">
        <v>85</v>
      </c>
      <c r="AT153" s="159" t="s">
        <v>75</v>
      </c>
      <c r="AU153" s="159" t="s">
        <v>83</v>
      </c>
      <c r="AY153" s="151" t="s">
        <v>137</v>
      </c>
      <c r="BK153" s="160">
        <f>SUM(BK154:BK168)</f>
        <v>0</v>
      </c>
    </row>
    <row r="154" spans="1:65" s="2" customFormat="1" ht="21.75" customHeight="1">
      <c r="A154" s="30"/>
      <c r="B154" s="163"/>
      <c r="C154" s="186" t="s">
        <v>182</v>
      </c>
      <c r="D154" s="186" t="s">
        <v>183</v>
      </c>
      <c r="E154" s="187" t="s">
        <v>184</v>
      </c>
      <c r="F154" s="188" t="s">
        <v>185</v>
      </c>
      <c r="G154" s="189" t="s">
        <v>186</v>
      </c>
      <c r="H154" s="190">
        <v>4</v>
      </c>
      <c r="I154" s="191"/>
      <c r="J154" s="192">
        <f>ROUND(I154*H154,1)</f>
        <v>0</v>
      </c>
      <c r="K154" s="188" t="s">
        <v>1</v>
      </c>
      <c r="L154" s="193"/>
      <c r="M154" s="194" t="s">
        <v>1</v>
      </c>
      <c r="N154" s="195" t="s">
        <v>41</v>
      </c>
      <c r="O154" s="56"/>
      <c r="P154" s="173">
        <f>O154*H154</f>
        <v>0</v>
      </c>
      <c r="Q154" s="173">
        <v>0</v>
      </c>
      <c r="R154" s="173">
        <f>Q154*H154</f>
        <v>0</v>
      </c>
      <c r="S154" s="173">
        <v>0</v>
      </c>
      <c r="T154" s="174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75" t="s">
        <v>187</v>
      </c>
      <c r="AT154" s="175" t="s">
        <v>183</v>
      </c>
      <c r="AU154" s="175" t="s">
        <v>85</v>
      </c>
      <c r="AY154" s="15" t="s">
        <v>137</v>
      </c>
      <c r="BE154" s="176">
        <f>IF(N154="základní",J154,0)</f>
        <v>0</v>
      </c>
      <c r="BF154" s="176">
        <f>IF(N154="snížená",J154,0)</f>
        <v>0</v>
      </c>
      <c r="BG154" s="176">
        <f>IF(N154="zákl. přenesená",J154,0)</f>
        <v>0</v>
      </c>
      <c r="BH154" s="176">
        <f>IF(N154="sníž. přenesená",J154,0)</f>
        <v>0</v>
      </c>
      <c r="BI154" s="176">
        <f>IF(N154="nulová",J154,0)</f>
        <v>0</v>
      </c>
      <c r="BJ154" s="15" t="s">
        <v>83</v>
      </c>
      <c r="BK154" s="176">
        <f>ROUND(I154*H154,1)</f>
        <v>0</v>
      </c>
      <c r="BL154" s="15" t="s">
        <v>188</v>
      </c>
      <c r="BM154" s="175" t="s">
        <v>189</v>
      </c>
    </row>
    <row r="155" spans="2:51" s="13" customFormat="1" ht="12">
      <c r="B155" s="177"/>
      <c r="D155" s="178" t="s">
        <v>148</v>
      </c>
      <c r="E155" s="179" t="s">
        <v>1</v>
      </c>
      <c r="F155" s="180" t="s">
        <v>146</v>
      </c>
      <c r="H155" s="181">
        <v>4</v>
      </c>
      <c r="I155" s="182"/>
      <c r="L155" s="177"/>
      <c r="M155" s="183"/>
      <c r="N155" s="184"/>
      <c r="O155" s="184"/>
      <c r="P155" s="184"/>
      <c r="Q155" s="184"/>
      <c r="R155" s="184"/>
      <c r="S155" s="184"/>
      <c r="T155" s="185"/>
      <c r="AT155" s="179" t="s">
        <v>148</v>
      </c>
      <c r="AU155" s="179" t="s">
        <v>85</v>
      </c>
      <c r="AV155" s="13" t="s">
        <v>85</v>
      </c>
      <c r="AW155" s="13" t="s">
        <v>34</v>
      </c>
      <c r="AX155" s="13" t="s">
        <v>83</v>
      </c>
      <c r="AY155" s="179" t="s">
        <v>137</v>
      </c>
    </row>
    <row r="156" spans="1:65" s="2" customFormat="1" ht="21.75" customHeight="1">
      <c r="A156" s="30"/>
      <c r="B156" s="163"/>
      <c r="C156" s="186" t="s">
        <v>190</v>
      </c>
      <c r="D156" s="186" t="s">
        <v>183</v>
      </c>
      <c r="E156" s="187" t="s">
        <v>191</v>
      </c>
      <c r="F156" s="188" t="s">
        <v>192</v>
      </c>
      <c r="G156" s="189" t="s">
        <v>186</v>
      </c>
      <c r="H156" s="190">
        <v>16</v>
      </c>
      <c r="I156" s="191"/>
      <c r="J156" s="192">
        <f>ROUND(I156*H156,1)</f>
        <v>0</v>
      </c>
      <c r="K156" s="188" t="s">
        <v>1</v>
      </c>
      <c r="L156" s="193"/>
      <c r="M156" s="194" t="s">
        <v>1</v>
      </c>
      <c r="N156" s="195" t="s">
        <v>41</v>
      </c>
      <c r="O156" s="56"/>
      <c r="P156" s="173">
        <f>O156*H156</f>
        <v>0</v>
      </c>
      <c r="Q156" s="173">
        <v>0</v>
      </c>
      <c r="R156" s="173">
        <f>Q156*H156</f>
        <v>0</v>
      </c>
      <c r="S156" s="173">
        <v>0</v>
      </c>
      <c r="T156" s="174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75" t="s">
        <v>187</v>
      </c>
      <c r="AT156" s="175" t="s">
        <v>183</v>
      </c>
      <c r="AU156" s="175" t="s">
        <v>85</v>
      </c>
      <c r="AY156" s="15" t="s">
        <v>137</v>
      </c>
      <c r="BE156" s="176">
        <f>IF(N156="základní",J156,0)</f>
        <v>0</v>
      </c>
      <c r="BF156" s="176">
        <f>IF(N156="snížená",J156,0)</f>
        <v>0</v>
      </c>
      <c r="BG156" s="176">
        <f>IF(N156="zákl. přenesená",J156,0)</f>
        <v>0</v>
      </c>
      <c r="BH156" s="176">
        <f>IF(N156="sníž. přenesená",J156,0)</f>
        <v>0</v>
      </c>
      <c r="BI156" s="176">
        <f>IF(N156="nulová",J156,0)</f>
        <v>0</v>
      </c>
      <c r="BJ156" s="15" t="s">
        <v>83</v>
      </c>
      <c r="BK156" s="176">
        <f>ROUND(I156*H156,1)</f>
        <v>0</v>
      </c>
      <c r="BL156" s="15" t="s">
        <v>188</v>
      </c>
      <c r="BM156" s="175" t="s">
        <v>193</v>
      </c>
    </row>
    <row r="157" spans="2:51" s="13" customFormat="1" ht="12">
      <c r="B157" s="177"/>
      <c r="D157" s="178" t="s">
        <v>148</v>
      </c>
      <c r="E157" s="179" t="s">
        <v>1</v>
      </c>
      <c r="F157" s="180" t="s">
        <v>188</v>
      </c>
      <c r="H157" s="181">
        <v>16</v>
      </c>
      <c r="I157" s="182"/>
      <c r="L157" s="177"/>
      <c r="M157" s="183"/>
      <c r="N157" s="184"/>
      <c r="O157" s="184"/>
      <c r="P157" s="184"/>
      <c r="Q157" s="184"/>
      <c r="R157" s="184"/>
      <c r="S157" s="184"/>
      <c r="T157" s="185"/>
      <c r="AT157" s="179" t="s">
        <v>148</v>
      </c>
      <c r="AU157" s="179" t="s">
        <v>85</v>
      </c>
      <c r="AV157" s="13" t="s">
        <v>85</v>
      </c>
      <c r="AW157" s="13" t="s">
        <v>34</v>
      </c>
      <c r="AX157" s="13" t="s">
        <v>83</v>
      </c>
      <c r="AY157" s="179" t="s">
        <v>137</v>
      </c>
    </row>
    <row r="158" spans="1:65" s="2" customFormat="1" ht="21.75" customHeight="1">
      <c r="A158" s="30"/>
      <c r="B158" s="163"/>
      <c r="C158" s="186" t="s">
        <v>194</v>
      </c>
      <c r="D158" s="186" t="s">
        <v>183</v>
      </c>
      <c r="E158" s="187" t="s">
        <v>195</v>
      </c>
      <c r="F158" s="188" t="s">
        <v>196</v>
      </c>
      <c r="G158" s="189" t="s">
        <v>186</v>
      </c>
      <c r="H158" s="190">
        <v>16</v>
      </c>
      <c r="I158" s="191"/>
      <c r="J158" s="192">
        <f>ROUND(I158*H158,1)</f>
        <v>0</v>
      </c>
      <c r="K158" s="188" t="s">
        <v>1</v>
      </c>
      <c r="L158" s="193"/>
      <c r="M158" s="194" t="s">
        <v>1</v>
      </c>
      <c r="N158" s="195" t="s">
        <v>41</v>
      </c>
      <c r="O158" s="56"/>
      <c r="P158" s="173">
        <f>O158*H158</f>
        <v>0</v>
      </c>
      <c r="Q158" s="173">
        <v>0</v>
      </c>
      <c r="R158" s="173">
        <f>Q158*H158</f>
        <v>0</v>
      </c>
      <c r="S158" s="173">
        <v>0</v>
      </c>
      <c r="T158" s="174">
        <f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75" t="s">
        <v>187</v>
      </c>
      <c r="AT158" s="175" t="s">
        <v>183</v>
      </c>
      <c r="AU158" s="175" t="s">
        <v>85</v>
      </c>
      <c r="AY158" s="15" t="s">
        <v>137</v>
      </c>
      <c r="BE158" s="176">
        <f>IF(N158="základní",J158,0)</f>
        <v>0</v>
      </c>
      <c r="BF158" s="176">
        <f>IF(N158="snížená",J158,0)</f>
        <v>0</v>
      </c>
      <c r="BG158" s="176">
        <f>IF(N158="zákl. přenesená",J158,0)</f>
        <v>0</v>
      </c>
      <c r="BH158" s="176">
        <f>IF(N158="sníž. přenesená",J158,0)</f>
        <v>0</v>
      </c>
      <c r="BI158" s="176">
        <f>IF(N158="nulová",J158,0)</f>
        <v>0</v>
      </c>
      <c r="BJ158" s="15" t="s">
        <v>83</v>
      </c>
      <c r="BK158" s="176">
        <f>ROUND(I158*H158,1)</f>
        <v>0</v>
      </c>
      <c r="BL158" s="15" t="s">
        <v>188</v>
      </c>
      <c r="BM158" s="175" t="s">
        <v>197</v>
      </c>
    </row>
    <row r="159" spans="2:51" s="13" customFormat="1" ht="12">
      <c r="B159" s="177"/>
      <c r="D159" s="178" t="s">
        <v>148</v>
      </c>
      <c r="E159" s="179" t="s">
        <v>1</v>
      </c>
      <c r="F159" s="180" t="s">
        <v>188</v>
      </c>
      <c r="H159" s="181">
        <v>16</v>
      </c>
      <c r="I159" s="182"/>
      <c r="L159" s="177"/>
      <c r="M159" s="183"/>
      <c r="N159" s="184"/>
      <c r="O159" s="184"/>
      <c r="P159" s="184"/>
      <c r="Q159" s="184"/>
      <c r="R159" s="184"/>
      <c r="S159" s="184"/>
      <c r="T159" s="185"/>
      <c r="AT159" s="179" t="s">
        <v>148</v>
      </c>
      <c r="AU159" s="179" t="s">
        <v>85</v>
      </c>
      <c r="AV159" s="13" t="s">
        <v>85</v>
      </c>
      <c r="AW159" s="13" t="s">
        <v>34</v>
      </c>
      <c r="AX159" s="13" t="s">
        <v>83</v>
      </c>
      <c r="AY159" s="179" t="s">
        <v>137</v>
      </c>
    </row>
    <row r="160" spans="1:65" s="2" customFormat="1" ht="21.75" customHeight="1">
      <c r="A160" s="30"/>
      <c r="B160" s="163"/>
      <c r="C160" s="186" t="s">
        <v>198</v>
      </c>
      <c r="D160" s="186" t="s">
        <v>183</v>
      </c>
      <c r="E160" s="187" t="s">
        <v>199</v>
      </c>
      <c r="F160" s="188" t="s">
        <v>200</v>
      </c>
      <c r="G160" s="189" t="s">
        <v>186</v>
      </c>
      <c r="H160" s="190">
        <v>17</v>
      </c>
      <c r="I160" s="191"/>
      <c r="J160" s="192">
        <f>ROUND(I160*H160,1)</f>
        <v>0</v>
      </c>
      <c r="K160" s="188" t="s">
        <v>1</v>
      </c>
      <c r="L160" s="193"/>
      <c r="M160" s="194" t="s">
        <v>1</v>
      </c>
      <c r="N160" s="195" t="s">
        <v>41</v>
      </c>
      <c r="O160" s="56"/>
      <c r="P160" s="173">
        <f>O160*H160</f>
        <v>0</v>
      </c>
      <c r="Q160" s="173">
        <v>0</v>
      </c>
      <c r="R160" s="173">
        <f>Q160*H160</f>
        <v>0</v>
      </c>
      <c r="S160" s="173">
        <v>0</v>
      </c>
      <c r="T160" s="174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75" t="s">
        <v>187</v>
      </c>
      <c r="AT160" s="175" t="s">
        <v>183</v>
      </c>
      <c r="AU160" s="175" t="s">
        <v>85</v>
      </c>
      <c r="AY160" s="15" t="s">
        <v>137</v>
      </c>
      <c r="BE160" s="176">
        <f>IF(N160="základní",J160,0)</f>
        <v>0</v>
      </c>
      <c r="BF160" s="176">
        <f>IF(N160="snížená",J160,0)</f>
        <v>0</v>
      </c>
      <c r="BG160" s="176">
        <f>IF(N160="zákl. přenesená",J160,0)</f>
        <v>0</v>
      </c>
      <c r="BH160" s="176">
        <f>IF(N160="sníž. přenesená",J160,0)</f>
        <v>0</v>
      </c>
      <c r="BI160" s="176">
        <f>IF(N160="nulová",J160,0)</f>
        <v>0</v>
      </c>
      <c r="BJ160" s="15" t="s">
        <v>83</v>
      </c>
      <c r="BK160" s="176">
        <f>ROUND(I160*H160,1)</f>
        <v>0</v>
      </c>
      <c r="BL160" s="15" t="s">
        <v>188</v>
      </c>
      <c r="BM160" s="175" t="s">
        <v>201</v>
      </c>
    </row>
    <row r="161" spans="2:51" s="13" customFormat="1" ht="12">
      <c r="B161" s="177"/>
      <c r="D161" s="178" t="s">
        <v>148</v>
      </c>
      <c r="E161" s="179" t="s">
        <v>1</v>
      </c>
      <c r="F161" s="180" t="s">
        <v>202</v>
      </c>
      <c r="H161" s="181">
        <v>17</v>
      </c>
      <c r="I161" s="182"/>
      <c r="L161" s="177"/>
      <c r="M161" s="183"/>
      <c r="N161" s="184"/>
      <c r="O161" s="184"/>
      <c r="P161" s="184"/>
      <c r="Q161" s="184"/>
      <c r="R161" s="184"/>
      <c r="S161" s="184"/>
      <c r="T161" s="185"/>
      <c r="AT161" s="179" t="s">
        <v>148</v>
      </c>
      <c r="AU161" s="179" t="s">
        <v>85</v>
      </c>
      <c r="AV161" s="13" t="s">
        <v>85</v>
      </c>
      <c r="AW161" s="13" t="s">
        <v>34</v>
      </c>
      <c r="AX161" s="13" t="s">
        <v>83</v>
      </c>
      <c r="AY161" s="179" t="s">
        <v>137</v>
      </c>
    </row>
    <row r="162" spans="1:65" s="2" customFormat="1" ht="16.5" customHeight="1">
      <c r="A162" s="30"/>
      <c r="B162" s="163"/>
      <c r="C162" s="186" t="s">
        <v>203</v>
      </c>
      <c r="D162" s="186" t="s">
        <v>183</v>
      </c>
      <c r="E162" s="187" t="s">
        <v>204</v>
      </c>
      <c r="F162" s="188" t="s">
        <v>205</v>
      </c>
      <c r="G162" s="189" t="s">
        <v>186</v>
      </c>
      <c r="H162" s="190">
        <v>12</v>
      </c>
      <c r="I162" s="191"/>
      <c r="J162" s="192">
        <f>ROUND(I162*H162,1)</f>
        <v>0</v>
      </c>
      <c r="K162" s="188" t="s">
        <v>1</v>
      </c>
      <c r="L162" s="193"/>
      <c r="M162" s="194" t="s">
        <v>1</v>
      </c>
      <c r="N162" s="195" t="s">
        <v>41</v>
      </c>
      <c r="O162" s="56"/>
      <c r="P162" s="173">
        <f>O162*H162</f>
        <v>0</v>
      </c>
      <c r="Q162" s="173">
        <v>0</v>
      </c>
      <c r="R162" s="173">
        <f>Q162*H162</f>
        <v>0</v>
      </c>
      <c r="S162" s="173">
        <v>0</v>
      </c>
      <c r="T162" s="174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75" t="s">
        <v>187</v>
      </c>
      <c r="AT162" s="175" t="s">
        <v>183</v>
      </c>
      <c r="AU162" s="175" t="s">
        <v>85</v>
      </c>
      <c r="AY162" s="15" t="s">
        <v>137</v>
      </c>
      <c r="BE162" s="176">
        <f>IF(N162="základní",J162,0)</f>
        <v>0</v>
      </c>
      <c r="BF162" s="176">
        <f>IF(N162="snížená",J162,0)</f>
        <v>0</v>
      </c>
      <c r="BG162" s="176">
        <f>IF(N162="zákl. přenesená",J162,0)</f>
        <v>0</v>
      </c>
      <c r="BH162" s="176">
        <f>IF(N162="sníž. přenesená",J162,0)</f>
        <v>0</v>
      </c>
      <c r="BI162" s="176">
        <f>IF(N162="nulová",J162,0)</f>
        <v>0</v>
      </c>
      <c r="BJ162" s="15" t="s">
        <v>83</v>
      </c>
      <c r="BK162" s="176">
        <f>ROUND(I162*H162,1)</f>
        <v>0</v>
      </c>
      <c r="BL162" s="15" t="s">
        <v>188</v>
      </c>
      <c r="BM162" s="175" t="s">
        <v>206</v>
      </c>
    </row>
    <row r="163" spans="2:51" s="13" customFormat="1" ht="12">
      <c r="B163" s="177"/>
      <c r="D163" s="178" t="s">
        <v>148</v>
      </c>
      <c r="E163" s="179" t="s">
        <v>1</v>
      </c>
      <c r="F163" s="180" t="s">
        <v>203</v>
      </c>
      <c r="H163" s="181">
        <v>12</v>
      </c>
      <c r="I163" s="182"/>
      <c r="L163" s="177"/>
      <c r="M163" s="183"/>
      <c r="N163" s="184"/>
      <c r="O163" s="184"/>
      <c r="P163" s="184"/>
      <c r="Q163" s="184"/>
      <c r="R163" s="184"/>
      <c r="S163" s="184"/>
      <c r="T163" s="185"/>
      <c r="AT163" s="179" t="s">
        <v>148</v>
      </c>
      <c r="AU163" s="179" t="s">
        <v>85</v>
      </c>
      <c r="AV163" s="13" t="s">
        <v>85</v>
      </c>
      <c r="AW163" s="13" t="s">
        <v>34</v>
      </c>
      <c r="AX163" s="13" t="s">
        <v>83</v>
      </c>
      <c r="AY163" s="179" t="s">
        <v>137</v>
      </c>
    </row>
    <row r="164" spans="1:65" s="2" customFormat="1" ht="21.75" customHeight="1">
      <c r="A164" s="30"/>
      <c r="B164" s="163"/>
      <c r="C164" s="164" t="s">
        <v>207</v>
      </c>
      <c r="D164" s="164" t="s">
        <v>141</v>
      </c>
      <c r="E164" s="165" t="s">
        <v>208</v>
      </c>
      <c r="F164" s="166" t="s">
        <v>209</v>
      </c>
      <c r="G164" s="167" t="s">
        <v>186</v>
      </c>
      <c r="H164" s="168">
        <v>53</v>
      </c>
      <c r="I164" s="169"/>
      <c r="J164" s="170">
        <f>ROUND(I164*H164,1)</f>
        <v>0</v>
      </c>
      <c r="K164" s="166" t="s">
        <v>1</v>
      </c>
      <c r="L164" s="31"/>
      <c r="M164" s="171" t="s">
        <v>1</v>
      </c>
      <c r="N164" s="172" t="s">
        <v>41</v>
      </c>
      <c r="O164" s="56"/>
      <c r="P164" s="173">
        <f>O164*H164</f>
        <v>0</v>
      </c>
      <c r="Q164" s="173">
        <v>0</v>
      </c>
      <c r="R164" s="173">
        <f>Q164*H164</f>
        <v>0</v>
      </c>
      <c r="S164" s="173">
        <v>0</v>
      </c>
      <c r="T164" s="174">
        <f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75" t="s">
        <v>188</v>
      </c>
      <c r="AT164" s="175" t="s">
        <v>141</v>
      </c>
      <c r="AU164" s="175" t="s">
        <v>85</v>
      </c>
      <c r="AY164" s="15" t="s">
        <v>137</v>
      </c>
      <c r="BE164" s="176">
        <f>IF(N164="základní",J164,0)</f>
        <v>0</v>
      </c>
      <c r="BF164" s="176">
        <f>IF(N164="snížená",J164,0)</f>
        <v>0</v>
      </c>
      <c r="BG164" s="176">
        <f>IF(N164="zákl. přenesená",J164,0)</f>
        <v>0</v>
      </c>
      <c r="BH164" s="176">
        <f>IF(N164="sníž. přenesená",J164,0)</f>
        <v>0</v>
      </c>
      <c r="BI164" s="176">
        <f>IF(N164="nulová",J164,0)</f>
        <v>0</v>
      </c>
      <c r="BJ164" s="15" t="s">
        <v>83</v>
      </c>
      <c r="BK164" s="176">
        <f>ROUND(I164*H164,1)</f>
        <v>0</v>
      </c>
      <c r="BL164" s="15" t="s">
        <v>188</v>
      </c>
      <c r="BM164" s="175" t="s">
        <v>210</v>
      </c>
    </row>
    <row r="165" spans="2:51" s="13" customFormat="1" ht="12">
      <c r="B165" s="177"/>
      <c r="D165" s="178" t="s">
        <v>148</v>
      </c>
      <c r="E165" s="179" t="s">
        <v>1</v>
      </c>
      <c r="F165" s="180" t="s">
        <v>211</v>
      </c>
      <c r="H165" s="181">
        <v>53</v>
      </c>
      <c r="I165" s="182"/>
      <c r="L165" s="177"/>
      <c r="M165" s="183"/>
      <c r="N165" s="184"/>
      <c r="O165" s="184"/>
      <c r="P165" s="184"/>
      <c r="Q165" s="184"/>
      <c r="R165" s="184"/>
      <c r="S165" s="184"/>
      <c r="T165" s="185"/>
      <c r="AT165" s="179" t="s">
        <v>148</v>
      </c>
      <c r="AU165" s="179" t="s">
        <v>85</v>
      </c>
      <c r="AV165" s="13" t="s">
        <v>85</v>
      </c>
      <c r="AW165" s="13" t="s">
        <v>34</v>
      </c>
      <c r="AX165" s="13" t="s">
        <v>83</v>
      </c>
      <c r="AY165" s="179" t="s">
        <v>137</v>
      </c>
    </row>
    <row r="166" spans="1:65" s="2" customFormat="1" ht="16.5" customHeight="1">
      <c r="A166" s="30"/>
      <c r="B166" s="163"/>
      <c r="C166" s="164" t="s">
        <v>212</v>
      </c>
      <c r="D166" s="164" t="s">
        <v>141</v>
      </c>
      <c r="E166" s="165" t="s">
        <v>213</v>
      </c>
      <c r="F166" s="166" t="s">
        <v>214</v>
      </c>
      <c r="G166" s="167" t="s">
        <v>186</v>
      </c>
      <c r="H166" s="168">
        <v>12</v>
      </c>
      <c r="I166" s="169"/>
      <c r="J166" s="170">
        <f>ROUND(I166*H166,1)</f>
        <v>0</v>
      </c>
      <c r="K166" s="166" t="s">
        <v>1</v>
      </c>
      <c r="L166" s="31"/>
      <c r="M166" s="171" t="s">
        <v>1</v>
      </c>
      <c r="N166" s="172" t="s">
        <v>41</v>
      </c>
      <c r="O166" s="56"/>
      <c r="P166" s="173">
        <f>O166*H166</f>
        <v>0</v>
      </c>
      <c r="Q166" s="173">
        <v>0</v>
      </c>
      <c r="R166" s="173">
        <f>Q166*H166</f>
        <v>0</v>
      </c>
      <c r="S166" s="173">
        <v>0</v>
      </c>
      <c r="T166" s="174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75" t="s">
        <v>188</v>
      </c>
      <c r="AT166" s="175" t="s">
        <v>141</v>
      </c>
      <c r="AU166" s="175" t="s">
        <v>85</v>
      </c>
      <c r="AY166" s="15" t="s">
        <v>137</v>
      </c>
      <c r="BE166" s="176">
        <f>IF(N166="základní",J166,0)</f>
        <v>0</v>
      </c>
      <c r="BF166" s="176">
        <f>IF(N166="snížená",J166,0)</f>
        <v>0</v>
      </c>
      <c r="BG166" s="176">
        <f>IF(N166="zákl. přenesená",J166,0)</f>
        <v>0</v>
      </c>
      <c r="BH166" s="176">
        <f>IF(N166="sníž. přenesená",J166,0)</f>
        <v>0</v>
      </c>
      <c r="BI166" s="176">
        <f>IF(N166="nulová",J166,0)</f>
        <v>0</v>
      </c>
      <c r="BJ166" s="15" t="s">
        <v>83</v>
      </c>
      <c r="BK166" s="176">
        <f>ROUND(I166*H166,1)</f>
        <v>0</v>
      </c>
      <c r="BL166" s="15" t="s">
        <v>188</v>
      </c>
      <c r="BM166" s="175" t="s">
        <v>215</v>
      </c>
    </row>
    <row r="167" spans="2:51" s="13" customFormat="1" ht="12">
      <c r="B167" s="177"/>
      <c r="D167" s="178" t="s">
        <v>148</v>
      </c>
      <c r="E167" s="179" t="s">
        <v>1</v>
      </c>
      <c r="F167" s="180" t="s">
        <v>203</v>
      </c>
      <c r="H167" s="181">
        <v>12</v>
      </c>
      <c r="I167" s="182"/>
      <c r="L167" s="177"/>
      <c r="M167" s="183"/>
      <c r="N167" s="184"/>
      <c r="O167" s="184"/>
      <c r="P167" s="184"/>
      <c r="Q167" s="184"/>
      <c r="R167" s="184"/>
      <c r="S167" s="184"/>
      <c r="T167" s="185"/>
      <c r="AT167" s="179" t="s">
        <v>148</v>
      </c>
      <c r="AU167" s="179" t="s">
        <v>85</v>
      </c>
      <c r="AV167" s="13" t="s">
        <v>85</v>
      </c>
      <c r="AW167" s="13" t="s">
        <v>34</v>
      </c>
      <c r="AX167" s="13" t="s">
        <v>83</v>
      </c>
      <c r="AY167" s="179" t="s">
        <v>137</v>
      </c>
    </row>
    <row r="168" spans="1:65" s="2" customFormat="1" ht="21.75" customHeight="1">
      <c r="A168" s="30"/>
      <c r="B168" s="163"/>
      <c r="C168" s="164" t="s">
        <v>8</v>
      </c>
      <c r="D168" s="164" t="s">
        <v>141</v>
      </c>
      <c r="E168" s="165" t="s">
        <v>216</v>
      </c>
      <c r="F168" s="166" t="s">
        <v>217</v>
      </c>
      <c r="G168" s="167" t="s">
        <v>218</v>
      </c>
      <c r="H168" s="196"/>
      <c r="I168" s="169"/>
      <c r="J168" s="170">
        <f>ROUND(I168*H168,1)</f>
        <v>0</v>
      </c>
      <c r="K168" s="166" t="s">
        <v>151</v>
      </c>
      <c r="L168" s="31"/>
      <c r="M168" s="171" t="s">
        <v>1</v>
      </c>
      <c r="N168" s="172" t="s">
        <v>41</v>
      </c>
      <c r="O168" s="56"/>
      <c r="P168" s="173">
        <f>O168*H168</f>
        <v>0</v>
      </c>
      <c r="Q168" s="173">
        <v>0</v>
      </c>
      <c r="R168" s="173">
        <f>Q168*H168</f>
        <v>0</v>
      </c>
      <c r="S168" s="173">
        <v>0</v>
      </c>
      <c r="T168" s="174">
        <f>S168*H168</f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75" t="s">
        <v>146</v>
      </c>
      <c r="AT168" s="175" t="s">
        <v>141</v>
      </c>
      <c r="AU168" s="175" t="s">
        <v>85</v>
      </c>
      <c r="AY168" s="15" t="s">
        <v>137</v>
      </c>
      <c r="BE168" s="176">
        <f>IF(N168="základní",J168,0)</f>
        <v>0</v>
      </c>
      <c r="BF168" s="176">
        <f>IF(N168="snížená",J168,0)</f>
        <v>0</v>
      </c>
      <c r="BG168" s="176">
        <f>IF(N168="zákl. přenesená",J168,0)</f>
        <v>0</v>
      </c>
      <c r="BH168" s="176">
        <f>IF(N168="sníž. přenesená",J168,0)</f>
        <v>0</v>
      </c>
      <c r="BI168" s="176">
        <f>IF(N168="nulová",J168,0)</f>
        <v>0</v>
      </c>
      <c r="BJ168" s="15" t="s">
        <v>83</v>
      </c>
      <c r="BK168" s="176">
        <f>ROUND(I168*H168,1)</f>
        <v>0</v>
      </c>
      <c r="BL168" s="15" t="s">
        <v>146</v>
      </c>
      <c r="BM168" s="175" t="s">
        <v>219</v>
      </c>
    </row>
    <row r="169" spans="2:63" s="12" customFormat="1" ht="22.95" customHeight="1">
      <c r="B169" s="150"/>
      <c r="D169" s="151" t="s">
        <v>75</v>
      </c>
      <c r="E169" s="161" t="s">
        <v>220</v>
      </c>
      <c r="F169" s="161" t="s">
        <v>221</v>
      </c>
      <c r="I169" s="153"/>
      <c r="J169" s="162">
        <f>BK169</f>
        <v>0</v>
      </c>
      <c r="L169" s="150"/>
      <c r="M169" s="155"/>
      <c r="N169" s="156"/>
      <c r="O169" s="156"/>
      <c r="P169" s="157">
        <f>SUM(P170:P175)</f>
        <v>0</v>
      </c>
      <c r="Q169" s="156"/>
      <c r="R169" s="157">
        <f>SUM(R170:R175)</f>
        <v>0.02197</v>
      </c>
      <c r="S169" s="156"/>
      <c r="T169" s="158">
        <f>SUM(T170:T175)</f>
        <v>0</v>
      </c>
      <c r="AR169" s="151" t="s">
        <v>85</v>
      </c>
      <c r="AT169" s="159" t="s">
        <v>75</v>
      </c>
      <c r="AU169" s="159" t="s">
        <v>83</v>
      </c>
      <c r="AY169" s="151" t="s">
        <v>137</v>
      </c>
      <c r="BK169" s="160">
        <f>SUM(BK170:BK175)</f>
        <v>0</v>
      </c>
    </row>
    <row r="170" spans="1:65" s="2" customFormat="1" ht="16.5" customHeight="1">
      <c r="A170" s="30"/>
      <c r="B170" s="163"/>
      <c r="C170" s="164" t="s">
        <v>188</v>
      </c>
      <c r="D170" s="164" t="s">
        <v>141</v>
      </c>
      <c r="E170" s="165" t="s">
        <v>222</v>
      </c>
      <c r="F170" s="166" t="s">
        <v>223</v>
      </c>
      <c r="G170" s="167" t="s">
        <v>186</v>
      </c>
      <c r="H170" s="168">
        <v>13</v>
      </c>
      <c r="I170" s="169"/>
      <c r="J170" s="170">
        <f>ROUND(I170*H170,1)</f>
        <v>0</v>
      </c>
      <c r="K170" s="166" t="s">
        <v>151</v>
      </c>
      <c r="L170" s="31"/>
      <c r="M170" s="171" t="s">
        <v>1</v>
      </c>
      <c r="N170" s="172" t="s">
        <v>41</v>
      </c>
      <c r="O170" s="56"/>
      <c r="P170" s="173">
        <f>O170*H170</f>
        <v>0</v>
      </c>
      <c r="Q170" s="173">
        <v>0.00169</v>
      </c>
      <c r="R170" s="173">
        <f>Q170*H170</f>
        <v>0.02197</v>
      </c>
      <c r="S170" s="173">
        <v>0</v>
      </c>
      <c r="T170" s="174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75" t="s">
        <v>188</v>
      </c>
      <c r="AT170" s="175" t="s">
        <v>141</v>
      </c>
      <c r="AU170" s="175" t="s">
        <v>85</v>
      </c>
      <c r="AY170" s="15" t="s">
        <v>137</v>
      </c>
      <c r="BE170" s="176">
        <f>IF(N170="základní",J170,0)</f>
        <v>0</v>
      </c>
      <c r="BF170" s="176">
        <f>IF(N170="snížená",J170,0)</f>
        <v>0</v>
      </c>
      <c r="BG170" s="176">
        <f>IF(N170="zákl. přenesená",J170,0)</f>
        <v>0</v>
      </c>
      <c r="BH170" s="176">
        <f>IF(N170="sníž. přenesená",J170,0)</f>
        <v>0</v>
      </c>
      <c r="BI170" s="176">
        <f>IF(N170="nulová",J170,0)</f>
        <v>0</v>
      </c>
      <c r="BJ170" s="15" t="s">
        <v>83</v>
      </c>
      <c r="BK170" s="176">
        <f>ROUND(I170*H170,1)</f>
        <v>0</v>
      </c>
      <c r="BL170" s="15" t="s">
        <v>188</v>
      </c>
      <c r="BM170" s="175" t="s">
        <v>224</v>
      </c>
    </row>
    <row r="171" spans="2:51" s="13" customFormat="1" ht="12">
      <c r="B171" s="177"/>
      <c r="D171" s="178" t="s">
        <v>148</v>
      </c>
      <c r="E171" s="179" t="s">
        <v>1</v>
      </c>
      <c r="F171" s="180" t="s">
        <v>207</v>
      </c>
      <c r="H171" s="181">
        <v>13</v>
      </c>
      <c r="I171" s="182"/>
      <c r="L171" s="177"/>
      <c r="M171" s="183"/>
      <c r="N171" s="184"/>
      <c r="O171" s="184"/>
      <c r="P171" s="184"/>
      <c r="Q171" s="184"/>
      <c r="R171" s="184"/>
      <c r="S171" s="184"/>
      <c r="T171" s="185"/>
      <c r="AT171" s="179" t="s">
        <v>148</v>
      </c>
      <c r="AU171" s="179" t="s">
        <v>85</v>
      </c>
      <c r="AV171" s="13" t="s">
        <v>85</v>
      </c>
      <c r="AW171" s="13" t="s">
        <v>34</v>
      </c>
      <c r="AX171" s="13" t="s">
        <v>83</v>
      </c>
      <c r="AY171" s="179" t="s">
        <v>137</v>
      </c>
    </row>
    <row r="172" spans="1:65" s="2" customFormat="1" ht="16.5" customHeight="1">
      <c r="A172" s="30"/>
      <c r="B172" s="163"/>
      <c r="C172" s="164" t="s">
        <v>202</v>
      </c>
      <c r="D172" s="164" t="s">
        <v>141</v>
      </c>
      <c r="E172" s="165" t="s">
        <v>225</v>
      </c>
      <c r="F172" s="166" t="s">
        <v>226</v>
      </c>
      <c r="G172" s="167" t="s">
        <v>186</v>
      </c>
      <c r="H172" s="168">
        <v>13</v>
      </c>
      <c r="I172" s="169"/>
      <c r="J172" s="170">
        <f>ROUND(I172*H172,1)</f>
        <v>0</v>
      </c>
      <c r="K172" s="166" t="s">
        <v>151</v>
      </c>
      <c r="L172" s="31"/>
      <c r="M172" s="171" t="s">
        <v>1</v>
      </c>
      <c r="N172" s="172" t="s">
        <v>41</v>
      </c>
      <c r="O172" s="56"/>
      <c r="P172" s="173">
        <f>O172*H172</f>
        <v>0</v>
      </c>
      <c r="Q172" s="173">
        <v>0</v>
      </c>
      <c r="R172" s="173">
        <f>Q172*H172</f>
        <v>0</v>
      </c>
      <c r="S172" s="173">
        <v>0</v>
      </c>
      <c r="T172" s="174">
        <f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75" t="s">
        <v>188</v>
      </c>
      <c r="AT172" s="175" t="s">
        <v>141</v>
      </c>
      <c r="AU172" s="175" t="s">
        <v>85</v>
      </c>
      <c r="AY172" s="15" t="s">
        <v>137</v>
      </c>
      <c r="BE172" s="176">
        <f>IF(N172="základní",J172,0)</f>
        <v>0</v>
      </c>
      <c r="BF172" s="176">
        <f>IF(N172="snížená",J172,0)</f>
        <v>0</v>
      </c>
      <c r="BG172" s="176">
        <f>IF(N172="zákl. přenesená",J172,0)</f>
        <v>0</v>
      </c>
      <c r="BH172" s="176">
        <f>IF(N172="sníž. přenesená",J172,0)</f>
        <v>0</v>
      </c>
      <c r="BI172" s="176">
        <f>IF(N172="nulová",J172,0)</f>
        <v>0</v>
      </c>
      <c r="BJ172" s="15" t="s">
        <v>83</v>
      </c>
      <c r="BK172" s="176">
        <f>ROUND(I172*H172,1)</f>
        <v>0</v>
      </c>
      <c r="BL172" s="15" t="s">
        <v>188</v>
      </c>
      <c r="BM172" s="175" t="s">
        <v>227</v>
      </c>
    </row>
    <row r="173" spans="2:51" s="13" customFormat="1" ht="12">
      <c r="B173" s="177"/>
      <c r="D173" s="178" t="s">
        <v>148</v>
      </c>
      <c r="E173" s="179" t="s">
        <v>1</v>
      </c>
      <c r="F173" s="180" t="s">
        <v>207</v>
      </c>
      <c r="H173" s="181">
        <v>13</v>
      </c>
      <c r="I173" s="182"/>
      <c r="L173" s="177"/>
      <c r="M173" s="183"/>
      <c r="N173" s="184"/>
      <c r="O173" s="184"/>
      <c r="P173" s="184"/>
      <c r="Q173" s="184"/>
      <c r="R173" s="184"/>
      <c r="S173" s="184"/>
      <c r="T173" s="185"/>
      <c r="AT173" s="179" t="s">
        <v>148</v>
      </c>
      <c r="AU173" s="179" t="s">
        <v>85</v>
      </c>
      <c r="AV173" s="13" t="s">
        <v>85</v>
      </c>
      <c r="AW173" s="13" t="s">
        <v>34</v>
      </c>
      <c r="AX173" s="13" t="s">
        <v>83</v>
      </c>
      <c r="AY173" s="179" t="s">
        <v>137</v>
      </c>
    </row>
    <row r="174" spans="1:65" s="2" customFormat="1" ht="21.75" customHeight="1">
      <c r="A174" s="30"/>
      <c r="B174" s="163"/>
      <c r="C174" s="164" t="s">
        <v>228</v>
      </c>
      <c r="D174" s="164" t="s">
        <v>141</v>
      </c>
      <c r="E174" s="165" t="s">
        <v>229</v>
      </c>
      <c r="F174" s="166" t="s">
        <v>230</v>
      </c>
      <c r="G174" s="167" t="s">
        <v>231</v>
      </c>
      <c r="H174" s="168">
        <v>1</v>
      </c>
      <c r="I174" s="169"/>
      <c r="J174" s="170">
        <f>ROUND(I174*H174,1)</f>
        <v>0</v>
      </c>
      <c r="K174" s="166" t="s">
        <v>1</v>
      </c>
      <c r="L174" s="31"/>
      <c r="M174" s="171" t="s">
        <v>1</v>
      </c>
      <c r="N174" s="172" t="s">
        <v>41</v>
      </c>
      <c r="O174" s="56"/>
      <c r="P174" s="173">
        <f>O174*H174</f>
        <v>0</v>
      </c>
      <c r="Q174" s="173">
        <v>0</v>
      </c>
      <c r="R174" s="173">
        <f>Q174*H174</f>
        <v>0</v>
      </c>
      <c r="S174" s="173">
        <v>0</v>
      </c>
      <c r="T174" s="174">
        <f>S174*H174</f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75" t="s">
        <v>188</v>
      </c>
      <c r="AT174" s="175" t="s">
        <v>141</v>
      </c>
      <c r="AU174" s="175" t="s">
        <v>85</v>
      </c>
      <c r="AY174" s="15" t="s">
        <v>137</v>
      </c>
      <c r="BE174" s="176">
        <f>IF(N174="základní",J174,0)</f>
        <v>0</v>
      </c>
      <c r="BF174" s="176">
        <f>IF(N174="snížená",J174,0)</f>
        <v>0</v>
      </c>
      <c r="BG174" s="176">
        <f>IF(N174="zákl. přenesená",J174,0)</f>
        <v>0</v>
      </c>
      <c r="BH174" s="176">
        <f>IF(N174="sníž. přenesená",J174,0)</f>
        <v>0</v>
      </c>
      <c r="BI174" s="176">
        <f>IF(N174="nulová",J174,0)</f>
        <v>0</v>
      </c>
      <c r="BJ174" s="15" t="s">
        <v>83</v>
      </c>
      <c r="BK174" s="176">
        <f>ROUND(I174*H174,1)</f>
        <v>0</v>
      </c>
      <c r="BL174" s="15" t="s">
        <v>188</v>
      </c>
      <c r="BM174" s="175" t="s">
        <v>232</v>
      </c>
    </row>
    <row r="175" spans="1:65" s="2" customFormat="1" ht="21.75" customHeight="1">
      <c r="A175" s="30"/>
      <c r="B175" s="163"/>
      <c r="C175" s="164" t="s">
        <v>233</v>
      </c>
      <c r="D175" s="164" t="s">
        <v>141</v>
      </c>
      <c r="E175" s="165" t="s">
        <v>234</v>
      </c>
      <c r="F175" s="166" t="s">
        <v>235</v>
      </c>
      <c r="G175" s="167" t="s">
        <v>218</v>
      </c>
      <c r="H175" s="196"/>
      <c r="I175" s="169"/>
      <c r="J175" s="170">
        <f>ROUND(I175*H175,1)</f>
        <v>0</v>
      </c>
      <c r="K175" s="166" t="s">
        <v>151</v>
      </c>
      <c r="L175" s="31"/>
      <c r="M175" s="171" t="s">
        <v>1</v>
      </c>
      <c r="N175" s="172" t="s">
        <v>41</v>
      </c>
      <c r="O175" s="56"/>
      <c r="P175" s="173">
        <f>O175*H175</f>
        <v>0</v>
      </c>
      <c r="Q175" s="173">
        <v>0</v>
      </c>
      <c r="R175" s="173">
        <f>Q175*H175</f>
        <v>0</v>
      </c>
      <c r="S175" s="173">
        <v>0</v>
      </c>
      <c r="T175" s="174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75" t="s">
        <v>146</v>
      </c>
      <c r="AT175" s="175" t="s">
        <v>141</v>
      </c>
      <c r="AU175" s="175" t="s">
        <v>85</v>
      </c>
      <c r="AY175" s="15" t="s">
        <v>137</v>
      </c>
      <c r="BE175" s="176">
        <f>IF(N175="základní",J175,0)</f>
        <v>0</v>
      </c>
      <c r="BF175" s="176">
        <f>IF(N175="snížená",J175,0)</f>
        <v>0</v>
      </c>
      <c r="BG175" s="176">
        <f>IF(N175="zákl. přenesená",J175,0)</f>
        <v>0</v>
      </c>
      <c r="BH175" s="176">
        <f>IF(N175="sníž. přenesená",J175,0)</f>
        <v>0</v>
      </c>
      <c r="BI175" s="176">
        <f>IF(N175="nulová",J175,0)</f>
        <v>0</v>
      </c>
      <c r="BJ175" s="15" t="s">
        <v>83</v>
      </c>
      <c r="BK175" s="176">
        <f>ROUND(I175*H175,1)</f>
        <v>0</v>
      </c>
      <c r="BL175" s="15" t="s">
        <v>146</v>
      </c>
      <c r="BM175" s="175" t="s">
        <v>236</v>
      </c>
    </row>
    <row r="176" spans="2:63" s="12" customFormat="1" ht="22.95" customHeight="1">
      <c r="B176" s="150"/>
      <c r="D176" s="151" t="s">
        <v>75</v>
      </c>
      <c r="E176" s="161" t="s">
        <v>237</v>
      </c>
      <c r="F176" s="161" t="s">
        <v>238</v>
      </c>
      <c r="I176" s="153"/>
      <c r="J176" s="162">
        <f>BK176</f>
        <v>0</v>
      </c>
      <c r="L176" s="150"/>
      <c r="M176" s="155"/>
      <c r="N176" s="156"/>
      <c r="O176" s="156"/>
      <c r="P176" s="157">
        <f>SUM(P177:P185)</f>
        <v>0</v>
      </c>
      <c r="Q176" s="156"/>
      <c r="R176" s="157">
        <f>SUM(R177:R185)</f>
        <v>0.01415754</v>
      </c>
      <c r="S176" s="156"/>
      <c r="T176" s="158">
        <f>SUM(T177:T185)</f>
        <v>0</v>
      </c>
      <c r="AR176" s="151" t="s">
        <v>85</v>
      </c>
      <c r="AT176" s="159" t="s">
        <v>75</v>
      </c>
      <c r="AU176" s="159" t="s">
        <v>83</v>
      </c>
      <c r="AY176" s="151" t="s">
        <v>137</v>
      </c>
      <c r="BK176" s="160">
        <f>SUM(BK177:BK185)</f>
        <v>0</v>
      </c>
    </row>
    <row r="177" spans="1:65" s="2" customFormat="1" ht="21.75" customHeight="1">
      <c r="A177" s="30"/>
      <c r="B177" s="163"/>
      <c r="C177" s="164" t="s">
        <v>239</v>
      </c>
      <c r="D177" s="164" t="s">
        <v>141</v>
      </c>
      <c r="E177" s="165" t="s">
        <v>240</v>
      </c>
      <c r="F177" s="166" t="s">
        <v>241</v>
      </c>
      <c r="G177" s="167" t="s">
        <v>186</v>
      </c>
      <c r="H177" s="168">
        <v>12</v>
      </c>
      <c r="I177" s="169"/>
      <c r="J177" s="170">
        <f>ROUND(I177*H177,1)</f>
        <v>0</v>
      </c>
      <c r="K177" s="166" t="s">
        <v>151</v>
      </c>
      <c r="L177" s="31"/>
      <c r="M177" s="171" t="s">
        <v>1</v>
      </c>
      <c r="N177" s="172" t="s">
        <v>41</v>
      </c>
      <c r="O177" s="56"/>
      <c r="P177" s="173">
        <f>O177*H177</f>
        <v>0</v>
      </c>
      <c r="Q177" s="173">
        <v>0.00098</v>
      </c>
      <c r="R177" s="173">
        <f>Q177*H177</f>
        <v>0.01176</v>
      </c>
      <c r="S177" s="173">
        <v>0</v>
      </c>
      <c r="T177" s="174">
        <f>S177*H177</f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75" t="s">
        <v>188</v>
      </c>
      <c r="AT177" s="175" t="s">
        <v>141</v>
      </c>
      <c r="AU177" s="175" t="s">
        <v>85</v>
      </c>
      <c r="AY177" s="15" t="s">
        <v>137</v>
      </c>
      <c r="BE177" s="176">
        <f>IF(N177="základní",J177,0)</f>
        <v>0</v>
      </c>
      <c r="BF177" s="176">
        <f>IF(N177="snížená",J177,0)</f>
        <v>0</v>
      </c>
      <c r="BG177" s="176">
        <f>IF(N177="zákl. přenesená",J177,0)</f>
        <v>0</v>
      </c>
      <c r="BH177" s="176">
        <f>IF(N177="sníž. přenesená",J177,0)</f>
        <v>0</v>
      </c>
      <c r="BI177" s="176">
        <f>IF(N177="nulová",J177,0)</f>
        <v>0</v>
      </c>
      <c r="BJ177" s="15" t="s">
        <v>83</v>
      </c>
      <c r="BK177" s="176">
        <f>ROUND(I177*H177,1)</f>
        <v>0</v>
      </c>
      <c r="BL177" s="15" t="s">
        <v>188</v>
      </c>
      <c r="BM177" s="175" t="s">
        <v>242</v>
      </c>
    </row>
    <row r="178" spans="2:51" s="13" customFormat="1" ht="12">
      <c r="B178" s="177"/>
      <c r="D178" s="178" t="s">
        <v>148</v>
      </c>
      <c r="E178" s="179" t="s">
        <v>1</v>
      </c>
      <c r="F178" s="180" t="s">
        <v>203</v>
      </c>
      <c r="H178" s="181">
        <v>12</v>
      </c>
      <c r="I178" s="182"/>
      <c r="L178" s="177"/>
      <c r="M178" s="183"/>
      <c r="N178" s="184"/>
      <c r="O178" s="184"/>
      <c r="P178" s="184"/>
      <c r="Q178" s="184"/>
      <c r="R178" s="184"/>
      <c r="S178" s="184"/>
      <c r="T178" s="185"/>
      <c r="AT178" s="179" t="s">
        <v>148</v>
      </c>
      <c r="AU178" s="179" t="s">
        <v>85</v>
      </c>
      <c r="AV178" s="13" t="s">
        <v>85</v>
      </c>
      <c r="AW178" s="13" t="s">
        <v>34</v>
      </c>
      <c r="AX178" s="13" t="s">
        <v>83</v>
      </c>
      <c r="AY178" s="179" t="s">
        <v>137</v>
      </c>
    </row>
    <row r="179" spans="1:65" s="2" customFormat="1" ht="21.75" customHeight="1">
      <c r="A179" s="30"/>
      <c r="B179" s="163"/>
      <c r="C179" s="164" t="s">
        <v>7</v>
      </c>
      <c r="D179" s="164" t="s">
        <v>141</v>
      </c>
      <c r="E179" s="165" t="s">
        <v>243</v>
      </c>
      <c r="F179" s="166" t="s">
        <v>244</v>
      </c>
      <c r="G179" s="167" t="s">
        <v>186</v>
      </c>
      <c r="H179" s="168">
        <v>12</v>
      </c>
      <c r="I179" s="169"/>
      <c r="J179" s="170">
        <f>ROUND(I179*H179,1)</f>
        <v>0</v>
      </c>
      <c r="K179" s="166" t="s">
        <v>151</v>
      </c>
      <c r="L179" s="31"/>
      <c r="M179" s="171" t="s">
        <v>1</v>
      </c>
      <c r="N179" s="172" t="s">
        <v>41</v>
      </c>
      <c r="O179" s="56"/>
      <c r="P179" s="173">
        <f>O179*H179</f>
        <v>0</v>
      </c>
      <c r="Q179" s="173">
        <v>0.000189795</v>
      </c>
      <c r="R179" s="173">
        <f>Q179*H179</f>
        <v>0.00227754</v>
      </c>
      <c r="S179" s="173">
        <v>0</v>
      </c>
      <c r="T179" s="174">
        <f>S179*H179</f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75" t="s">
        <v>188</v>
      </c>
      <c r="AT179" s="175" t="s">
        <v>141</v>
      </c>
      <c r="AU179" s="175" t="s">
        <v>85</v>
      </c>
      <c r="AY179" s="15" t="s">
        <v>137</v>
      </c>
      <c r="BE179" s="176">
        <f>IF(N179="základní",J179,0)</f>
        <v>0</v>
      </c>
      <c r="BF179" s="176">
        <f>IF(N179="snížená",J179,0)</f>
        <v>0</v>
      </c>
      <c r="BG179" s="176">
        <f>IF(N179="zákl. přenesená",J179,0)</f>
        <v>0</v>
      </c>
      <c r="BH179" s="176">
        <f>IF(N179="sníž. přenesená",J179,0)</f>
        <v>0</v>
      </c>
      <c r="BI179" s="176">
        <f>IF(N179="nulová",J179,0)</f>
        <v>0</v>
      </c>
      <c r="BJ179" s="15" t="s">
        <v>83</v>
      </c>
      <c r="BK179" s="176">
        <f>ROUND(I179*H179,1)</f>
        <v>0</v>
      </c>
      <c r="BL179" s="15" t="s">
        <v>188</v>
      </c>
      <c r="BM179" s="175" t="s">
        <v>245</v>
      </c>
    </row>
    <row r="180" spans="2:51" s="13" customFormat="1" ht="12">
      <c r="B180" s="177"/>
      <c r="D180" s="178" t="s">
        <v>148</v>
      </c>
      <c r="E180" s="179" t="s">
        <v>1</v>
      </c>
      <c r="F180" s="180" t="s">
        <v>203</v>
      </c>
      <c r="H180" s="181">
        <v>12</v>
      </c>
      <c r="I180" s="182"/>
      <c r="L180" s="177"/>
      <c r="M180" s="183"/>
      <c r="N180" s="184"/>
      <c r="O180" s="184"/>
      <c r="P180" s="184"/>
      <c r="Q180" s="184"/>
      <c r="R180" s="184"/>
      <c r="S180" s="184"/>
      <c r="T180" s="185"/>
      <c r="AT180" s="179" t="s">
        <v>148</v>
      </c>
      <c r="AU180" s="179" t="s">
        <v>85</v>
      </c>
      <c r="AV180" s="13" t="s">
        <v>85</v>
      </c>
      <c r="AW180" s="13" t="s">
        <v>34</v>
      </c>
      <c r="AX180" s="13" t="s">
        <v>83</v>
      </c>
      <c r="AY180" s="179" t="s">
        <v>137</v>
      </c>
    </row>
    <row r="181" spans="1:65" s="2" customFormat="1" ht="16.5" customHeight="1">
      <c r="A181" s="30"/>
      <c r="B181" s="163"/>
      <c r="C181" s="164" t="s">
        <v>246</v>
      </c>
      <c r="D181" s="164" t="s">
        <v>141</v>
      </c>
      <c r="E181" s="165" t="s">
        <v>247</v>
      </c>
      <c r="F181" s="166" t="s">
        <v>248</v>
      </c>
      <c r="G181" s="167" t="s">
        <v>186</v>
      </c>
      <c r="H181" s="168">
        <v>12</v>
      </c>
      <c r="I181" s="169"/>
      <c r="J181" s="170">
        <f>ROUND(I181*H181,1)</f>
        <v>0</v>
      </c>
      <c r="K181" s="166" t="s">
        <v>151</v>
      </c>
      <c r="L181" s="31"/>
      <c r="M181" s="171" t="s">
        <v>1</v>
      </c>
      <c r="N181" s="172" t="s">
        <v>41</v>
      </c>
      <c r="O181" s="56"/>
      <c r="P181" s="173">
        <f>O181*H181</f>
        <v>0</v>
      </c>
      <c r="Q181" s="173">
        <v>1E-05</v>
      </c>
      <c r="R181" s="173">
        <f>Q181*H181</f>
        <v>0.00012000000000000002</v>
      </c>
      <c r="S181" s="173">
        <v>0</v>
      </c>
      <c r="T181" s="174">
        <f>S181*H181</f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75" t="s">
        <v>188</v>
      </c>
      <c r="AT181" s="175" t="s">
        <v>141</v>
      </c>
      <c r="AU181" s="175" t="s">
        <v>85</v>
      </c>
      <c r="AY181" s="15" t="s">
        <v>137</v>
      </c>
      <c r="BE181" s="176">
        <f>IF(N181="základní",J181,0)</f>
        <v>0</v>
      </c>
      <c r="BF181" s="176">
        <f>IF(N181="snížená",J181,0)</f>
        <v>0</v>
      </c>
      <c r="BG181" s="176">
        <f>IF(N181="zákl. přenesená",J181,0)</f>
        <v>0</v>
      </c>
      <c r="BH181" s="176">
        <f>IF(N181="sníž. přenesená",J181,0)</f>
        <v>0</v>
      </c>
      <c r="BI181" s="176">
        <f>IF(N181="nulová",J181,0)</f>
        <v>0</v>
      </c>
      <c r="BJ181" s="15" t="s">
        <v>83</v>
      </c>
      <c r="BK181" s="176">
        <f>ROUND(I181*H181,1)</f>
        <v>0</v>
      </c>
      <c r="BL181" s="15" t="s">
        <v>188</v>
      </c>
      <c r="BM181" s="175" t="s">
        <v>249</v>
      </c>
    </row>
    <row r="182" spans="2:51" s="13" customFormat="1" ht="12">
      <c r="B182" s="177"/>
      <c r="D182" s="178" t="s">
        <v>148</v>
      </c>
      <c r="E182" s="179" t="s">
        <v>1</v>
      </c>
      <c r="F182" s="180" t="s">
        <v>203</v>
      </c>
      <c r="H182" s="181">
        <v>12</v>
      </c>
      <c r="I182" s="182"/>
      <c r="L182" s="177"/>
      <c r="M182" s="183"/>
      <c r="N182" s="184"/>
      <c r="O182" s="184"/>
      <c r="P182" s="184"/>
      <c r="Q182" s="184"/>
      <c r="R182" s="184"/>
      <c r="S182" s="184"/>
      <c r="T182" s="185"/>
      <c r="AT182" s="179" t="s">
        <v>148</v>
      </c>
      <c r="AU182" s="179" t="s">
        <v>85</v>
      </c>
      <c r="AV182" s="13" t="s">
        <v>85</v>
      </c>
      <c r="AW182" s="13" t="s">
        <v>34</v>
      </c>
      <c r="AX182" s="13" t="s">
        <v>83</v>
      </c>
      <c r="AY182" s="179" t="s">
        <v>137</v>
      </c>
    </row>
    <row r="183" spans="1:65" s="2" customFormat="1" ht="16.5" customHeight="1">
      <c r="A183" s="30"/>
      <c r="B183" s="163"/>
      <c r="C183" s="164" t="s">
        <v>250</v>
      </c>
      <c r="D183" s="164" t="s">
        <v>141</v>
      </c>
      <c r="E183" s="165" t="s">
        <v>251</v>
      </c>
      <c r="F183" s="166" t="s">
        <v>252</v>
      </c>
      <c r="G183" s="167" t="s">
        <v>231</v>
      </c>
      <c r="H183" s="168">
        <v>1</v>
      </c>
      <c r="I183" s="169"/>
      <c r="J183" s="170">
        <f>ROUND(I183*H183,1)</f>
        <v>0</v>
      </c>
      <c r="K183" s="166" t="s">
        <v>1</v>
      </c>
      <c r="L183" s="31"/>
      <c r="M183" s="171" t="s">
        <v>1</v>
      </c>
      <c r="N183" s="172" t="s">
        <v>41</v>
      </c>
      <c r="O183" s="56"/>
      <c r="P183" s="173">
        <f>O183*H183</f>
        <v>0</v>
      </c>
      <c r="Q183" s="173">
        <v>0</v>
      </c>
      <c r="R183" s="173">
        <f>Q183*H183</f>
        <v>0</v>
      </c>
      <c r="S183" s="173">
        <v>0</v>
      </c>
      <c r="T183" s="174">
        <f>S183*H183</f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75" t="s">
        <v>188</v>
      </c>
      <c r="AT183" s="175" t="s">
        <v>141</v>
      </c>
      <c r="AU183" s="175" t="s">
        <v>85</v>
      </c>
      <c r="AY183" s="15" t="s">
        <v>137</v>
      </c>
      <c r="BE183" s="176">
        <f>IF(N183="základní",J183,0)</f>
        <v>0</v>
      </c>
      <c r="BF183" s="176">
        <f>IF(N183="snížená",J183,0)</f>
        <v>0</v>
      </c>
      <c r="BG183" s="176">
        <f>IF(N183="zákl. přenesená",J183,0)</f>
        <v>0</v>
      </c>
      <c r="BH183" s="176">
        <f>IF(N183="sníž. přenesená",J183,0)</f>
        <v>0</v>
      </c>
      <c r="BI183" s="176">
        <f>IF(N183="nulová",J183,0)</f>
        <v>0</v>
      </c>
      <c r="BJ183" s="15" t="s">
        <v>83</v>
      </c>
      <c r="BK183" s="176">
        <f>ROUND(I183*H183,1)</f>
        <v>0</v>
      </c>
      <c r="BL183" s="15" t="s">
        <v>188</v>
      </c>
      <c r="BM183" s="175" t="s">
        <v>253</v>
      </c>
    </row>
    <row r="184" spans="2:51" s="13" customFormat="1" ht="12">
      <c r="B184" s="177"/>
      <c r="D184" s="178" t="s">
        <v>148</v>
      </c>
      <c r="E184" s="179" t="s">
        <v>1</v>
      </c>
      <c r="F184" s="180" t="s">
        <v>83</v>
      </c>
      <c r="H184" s="181">
        <v>1</v>
      </c>
      <c r="I184" s="182"/>
      <c r="L184" s="177"/>
      <c r="M184" s="183"/>
      <c r="N184" s="184"/>
      <c r="O184" s="184"/>
      <c r="P184" s="184"/>
      <c r="Q184" s="184"/>
      <c r="R184" s="184"/>
      <c r="S184" s="184"/>
      <c r="T184" s="185"/>
      <c r="AT184" s="179" t="s">
        <v>148</v>
      </c>
      <c r="AU184" s="179" t="s">
        <v>85</v>
      </c>
      <c r="AV184" s="13" t="s">
        <v>85</v>
      </c>
      <c r="AW184" s="13" t="s">
        <v>34</v>
      </c>
      <c r="AX184" s="13" t="s">
        <v>83</v>
      </c>
      <c r="AY184" s="179" t="s">
        <v>137</v>
      </c>
    </row>
    <row r="185" spans="1:65" s="2" customFormat="1" ht="21.75" customHeight="1">
      <c r="A185" s="30"/>
      <c r="B185" s="163"/>
      <c r="C185" s="164" t="s">
        <v>254</v>
      </c>
      <c r="D185" s="164" t="s">
        <v>141</v>
      </c>
      <c r="E185" s="165" t="s">
        <v>255</v>
      </c>
      <c r="F185" s="166" t="s">
        <v>256</v>
      </c>
      <c r="G185" s="167" t="s">
        <v>218</v>
      </c>
      <c r="H185" s="196"/>
      <c r="I185" s="169"/>
      <c r="J185" s="170">
        <f>ROUND(I185*H185,1)</f>
        <v>0</v>
      </c>
      <c r="K185" s="166" t="s">
        <v>151</v>
      </c>
      <c r="L185" s="31"/>
      <c r="M185" s="171" t="s">
        <v>1</v>
      </c>
      <c r="N185" s="172" t="s">
        <v>41</v>
      </c>
      <c r="O185" s="56"/>
      <c r="P185" s="173">
        <f>O185*H185</f>
        <v>0</v>
      </c>
      <c r="Q185" s="173">
        <v>0</v>
      </c>
      <c r="R185" s="173">
        <f>Q185*H185</f>
        <v>0</v>
      </c>
      <c r="S185" s="173">
        <v>0</v>
      </c>
      <c r="T185" s="174">
        <f>S185*H185</f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75" t="s">
        <v>146</v>
      </c>
      <c r="AT185" s="175" t="s">
        <v>141</v>
      </c>
      <c r="AU185" s="175" t="s">
        <v>85</v>
      </c>
      <c r="AY185" s="15" t="s">
        <v>137</v>
      </c>
      <c r="BE185" s="176">
        <f>IF(N185="základní",J185,0)</f>
        <v>0</v>
      </c>
      <c r="BF185" s="176">
        <f>IF(N185="snížená",J185,0)</f>
        <v>0</v>
      </c>
      <c r="BG185" s="176">
        <f>IF(N185="zákl. přenesená",J185,0)</f>
        <v>0</v>
      </c>
      <c r="BH185" s="176">
        <f>IF(N185="sníž. přenesená",J185,0)</f>
        <v>0</v>
      </c>
      <c r="BI185" s="176">
        <f>IF(N185="nulová",J185,0)</f>
        <v>0</v>
      </c>
      <c r="BJ185" s="15" t="s">
        <v>83</v>
      </c>
      <c r="BK185" s="176">
        <f>ROUND(I185*H185,1)</f>
        <v>0</v>
      </c>
      <c r="BL185" s="15" t="s">
        <v>146</v>
      </c>
      <c r="BM185" s="175" t="s">
        <v>257</v>
      </c>
    </row>
    <row r="186" spans="2:63" s="12" customFormat="1" ht="22.95" customHeight="1">
      <c r="B186" s="150"/>
      <c r="D186" s="151" t="s">
        <v>75</v>
      </c>
      <c r="E186" s="161" t="s">
        <v>258</v>
      </c>
      <c r="F186" s="161" t="s">
        <v>259</v>
      </c>
      <c r="I186" s="153"/>
      <c r="J186" s="162">
        <f>BK186</f>
        <v>0</v>
      </c>
      <c r="L186" s="150"/>
      <c r="M186" s="155"/>
      <c r="N186" s="156"/>
      <c r="O186" s="156"/>
      <c r="P186" s="157">
        <f>SUM(P187:P207)</f>
        <v>0</v>
      </c>
      <c r="Q186" s="156"/>
      <c r="R186" s="157">
        <f>SUM(R187:R207)</f>
        <v>0</v>
      </c>
      <c r="S186" s="156"/>
      <c r="T186" s="158">
        <f>SUM(T187:T207)</f>
        <v>0</v>
      </c>
      <c r="AR186" s="151" t="s">
        <v>85</v>
      </c>
      <c r="AT186" s="159" t="s">
        <v>75</v>
      </c>
      <c r="AU186" s="159" t="s">
        <v>83</v>
      </c>
      <c r="AY186" s="151" t="s">
        <v>137</v>
      </c>
      <c r="BK186" s="160">
        <f>SUM(BK187:BK207)</f>
        <v>0</v>
      </c>
    </row>
    <row r="187" spans="1:65" s="2" customFormat="1" ht="44.25" customHeight="1">
      <c r="A187" s="30"/>
      <c r="B187" s="163"/>
      <c r="C187" s="186" t="s">
        <v>260</v>
      </c>
      <c r="D187" s="186" t="s">
        <v>183</v>
      </c>
      <c r="E187" s="187" t="s">
        <v>261</v>
      </c>
      <c r="F187" s="188" t="s">
        <v>262</v>
      </c>
      <c r="G187" s="189" t="s">
        <v>231</v>
      </c>
      <c r="H187" s="190">
        <v>2</v>
      </c>
      <c r="I187" s="191"/>
      <c r="J187" s="192">
        <f>ROUND(I187*H187,1)</f>
        <v>0</v>
      </c>
      <c r="K187" s="188" t="s">
        <v>1</v>
      </c>
      <c r="L187" s="193"/>
      <c r="M187" s="194" t="s">
        <v>1</v>
      </c>
      <c r="N187" s="195" t="s">
        <v>41</v>
      </c>
      <c r="O187" s="56"/>
      <c r="P187" s="173">
        <f>O187*H187</f>
        <v>0</v>
      </c>
      <c r="Q187" s="173">
        <v>0</v>
      </c>
      <c r="R187" s="173">
        <f>Q187*H187</f>
        <v>0</v>
      </c>
      <c r="S187" s="173">
        <v>0</v>
      </c>
      <c r="T187" s="174">
        <f>S187*H187</f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75" t="s">
        <v>187</v>
      </c>
      <c r="AT187" s="175" t="s">
        <v>183</v>
      </c>
      <c r="AU187" s="175" t="s">
        <v>85</v>
      </c>
      <c r="AY187" s="15" t="s">
        <v>137</v>
      </c>
      <c r="BE187" s="176">
        <f>IF(N187="základní",J187,0)</f>
        <v>0</v>
      </c>
      <c r="BF187" s="176">
        <f>IF(N187="snížená",J187,0)</f>
        <v>0</v>
      </c>
      <c r="BG187" s="176">
        <f>IF(N187="zákl. přenesená",J187,0)</f>
        <v>0</v>
      </c>
      <c r="BH187" s="176">
        <f>IF(N187="sníž. přenesená",J187,0)</f>
        <v>0</v>
      </c>
      <c r="BI187" s="176">
        <f>IF(N187="nulová",J187,0)</f>
        <v>0</v>
      </c>
      <c r="BJ187" s="15" t="s">
        <v>83</v>
      </c>
      <c r="BK187" s="176">
        <f>ROUND(I187*H187,1)</f>
        <v>0</v>
      </c>
      <c r="BL187" s="15" t="s">
        <v>188</v>
      </c>
      <c r="BM187" s="175" t="s">
        <v>263</v>
      </c>
    </row>
    <row r="188" spans="2:51" s="13" customFormat="1" ht="12">
      <c r="B188" s="177"/>
      <c r="D188" s="178" t="s">
        <v>148</v>
      </c>
      <c r="E188" s="179" t="s">
        <v>1</v>
      </c>
      <c r="F188" s="180" t="s">
        <v>85</v>
      </c>
      <c r="H188" s="181">
        <v>2</v>
      </c>
      <c r="I188" s="182"/>
      <c r="L188" s="177"/>
      <c r="M188" s="183"/>
      <c r="N188" s="184"/>
      <c r="O188" s="184"/>
      <c r="P188" s="184"/>
      <c r="Q188" s="184"/>
      <c r="R188" s="184"/>
      <c r="S188" s="184"/>
      <c r="T188" s="185"/>
      <c r="AT188" s="179" t="s">
        <v>148</v>
      </c>
      <c r="AU188" s="179" t="s">
        <v>85</v>
      </c>
      <c r="AV188" s="13" t="s">
        <v>85</v>
      </c>
      <c r="AW188" s="13" t="s">
        <v>34</v>
      </c>
      <c r="AX188" s="13" t="s">
        <v>83</v>
      </c>
      <c r="AY188" s="179" t="s">
        <v>137</v>
      </c>
    </row>
    <row r="189" spans="1:65" s="2" customFormat="1" ht="16.5" customHeight="1">
      <c r="A189" s="30"/>
      <c r="B189" s="163"/>
      <c r="C189" s="186" t="s">
        <v>264</v>
      </c>
      <c r="D189" s="186" t="s">
        <v>183</v>
      </c>
      <c r="E189" s="187" t="s">
        <v>265</v>
      </c>
      <c r="F189" s="188" t="s">
        <v>266</v>
      </c>
      <c r="G189" s="189" t="s">
        <v>231</v>
      </c>
      <c r="H189" s="190">
        <v>2</v>
      </c>
      <c r="I189" s="191"/>
      <c r="J189" s="192">
        <f>ROUND(I189*H189,1)</f>
        <v>0</v>
      </c>
      <c r="K189" s="188" t="s">
        <v>1</v>
      </c>
      <c r="L189" s="193"/>
      <c r="M189" s="194" t="s">
        <v>1</v>
      </c>
      <c r="N189" s="195" t="s">
        <v>41</v>
      </c>
      <c r="O189" s="56"/>
      <c r="P189" s="173">
        <f>O189*H189</f>
        <v>0</v>
      </c>
      <c r="Q189" s="173">
        <v>0</v>
      </c>
      <c r="R189" s="173">
        <f>Q189*H189</f>
        <v>0</v>
      </c>
      <c r="S189" s="173">
        <v>0</v>
      </c>
      <c r="T189" s="174">
        <f>S189*H189</f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75" t="s">
        <v>187</v>
      </c>
      <c r="AT189" s="175" t="s">
        <v>183</v>
      </c>
      <c r="AU189" s="175" t="s">
        <v>85</v>
      </c>
      <c r="AY189" s="15" t="s">
        <v>137</v>
      </c>
      <c r="BE189" s="176">
        <f>IF(N189="základní",J189,0)</f>
        <v>0</v>
      </c>
      <c r="BF189" s="176">
        <f>IF(N189="snížená",J189,0)</f>
        <v>0</v>
      </c>
      <c r="BG189" s="176">
        <f>IF(N189="zákl. přenesená",J189,0)</f>
        <v>0</v>
      </c>
      <c r="BH189" s="176">
        <f>IF(N189="sníž. přenesená",J189,0)</f>
        <v>0</v>
      </c>
      <c r="BI189" s="176">
        <f>IF(N189="nulová",J189,0)</f>
        <v>0</v>
      </c>
      <c r="BJ189" s="15" t="s">
        <v>83</v>
      </c>
      <c r="BK189" s="176">
        <f>ROUND(I189*H189,1)</f>
        <v>0</v>
      </c>
      <c r="BL189" s="15" t="s">
        <v>188</v>
      </c>
      <c r="BM189" s="175" t="s">
        <v>267</v>
      </c>
    </row>
    <row r="190" spans="2:51" s="13" customFormat="1" ht="12">
      <c r="B190" s="177"/>
      <c r="D190" s="178" t="s">
        <v>148</v>
      </c>
      <c r="E190" s="179" t="s">
        <v>1</v>
      </c>
      <c r="F190" s="180" t="s">
        <v>85</v>
      </c>
      <c r="H190" s="181">
        <v>2</v>
      </c>
      <c r="I190" s="182"/>
      <c r="L190" s="177"/>
      <c r="M190" s="183"/>
      <c r="N190" s="184"/>
      <c r="O190" s="184"/>
      <c r="P190" s="184"/>
      <c r="Q190" s="184"/>
      <c r="R190" s="184"/>
      <c r="S190" s="184"/>
      <c r="T190" s="185"/>
      <c r="AT190" s="179" t="s">
        <v>148</v>
      </c>
      <c r="AU190" s="179" t="s">
        <v>85</v>
      </c>
      <c r="AV190" s="13" t="s">
        <v>85</v>
      </c>
      <c r="AW190" s="13" t="s">
        <v>34</v>
      </c>
      <c r="AX190" s="13" t="s">
        <v>83</v>
      </c>
      <c r="AY190" s="179" t="s">
        <v>137</v>
      </c>
    </row>
    <row r="191" spans="1:65" s="2" customFormat="1" ht="21.75" customHeight="1">
      <c r="A191" s="30"/>
      <c r="B191" s="163"/>
      <c r="C191" s="186" t="s">
        <v>268</v>
      </c>
      <c r="D191" s="186" t="s">
        <v>183</v>
      </c>
      <c r="E191" s="187" t="s">
        <v>269</v>
      </c>
      <c r="F191" s="188" t="s">
        <v>270</v>
      </c>
      <c r="G191" s="189" t="s">
        <v>231</v>
      </c>
      <c r="H191" s="190">
        <v>2</v>
      </c>
      <c r="I191" s="191"/>
      <c r="J191" s="192">
        <f>ROUND(I191*H191,1)</f>
        <v>0</v>
      </c>
      <c r="K191" s="188" t="s">
        <v>1</v>
      </c>
      <c r="L191" s="193"/>
      <c r="M191" s="194" t="s">
        <v>1</v>
      </c>
      <c r="N191" s="195" t="s">
        <v>41</v>
      </c>
      <c r="O191" s="56"/>
      <c r="P191" s="173">
        <f>O191*H191</f>
        <v>0</v>
      </c>
      <c r="Q191" s="173">
        <v>0</v>
      </c>
      <c r="R191" s="173">
        <f>Q191*H191</f>
        <v>0</v>
      </c>
      <c r="S191" s="173">
        <v>0</v>
      </c>
      <c r="T191" s="174">
        <f>S191*H191</f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75" t="s">
        <v>187</v>
      </c>
      <c r="AT191" s="175" t="s">
        <v>183</v>
      </c>
      <c r="AU191" s="175" t="s">
        <v>85</v>
      </c>
      <c r="AY191" s="15" t="s">
        <v>137</v>
      </c>
      <c r="BE191" s="176">
        <f>IF(N191="základní",J191,0)</f>
        <v>0</v>
      </c>
      <c r="BF191" s="176">
        <f>IF(N191="snížená",J191,0)</f>
        <v>0</v>
      </c>
      <c r="BG191" s="176">
        <f>IF(N191="zákl. přenesená",J191,0)</f>
        <v>0</v>
      </c>
      <c r="BH191" s="176">
        <f>IF(N191="sníž. přenesená",J191,0)</f>
        <v>0</v>
      </c>
      <c r="BI191" s="176">
        <f>IF(N191="nulová",J191,0)</f>
        <v>0</v>
      </c>
      <c r="BJ191" s="15" t="s">
        <v>83</v>
      </c>
      <c r="BK191" s="176">
        <f>ROUND(I191*H191,1)</f>
        <v>0</v>
      </c>
      <c r="BL191" s="15" t="s">
        <v>188</v>
      </c>
      <c r="BM191" s="175" t="s">
        <v>271</v>
      </c>
    </row>
    <row r="192" spans="2:51" s="13" customFormat="1" ht="12">
      <c r="B192" s="177"/>
      <c r="D192" s="178" t="s">
        <v>148</v>
      </c>
      <c r="E192" s="179" t="s">
        <v>1</v>
      </c>
      <c r="F192" s="180" t="s">
        <v>85</v>
      </c>
      <c r="H192" s="181">
        <v>2</v>
      </c>
      <c r="I192" s="182"/>
      <c r="L192" s="177"/>
      <c r="M192" s="183"/>
      <c r="N192" s="184"/>
      <c r="O192" s="184"/>
      <c r="P192" s="184"/>
      <c r="Q192" s="184"/>
      <c r="R192" s="184"/>
      <c r="S192" s="184"/>
      <c r="T192" s="185"/>
      <c r="AT192" s="179" t="s">
        <v>148</v>
      </c>
      <c r="AU192" s="179" t="s">
        <v>85</v>
      </c>
      <c r="AV192" s="13" t="s">
        <v>85</v>
      </c>
      <c r="AW192" s="13" t="s">
        <v>34</v>
      </c>
      <c r="AX192" s="13" t="s">
        <v>83</v>
      </c>
      <c r="AY192" s="179" t="s">
        <v>137</v>
      </c>
    </row>
    <row r="193" spans="1:65" s="2" customFormat="1" ht="16.5" customHeight="1">
      <c r="A193" s="30"/>
      <c r="B193" s="163"/>
      <c r="C193" s="186" t="s">
        <v>272</v>
      </c>
      <c r="D193" s="186" t="s">
        <v>183</v>
      </c>
      <c r="E193" s="187" t="s">
        <v>273</v>
      </c>
      <c r="F193" s="188" t="s">
        <v>274</v>
      </c>
      <c r="G193" s="189" t="s">
        <v>231</v>
      </c>
      <c r="H193" s="190">
        <v>4</v>
      </c>
      <c r="I193" s="191"/>
      <c r="J193" s="192">
        <f>ROUND(I193*H193,1)</f>
        <v>0</v>
      </c>
      <c r="K193" s="188" t="s">
        <v>1</v>
      </c>
      <c r="L193" s="193"/>
      <c r="M193" s="194" t="s">
        <v>1</v>
      </c>
      <c r="N193" s="195" t="s">
        <v>41</v>
      </c>
      <c r="O193" s="56"/>
      <c r="P193" s="173">
        <f>O193*H193</f>
        <v>0</v>
      </c>
      <c r="Q193" s="173">
        <v>0</v>
      </c>
      <c r="R193" s="173">
        <f>Q193*H193</f>
        <v>0</v>
      </c>
      <c r="S193" s="173">
        <v>0</v>
      </c>
      <c r="T193" s="174">
        <f>S193*H193</f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75" t="s">
        <v>187</v>
      </c>
      <c r="AT193" s="175" t="s">
        <v>183</v>
      </c>
      <c r="AU193" s="175" t="s">
        <v>85</v>
      </c>
      <c r="AY193" s="15" t="s">
        <v>137</v>
      </c>
      <c r="BE193" s="176">
        <f>IF(N193="základní",J193,0)</f>
        <v>0</v>
      </c>
      <c r="BF193" s="176">
        <f>IF(N193="snížená",J193,0)</f>
        <v>0</v>
      </c>
      <c r="BG193" s="176">
        <f>IF(N193="zákl. přenesená",J193,0)</f>
        <v>0</v>
      </c>
      <c r="BH193" s="176">
        <f>IF(N193="sníž. přenesená",J193,0)</f>
        <v>0</v>
      </c>
      <c r="BI193" s="176">
        <f>IF(N193="nulová",J193,0)</f>
        <v>0</v>
      </c>
      <c r="BJ193" s="15" t="s">
        <v>83</v>
      </c>
      <c r="BK193" s="176">
        <f>ROUND(I193*H193,1)</f>
        <v>0</v>
      </c>
      <c r="BL193" s="15" t="s">
        <v>188</v>
      </c>
      <c r="BM193" s="175" t="s">
        <v>275</v>
      </c>
    </row>
    <row r="194" spans="2:51" s="13" customFormat="1" ht="12">
      <c r="B194" s="177"/>
      <c r="D194" s="178" t="s">
        <v>148</v>
      </c>
      <c r="E194" s="179" t="s">
        <v>1</v>
      </c>
      <c r="F194" s="180" t="s">
        <v>146</v>
      </c>
      <c r="H194" s="181">
        <v>4</v>
      </c>
      <c r="I194" s="182"/>
      <c r="L194" s="177"/>
      <c r="M194" s="183"/>
      <c r="N194" s="184"/>
      <c r="O194" s="184"/>
      <c r="P194" s="184"/>
      <c r="Q194" s="184"/>
      <c r="R194" s="184"/>
      <c r="S194" s="184"/>
      <c r="T194" s="185"/>
      <c r="AT194" s="179" t="s">
        <v>148</v>
      </c>
      <c r="AU194" s="179" t="s">
        <v>85</v>
      </c>
      <c r="AV194" s="13" t="s">
        <v>85</v>
      </c>
      <c r="AW194" s="13" t="s">
        <v>34</v>
      </c>
      <c r="AX194" s="13" t="s">
        <v>83</v>
      </c>
      <c r="AY194" s="179" t="s">
        <v>137</v>
      </c>
    </row>
    <row r="195" spans="1:65" s="2" customFormat="1" ht="16.5" customHeight="1">
      <c r="A195" s="30"/>
      <c r="B195" s="163"/>
      <c r="C195" s="186" t="s">
        <v>276</v>
      </c>
      <c r="D195" s="186" t="s">
        <v>183</v>
      </c>
      <c r="E195" s="187" t="s">
        <v>277</v>
      </c>
      <c r="F195" s="188" t="s">
        <v>278</v>
      </c>
      <c r="G195" s="189" t="s">
        <v>231</v>
      </c>
      <c r="H195" s="190">
        <v>2</v>
      </c>
      <c r="I195" s="191"/>
      <c r="J195" s="192">
        <f>ROUND(I195*H195,1)</f>
        <v>0</v>
      </c>
      <c r="K195" s="188" t="s">
        <v>1</v>
      </c>
      <c r="L195" s="193"/>
      <c r="M195" s="194" t="s">
        <v>1</v>
      </c>
      <c r="N195" s="195" t="s">
        <v>41</v>
      </c>
      <c r="O195" s="56"/>
      <c r="P195" s="173">
        <f>O195*H195</f>
        <v>0</v>
      </c>
      <c r="Q195" s="173">
        <v>0</v>
      </c>
      <c r="R195" s="173">
        <f>Q195*H195</f>
        <v>0</v>
      </c>
      <c r="S195" s="173">
        <v>0</v>
      </c>
      <c r="T195" s="174">
        <f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75" t="s">
        <v>187</v>
      </c>
      <c r="AT195" s="175" t="s">
        <v>183</v>
      </c>
      <c r="AU195" s="175" t="s">
        <v>85</v>
      </c>
      <c r="AY195" s="15" t="s">
        <v>137</v>
      </c>
      <c r="BE195" s="176">
        <f>IF(N195="základní",J195,0)</f>
        <v>0</v>
      </c>
      <c r="BF195" s="176">
        <f>IF(N195="snížená",J195,0)</f>
        <v>0</v>
      </c>
      <c r="BG195" s="176">
        <f>IF(N195="zákl. přenesená",J195,0)</f>
        <v>0</v>
      </c>
      <c r="BH195" s="176">
        <f>IF(N195="sníž. přenesená",J195,0)</f>
        <v>0</v>
      </c>
      <c r="BI195" s="176">
        <f>IF(N195="nulová",J195,0)</f>
        <v>0</v>
      </c>
      <c r="BJ195" s="15" t="s">
        <v>83</v>
      </c>
      <c r="BK195" s="176">
        <f>ROUND(I195*H195,1)</f>
        <v>0</v>
      </c>
      <c r="BL195" s="15" t="s">
        <v>188</v>
      </c>
      <c r="BM195" s="175" t="s">
        <v>279</v>
      </c>
    </row>
    <row r="196" spans="2:51" s="13" customFormat="1" ht="12">
      <c r="B196" s="177"/>
      <c r="D196" s="178" t="s">
        <v>148</v>
      </c>
      <c r="E196" s="179" t="s">
        <v>1</v>
      </c>
      <c r="F196" s="180" t="s">
        <v>85</v>
      </c>
      <c r="H196" s="181">
        <v>2</v>
      </c>
      <c r="I196" s="182"/>
      <c r="L196" s="177"/>
      <c r="M196" s="183"/>
      <c r="N196" s="184"/>
      <c r="O196" s="184"/>
      <c r="P196" s="184"/>
      <c r="Q196" s="184"/>
      <c r="R196" s="184"/>
      <c r="S196" s="184"/>
      <c r="T196" s="185"/>
      <c r="AT196" s="179" t="s">
        <v>148</v>
      </c>
      <c r="AU196" s="179" t="s">
        <v>85</v>
      </c>
      <c r="AV196" s="13" t="s">
        <v>85</v>
      </c>
      <c r="AW196" s="13" t="s">
        <v>34</v>
      </c>
      <c r="AX196" s="13" t="s">
        <v>83</v>
      </c>
      <c r="AY196" s="179" t="s">
        <v>137</v>
      </c>
    </row>
    <row r="197" spans="1:65" s="2" customFormat="1" ht="16.5" customHeight="1">
      <c r="A197" s="30"/>
      <c r="B197" s="163"/>
      <c r="C197" s="186" t="s">
        <v>280</v>
      </c>
      <c r="D197" s="186" t="s">
        <v>183</v>
      </c>
      <c r="E197" s="187" t="s">
        <v>281</v>
      </c>
      <c r="F197" s="188" t="s">
        <v>282</v>
      </c>
      <c r="G197" s="189" t="s">
        <v>231</v>
      </c>
      <c r="H197" s="190">
        <v>2</v>
      </c>
      <c r="I197" s="191"/>
      <c r="J197" s="192">
        <f>ROUND(I197*H197,1)</f>
        <v>0</v>
      </c>
      <c r="K197" s="188" t="s">
        <v>1</v>
      </c>
      <c r="L197" s="193"/>
      <c r="M197" s="194" t="s">
        <v>1</v>
      </c>
      <c r="N197" s="195" t="s">
        <v>41</v>
      </c>
      <c r="O197" s="56"/>
      <c r="P197" s="173">
        <f>O197*H197</f>
        <v>0</v>
      </c>
      <c r="Q197" s="173">
        <v>0</v>
      </c>
      <c r="R197" s="173">
        <f>Q197*H197</f>
        <v>0</v>
      </c>
      <c r="S197" s="173">
        <v>0</v>
      </c>
      <c r="T197" s="174">
        <f>S197*H197</f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75" t="s">
        <v>187</v>
      </c>
      <c r="AT197" s="175" t="s">
        <v>183</v>
      </c>
      <c r="AU197" s="175" t="s">
        <v>85</v>
      </c>
      <c r="AY197" s="15" t="s">
        <v>137</v>
      </c>
      <c r="BE197" s="176">
        <f>IF(N197="základní",J197,0)</f>
        <v>0</v>
      </c>
      <c r="BF197" s="176">
        <f>IF(N197="snížená",J197,0)</f>
        <v>0</v>
      </c>
      <c r="BG197" s="176">
        <f>IF(N197="zákl. přenesená",J197,0)</f>
        <v>0</v>
      </c>
      <c r="BH197" s="176">
        <f>IF(N197="sníž. přenesená",J197,0)</f>
        <v>0</v>
      </c>
      <c r="BI197" s="176">
        <f>IF(N197="nulová",J197,0)</f>
        <v>0</v>
      </c>
      <c r="BJ197" s="15" t="s">
        <v>83</v>
      </c>
      <c r="BK197" s="176">
        <f>ROUND(I197*H197,1)</f>
        <v>0</v>
      </c>
      <c r="BL197" s="15" t="s">
        <v>188</v>
      </c>
      <c r="BM197" s="175" t="s">
        <v>283</v>
      </c>
    </row>
    <row r="198" spans="2:51" s="13" customFormat="1" ht="12">
      <c r="B198" s="177"/>
      <c r="D198" s="178" t="s">
        <v>148</v>
      </c>
      <c r="E198" s="179" t="s">
        <v>1</v>
      </c>
      <c r="F198" s="180" t="s">
        <v>85</v>
      </c>
      <c r="H198" s="181">
        <v>2</v>
      </c>
      <c r="I198" s="182"/>
      <c r="L198" s="177"/>
      <c r="M198" s="183"/>
      <c r="N198" s="184"/>
      <c r="O198" s="184"/>
      <c r="P198" s="184"/>
      <c r="Q198" s="184"/>
      <c r="R198" s="184"/>
      <c r="S198" s="184"/>
      <c r="T198" s="185"/>
      <c r="AT198" s="179" t="s">
        <v>148</v>
      </c>
      <c r="AU198" s="179" t="s">
        <v>85</v>
      </c>
      <c r="AV198" s="13" t="s">
        <v>85</v>
      </c>
      <c r="AW198" s="13" t="s">
        <v>34</v>
      </c>
      <c r="AX198" s="13" t="s">
        <v>83</v>
      </c>
      <c r="AY198" s="179" t="s">
        <v>137</v>
      </c>
    </row>
    <row r="199" spans="1:65" s="2" customFormat="1" ht="21.75" customHeight="1">
      <c r="A199" s="30"/>
      <c r="B199" s="163"/>
      <c r="C199" s="186" t="s">
        <v>284</v>
      </c>
      <c r="D199" s="186" t="s">
        <v>183</v>
      </c>
      <c r="E199" s="187" t="s">
        <v>285</v>
      </c>
      <c r="F199" s="188" t="s">
        <v>286</v>
      </c>
      <c r="G199" s="189" t="s">
        <v>231</v>
      </c>
      <c r="H199" s="190">
        <v>2</v>
      </c>
      <c r="I199" s="191"/>
      <c r="J199" s="192">
        <f>ROUND(I199*H199,1)</f>
        <v>0</v>
      </c>
      <c r="K199" s="188" t="s">
        <v>1</v>
      </c>
      <c r="L199" s="193"/>
      <c r="M199" s="194" t="s">
        <v>1</v>
      </c>
      <c r="N199" s="195" t="s">
        <v>41</v>
      </c>
      <c r="O199" s="56"/>
      <c r="P199" s="173">
        <f>O199*H199</f>
        <v>0</v>
      </c>
      <c r="Q199" s="173">
        <v>0</v>
      </c>
      <c r="R199" s="173">
        <f>Q199*H199</f>
        <v>0</v>
      </c>
      <c r="S199" s="173">
        <v>0</v>
      </c>
      <c r="T199" s="174">
        <f>S199*H199</f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75" t="s">
        <v>187</v>
      </c>
      <c r="AT199" s="175" t="s">
        <v>183</v>
      </c>
      <c r="AU199" s="175" t="s">
        <v>85</v>
      </c>
      <c r="AY199" s="15" t="s">
        <v>137</v>
      </c>
      <c r="BE199" s="176">
        <f>IF(N199="základní",J199,0)</f>
        <v>0</v>
      </c>
      <c r="BF199" s="176">
        <f>IF(N199="snížená",J199,0)</f>
        <v>0</v>
      </c>
      <c r="BG199" s="176">
        <f>IF(N199="zákl. přenesená",J199,0)</f>
        <v>0</v>
      </c>
      <c r="BH199" s="176">
        <f>IF(N199="sníž. přenesená",J199,0)</f>
        <v>0</v>
      </c>
      <c r="BI199" s="176">
        <f>IF(N199="nulová",J199,0)</f>
        <v>0</v>
      </c>
      <c r="BJ199" s="15" t="s">
        <v>83</v>
      </c>
      <c r="BK199" s="176">
        <f>ROUND(I199*H199,1)</f>
        <v>0</v>
      </c>
      <c r="BL199" s="15" t="s">
        <v>188</v>
      </c>
      <c r="BM199" s="175" t="s">
        <v>287</v>
      </c>
    </row>
    <row r="200" spans="2:51" s="13" customFormat="1" ht="12">
      <c r="B200" s="177"/>
      <c r="D200" s="178" t="s">
        <v>148</v>
      </c>
      <c r="E200" s="179" t="s">
        <v>1</v>
      </c>
      <c r="F200" s="180" t="s">
        <v>85</v>
      </c>
      <c r="H200" s="181">
        <v>2</v>
      </c>
      <c r="I200" s="182"/>
      <c r="L200" s="177"/>
      <c r="M200" s="183"/>
      <c r="N200" s="184"/>
      <c r="O200" s="184"/>
      <c r="P200" s="184"/>
      <c r="Q200" s="184"/>
      <c r="R200" s="184"/>
      <c r="S200" s="184"/>
      <c r="T200" s="185"/>
      <c r="AT200" s="179" t="s">
        <v>148</v>
      </c>
      <c r="AU200" s="179" t="s">
        <v>85</v>
      </c>
      <c r="AV200" s="13" t="s">
        <v>85</v>
      </c>
      <c r="AW200" s="13" t="s">
        <v>34</v>
      </c>
      <c r="AX200" s="13" t="s">
        <v>83</v>
      </c>
      <c r="AY200" s="179" t="s">
        <v>137</v>
      </c>
    </row>
    <row r="201" spans="1:65" s="2" customFormat="1" ht="16.5" customHeight="1">
      <c r="A201" s="30"/>
      <c r="B201" s="163"/>
      <c r="C201" s="164" t="s">
        <v>187</v>
      </c>
      <c r="D201" s="164" t="s">
        <v>141</v>
      </c>
      <c r="E201" s="165" t="s">
        <v>288</v>
      </c>
      <c r="F201" s="166" t="s">
        <v>289</v>
      </c>
      <c r="G201" s="167" t="s">
        <v>231</v>
      </c>
      <c r="H201" s="168">
        <v>2</v>
      </c>
      <c r="I201" s="169"/>
      <c r="J201" s="170">
        <f>ROUND(I201*H201,1)</f>
        <v>0</v>
      </c>
      <c r="K201" s="166" t="s">
        <v>1</v>
      </c>
      <c r="L201" s="31"/>
      <c r="M201" s="171" t="s">
        <v>1</v>
      </c>
      <c r="N201" s="172" t="s">
        <v>41</v>
      </c>
      <c r="O201" s="56"/>
      <c r="P201" s="173">
        <f>O201*H201</f>
        <v>0</v>
      </c>
      <c r="Q201" s="173">
        <v>0</v>
      </c>
      <c r="R201" s="173">
        <f>Q201*H201</f>
        <v>0</v>
      </c>
      <c r="S201" s="173">
        <v>0</v>
      </c>
      <c r="T201" s="174">
        <f>S201*H201</f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75" t="s">
        <v>188</v>
      </c>
      <c r="AT201" s="175" t="s">
        <v>141</v>
      </c>
      <c r="AU201" s="175" t="s">
        <v>85</v>
      </c>
      <c r="AY201" s="15" t="s">
        <v>137</v>
      </c>
      <c r="BE201" s="176">
        <f>IF(N201="základní",J201,0)</f>
        <v>0</v>
      </c>
      <c r="BF201" s="176">
        <f>IF(N201="snížená",J201,0)</f>
        <v>0</v>
      </c>
      <c r="BG201" s="176">
        <f>IF(N201="zákl. přenesená",J201,0)</f>
        <v>0</v>
      </c>
      <c r="BH201" s="176">
        <f>IF(N201="sníž. přenesená",J201,0)</f>
        <v>0</v>
      </c>
      <c r="BI201" s="176">
        <f>IF(N201="nulová",J201,0)</f>
        <v>0</v>
      </c>
      <c r="BJ201" s="15" t="s">
        <v>83</v>
      </c>
      <c r="BK201" s="176">
        <f>ROUND(I201*H201,1)</f>
        <v>0</v>
      </c>
      <c r="BL201" s="15" t="s">
        <v>188</v>
      </c>
      <c r="BM201" s="175" t="s">
        <v>290</v>
      </c>
    </row>
    <row r="202" spans="2:51" s="13" customFormat="1" ht="12">
      <c r="B202" s="177"/>
      <c r="D202" s="178" t="s">
        <v>148</v>
      </c>
      <c r="E202" s="179" t="s">
        <v>1</v>
      </c>
      <c r="F202" s="180" t="s">
        <v>85</v>
      </c>
      <c r="H202" s="181">
        <v>2</v>
      </c>
      <c r="I202" s="182"/>
      <c r="L202" s="177"/>
      <c r="M202" s="183"/>
      <c r="N202" s="184"/>
      <c r="O202" s="184"/>
      <c r="P202" s="184"/>
      <c r="Q202" s="184"/>
      <c r="R202" s="184"/>
      <c r="S202" s="184"/>
      <c r="T202" s="185"/>
      <c r="AT202" s="179" t="s">
        <v>148</v>
      </c>
      <c r="AU202" s="179" t="s">
        <v>85</v>
      </c>
      <c r="AV202" s="13" t="s">
        <v>85</v>
      </c>
      <c r="AW202" s="13" t="s">
        <v>34</v>
      </c>
      <c r="AX202" s="13" t="s">
        <v>83</v>
      </c>
      <c r="AY202" s="179" t="s">
        <v>137</v>
      </c>
    </row>
    <row r="203" spans="1:65" s="2" customFormat="1" ht="16.5" customHeight="1">
      <c r="A203" s="30"/>
      <c r="B203" s="163"/>
      <c r="C203" s="164" t="s">
        <v>291</v>
      </c>
      <c r="D203" s="164" t="s">
        <v>141</v>
      </c>
      <c r="E203" s="165" t="s">
        <v>292</v>
      </c>
      <c r="F203" s="166" t="s">
        <v>293</v>
      </c>
      <c r="G203" s="167" t="s">
        <v>231</v>
      </c>
      <c r="H203" s="168">
        <v>2</v>
      </c>
      <c r="I203" s="169"/>
      <c r="J203" s="170">
        <f>ROUND(I203*H203,1)</f>
        <v>0</v>
      </c>
      <c r="K203" s="166" t="s">
        <v>1</v>
      </c>
      <c r="L203" s="31"/>
      <c r="M203" s="171" t="s">
        <v>1</v>
      </c>
      <c r="N203" s="172" t="s">
        <v>41</v>
      </c>
      <c r="O203" s="56"/>
      <c r="P203" s="173">
        <f>O203*H203</f>
        <v>0</v>
      </c>
      <c r="Q203" s="173">
        <v>0</v>
      </c>
      <c r="R203" s="173">
        <f>Q203*H203</f>
        <v>0</v>
      </c>
      <c r="S203" s="173">
        <v>0</v>
      </c>
      <c r="T203" s="174">
        <f>S203*H203</f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75" t="s">
        <v>188</v>
      </c>
      <c r="AT203" s="175" t="s">
        <v>141</v>
      </c>
      <c r="AU203" s="175" t="s">
        <v>85</v>
      </c>
      <c r="AY203" s="15" t="s">
        <v>137</v>
      </c>
      <c r="BE203" s="176">
        <f>IF(N203="základní",J203,0)</f>
        <v>0</v>
      </c>
      <c r="BF203" s="176">
        <f>IF(N203="snížená",J203,0)</f>
        <v>0</v>
      </c>
      <c r="BG203" s="176">
        <f>IF(N203="zákl. přenesená",J203,0)</f>
        <v>0</v>
      </c>
      <c r="BH203" s="176">
        <f>IF(N203="sníž. přenesená",J203,0)</f>
        <v>0</v>
      </c>
      <c r="BI203" s="176">
        <f>IF(N203="nulová",J203,0)</f>
        <v>0</v>
      </c>
      <c r="BJ203" s="15" t="s">
        <v>83</v>
      </c>
      <c r="BK203" s="176">
        <f>ROUND(I203*H203,1)</f>
        <v>0</v>
      </c>
      <c r="BL203" s="15" t="s">
        <v>188</v>
      </c>
      <c r="BM203" s="175" t="s">
        <v>294</v>
      </c>
    </row>
    <row r="204" spans="2:51" s="13" customFormat="1" ht="12">
      <c r="B204" s="177"/>
      <c r="D204" s="178" t="s">
        <v>148</v>
      </c>
      <c r="E204" s="179" t="s">
        <v>1</v>
      </c>
      <c r="F204" s="180" t="s">
        <v>85</v>
      </c>
      <c r="H204" s="181">
        <v>2</v>
      </c>
      <c r="I204" s="182"/>
      <c r="L204" s="177"/>
      <c r="M204" s="183"/>
      <c r="N204" s="184"/>
      <c r="O204" s="184"/>
      <c r="P204" s="184"/>
      <c r="Q204" s="184"/>
      <c r="R204" s="184"/>
      <c r="S204" s="184"/>
      <c r="T204" s="185"/>
      <c r="AT204" s="179" t="s">
        <v>148</v>
      </c>
      <c r="AU204" s="179" t="s">
        <v>85</v>
      </c>
      <c r="AV204" s="13" t="s">
        <v>85</v>
      </c>
      <c r="AW204" s="13" t="s">
        <v>34</v>
      </c>
      <c r="AX204" s="13" t="s">
        <v>83</v>
      </c>
      <c r="AY204" s="179" t="s">
        <v>137</v>
      </c>
    </row>
    <row r="205" spans="1:65" s="2" customFormat="1" ht="16.5" customHeight="1">
      <c r="A205" s="30"/>
      <c r="B205" s="163"/>
      <c r="C205" s="164" t="s">
        <v>295</v>
      </c>
      <c r="D205" s="164" t="s">
        <v>141</v>
      </c>
      <c r="E205" s="165" t="s">
        <v>296</v>
      </c>
      <c r="F205" s="166" t="s">
        <v>297</v>
      </c>
      <c r="G205" s="167" t="s">
        <v>298</v>
      </c>
      <c r="H205" s="168">
        <v>1</v>
      </c>
      <c r="I205" s="169"/>
      <c r="J205" s="170">
        <f>ROUND(I205*H205,1)</f>
        <v>0</v>
      </c>
      <c r="K205" s="166" t="s">
        <v>1</v>
      </c>
      <c r="L205" s="31"/>
      <c r="M205" s="171" t="s">
        <v>1</v>
      </c>
      <c r="N205" s="172" t="s">
        <v>41</v>
      </c>
      <c r="O205" s="56"/>
      <c r="P205" s="173">
        <f>O205*H205</f>
        <v>0</v>
      </c>
      <c r="Q205" s="173">
        <v>0</v>
      </c>
      <c r="R205" s="173">
        <f>Q205*H205</f>
        <v>0</v>
      </c>
      <c r="S205" s="173">
        <v>0</v>
      </c>
      <c r="T205" s="174">
        <f>S205*H205</f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75" t="s">
        <v>188</v>
      </c>
      <c r="AT205" s="175" t="s">
        <v>141</v>
      </c>
      <c r="AU205" s="175" t="s">
        <v>85</v>
      </c>
      <c r="AY205" s="15" t="s">
        <v>137</v>
      </c>
      <c r="BE205" s="176">
        <f>IF(N205="základní",J205,0)</f>
        <v>0</v>
      </c>
      <c r="BF205" s="176">
        <f>IF(N205="snížená",J205,0)</f>
        <v>0</v>
      </c>
      <c r="BG205" s="176">
        <f>IF(N205="zákl. přenesená",J205,0)</f>
        <v>0</v>
      </c>
      <c r="BH205" s="176">
        <f>IF(N205="sníž. přenesená",J205,0)</f>
        <v>0</v>
      </c>
      <c r="BI205" s="176">
        <f>IF(N205="nulová",J205,0)</f>
        <v>0</v>
      </c>
      <c r="BJ205" s="15" t="s">
        <v>83</v>
      </c>
      <c r="BK205" s="176">
        <f>ROUND(I205*H205,1)</f>
        <v>0</v>
      </c>
      <c r="BL205" s="15" t="s">
        <v>188</v>
      </c>
      <c r="BM205" s="175" t="s">
        <v>299</v>
      </c>
    </row>
    <row r="206" spans="1:65" s="2" customFormat="1" ht="16.5" customHeight="1">
      <c r="A206" s="30"/>
      <c r="B206" s="163"/>
      <c r="C206" s="164" t="s">
        <v>300</v>
      </c>
      <c r="D206" s="164" t="s">
        <v>141</v>
      </c>
      <c r="E206" s="165" t="s">
        <v>301</v>
      </c>
      <c r="F206" s="166" t="s">
        <v>302</v>
      </c>
      <c r="G206" s="167" t="s">
        <v>231</v>
      </c>
      <c r="H206" s="168">
        <v>1</v>
      </c>
      <c r="I206" s="169"/>
      <c r="J206" s="170">
        <f>ROUND(I206*H206,1)</f>
        <v>0</v>
      </c>
      <c r="K206" s="166" t="s">
        <v>1</v>
      </c>
      <c r="L206" s="31"/>
      <c r="M206" s="171" t="s">
        <v>1</v>
      </c>
      <c r="N206" s="172" t="s">
        <v>41</v>
      </c>
      <c r="O206" s="56"/>
      <c r="P206" s="173">
        <f>O206*H206</f>
        <v>0</v>
      </c>
      <c r="Q206" s="173">
        <v>0</v>
      </c>
      <c r="R206" s="173">
        <f>Q206*H206</f>
        <v>0</v>
      </c>
      <c r="S206" s="173">
        <v>0</v>
      </c>
      <c r="T206" s="174">
        <f>S206*H206</f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75" t="s">
        <v>188</v>
      </c>
      <c r="AT206" s="175" t="s">
        <v>141</v>
      </c>
      <c r="AU206" s="175" t="s">
        <v>85</v>
      </c>
      <c r="AY206" s="15" t="s">
        <v>137</v>
      </c>
      <c r="BE206" s="176">
        <f>IF(N206="základní",J206,0)</f>
        <v>0</v>
      </c>
      <c r="BF206" s="176">
        <f>IF(N206="snížená",J206,0)</f>
        <v>0</v>
      </c>
      <c r="BG206" s="176">
        <f>IF(N206="zákl. přenesená",J206,0)</f>
        <v>0</v>
      </c>
      <c r="BH206" s="176">
        <f>IF(N206="sníž. přenesená",J206,0)</f>
        <v>0</v>
      </c>
      <c r="BI206" s="176">
        <f>IF(N206="nulová",J206,0)</f>
        <v>0</v>
      </c>
      <c r="BJ206" s="15" t="s">
        <v>83</v>
      </c>
      <c r="BK206" s="176">
        <f>ROUND(I206*H206,1)</f>
        <v>0</v>
      </c>
      <c r="BL206" s="15" t="s">
        <v>188</v>
      </c>
      <c r="BM206" s="175" t="s">
        <v>303</v>
      </c>
    </row>
    <row r="207" spans="1:65" s="2" customFormat="1" ht="16.5" customHeight="1">
      <c r="A207" s="30"/>
      <c r="B207" s="163"/>
      <c r="C207" s="164" t="s">
        <v>304</v>
      </c>
      <c r="D207" s="164" t="s">
        <v>141</v>
      </c>
      <c r="E207" s="165" t="s">
        <v>305</v>
      </c>
      <c r="F207" s="166" t="s">
        <v>306</v>
      </c>
      <c r="G207" s="167" t="s">
        <v>218</v>
      </c>
      <c r="H207" s="196"/>
      <c r="I207" s="169"/>
      <c r="J207" s="170">
        <f>ROUND(I207*H207,1)</f>
        <v>0</v>
      </c>
      <c r="K207" s="166" t="s">
        <v>151</v>
      </c>
      <c r="L207" s="31"/>
      <c r="M207" s="171" t="s">
        <v>1</v>
      </c>
      <c r="N207" s="172" t="s">
        <v>41</v>
      </c>
      <c r="O207" s="56"/>
      <c r="P207" s="173">
        <f>O207*H207</f>
        <v>0</v>
      </c>
      <c r="Q207" s="173">
        <v>0</v>
      </c>
      <c r="R207" s="173">
        <f>Q207*H207</f>
        <v>0</v>
      </c>
      <c r="S207" s="173">
        <v>0</v>
      </c>
      <c r="T207" s="174">
        <f>S207*H207</f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75" t="s">
        <v>146</v>
      </c>
      <c r="AT207" s="175" t="s">
        <v>141</v>
      </c>
      <c r="AU207" s="175" t="s">
        <v>85</v>
      </c>
      <c r="AY207" s="15" t="s">
        <v>137</v>
      </c>
      <c r="BE207" s="176">
        <f>IF(N207="základní",J207,0)</f>
        <v>0</v>
      </c>
      <c r="BF207" s="176">
        <f>IF(N207="snížená",J207,0)</f>
        <v>0</v>
      </c>
      <c r="BG207" s="176">
        <f>IF(N207="zákl. přenesená",J207,0)</f>
        <v>0</v>
      </c>
      <c r="BH207" s="176">
        <f>IF(N207="sníž. přenesená",J207,0)</f>
        <v>0</v>
      </c>
      <c r="BI207" s="176">
        <f>IF(N207="nulová",J207,0)</f>
        <v>0</v>
      </c>
      <c r="BJ207" s="15" t="s">
        <v>83</v>
      </c>
      <c r="BK207" s="176">
        <f>ROUND(I207*H207,1)</f>
        <v>0</v>
      </c>
      <c r="BL207" s="15" t="s">
        <v>146</v>
      </c>
      <c r="BM207" s="175" t="s">
        <v>307</v>
      </c>
    </row>
    <row r="208" spans="2:63" s="12" customFormat="1" ht="22.95" customHeight="1">
      <c r="B208" s="150"/>
      <c r="D208" s="151" t="s">
        <v>75</v>
      </c>
      <c r="E208" s="161" t="s">
        <v>308</v>
      </c>
      <c r="F208" s="161" t="s">
        <v>309</v>
      </c>
      <c r="I208" s="153"/>
      <c r="J208" s="162">
        <f>BK208</f>
        <v>0</v>
      </c>
      <c r="L208" s="150"/>
      <c r="M208" s="155"/>
      <c r="N208" s="156"/>
      <c r="O208" s="156"/>
      <c r="P208" s="157">
        <f>SUM(P209:P232)</f>
        <v>0</v>
      </c>
      <c r="Q208" s="156"/>
      <c r="R208" s="157">
        <f>SUM(R209:R232)</f>
        <v>0.007081049</v>
      </c>
      <c r="S208" s="156"/>
      <c r="T208" s="158">
        <f>SUM(T209:T232)</f>
        <v>0</v>
      </c>
      <c r="AR208" s="151" t="s">
        <v>85</v>
      </c>
      <c r="AT208" s="159" t="s">
        <v>75</v>
      </c>
      <c r="AU208" s="159" t="s">
        <v>83</v>
      </c>
      <c r="AY208" s="151" t="s">
        <v>137</v>
      </c>
      <c r="BK208" s="160">
        <f>SUM(BK209:BK232)</f>
        <v>0</v>
      </c>
    </row>
    <row r="209" spans="1:65" s="2" customFormat="1" ht="16.5" customHeight="1">
      <c r="A209" s="30"/>
      <c r="B209" s="163"/>
      <c r="C209" s="186" t="s">
        <v>310</v>
      </c>
      <c r="D209" s="186" t="s">
        <v>183</v>
      </c>
      <c r="E209" s="187" t="s">
        <v>311</v>
      </c>
      <c r="F209" s="188" t="s">
        <v>312</v>
      </c>
      <c r="G209" s="189" t="s">
        <v>231</v>
      </c>
      <c r="H209" s="190">
        <v>2</v>
      </c>
      <c r="I209" s="191"/>
      <c r="J209" s="192">
        <f aca="true" t="shared" si="0" ref="J209:J214">ROUND(I209*H209,1)</f>
        <v>0</v>
      </c>
      <c r="K209" s="188" t="s">
        <v>1</v>
      </c>
      <c r="L209" s="193"/>
      <c r="M209" s="194" t="s">
        <v>1</v>
      </c>
      <c r="N209" s="195" t="s">
        <v>41</v>
      </c>
      <c r="O209" s="56"/>
      <c r="P209" s="173">
        <f aca="true" t="shared" si="1" ref="P209:P214">O209*H209</f>
        <v>0</v>
      </c>
      <c r="Q209" s="173">
        <v>0</v>
      </c>
      <c r="R209" s="173">
        <f aca="true" t="shared" si="2" ref="R209:R214">Q209*H209</f>
        <v>0</v>
      </c>
      <c r="S209" s="173">
        <v>0</v>
      </c>
      <c r="T209" s="174">
        <f aca="true" t="shared" si="3" ref="T209:T214">S209*H209</f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75" t="s">
        <v>187</v>
      </c>
      <c r="AT209" s="175" t="s">
        <v>183</v>
      </c>
      <c r="AU209" s="175" t="s">
        <v>85</v>
      </c>
      <c r="AY209" s="15" t="s">
        <v>137</v>
      </c>
      <c r="BE209" s="176">
        <f aca="true" t="shared" si="4" ref="BE209:BE214">IF(N209="základní",J209,0)</f>
        <v>0</v>
      </c>
      <c r="BF209" s="176">
        <f aca="true" t="shared" si="5" ref="BF209:BF214">IF(N209="snížená",J209,0)</f>
        <v>0</v>
      </c>
      <c r="BG209" s="176">
        <f aca="true" t="shared" si="6" ref="BG209:BG214">IF(N209="zákl. přenesená",J209,0)</f>
        <v>0</v>
      </c>
      <c r="BH209" s="176">
        <f aca="true" t="shared" si="7" ref="BH209:BH214">IF(N209="sníž. přenesená",J209,0)</f>
        <v>0</v>
      </c>
      <c r="BI209" s="176">
        <f aca="true" t="shared" si="8" ref="BI209:BI214">IF(N209="nulová",J209,0)</f>
        <v>0</v>
      </c>
      <c r="BJ209" s="15" t="s">
        <v>83</v>
      </c>
      <c r="BK209" s="176">
        <f aca="true" t="shared" si="9" ref="BK209:BK214">ROUND(I209*H209,1)</f>
        <v>0</v>
      </c>
      <c r="BL209" s="15" t="s">
        <v>188</v>
      </c>
      <c r="BM209" s="175" t="s">
        <v>313</v>
      </c>
    </row>
    <row r="210" spans="1:65" s="2" customFormat="1" ht="21.75" customHeight="1">
      <c r="A210" s="30"/>
      <c r="B210" s="163"/>
      <c r="C210" s="186" t="s">
        <v>314</v>
      </c>
      <c r="D210" s="186" t="s">
        <v>183</v>
      </c>
      <c r="E210" s="187" t="s">
        <v>315</v>
      </c>
      <c r="F210" s="188" t="s">
        <v>316</v>
      </c>
      <c r="G210" s="189" t="s">
        <v>231</v>
      </c>
      <c r="H210" s="190">
        <v>1</v>
      </c>
      <c r="I210" s="191"/>
      <c r="J210" s="192">
        <f t="shared" si="0"/>
        <v>0</v>
      </c>
      <c r="K210" s="188" t="s">
        <v>1</v>
      </c>
      <c r="L210" s="193"/>
      <c r="M210" s="194" t="s">
        <v>1</v>
      </c>
      <c r="N210" s="195" t="s">
        <v>41</v>
      </c>
      <c r="O210" s="56"/>
      <c r="P210" s="173">
        <f t="shared" si="1"/>
        <v>0</v>
      </c>
      <c r="Q210" s="173">
        <v>0</v>
      </c>
      <c r="R210" s="173">
        <f t="shared" si="2"/>
        <v>0</v>
      </c>
      <c r="S210" s="173">
        <v>0</v>
      </c>
      <c r="T210" s="174">
        <f t="shared" si="3"/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75" t="s">
        <v>187</v>
      </c>
      <c r="AT210" s="175" t="s">
        <v>183</v>
      </c>
      <c r="AU210" s="175" t="s">
        <v>85</v>
      </c>
      <c r="AY210" s="15" t="s">
        <v>137</v>
      </c>
      <c r="BE210" s="176">
        <f t="shared" si="4"/>
        <v>0</v>
      </c>
      <c r="BF210" s="176">
        <f t="shared" si="5"/>
        <v>0</v>
      </c>
      <c r="BG210" s="176">
        <f t="shared" si="6"/>
        <v>0</v>
      </c>
      <c r="BH210" s="176">
        <f t="shared" si="7"/>
        <v>0</v>
      </c>
      <c r="BI210" s="176">
        <f t="shared" si="8"/>
        <v>0</v>
      </c>
      <c r="BJ210" s="15" t="s">
        <v>83</v>
      </c>
      <c r="BK210" s="176">
        <f t="shared" si="9"/>
        <v>0</v>
      </c>
      <c r="BL210" s="15" t="s">
        <v>188</v>
      </c>
      <c r="BM210" s="175" t="s">
        <v>317</v>
      </c>
    </row>
    <row r="211" spans="1:65" s="2" customFormat="1" ht="44.25" customHeight="1">
      <c r="A211" s="30"/>
      <c r="B211" s="163"/>
      <c r="C211" s="186" t="s">
        <v>318</v>
      </c>
      <c r="D211" s="186" t="s">
        <v>183</v>
      </c>
      <c r="E211" s="187" t="s">
        <v>319</v>
      </c>
      <c r="F211" s="188" t="s">
        <v>320</v>
      </c>
      <c r="G211" s="189" t="s">
        <v>231</v>
      </c>
      <c r="H211" s="190">
        <v>1</v>
      </c>
      <c r="I211" s="191"/>
      <c r="J211" s="192">
        <f t="shared" si="0"/>
        <v>0</v>
      </c>
      <c r="K211" s="188" t="s">
        <v>1</v>
      </c>
      <c r="L211" s="193"/>
      <c r="M211" s="194" t="s">
        <v>1</v>
      </c>
      <c r="N211" s="195" t="s">
        <v>41</v>
      </c>
      <c r="O211" s="56"/>
      <c r="P211" s="173">
        <f t="shared" si="1"/>
        <v>0</v>
      </c>
      <c r="Q211" s="173">
        <v>0</v>
      </c>
      <c r="R211" s="173">
        <f t="shared" si="2"/>
        <v>0</v>
      </c>
      <c r="S211" s="173">
        <v>0</v>
      </c>
      <c r="T211" s="174">
        <f t="shared" si="3"/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75" t="s">
        <v>187</v>
      </c>
      <c r="AT211" s="175" t="s">
        <v>183</v>
      </c>
      <c r="AU211" s="175" t="s">
        <v>85</v>
      </c>
      <c r="AY211" s="15" t="s">
        <v>137</v>
      </c>
      <c r="BE211" s="176">
        <f t="shared" si="4"/>
        <v>0</v>
      </c>
      <c r="BF211" s="176">
        <f t="shared" si="5"/>
        <v>0</v>
      </c>
      <c r="BG211" s="176">
        <f t="shared" si="6"/>
        <v>0</v>
      </c>
      <c r="BH211" s="176">
        <f t="shared" si="7"/>
        <v>0</v>
      </c>
      <c r="BI211" s="176">
        <f t="shared" si="8"/>
        <v>0</v>
      </c>
      <c r="BJ211" s="15" t="s">
        <v>83</v>
      </c>
      <c r="BK211" s="176">
        <f t="shared" si="9"/>
        <v>0</v>
      </c>
      <c r="BL211" s="15" t="s">
        <v>188</v>
      </c>
      <c r="BM211" s="175" t="s">
        <v>321</v>
      </c>
    </row>
    <row r="212" spans="1:65" s="2" customFormat="1" ht="33" customHeight="1">
      <c r="A212" s="30"/>
      <c r="B212" s="163"/>
      <c r="C212" s="186" t="s">
        <v>322</v>
      </c>
      <c r="D212" s="186" t="s">
        <v>183</v>
      </c>
      <c r="E212" s="187" t="s">
        <v>323</v>
      </c>
      <c r="F212" s="188" t="s">
        <v>324</v>
      </c>
      <c r="G212" s="189" t="s">
        <v>231</v>
      </c>
      <c r="H212" s="190">
        <v>1</v>
      </c>
      <c r="I212" s="191"/>
      <c r="J212" s="192">
        <f t="shared" si="0"/>
        <v>0</v>
      </c>
      <c r="K212" s="188" t="s">
        <v>1</v>
      </c>
      <c r="L212" s="193"/>
      <c r="M212" s="194" t="s">
        <v>1</v>
      </c>
      <c r="N212" s="195" t="s">
        <v>41</v>
      </c>
      <c r="O212" s="56"/>
      <c r="P212" s="173">
        <f t="shared" si="1"/>
        <v>0</v>
      </c>
      <c r="Q212" s="173">
        <v>0</v>
      </c>
      <c r="R212" s="173">
        <f t="shared" si="2"/>
        <v>0</v>
      </c>
      <c r="S212" s="173">
        <v>0</v>
      </c>
      <c r="T212" s="174">
        <f t="shared" si="3"/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75" t="s">
        <v>187</v>
      </c>
      <c r="AT212" s="175" t="s">
        <v>183</v>
      </c>
      <c r="AU212" s="175" t="s">
        <v>85</v>
      </c>
      <c r="AY212" s="15" t="s">
        <v>137</v>
      </c>
      <c r="BE212" s="176">
        <f t="shared" si="4"/>
        <v>0</v>
      </c>
      <c r="BF212" s="176">
        <f t="shared" si="5"/>
        <v>0</v>
      </c>
      <c r="BG212" s="176">
        <f t="shared" si="6"/>
        <v>0</v>
      </c>
      <c r="BH212" s="176">
        <f t="shared" si="7"/>
        <v>0</v>
      </c>
      <c r="BI212" s="176">
        <f t="shared" si="8"/>
        <v>0</v>
      </c>
      <c r="BJ212" s="15" t="s">
        <v>83</v>
      </c>
      <c r="BK212" s="176">
        <f t="shared" si="9"/>
        <v>0</v>
      </c>
      <c r="BL212" s="15" t="s">
        <v>188</v>
      </c>
      <c r="BM212" s="175" t="s">
        <v>325</v>
      </c>
    </row>
    <row r="213" spans="1:65" s="2" customFormat="1" ht="16.5" customHeight="1">
      <c r="A213" s="30"/>
      <c r="B213" s="163"/>
      <c r="C213" s="186" t="s">
        <v>326</v>
      </c>
      <c r="D213" s="186" t="s">
        <v>183</v>
      </c>
      <c r="E213" s="187" t="s">
        <v>327</v>
      </c>
      <c r="F213" s="188" t="s">
        <v>328</v>
      </c>
      <c r="G213" s="189" t="s">
        <v>231</v>
      </c>
      <c r="H213" s="190">
        <v>2</v>
      </c>
      <c r="I213" s="191"/>
      <c r="J213" s="192">
        <f t="shared" si="0"/>
        <v>0</v>
      </c>
      <c r="K213" s="188" t="s">
        <v>1</v>
      </c>
      <c r="L213" s="193"/>
      <c r="M213" s="194" t="s">
        <v>1</v>
      </c>
      <c r="N213" s="195" t="s">
        <v>41</v>
      </c>
      <c r="O213" s="56"/>
      <c r="P213" s="173">
        <f t="shared" si="1"/>
        <v>0</v>
      </c>
      <c r="Q213" s="173">
        <v>0</v>
      </c>
      <c r="R213" s="173">
        <f t="shared" si="2"/>
        <v>0</v>
      </c>
      <c r="S213" s="173">
        <v>0</v>
      </c>
      <c r="T213" s="174">
        <f t="shared" si="3"/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75" t="s">
        <v>187</v>
      </c>
      <c r="AT213" s="175" t="s">
        <v>183</v>
      </c>
      <c r="AU213" s="175" t="s">
        <v>85</v>
      </c>
      <c r="AY213" s="15" t="s">
        <v>137</v>
      </c>
      <c r="BE213" s="176">
        <f t="shared" si="4"/>
        <v>0</v>
      </c>
      <c r="BF213" s="176">
        <f t="shared" si="5"/>
        <v>0</v>
      </c>
      <c r="BG213" s="176">
        <f t="shared" si="6"/>
        <v>0</v>
      </c>
      <c r="BH213" s="176">
        <f t="shared" si="7"/>
        <v>0</v>
      </c>
      <c r="BI213" s="176">
        <f t="shared" si="8"/>
        <v>0</v>
      </c>
      <c r="BJ213" s="15" t="s">
        <v>83</v>
      </c>
      <c r="BK213" s="176">
        <f t="shared" si="9"/>
        <v>0</v>
      </c>
      <c r="BL213" s="15" t="s">
        <v>188</v>
      </c>
      <c r="BM213" s="175" t="s">
        <v>329</v>
      </c>
    </row>
    <row r="214" spans="1:65" s="2" customFormat="1" ht="21.75" customHeight="1">
      <c r="A214" s="30"/>
      <c r="B214" s="163"/>
      <c r="C214" s="186" t="s">
        <v>330</v>
      </c>
      <c r="D214" s="186" t="s">
        <v>183</v>
      </c>
      <c r="E214" s="187" t="s">
        <v>331</v>
      </c>
      <c r="F214" s="188" t="s">
        <v>332</v>
      </c>
      <c r="G214" s="189" t="s">
        <v>231</v>
      </c>
      <c r="H214" s="190">
        <v>1</v>
      </c>
      <c r="I214" s="191"/>
      <c r="J214" s="192">
        <f t="shared" si="0"/>
        <v>0</v>
      </c>
      <c r="K214" s="188" t="s">
        <v>1</v>
      </c>
      <c r="L214" s="193"/>
      <c r="M214" s="194" t="s">
        <v>1</v>
      </c>
      <c r="N214" s="195" t="s">
        <v>41</v>
      </c>
      <c r="O214" s="56"/>
      <c r="P214" s="173">
        <f t="shared" si="1"/>
        <v>0</v>
      </c>
      <c r="Q214" s="173">
        <v>0</v>
      </c>
      <c r="R214" s="173">
        <f t="shared" si="2"/>
        <v>0</v>
      </c>
      <c r="S214" s="173">
        <v>0</v>
      </c>
      <c r="T214" s="174">
        <f t="shared" si="3"/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75" t="s">
        <v>187</v>
      </c>
      <c r="AT214" s="175" t="s">
        <v>183</v>
      </c>
      <c r="AU214" s="175" t="s">
        <v>85</v>
      </c>
      <c r="AY214" s="15" t="s">
        <v>137</v>
      </c>
      <c r="BE214" s="176">
        <f t="shared" si="4"/>
        <v>0</v>
      </c>
      <c r="BF214" s="176">
        <f t="shared" si="5"/>
        <v>0</v>
      </c>
      <c r="BG214" s="176">
        <f t="shared" si="6"/>
        <v>0</v>
      </c>
      <c r="BH214" s="176">
        <f t="shared" si="7"/>
        <v>0</v>
      </c>
      <c r="BI214" s="176">
        <f t="shared" si="8"/>
        <v>0</v>
      </c>
      <c r="BJ214" s="15" t="s">
        <v>83</v>
      </c>
      <c r="BK214" s="176">
        <f t="shared" si="9"/>
        <v>0</v>
      </c>
      <c r="BL214" s="15" t="s">
        <v>188</v>
      </c>
      <c r="BM214" s="175" t="s">
        <v>333</v>
      </c>
    </row>
    <row r="215" spans="2:51" s="13" customFormat="1" ht="12">
      <c r="B215" s="177"/>
      <c r="D215" s="178" t="s">
        <v>148</v>
      </c>
      <c r="E215" s="179" t="s">
        <v>1</v>
      </c>
      <c r="F215" s="180" t="s">
        <v>83</v>
      </c>
      <c r="H215" s="181">
        <v>1</v>
      </c>
      <c r="I215" s="182"/>
      <c r="L215" s="177"/>
      <c r="M215" s="183"/>
      <c r="N215" s="184"/>
      <c r="O215" s="184"/>
      <c r="P215" s="184"/>
      <c r="Q215" s="184"/>
      <c r="R215" s="184"/>
      <c r="S215" s="184"/>
      <c r="T215" s="185"/>
      <c r="AT215" s="179" t="s">
        <v>148</v>
      </c>
      <c r="AU215" s="179" t="s">
        <v>85</v>
      </c>
      <c r="AV215" s="13" t="s">
        <v>85</v>
      </c>
      <c r="AW215" s="13" t="s">
        <v>34</v>
      </c>
      <c r="AX215" s="13" t="s">
        <v>83</v>
      </c>
      <c r="AY215" s="179" t="s">
        <v>137</v>
      </c>
    </row>
    <row r="216" spans="1:65" s="2" customFormat="1" ht="21.75" customHeight="1">
      <c r="A216" s="30"/>
      <c r="B216" s="163"/>
      <c r="C216" s="186" t="s">
        <v>334</v>
      </c>
      <c r="D216" s="186" t="s">
        <v>183</v>
      </c>
      <c r="E216" s="187" t="s">
        <v>335</v>
      </c>
      <c r="F216" s="188" t="s">
        <v>336</v>
      </c>
      <c r="G216" s="189" t="s">
        <v>231</v>
      </c>
      <c r="H216" s="190">
        <v>1</v>
      </c>
      <c r="I216" s="191"/>
      <c r="J216" s="192">
        <f>ROUND(I216*H216,1)</f>
        <v>0</v>
      </c>
      <c r="K216" s="188" t="s">
        <v>1</v>
      </c>
      <c r="L216" s="193"/>
      <c r="M216" s="194" t="s">
        <v>1</v>
      </c>
      <c r="N216" s="195" t="s">
        <v>41</v>
      </c>
      <c r="O216" s="56"/>
      <c r="P216" s="173">
        <f>O216*H216</f>
        <v>0</v>
      </c>
      <c r="Q216" s="173">
        <v>0</v>
      </c>
      <c r="R216" s="173">
        <f>Q216*H216</f>
        <v>0</v>
      </c>
      <c r="S216" s="173">
        <v>0</v>
      </c>
      <c r="T216" s="174">
        <f>S216*H216</f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75" t="s">
        <v>187</v>
      </c>
      <c r="AT216" s="175" t="s">
        <v>183</v>
      </c>
      <c r="AU216" s="175" t="s">
        <v>85</v>
      </c>
      <c r="AY216" s="15" t="s">
        <v>137</v>
      </c>
      <c r="BE216" s="176">
        <f>IF(N216="základní",J216,0)</f>
        <v>0</v>
      </c>
      <c r="BF216" s="176">
        <f>IF(N216="snížená",J216,0)</f>
        <v>0</v>
      </c>
      <c r="BG216" s="176">
        <f>IF(N216="zákl. přenesená",J216,0)</f>
        <v>0</v>
      </c>
      <c r="BH216" s="176">
        <f>IF(N216="sníž. přenesená",J216,0)</f>
        <v>0</v>
      </c>
      <c r="BI216" s="176">
        <f>IF(N216="nulová",J216,0)</f>
        <v>0</v>
      </c>
      <c r="BJ216" s="15" t="s">
        <v>83</v>
      </c>
      <c r="BK216" s="176">
        <f>ROUND(I216*H216,1)</f>
        <v>0</v>
      </c>
      <c r="BL216" s="15" t="s">
        <v>188</v>
      </c>
      <c r="BM216" s="175" t="s">
        <v>337</v>
      </c>
    </row>
    <row r="217" spans="2:51" s="13" customFormat="1" ht="12">
      <c r="B217" s="177"/>
      <c r="D217" s="178" t="s">
        <v>148</v>
      </c>
      <c r="E217" s="179" t="s">
        <v>1</v>
      </c>
      <c r="F217" s="180" t="s">
        <v>83</v>
      </c>
      <c r="H217" s="181">
        <v>1</v>
      </c>
      <c r="I217" s="182"/>
      <c r="L217" s="177"/>
      <c r="M217" s="183"/>
      <c r="N217" s="184"/>
      <c r="O217" s="184"/>
      <c r="P217" s="184"/>
      <c r="Q217" s="184"/>
      <c r="R217" s="184"/>
      <c r="S217" s="184"/>
      <c r="T217" s="185"/>
      <c r="AT217" s="179" t="s">
        <v>148</v>
      </c>
      <c r="AU217" s="179" t="s">
        <v>85</v>
      </c>
      <c r="AV217" s="13" t="s">
        <v>85</v>
      </c>
      <c r="AW217" s="13" t="s">
        <v>34</v>
      </c>
      <c r="AX217" s="13" t="s">
        <v>83</v>
      </c>
      <c r="AY217" s="179" t="s">
        <v>137</v>
      </c>
    </row>
    <row r="218" spans="1:65" s="2" customFormat="1" ht="21.75" customHeight="1">
      <c r="A218" s="30"/>
      <c r="B218" s="163"/>
      <c r="C218" s="164" t="s">
        <v>338</v>
      </c>
      <c r="D218" s="164" t="s">
        <v>141</v>
      </c>
      <c r="E218" s="165" t="s">
        <v>339</v>
      </c>
      <c r="F218" s="166" t="s">
        <v>340</v>
      </c>
      <c r="G218" s="167" t="s">
        <v>298</v>
      </c>
      <c r="H218" s="168">
        <v>2</v>
      </c>
      <c r="I218" s="169"/>
      <c r="J218" s="170">
        <f>ROUND(I218*H218,1)</f>
        <v>0</v>
      </c>
      <c r="K218" s="166" t="s">
        <v>151</v>
      </c>
      <c r="L218" s="31"/>
      <c r="M218" s="171" t="s">
        <v>1</v>
      </c>
      <c r="N218" s="172" t="s">
        <v>41</v>
      </c>
      <c r="O218" s="56"/>
      <c r="P218" s="173">
        <f>O218*H218</f>
        <v>0</v>
      </c>
      <c r="Q218" s="173">
        <v>0.0035405245</v>
      </c>
      <c r="R218" s="173">
        <f>Q218*H218</f>
        <v>0.007081049</v>
      </c>
      <c r="S218" s="173">
        <v>0</v>
      </c>
      <c r="T218" s="174">
        <f>S218*H218</f>
        <v>0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R218" s="175" t="s">
        <v>188</v>
      </c>
      <c r="AT218" s="175" t="s">
        <v>141</v>
      </c>
      <c r="AU218" s="175" t="s">
        <v>85</v>
      </c>
      <c r="AY218" s="15" t="s">
        <v>137</v>
      </c>
      <c r="BE218" s="176">
        <f>IF(N218="základní",J218,0)</f>
        <v>0</v>
      </c>
      <c r="BF218" s="176">
        <f>IF(N218="snížená",J218,0)</f>
        <v>0</v>
      </c>
      <c r="BG218" s="176">
        <f>IF(N218="zákl. přenesená",J218,0)</f>
        <v>0</v>
      </c>
      <c r="BH218" s="176">
        <f>IF(N218="sníž. přenesená",J218,0)</f>
        <v>0</v>
      </c>
      <c r="BI218" s="176">
        <f>IF(N218="nulová",J218,0)</f>
        <v>0</v>
      </c>
      <c r="BJ218" s="15" t="s">
        <v>83</v>
      </c>
      <c r="BK218" s="176">
        <f>ROUND(I218*H218,1)</f>
        <v>0</v>
      </c>
      <c r="BL218" s="15" t="s">
        <v>188</v>
      </c>
      <c r="BM218" s="175" t="s">
        <v>341</v>
      </c>
    </row>
    <row r="219" spans="2:51" s="13" customFormat="1" ht="12">
      <c r="B219" s="177"/>
      <c r="D219" s="178" t="s">
        <v>148</v>
      </c>
      <c r="E219" s="179" t="s">
        <v>1</v>
      </c>
      <c r="F219" s="180" t="s">
        <v>342</v>
      </c>
      <c r="H219" s="181">
        <v>2</v>
      </c>
      <c r="I219" s="182"/>
      <c r="L219" s="177"/>
      <c r="M219" s="183"/>
      <c r="N219" s="184"/>
      <c r="O219" s="184"/>
      <c r="P219" s="184"/>
      <c r="Q219" s="184"/>
      <c r="R219" s="184"/>
      <c r="S219" s="184"/>
      <c r="T219" s="185"/>
      <c r="AT219" s="179" t="s">
        <v>148</v>
      </c>
      <c r="AU219" s="179" t="s">
        <v>85</v>
      </c>
      <c r="AV219" s="13" t="s">
        <v>85</v>
      </c>
      <c r="AW219" s="13" t="s">
        <v>34</v>
      </c>
      <c r="AX219" s="13" t="s">
        <v>83</v>
      </c>
      <c r="AY219" s="179" t="s">
        <v>137</v>
      </c>
    </row>
    <row r="220" spans="1:65" s="2" customFormat="1" ht="16.5" customHeight="1">
      <c r="A220" s="30"/>
      <c r="B220" s="163"/>
      <c r="C220" s="164" t="s">
        <v>343</v>
      </c>
      <c r="D220" s="164" t="s">
        <v>141</v>
      </c>
      <c r="E220" s="165" t="s">
        <v>344</v>
      </c>
      <c r="F220" s="166" t="s">
        <v>345</v>
      </c>
      <c r="G220" s="167" t="s">
        <v>231</v>
      </c>
      <c r="H220" s="168">
        <v>2</v>
      </c>
      <c r="I220" s="169"/>
      <c r="J220" s="170">
        <f>ROUND(I220*H220,1)</f>
        <v>0</v>
      </c>
      <c r="K220" s="166" t="s">
        <v>1</v>
      </c>
      <c r="L220" s="31"/>
      <c r="M220" s="171" t="s">
        <v>1</v>
      </c>
      <c r="N220" s="172" t="s">
        <v>41</v>
      </c>
      <c r="O220" s="56"/>
      <c r="P220" s="173">
        <f>O220*H220</f>
        <v>0</v>
      </c>
      <c r="Q220" s="173">
        <v>0</v>
      </c>
      <c r="R220" s="173">
        <f>Q220*H220</f>
        <v>0</v>
      </c>
      <c r="S220" s="173">
        <v>0</v>
      </c>
      <c r="T220" s="174">
        <f>S220*H220</f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75" t="s">
        <v>188</v>
      </c>
      <c r="AT220" s="175" t="s">
        <v>141</v>
      </c>
      <c r="AU220" s="175" t="s">
        <v>85</v>
      </c>
      <c r="AY220" s="15" t="s">
        <v>137</v>
      </c>
      <c r="BE220" s="176">
        <f>IF(N220="základní",J220,0)</f>
        <v>0</v>
      </c>
      <c r="BF220" s="176">
        <f>IF(N220="snížená",J220,0)</f>
        <v>0</v>
      </c>
      <c r="BG220" s="176">
        <f>IF(N220="zákl. přenesená",J220,0)</f>
        <v>0</v>
      </c>
      <c r="BH220" s="176">
        <f>IF(N220="sníž. přenesená",J220,0)</f>
        <v>0</v>
      </c>
      <c r="BI220" s="176">
        <f>IF(N220="nulová",J220,0)</f>
        <v>0</v>
      </c>
      <c r="BJ220" s="15" t="s">
        <v>83</v>
      </c>
      <c r="BK220" s="176">
        <f>ROUND(I220*H220,1)</f>
        <v>0</v>
      </c>
      <c r="BL220" s="15" t="s">
        <v>188</v>
      </c>
      <c r="BM220" s="175" t="s">
        <v>346</v>
      </c>
    </row>
    <row r="221" spans="2:51" s="13" customFormat="1" ht="12">
      <c r="B221" s="177"/>
      <c r="D221" s="178" t="s">
        <v>148</v>
      </c>
      <c r="E221" s="179" t="s">
        <v>1</v>
      </c>
      <c r="F221" s="180" t="s">
        <v>85</v>
      </c>
      <c r="H221" s="181">
        <v>2</v>
      </c>
      <c r="I221" s="182"/>
      <c r="L221" s="177"/>
      <c r="M221" s="183"/>
      <c r="N221" s="184"/>
      <c r="O221" s="184"/>
      <c r="P221" s="184"/>
      <c r="Q221" s="184"/>
      <c r="R221" s="184"/>
      <c r="S221" s="184"/>
      <c r="T221" s="185"/>
      <c r="AT221" s="179" t="s">
        <v>148</v>
      </c>
      <c r="AU221" s="179" t="s">
        <v>85</v>
      </c>
      <c r="AV221" s="13" t="s">
        <v>85</v>
      </c>
      <c r="AW221" s="13" t="s">
        <v>34</v>
      </c>
      <c r="AX221" s="13" t="s">
        <v>83</v>
      </c>
      <c r="AY221" s="179" t="s">
        <v>137</v>
      </c>
    </row>
    <row r="222" spans="1:65" s="2" customFormat="1" ht="16.5" customHeight="1">
      <c r="A222" s="30"/>
      <c r="B222" s="163"/>
      <c r="C222" s="164" t="s">
        <v>347</v>
      </c>
      <c r="D222" s="164" t="s">
        <v>141</v>
      </c>
      <c r="E222" s="165" t="s">
        <v>348</v>
      </c>
      <c r="F222" s="166" t="s">
        <v>349</v>
      </c>
      <c r="G222" s="167" t="s">
        <v>231</v>
      </c>
      <c r="H222" s="168">
        <v>1</v>
      </c>
      <c r="I222" s="169"/>
      <c r="J222" s="170">
        <f>ROUND(I222*H222,1)</f>
        <v>0</v>
      </c>
      <c r="K222" s="166" t="s">
        <v>1</v>
      </c>
      <c r="L222" s="31"/>
      <c r="M222" s="171" t="s">
        <v>1</v>
      </c>
      <c r="N222" s="172" t="s">
        <v>41</v>
      </c>
      <c r="O222" s="56"/>
      <c r="P222" s="173">
        <f>O222*H222</f>
        <v>0</v>
      </c>
      <c r="Q222" s="173">
        <v>0</v>
      </c>
      <c r="R222" s="173">
        <f>Q222*H222</f>
        <v>0</v>
      </c>
      <c r="S222" s="173">
        <v>0</v>
      </c>
      <c r="T222" s="174">
        <f>S222*H222</f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75" t="s">
        <v>188</v>
      </c>
      <c r="AT222" s="175" t="s">
        <v>141</v>
      </c>
      <c r="AU222" s="175" t="s">
        <v>85</v>
      </c>
      <c r="AY222" s="15" t="s">
        <v>137</v>
      </c>
      <c r="BE222" s="176">
        <f>IF(N222="základní",J222,0)</f>
        <v>0</v>
      </c>
      <c r="BF222" s="176">
        <f>IF(N222="snížená",J222,0)</f>
        <v>0</v>
      </c>
      <c r="BG222" s="176">
        <f>IF(N222="zákl. přenesená",J222,0)</f>
        <v>0</v>
      </c>
      <c r="BH222" s="176">
        <f>IF(N222="sníž. přenesená",J222,0)</f>
        <v>0</v>
      </c>
      <c r="BI222" s="176">
        <f>IF(N222="nulová",J222,0)</f>
        <v>0</v>
      </c>
      <c r="BJ222" s="15" t="s">
        <v>83</v>
      </c>
      <c r="BK222" s="176">
        <f>ROUND(I222*H222,1)</f>
        <v>0</v>
      </c>
      <c r="BL222" s="15" t="s">
        <v>188</v>
      </c>
      <c r="BM222" s="175" t="s">
        <v>350</v>
      </c>
    </row>
    <row r="223" spans="2:51" s="13" customFormat="1" ht="12">
      <c r="B223" s="177"/>
      <c r="D223" s="178" t="s">
        <v>148</v>
      </c>
      <c r="E223" s="179" t="s">
        <v>1</v>
      </c>
      <c r="F223" s="180" t="s">
        <v>83</v>
      </c>
      <c r="H223" s="181">
        <v>1</v>
      </c>
      <c r="I223" s="182"/>
      <c r="L223" s="177"/>
      <c r="M223" s="183"/>
      <c r="N223" s="184"/>
      <c r="O223" s="184"/>
      <c r="P223" s="184"/>
      <c r="Q223" s="184"/>
      <c r="R223" s="184"/>
      <c r="S223" s="184"/>
      <c r="T223" s="185"/>
      <c r="AT223" s="179" t="s">
        <v>148</v>
      </c>
      <c r="AU223" s="179" t="s">
        <v>85</v>
      </c>
      <c r="AV223" s="13" t="s">
        <v>85</v>
      </c>
      <c r="AW223" s="13" t="s">
        <v>34</v>
      </c>
      <c r="AX223" s="13" t="s">
        <v>83</v>
      </c>
      <c r="AY223" s="179" t="s">
        <v>137</v>
      </c>
    </row>
    <row r="224" spans="1:65" s="2" customFormat="1" ht="21.75" customHeight="1">
      <c r="A224" s="30"/>
      <c r="B224" s="163"/>
      <c r="C224" s="164" t="s">
        <v>351</v>
      </c>
      <c r="D224" s="164" t="s">
        <v>141</v>
      </c>
      <c r="E224" s="165" t="s">
        <v>352</v>
      </c>
      <c r="F224" s="166" t="s">
        <v>353</v>
      </c>
      <c r="G224" s="167" t="s">
        <v>231</v>
      </c>
      <c r="H224" s="168">
        <v>1</v>
      </c>
      <c r="I224" s="169"/>
      <c r="J224" s="170">
        <f>ROUND(I224*H224,1)</f>
        <v>0</v>
      </c>
      <c r="K224" s="166" t="s">
        <v>1</v>
      </c>
      <c r="L224" s="31"/>
      <c r="M224" s="171" t="s">
        <v>1</v>
      </c>
      <c r="N224" s="172" t="s">
        <v>41</v>
      </c>
      <c r="O224" s="56"/>
      <c r="P224" s="173">
        <f>O224*H224</f>
        <v>0</v>
      </c>
      <c r="Q224" s="173">
        <v>0</v>
      </c>
      <c r="R224" s="173">
        <f>Q224*H224</f>
        <v>0</v>
      </c>
      <c r="S224" s="173">
        <v>0</v>
      </c>
      <c r="T224" s="174">
        <f>S224*H224</f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75" t="s">
        <v>188</v>
      </c>
      <c r="AT224" s="175" t="s">
        <v>141</v>
      </c>
      <c r="AU224" s="175" t="s">
        <v>85</v>
      </c>
      <c r="AY224" s="15" t="s">
        <v>137</v>
      </c>
      <c r="BE224" s="176">
        <f>IF(N224="základní",J224,0)</f>
        <v>0</v>
      </c>
      <c r="BF224" s="176">
        <f>IF(N224="snížená",J224,0)</f>
        <v>0</v>
      </c>
      <c r="BG224" s="176">
        <f>IF(N224="zákl. přenesená",J224,0)</f>
        <v>0</v>
      </c>
      <c r="BH224" s="176">
        <f>IF(N224="sníž. přenesená",J224,0)</f>
        <v>0</v>
      </c>
      <c r="BI224" s="176">
        <f>IF(N224="nulová",J224,0)</f>
        <v>0</v>
      </c>
      <c r="BJ224" s="15" t="s">
        <v>83</v>
      </c>
      <c r="BK224" s="176">
        <f>ROUND(I224*H224,1)</f>
        <v>0</v>
      </c>
      <c r="BL224" s="15" t="s">
        <v>188</v>
      </c>
      <c r="BM224" s="175" t="s">
        <v>354</v>
      </c>
    </row>
    <row r="225" spans="2:51" s="13" customFormat="1" ht="12">
      <c r="B225" s="177"/>
      <c r="D225" s="178" t="s">
        <v>148</v>
      </c>
      <c r="E225" s="179" t="s">
        <v>1</v>
      </c>
      <c r="F225" s="180" t="s">
        <v>83</v>
      </c>
      <c r="H225" s="181">
        <v>1</v>
      </c>
      <c r="I225" s="182"/>
      <c r="L225" s="177"/>
      <c r="M225" s="183"/>
      <c r="N225" s="184"/>
      <c r="O225" s="184"/>
      <c r="P225" s="184"/>
      <c r="Q225" s="184"/>
      <c r="R225" s="184"/>
      <c r="S225" s="184"/>
      <c r="T225" s="185"/>
      <c r="AT225" s="179" t="s">
        <v>148</v>
      </c>
      <c r="AU225" s="179" t="s">
        <v>85</v>
      </c>
      <c r="AV225" s="13" t="s">
        <v>85</v>
      </c>
      <c r="AW225" s="13" t="s">
        <v>34</v>
      </c>
      <c r="AX225" s="13" t="s">
        <v>83</v>
      </c>
      <c r="AY225" s="179" t="s">
        <v>137</v>
      </c>
    </row>
    <row r="226" spans="1:65" s="2" customFormat="1" ht="16.5" customHeight="1">
      <c r="A226" s="30"/>
      <c r="B226" s="163"/>
      <c r="C226" s="164" t="s">
        <v>355</v>
      </c>
      <c r="D226" s="164" t="s">
        <v>141</v>
      </c>
      <c r="E226" s="165" t="s">
        <v>356</v>
      </c>
      <c r="F226" s="166" t="s">
        <v>357</v>
      </c>
      <c r="G226" s="167" t="s">
        <v>231</v>
      </c>
      <c r="H226" s="168">
        <v>1</v>
      </c>
      <c r="I226" s="169"/>
      <c r="J226" s="170">
        <f>ROUND(I226*H226,1)</f>
        <v>0</v>
      </c>
      <c r="K226" s="166" t="s">
        <v>1</v>
      </c>
      <c r="L226" s="31"/>
      <c r="M226" s="171" t="s">
        <v>1</v>
      </c>
      <c r="N226" s="172" t="s">
        <v>41</v>
      </c>
      <c r="O226" s="56"/>
      <c r="P226" s="173">
        <f>O226*H226</f>
        <v>0</v>
      </c>
      <c r="Q226" s="173">
        <v>0</v>
      </c>
      <c r="R226" s="173">
        <f>Q226*H226</f>
        <v>0</v>
      </c>
      <c r="S226" s="173">
        <v>0</v>
      </c>
      <c r="T226" s="174">
        <f>S226*H226</f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75" t="s">
        <v>188</v>
      </c>
      <c r="AT226" s="175" t="s">
        <v>141</v>
      </c>
      <c r="AU226" s="175" t="s">
        <v>85</v>
      </c>
      <c r="AY226" s="15" t="s">
        <v>137</v>
      </c>
      <c r="BE226" s="176">
        <f>IF(N226="základní",J226,0)</f>
        <v>0</v>
      </c>
      <c r="BF226" s="176">
        <f>IF(N226="snížená",J226,0)</f>
        <v>0</v>
      </c>
      <c r="BG226" s="176">
        <f>IF(N226="zákl. přenesená",J226,0)</f>
        <v>0</v>
      </c>
      <c r="BH226" s="176">
        <f>IF(N226="sníž. přenesená",J226,0)</f>
        <v>0</v>
      </c>
      <c r="BI226" s="176">
        <f>IF(N226="nulová",J226,0)</f>
        <v>0</v>
      </c>
      <c r="BJ226" s="15" t="s">
        <v>83</v>
      </c>
      <c r="BK226" s="176">
        <f>ROUND(I226*H226,1)</f>
        <v>0</v>
      </c>
      <c r="BL226" s="15" t="s">
        <v>188</v>
      </c>
      <c r="BM226" s="175" t="s">
        <v>358</v>
      </c>
    </row>
    <row r="227" spans="2:51" s="13" customFormat="1" ht="12">
      <c r="B227" s="177"/>
      <c r="D227" s="178" t="s">
        <v>148</v>
      </c>
      <c r="E227" s="179" t="s">
        <v>1</v>
      </c>
      <c r="F227" s="180" t="s">
        <v>83</v>
      </c>
      <c r="H227" s="181">
        <v>1</v>
      </c>
      <c r="I227" s="182"/>
      <c r="L227" s="177"/>
      <c r="M227" s="183"/>
      <c r="N227" s="184"/>
      <c r="O227" s="184"/>
      <c r="P227" s="184"/>
      <c r="Q227" s="184"/>
      <c r="R227" s="184"/>
      <c r="S227" s="184"/>
      <c r="T227" s="185"/>
      <c r="AT227" s="179" t="s">
        <v>148</v>
      </c>
      <c r="AU227" s="179" t="s">
        <v>85</v>
      </c>
      <c r="AV227" s="13" t="s">
        <v>85</v>
      </c>
      <c r="AW227" s="13" t="s">
        <v>34</v>
      </c>
      <c r="AX227" s="13" t="s">
        <v>83</v>
      </c>
      <c r="AY227" s="179" t="s">
        <v>137</v>
      </c>
    </row>
    <row r="228" spans="1:65" s="2" customFormat="1" ht="16.5" customHeight="1">
      <c r="A228" s="30"/>
      <c r="B228" s="163"/>
      <c r="C228" s="164" t="s">
        <v>359</v>
      </c>
      <c r="D228" s="164" t="s">
        <v>141</v>
      </c>
      <c r="E228" s="165" t="s">
        <v>360</v>
      </c>
      <c r="F228" s="166" t="s">
        <v>361</v>
      </c>
      <c r="G228" s="167" t="s">
        <v>231</v>
      </c>
      <c r="H228" s="168">
        <v>1</v>
      </c>
      <c r="I228" s="169"/>
      <c r="J228" s="170">
        <f>ROUND(I228*H228,1)</f>
        <v>0</v>
      </c>
      <c r="K228" s="166" t="s">
        <v>1</v>
      </c>
      <c r="L228" s="31"/>
      <c r="M228" s="171" t="s">
        <v>1</v>
      </c>
      <c r="N228" s="172" t="s">
        <v>41</v>
      </c>
      <c r="O228" s="56"/>
      <c r="P228" s="173">
        <f>O228*H228</f>
        <v>0</v>
      </c>
      <c r="Q228" s="173">
        <v>0</v>
      </c>
      <c r="R228" s="173">
        <f>Q228*H228</f>
        <v>0</v>
      </c>
      <c r="S228" s="173">
        <v>0</v>
      </c>
      <c r="T228" s="174">
        <f>S228*H228</f>
        <v>0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R228" s="175" t="s">
        <v>188</v>
      </c>
      <c r="AT228" s="175" t="s">
        <v>141</v>
      </c>
      <c r="AU228" s="175" t="s">
        <v>85</v>
      </c>
      <c r="AY228" s="15" t="s">
        <v>137</v>
      </c>
      <c r="BE228" s="176">
        <f>IF(N228="základní",J228,0)</f>
        <v>0</v>
      </c>
      <c r="BF228" s="176">
        <f>IF(N228="snížená",J228,0)</f>
        <v>0</v>
      </c>
      <c r="BG228" s="176">
        <f>IF(N228="zákl. přenesená",J228,0)</f>
        <v>0</v>
      </c>
      <c r="BH228" s="176">
        <f>IF(N228="sníž. přenesená",J228,0)</f>
        <v>0</v>
      </c>
      <c r="BI228" s="176">
        <f>IF(N228="nulová",J228,0)</f>
        <v>0</v>
      </c>
      <c r="BJ228" s="15" t="s">
        <v>83</v>
      </c>
      <c r="BK228" s="176">
        <f>ROUND(I228*H228,1)</f>
        <v>0</v>
      </c>
      <c r="BL228" s="15" t="s">
        <v>188</v>
      </c>
      <c r="BM228" s="175" t="s">
        <v>362</v>
      </c>
    </row>
    <row r="229" spans="2:51" s="13" customFormat="1" ht="12">
      <c r="B229" s="177"/>
      <c r="D229" s="178" t="s">
        <v>148</v>
      </c>
      <c r="E229" s="179" t="s">
        <v>1</v>
      </c>
      <c r="F229" s="180" t="s">
        <v>83</v>
      </c>
      <c r="H229" s="181">
        <v>1</v>
      </c>
      <c r="I229" s="182"/>
      <c r="L229" s="177"/>
      <c r="M229" s="183"/>
      <c r="N229" s="184"/>
      <c r="O229" s="184"/>
      <c r="P229" s="184"/>
      <c r="Q229" s="184"/>
      <c r="R229" s="184"/>
      <c r="S229" s="184"/>
      <c r="T229" s="185"/>
      <c r="AT229" s="179" t="s">
        <v>148</v>
      </c>
      <c r="AU229" s="179" t="s">
        <v>85</v>
      </c>
      <c r="AV229" s="13" t="s">
        <v>85</v>
      </c>
      <c r="AW229" s="13" t="s">
        <v>34</v>
      </c>
      <c r="AX229" s="13" t="s">
        <v>83</v>
      </c>
      <c r="AY229" s="179" t="s">
        <v>137</v>
      </c>
    </row>
    <row r="230" spans="1:65" s="2" customFormat="1" ht="16.5" customHeight="1">
      <c r="A230" s="30"/>
      <c r="B230" s="163"/>
      <c r="C230" s="164" t="s">
        <v>363</v>
      </c>
      <c r="D230" s="164" t="s">
        <v>141</v>
      </c>
      <c r="E230" s="165" t="s">
        <v>364</v>
      </c>
      <c r="F230" s="166" t="s">
        <v>365</v>
      </c>
      <c r="G230" s="167" t="s">
        <v>231</v>
      </c>
      <c r="H230" s="168">
        <v>2</v>
      </c>
      <c r="I230" s="169"/>
      <c r="J230" s="170">
        <f>ROUND(I230*H230,1)</f>
        <v>0</v>
      </c>
      <c r="K230" s="166" t="s">
        <v>1</v>
      </c>
      <c r="L230" s="31"/>
      <c r="M230" s="171" t="s">
        <v>1</v>
      </c>
      <c r="N230" s="172" t="s">
        <v>41</v>
      </c>
      <c r="O230" s="56"/>
      <c r="P230" s="173">
        <f>O230*H230</f>
        <v>0</v>
      </c>
      <c r="Q230" s="173">
        <v>0</v>
      </c>
      <c r="R230" s="173">
        <f>Q230*H230</f>
        <v>0</v>
      </c>
      <c r="S230" s="173">
        <v>0</v>
      </c>
      <c r="T230" s="174">
        <f>S230*H230</f>
        <v>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R230" s="175" t="s">
        <v>188</v>
      </c>
      <c r="AT230" s="175" t="s">
        <v>141</v>
      </c>
      <c r="AU230" s="175" t="s">
        <v>85</v>
      </c>
      <c r="AY230" s="15" t="s">
        <v>137</v>
      </c>
      <c r="BE230" s="176">
        <f>IF(N230="základní",J230,0)</f>
        <v>0</v>
      </c>
      <c r="BF230" s="176">
        <f>IF(N230="snížená",J230,0)</f>
        <v>0</v>
      </c>
      <c r="BG230" s="176">
        <f>IF(N230="zákl. přenesená",J230,0)</f>
        <v>0</v>
      </c>
      <c r="BH230" s="176">
        <f>IF(N230="sníž. přenesená",J230,0)</f>
        <v>0</v>
      </c>
      <c r="BI230" s="176">
        <f>IF(N230="nulová",J230,0)</f>
        <v>0</v>
      </c>
      <c r="BJ230" s="15" t="s">
        <v>83</v>
      </c>
      <c r="BK230" s="176">
        <f>ROUND(I230*H230,1)</f>
        <v>0</v>
      </c>
      <c r="BL230" s="15" t="s">
        <v>188</v>
      </c>
      <c r="BM230" s="175" t="s">
        <v>366</v>
      </c>
    </row>
    <row r="231" spans="2:51" s="13" customFormat="1" ht="12">
      <c r="B231" s="177"/>
      <c r="D231" s="178" t="s">
        <v>148</v>
      </c>
      <c r="E231" s="179" t="s">
        <v>1</v>
      </c>
      <c r="F231" s="180" t="s">
        <v>85</v>
      </c>
      <c r="H231" s="181">
        <v>2</v>
      </c>
      <c r="I231" s="182"/>
      <c r="L231" s="177"/>
      <c r="M231" s="183"/>
      <c r="N231" s="184"/>
      <c r="O231" s="184"/>
      <c r="P231" s="184"/>
      <c r="Q231" s="184"/>
      <c r="R231" s="184"/>
      <c r="S231" s="184"/>
      <c r="T231" s="185"/>
      <c r="AT231" s="179" t="s">
        <v>148</v>
      </c>
      <c r="AU231" s="179" t="s">
        <v>85</v>
      </c>
      <c r="AV231" s="13" t="s">
        <v>85</v>
      </c>
      <c r="AW231" s="13" t="s">
        <v>34</v>
      </c>
      <c r="AX231" s="13" t="s">
        <v>83</v>
      </c>
      <c r="AY231" s="179" t="s">
        <v>137</v>
      </c>
    </row>
    <row r="232" spans="1:65" s="2" customFormat="1" ht="21.75" customHeight="1">
      <c r="A232" s="30"/>
      <c r="B232" s="163"/>
      <c r="C232" s="164" t="s">
        <v>367</v>
      </c>
      <c r="D232" s="164" t="s">
        <v>141</v>
      </c>
      <c r="E232" s="165" t="s">
        <v>368</v>
      </c>
      <c r="F232" s="166" t="s">
        <v>369</v>
      </c>
      <c r="G232" s="167" t="s">
        <v>218</v>
      </c>
      <c r="H232" s="196"/>
      <c r="I232" s="169"/>
      <c r="J232" s="170">
        <f>ROUND(I232*H232,1)</f>
        <v>0</v>
      </c>
      <c r="K232" s="166" t="s">
        <v>151</v>
      </c>
      <c r="L232" s="31"/>
      <c r="M232" s="171" t="s">
        <v>1</v>
      </c>
      <c r="N232" s="172" t="s">
        <v>41</v>
      </c>
      <c r="O232" s="56"/>
      <c r="P232" s="173">
        <f>O232*H232</f>
        <v>0</v>
      </c>
      <c r="Q232" s="173">
        <v>0</v>
      </c>
      <c r="R232" s="173">
        <f>Q232*H232</f>
        <v>0</v>
      </c>
      <c r="S232" s="173">
        <v>0</v>
      </c>
      <c r="T232" s="174">
        <f>S232*H232</f>
        <v>0</v>
      </c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R232" s="175" t="s">
        <v>146</v>
      </c>
      <c r="AT232" s="175" t="s">
        <v>141</v>
      </c>
      <c r="AU232" s="175" t="s">
        <v>85</v>
      </c>
      <c r="AY232" s="15" t="s">
        <v>137</v>
      </c>
      <c r="BE232" s="176">
        <f>IF(N232="základní",J232,0)</f>
        <v>0</v>
      </c>
      <c r="BF232" s="176">
        <f>IF(N232="snížená",J232,0)</f>
        <v>0</v>
      </c>
      <c r="BG232" s="176">
        <f>IF(N232="zákl. přenesená",J232,0)</f>
        <v>0</v>
      </c>
      <c r="BH232" s="176">
        <f>IF(N232="sníž. přenesená",J232,0)</f>
        <v>0</v>
      </c>
      <c r="BI232" s="176">
        <f>IF(N232="nulová",J232,0)</f>
        <v>0</v>
      </c>
      <c r="BJ232" s="15" t="s">
        <v>83</v>
      </c>
      <c r="BK232" s="176">
        <f>ROUND(I232*H232,1)</f>
        <v>0</v>
      </c>
      <c r="BL232" s="15" t="s">
        <v>146</v>
      </c>
      <c r="BM232" s="175" t="s">
        <v>370</v>
      </c>
    </row>
    <row r="233" spans="2:63" s="12" customFormat="1" ht="22.95" customHeight="1">
      <c r="B233" s="150"/>
      <c r="D233" s="151" t="s">
        <v>75</v>
      </c>
      <c r="E233" s="161" t="s">
        <v>371</v>
      </c>
      <c r="F233" s="161" t="s">
        <v>372</v>
      </c>
      <c r="I233" s="153"/>
      <c r="J233" s="162">
        <f>BK233</f>
        <v>0</v>
      </c>
      <c r="L233" s="150"/>
      <c r="M233" s="155"/>
      <c r="N233" s="156"/>
      <c r="O233" s="156"/>
      <c r="P233" s="157">
        <f>SUM(P234:P251)</f>
        <v>0</v>
      </c>
      <c r="Q233" s="156"/>
      <c r="R233" s="157">
        <f>SUM(R234:R251)</f>
        <v>0.3472392</v>
      </c>
      <c r="S233" s="156"/>
      <c r="T233" s="158">
        <f>SUM(T234:T251)</f>
        <v>0</v>
      </c>
      <c r="AR233" s="151" t="s">
        <v>85</v>
      </c>
      <c r="AT233" s="159" t="s">
        <v>75</v>
      </c>
      <c r="AU233" s="159" t="s">
        <v>83</v>
      </c>
      <c r="AY233" s="151" t="s">
        <v>137</v>
      </c>
      <c r="BK233" s="160">
        <f>SUM(BK234:BK251)</f>
        <v>0</v>
      </c>
    </row>
    <row r="234" spans="1:65" s="2" customFormat="1" ht="21.75" customHeight="1">
      <c r="A234" s="30"/>
      <c r="B234" s="163"/>
      <c r="C234" s="164" t="s">
        <v>373</v>
      </c>
      <c r="D234" s="164" t="s">
        <v>141</v>
      </c>
      <c r="E234" s="165" t="s">
        <v>374</v>
      </c>
      <c r="F234" s="166" t="s">
        <v>375</v>
      </c>
      <c r="G234" s="167" t="s">
        <v>186</v>
      </c>
      <c r="H234" s="168">
        <v>4</v>
      </c>
      <c r="I234" s="169"/>
      <c r="J234" s="170">
        <f>ROUND(I234*H234,1)</f>
        <v>0</v>
      </c>
      <c r="K234" s="166" t="s">
        <v>151</v>
      </c>
      <c r="L234" s="31"/>
      <c r="M234" s="171" t="s">
        <v>1</v>
      </c>
      <c r="N234" s="172" t="s">
        <v>41</v>
      </c>
      <c r="O234" s="56"/>
      <c r="P234" s="173">
        <f>O234*H234</f>
        <v>0</v>
      </c>
      <c r="Q234" s="173">
        <v>0.001994127</v>
      </c>
      <c r="R234" s="173">
        <f>Q234*H234</f>
        <v>0.007976508</v>
      </c>
      <c r="S234" s="173">
        <v>0</v>
      </c>
      <c r="T234" s="174">
        <f>S234*H234</f>
        <v>0</v>
      </c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R234" s="175" t="s">
        <v>188</v>
      </c>
      <c r="AT234" s="175" t="s">
        <v>141</v>
      </c>
      <c r="AU234" s="175" t="s">
        <v>85</v>
      </c>
      <c r="AY234" s="15" t="s">
        <v>137</v>
      </c>
      <c r="BE234" s="176">
        <f>IF(N234="základní",J234,0)</f>
        <v>0</v>
      </c>
      <c r="BF234" s="176">
        <f>IF(N234="snížená",J234,0)</f>
        <v>0</v>
      </c>
      <c r="BG234" s="176">
        <f>IF(N234="zákl. přenesená",J234,0)</f>
        <v>0</v>
      </c>
      <c r="BH234" s="176">
        <f>IF(N234="sníž. přenesená",J234,0)</f>
        <v>0</v>
      </c>
      <c r="BI234" s="176">
        <f>IF(N234="nulová",J234,0)</f>
        <v>0</v>
      </c>
      <c r="BJ234" s="15" t="s">
        <v>83</v>
      </c>
      <c r="BK234" s="176">
        <f>ROUND(I234*H234,1)</f>
        <v>0</v>
      </c>
      <c r="BL234" s="15" t="s">
        <v>188</v>
      </c>
      <c r="BM234" s="175" t="s">
        <v>376</v>
      </c>
    </row>
    <row r="235" spans="2:51" s="13" customFormat="1" ht="12">
      <c r="B235" s="177"/>
      <c r="D235" s="178" t="s">
        <v>148</v>
      </c>
      <c r="E235" s="179" t="s">
        <v>1</v>
      </c>
      <c r="F235" s="180" t="s">
        <v>146</v>
      </c>
      <c r="H235" s="181">
        <v>4</v>
      </c>
      <c r="I235" s="182"/>
      <c r="L235" s="177"/>
      <c r="M235" s="183"/>
      <c r="N235" s="184"/>
      <c r="O235" s="184"/>
      <c r="P235" s="184"/>
      <c r="Q235" s="184"/>
      <c r="R235" s="184"/>
      <c r="S235" s="184"/>
      <c r="T235" s="185"/>
      <c r="AT235" s="179" t="s">
        <v>148</v>
      </c>
      <c r="AU235" s="179" t="s">
        <v>85</v>
      </c>
      <c r="AV235" s="13" t="s">
        <v>85</v>
      </c>
      <c r="AW235" s="13" t="s">
        <v>34</v>
      </c>
      <c r="AX235" s="13" t="s">
        <v>83</v>
      </c>
      <c r="AY235" s="179" t="s">
        <v>137</v>
      </c>
    </row>
    <row r="236" spans="1:65" s="2" customFormat="1" ht="21.75" customHeight="1">
      <c r="A236" s="30"/>
      <c r="B236" s="163"/>
      <c r="C236" s="164" t="s">
        <v>377</v>
      </c>
      <c r="D236" s="164" t="s">
        <v>141</v>
      </c>
      <c r="E236" s="165" t="s">
        <v>378</v>
      </c>
      <c r="F236" s="166" t="s">
        <v>379</v>
      </c>
      <c r="G236" s="167" t="s">
        <v>186</v>
      </c>
      <c r="H236" s="168">
        <v>16</v>
      </c>
      <c r="I236" s="169"/>
      <c r="J236" s="170">
        <f>ROUND(I236*H236,1)</f>
        <v>0</v>
      </c>
      <c r="K236" s="166" t="s">
        <v>151</v>
      </c>
      <c r="L236" s="31"/>
      <c r="M236" s="171" t="s">
        <v>1</v>
      </c>
      <c r="N236" s="172" t="s">
        <v>41</v>
      </c>
      <c r="O236" s="56"/>
      <c r="P236" s="173">
        <f>O236*H236</f>
        <v>0</v>
      </c>
      <c r="Q236" s="173">
        <v>0.0037647245</v>
      </c>
      <c r="R236" s="173">
        <f>Q236*H236</f>
        <v>0.060235592</v>
      </c>
      <c r="S236" s="173">
        <v>0</v>
      </c>
      <c r="T236" s="174">
        <f>S236*H236</f>
        <v>0</v>
      </c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R236" s="175" t="s">
        <v>188</v>
      </c>
      <c r="AT236" s="175" t="s">
        <v>141</v>
      </c>
      <c r="AU236" s="175" t="s">
        <v>85</v>
      </c>
      <c r="AY236" s="15" t="s">
        <v>137</v>
      </c>
      <c r="BE236" s="176">
        <f>IF(N236="základní",J236,0)</f>
        <v>0</v>
      </c>
      <c r="BF236" s="176">
        <f>IF(N236="snížená",J236,0)</f>
        <v>0</v>
      </c>
      <c r="BG236" s="176">
        <f>IF(N236="zákl. přenesená",J236,0)</f>
        <v>0</v>
      </c>
      <c r="BH236" s="176">
        <f>IF(N236="sníž. přenesená",J236,0)</f>
        <v>0</v>
      </c>
      <c r="BI236" s="176">
        <f>IF(N236="nulová",J236,0)</f>
        <v>0</v>
      </c>
      <c r="BJ236" s="15" t="s">
        <v>83</v>
      </c>
      <c r="BK236" s="176">
        <f>ROUND(I236*H236,1)</f>
        <v>0</v>
      </c>
      <c r="BL236" s="15" t="s">
        <v>188</v>
      </c>
      <c r="BM236" s="175" t="s">
        <v>380</v>
      </c>
    </row>
    <row r="237" spans="2:51" s="13" customFormat="1" ht="12">
      <c r="B237" s="177"/>
      <c r="D237" s="178" t="s">
        <v>148</v>
      </c>
      <c r="E237" s="179" t="s">
        <v>1</v>
      </c>
      <c r="F237" s="180" t="s">
        <v>188</v>
      </c>
      <c r="H237" s="181">
        <v>16</v>
      </c>
      <c r="I237" s="182"/>
      <c r="L237" s="177"/>
      <c r="M237" s="183"/>
      <c r="N237" s="184"/>
      <c r="O237" s="184"/>
      <c r="P237" s="184"/>
      <c r="Q237" s="184"/>
      <c r="R237" s="184"/>
      <c r="S237" s="184"/>
      <c r="T237" s="185"/>
      <c r="AT237" s="179" t="s">
        <v>148</v>
      </c>
      <c r="AU237" s="179" t="s">
        <v>85</v>
      </c>
      <c r="AV237" s="13" t="s">
        <v>85</v>
      </c>
      <c r="AW237" s="13" t="s">
        <v>34</v>
      </c>
      <c r="AX237" s="13" t="s">
        <v>83</v>
      </c>
      <c r="AY237" s="179" t="s">
        <v>137</v>
      </c>
    </row>
    <row r="238" spans="1:65" s="2" customFormat="1" ht="21.75" customHeight="1">
      <c r="A238" s="30"/>
      <c r="B238" s="163"/>
      <c r="C238" s="164" t="s">
        <v>381</v>
      </c>
      <c r="D238" s="164" t="s">
        <v>141</v>
      </c>
      <c r="E238" s="165" t="s">
        <v>382</v>
      </c>
      <c r="F238" s="166" t="s">
        <v>383</v>
      </c>
      <c r="G238" s="167" t="s">
        <v>186</v>
      </c>
      <c r="H238" s="168">
        <v>16</v>
      </c>
      <c r="I238" s="169"/>
      <c r="J238" s="170">
        <f>ROUND(I238*H238,1)</f>
        <v>0</v>
      </c>
      <c r="K238" s="166" t="s">
        <v>151</v>
      </c>
      <c r="L238" s="31"/>
      <c r="M238" s="171" t="s">
        <v>1</v>
      </c>
      <c r="N238" s="172" t="s">
        <v>41</v>
      </c>
      <c r="O238" s="56"/>
      <c r="P238" s="173">
        <f>O238*H238</f>
        <v>0</v>
      </c>
      <c r="Q238" s="173">
        <v>0.00617908</v>
      </c>
      <c r="R238" s="173">
        <f>Q238*H238</f>
        <v>0.09886528</v>
      </c>
      <c r="S238" s="173">
        <v>0</v>
      </c>
      <c r="T238" s="174">
        <f>S238*H238</f>
        <v>0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R238" s="175" t="s">
        <v>188</v>
      </c>
      <c r="AT238" s="175" t="s">
        <v>141</v>
      </c>
      <c r="AU238" s="175" t="s">
        <v>85</v>
      </c>
      <c r="AY238" s="15" t="s">
        <v>137</v>
      </c>
      <c r="BE238" s="176">
        <f>IF(N238="základní",J238,0)</f>
        <v>0</v>
      </c>
      <c r="BF238" s="176">
        <f>IF(N238="snížená",J238,0)</f>
        <v>0</v>
      </c>
      <c r="BG238" s="176">
        <f>IF(N238="zákl. přenesená",J238,0)</f>
        <v>0</v>
      </c>
      <c r="BH238" s="176">
        <f>IF(N238="sníž. přenesená",J238,0)</f>
        <v>0</v>
      </c>
      <c r="BI238" s="176">
        <f>IF(N238="nulová",J238,0)</f>
        <v>0</v>
      </c>
      <c r="BJ238" s="15" t="s">
        <v>83</v>
      </c>
      <c r="BK238" s="176">
        <f>ROUND(I238*H238,1)</f>
        <v>0</v>
      </c>
      <c r="BL238" s="15" t="s">
        <v>188</v>
      </c>
      <c r="BM238" s="175" t="s">
        <v>384</v>
      </c>
    </row>
    <row r="239" spans="2:51" s="13" customFormat="1" ht="12">
      <c r="B239" s="177"/>
      <c r="D239" s="178" t="s">
        <v>148</v>
      </c>
      <c r="E239" s="179" t="s">
        <v>1</v>
      </c>
      <c r="F239" s="180" t="s">
        <v>188</v>
      </c>
      <c r="H239" s="181">
        <v>16</v>
      </c>
      <c r="I239" s="182"/>
      <c r="L239" s="177"/>
      <c r="M239" s="183"/>
      <c r="N239" s="184"/>
      <c r="O239" s="184"/>
      <c r="P239" s="184"/>
      <c r="Q239" s="184"/>
      <c r="R239" s="184"/>
      <c r="S239" s="184"/>
      <c r="T239" s="185"/>
      <c r="AT239" s="179" t="s">
        <v>148</v>
      </c>
      <c r="AU239" s="179" t="s">
        <v>85</v>
      </c>
      <c r="AV239" s="13" t="s">
        <v>85</v>
      </c>
      <c r="AW239" s="13" t="s">
        <v>34</v>
      </c>
      <c r="AX239" s="13" t="s">
        <v>83</v>
      </c>
      <c r="AY239" s="179" t="s">
        <v>137</v>
      </c>
    </row>
    <row r="240" spans="1:65" s="2" customFormat="1" ht="21.75" customHeight="1">
      <c r="A240" s="30"/>
      <c r="B240" s="163"/>
      <c r="C240" s="164" t="s">
        <v>385</v>
      </c>
      <c r="D240" s="164" t="s">
        <v>141</v>
      </c>
      <c r="E240" s="165" t="s">
        <v>386</v>
      </c>
      <c r="F240" s="166" t="s">
        <v>387</v>
      </c>
      <c r="G240" s="167" t="s">
        <v>186</v>
      </c>
      <c r="H240" s="168">
        <v>17</v>
      </c>
      <c r="I240" s="169"/>
      <c r="J240" s="170">
        <f>ROUND(I240*H240,1)</f>
        <v>0</v>
      </c>
      <c r="K240" s="166" t="s">
        <v>151</v>
      </c>
      <c r="L240" s="31"/>
      <c r="M240" s="171" t="s">
        <v>1</v>
      </c>
      <c r="N240" s="172" t="s">
        <v>41</v>
      </c>
      <c r="O240" s="56"/>
      <c r="P240" s="173">
        <f>O240*H240</f>
        <v>0</v>
      </c>
      <c r="Q240" s="173">
        <v>0.00988246</v>
      </c>
      <c r="R240" s="173">
        <f>Q240*H240</f>
        <v>0.16800182</v>
      </c>
      <c r="S240" s="173">
        <v>0</v>
      </c>
      <c r="T240" s="174">
        <f>S240*H240</f>
        <v>0</v>
      </c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R240" s="175" t="s">
        <v>188</v>
      </c>
      <c r="AT240" s="175" t="s">
        <v>141</v>
      </c>
      <c r="AU240" s="175" t="s">
        <v>85</v>
      </c>
      <c r="AY240" s="15" t="s">
        <v>137</v>
      </c>
      <c r="BE240" s="176">
        <f>IF(N240="základní",J240,0)</f>
        <v>0</v>
      </c>
      <c r="BF240" s="176">
        <f>IF(N240="snížená",J240,0)</f>
        <v>0</v>
      </c>
      <c r="BG240" s="176">
        <f>IF(N240="zákl. přenesená",J240,0)</f>
        <v>0</v>
      </c>
      <c r="BH240" s="176">
        <f>IF(N240="sníž. přenesená",J240,0)</f>
        <v>0</v>
      </c>
      <c r="BI240" s="176">
        <f>IF(N240="nulová",J240,0)</f>
        <v>0</v>
      </c>
      <c r="BJ240" s="15" t="s">
        <v>83</v>
      </c>
      <c r="BK240" s="176">
        <f>ROUND(I240*H240,1)</f>
        <v>0</v>
      </c>
      <c r="BL240" s="15" t="s">
        <v>188</v>
      </c>
      <c r="BM240" s="175" t="s">
        <v>388</v>
      </c>
    </row>
    <row r="241" spans="2:51" s="13" customFormat="1" ht="12">
      <c r="B241" s="177"/>
      <c r="D241" s="178" t="s">
        <v>148</v>
      </c>
      <c r="E241" s="179" t="s">
        <v>1</v>
      </c>
      <c r="F241" s="180" t="s">
        <v>202</v>
      </c>
      <c r="H241" s="181">
        <v>17</v>
      </c>
      <c r="I241" s="182"/>
      <c r="L241" s="177"/>
      <c r="M241" s="183"/>
      <c r="N241" s="184"/>
      <c r="O241" s="184"/>
      <c r="P241" s="184"/>
      <c r="Q241" s="184"/>
      <c r="R241" s="184"/>
      <c r="S241" s="184"/>
      <c r="T241" s="185"/>
      <c r="AT241" s="179" t="s">
        <v>148</v>
      </c>
      <c r="AU241" s="179" t="s">
        <v>85</v>
      </c>
      <c r="AV241" s="13" t="s">
        <v>85</v>
      </c>
      <c r="AW241" s="13" t="s">
        <v>34</v>
      </c>
      <c r="AX241" s="13" t="s">
        <v>83</v>
      </c>
      <c r="AY241" s="179" t="s">
        <v>137</v>
      </c>
    </row>
    <row r="242" spans="1:65" s="2" customFormat="1" ht="16.5" customHeight="1">
      <c r="A242" s="30"/>
      <c r="B242" s="163"/>
      <c r="C242" s="164" t="s">
        <v>389</v>
      </c>
      <c r="D242" s="164" t="s">
        <v>141</v>
      </c>
      <c r="E242" s="165" t="s">
        <v>390</v>
      </c>
      <c r="F242" s="166" t="s">
        <v>391</v>
      </c>
      <c r="G242" s="167" t="s">
        <v>186</v>
      </c>
      <c r="H242" s="168">
        <v>20</v>
      </c>
      <c r="I242" s="169"/>
      <c r="J242" s="170">
        <f>ROUND(I242*H242,1)</f>
        <v>0</v>
      </c>
      <c r="K242" s="166" t="s">
        <v>151</v>
      </c>
      <c r="L242" s="31"/>
      <c r="M242" s="171" t="s">
        <v>1</v>
      </c>
      <c r="N242" s="172" t="s">
        <v>41</v>
      </c>
      <c r="O242" s="56"/>
      <c r="P242" s="173">
        <f>O242*H242</f>
        <v>0</v>
      </c>
      <c r="Q242" s="173">
        <v>0</v>
      </c>
      <c r="R242" s="173">
        <f>Q242*H242</f>
        <v>0</v>
      </c>
      <c r="S242" s="173">
        <v>0</v>
      </c>
      <c r="T242" s="174">
        <f>S242*H242</f>
        <v>0</v>
      </c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R242" s="175" t="s">
        <v>188</v>
      </c>
      <c r="AT242" s="175" t="s">
        <v>141</v>
      </c>
      <c r="AU242" s="175" t="s">
        <v>85</v>
      </c>
      <c r="AY242" s="15" t="s">
        <v>137</v>
      </c>
      <c r="BE242" s="176">
        <f>IF(N242="základní",J242,0)</f>
        <v>0</v>
      </c>
      <c r="BF242" s="176">
        <f>IF(N242="snížená",J242,0)</f>
        <v>0</v>
      </c>
      <c r="BG242" s="176">
        <f>IF(N242="zákl. přenesená",J242,0)</f>
        <v>0</v>
      </c>
      <c r="BH242" s="176">
        <f>IF(N242="sníž. přenesená",J242,0)</f>
        <v>0</v>
      </c>
      <c r="BI242" s="176">
        <f>IF(N242="nulová",J242,0)</f>
        <v>0</v>
      </c>
      <c r="BJ242" s="15" t="s">
        <v>83</v>
      </c>
      <c r="BK242" s="176">
        <f>ROUND(I242*H242,1)</f>
        <v>0</v>
      </c>
      <c r="BL242" s="15" t="s">
        <v>188</v>
      </c>
      <c r="BM242" s="175" t="s">
        <v>392</v>
      </c>
    </row>
    <row r="243" spans="2:51" s="13" customFormat="1" ht="12">
      <c r="B243" s="177"/>
      <c r="D243" s="178" t="s">
        <v>148</v>
      </c>
      <c r="E243" s="179" t="s">
        <v>1</v>
      </c>
      <c r="F243" s="180" t="s">
        <v>393</v>
      </c>
      <c r="H243" s="181">
        <v>20</v>
      </c>
      <c r="I243" s="182"/>
      <c r="L243" s="177"/>
      <c r="M243" s="183"/>
      <c r="N243" s="184"/>
      <c r="O243" s="184"/>
      <c r="P243" s="184"/>
      <c r="Q243" s="184"/>
      <c r="R243" s="184"/>
      <c r="S243" s="184"/>
      <c r="T243" s="185"/>
      <c r="AT243" s="179" t="s">
        <v>148</v>
      </c>
      <c r="AU243" s="179" t="s">
        <v>85</v>
      </c>
      <c r="AV243" s="13" t="s">
        <v>85</v>
      </c>
      <c r="AW243" s="13" t="s">
        <v>34</v>
      </c>
      <c r="AX243" s="13" t="s">
        <v>83</v>
      </c>
      <c r="AY243" s="179" t="s">
        <v>137</v>
      </c>
    </row>
    <row r="244" spans="1:65" s="2" customFormat="1" ht="21.75" customHeight="1">
      <c r="A244" s="30"/>
      <c r="B244" s="163"/>
      <c r="C244" s="164" t="s">
        <v>394</v>
      </c>
      <c r="D244" s="164" t="s">
        <v>141</v>
      </c>
      <c r="E244" s="165" t="s">
        <v>395</v>
      </c>
      <c r="F244" s="166" t="s">
        <v>396</v>
      </c>
      <c r="G244" s="167" t="s">
        <v>186</v>
      </c>
      <c r="H244" s="168">
        <v>16</v>
      </c>
      <c r="I244" s="169"/>
      <c r="J244" s="170">
        <f>ROUND(I244*H244,1)</f>
        <v>0</v>
      </c>
      <c r="K244" s="166" t="s">
        <v>151</v>
      </c>
      <c r="L244" s="31"/>
      <c r="M244" s="171" t="s">
        <v>1</v>
      </c>
      <c r="N244" s="172" t="s">
        <v>41</v>
      </c>
      <c r="O244" s="56"/>
      <c r="P244" s="173">
        <f>O244*H244</f>
        <v>0</v>
      </c>
      <c r="Q244" s="173">
        <v>0</v>
      </c>
      <c r="R244" s="173">
        <f>Q244*H244</f>
        <v>0</v>
      </c>
      <c r="S244" s="173">
        <v>0</v>
      </c>
      <c r="T244" s="174">
        <f>S244*H244</f>
        <v>0</v>
      </c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R244" s="175" t="s">
        <v>188</v>
      </c>
      <c r="AT244" s="175" t="s">
        <v>141</v>
      </c>
      <c r="AU244" s="175" t="s">
        <v>85</v>
      </c>
      <c r="AY244" s="15" t="s">
        <v>137</v>
      </c>
      <c r="BE244" s="176">
        <f>IF(N244="základní",J244,0)</f>
        <v>0</v>
      </c>
      <c r="BF244" s="176">
        <f>IF(N244="snížená",J244,0)</f>
        <v>0</v>
      </c>
      <c r="BG244" s="176">
        <f>IF(N244="zákl. přenesená",J244,0)</f>
        <v>0</v>
      </c>
      <c r="BH244" s="176">
        <f>IF(N244="sníž. přenesená",J244,0)</f>
        <v>0</v>
      </c>
      <c r="BI244" s="176">
        <f>IF(N244="nulová",J244,0)</f>
        <v>0</v>
      </c>
      <c r="BJ244" s="15" t="s">
        <v>83</v>
      </c>
      <c r="BK244" s="176">
        <f>ROUND(I244*H244,1)</f>
        <v>0</v>
      </c>
      <c r="BL244" s="15" t="s">
        <v>188</v>
      </c>
      <c r="BM244" s="175" t="s">
        <v>397</v>
      </c>
    </row>
    <row r="245" spans="2:51" s="13" customFormat="1" ht="12">
      <c r="B245" s="177"/>
      <c r="D245" s="178" t="s">
        <v>148</v>
      </c>
      <c r="E245" s="179" t="s">
        <v>1</v>
      </c>
      <c r="F245" s="180" t="s">
        <v>188</v>
      </c>
      <c r="H245" s="181">
        <v>16</v>
      </c>
      <c r="I245" s="182"/>
      <c r="L245" s="177"/>
      <c r="M245" s="183"/>
      <c r="N245" s="184"/>
      <c r="O245" s="184"/>
      <c r="P245" s="184"/>
      <c r="Q245" s="184"/>
      <c r="R245" s="184"/>
      <c r="S245" s="184"/>
      <c r="T245" s="185"/>
      <c r="AT245" s="179" t="s">
        <v>148</v>
      </c>
      <c r="AU245" s="179" t="s">
        <v>85</v>
      </c>
      <c r="AV245" s="13" t="s">
        <v>85</v>
      </c>
      <c r="AW245" s="13" t="s">
        <v>34</v>
      </c>
      <c r="AX245" s="13" t="s">
        <v>83</v>
      </c>
      <c r="AY245" s="179" t="s">
        <v>137</v>
      </c>
    </row>
    <row r="246" spans="1:65" s="2" customFormat="1" ht="21.75" customHeight="1">
      <c r="A246" s="30"/>
      <c r="B246" s="163"/>
      <c r="C246" s="164" t="s">
        <v>398</v>
      </c>
      <c r="D246" s="164" t="s">
        <v>141</v>
      </c>
      <c r="E246" s="165" t="s">
        <v>399</v>
      </c>
      <c r="F246" s="166" t="s">
        <v>400</v>
      </c>
      <c r="G246" s="167" t="s">
        <v>186</v>
      </c>
      <c r="H246" s="168">
        <v>17</v>
      </c>
      <c r="I246" s="169"/>
      <c r="J246" s="170">
        <f>ROUND(I246*H246,1)</f>
        <v>0</v>
      </c>
      <c r="K246" s="166" t="s">
        <v>151</v>
      </c>
      <c r="L246" s="31"/>
      <c r="M246" s="171" t="s">
        <v>1</v>
      </c>
      <c r="N246" s="172" t="s">
        <v>41</v>
      </c>
      <c r="O246" s="56"/>
      <c r="P246" s="173">
        <f>O246*H246</f>
        <v>0</v>
      </c>
      <c r="Q246" s="173">
        <v>0</v>
      </c>
      <c r="R246" s="173">
        <f>Q246*H246</f>
        <v>0</v>
      </c>
      <c r="S246" s="173">
        <v>0</v>
      </c>
      <c r="T246" s="174">
        <f>S246*H246</f>
        <v>0</v>
      </c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R246" s="175" t="s">
        <v>188</v>
      </c>
      <c r="AT246" s="175" t="s">
        <v>141</v>
      </c>
      <c r="AU246" s="175" t="s">
        <v>85</v>
      </c>
      <c r="AY246" s="15" t="s">
        <v>137</v>
      </c>
      <c r="BE246" s="176">
        <f>IF(N246="základní",J246,0)</f>
        <v>0</v>
      </c>
      <c r="BF246" s="176">
        <f>IF(N246="snížená",J246,0)</f>
        <v>0</v>
      </c>
      <c r="BG246" s="176">
        <f>IF(N246="zákl. přenesená",J246,0)</f>
        <v>0</v>
      </c>
      <c r="BH246" s="176">
        <f>IF(N246="sníž. přenesená",J246,0)</f>
        <v>0</v>
      </c>
      <c r="BI246" s="176">
        <f>IF(N246="nulová",J246,0)</f>
        <v>0</v>
      </c>
      <c r="BJ246" s="15" t="s">
        <v>83</v>
      </c>
      <c r="BK246" s="176">
        <f>ROUND(I246*H246,1)</f>
        <v>0</v>
      </c>
      <c r="BL246" s="15" t="s">
        <v>188</v>
      </c>
      <c r="BM246" s="175" t="s">
        <v>401</v>
      </c>
    </row>
    <row r="247" spans="2:51" s="13" customFormat="1" ht="12">
      <c r="B247" s="177"/>
      <c r="D247" s="178" t="s">
        <v>148</v>
      </c>
      <c r="E247" s="179" t="s">
        <v>1</v>
      </c>
      <c r="F247" s="180" t="s">
        <v>202</v>
      </c>
      <c r="H247" s="181">
        <v>17</v>
      </c>
      <c r="I247" s="182"/>
      <c r="L247" s="177"/>
      <c r="M247" s="183"/>
      <c r="N247" s="184"/>
      <c r="O247" s="184"/>
      <c r="P247" s="184"/>
      <c r="Q247" s="184"/>
      <c r="R247" s="184"/>
      <c r="S247" s="184"/>
      <c r="T247" s="185"/>
      <c r="AT247" s="179" t="s">
        <v>148</v>
      </c>
      <c r="AU247" s="179" t="s">
        <v>85</v>
      </c>
      <c r="AV247" s="13" t="s">
        <v>85</v>
      </c>
      <c r="AW247" s="13" t="s">
        <v>34</v>
      </c>
      <c r="AX247" s="13" t="s">
        <v>83</v>
      </c>
      <c r="AY247" s="179" t="s">
        <v>137</v>
      </c>
    </row>
    <row r="248" spans="1:65" s="2" customFormat="1" ht="16.5" customHeight="1">
      <c r="A248" s="30"/>
      <c r="B248" s="163"/>
      <c r="C248" s="164" t="s">
        <v>402</v>
      </c>
      <c r="D248" s="164" t="s">
        <v>141</v>
      </c>
      <c r="E248" s="165" t="s">
        <v>403</v>
      </c>
      <c r="F248" s="166" t="s">
        <v>404</v>
      </c>
      <c r="G248" s="167" t="s">
        <v>231</v>
      </c>
      <c r="H248" s="168">
        <v>2</v>
      </c>
      <c r="I248" s="169"/>
      <c r="J248" s="170">
        <f>ROUND(I248*H248,1)</f>
        <v>0</v>
      </c>
      <c r="K248" s="166" t="s">
        <v>1</v>
      </c>
      <c r="L248" s="31"/>
      <c r="M248" s="171" t="s">
        <v>1</v>
      </c>
      <c r="N248" s="172" t="s">
        <v>41</v>
      </c>
      <c r="O248" s="56"/>
      <c r="P248" s="173">
        <f>O248*H248</f>
        <v>0</v>
      </c>
      <c r="Q248" s="173">
        <v>0</v>
      </c>
      <c r="R248" s="173">
        <f>Q248*H248</f>
        <v>0</v>
      </c>
      <c r="S248" s="173">
        <v>0</v>
      </c>
      <c r="T248" s="174">
        <f>S248*H248</f>
        <v>0</v>
      </c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R248" s="175" t="s">
        <v>188</v>
      </c>
      <c r="AT248" s="175" t="s">
        <v>141</v>
      </c>
      <c r="AU248" s="175" t="s">
        <v>85</v>
      </c>
      <c r="AY248" s="15" t="s">
        <v>137</v>
      </c>
      <c r="BE248" s="176">
        <f>IF(N248="základní",J248,0)</f>
        <v>0</v>
      </c>
      <c r="BF248" s="176">
        <f>IF(N248="snížená",J248,0)</f>
        <v>0</v>
      </c>
      <c r="BG248" s="176">
        <f>IF(N248="zákl. přenesená",J248,0)</f>
        <v>0</v>
      </c>
      <c r="BH248" s="176">
        <f>IF(N248="sníž. přenesená",J248,0)</f>
        <v>0</v>
      </c>
      <c r="BI248" s="176">
        <f>IF(N248="nulová",J248,0)</f>
        <v>0</v>
      </c>
      <c r="BJ248" s="15" t="s">
        <v>83</v>
      </c>
      <c r="BK248" s="176">
        <f>ROUND(I248*H248,1)</f>
        <v>0</v>
      </c>
      <c r="BL248" s="15" t="s">
        <v>188</v>
      </c>
      <c r="BM248" s="175" t="s">
        <v>405</v>
      </c>
    </row>
    <row r="249" spans="1:65" s="2" customFormat="1" ht="16.5" customHeight="1">
      <c r="A249" s="30"/>
      <c r="B249" s="163"/>
      <c r="C249" s="164" t="s">
        <v>406</v>
      </c>
      <c r="D249" s="164" t="s">
        <v>141</v>
      </c>
      <c r="E249" s="165" t="s">
        <v>407</v>
      </c>
      <c r="F249" s="166" t="s">
        <v>408</v>
      </c>
      <c r="G249" s="167" t="s">
        <v>231</v>
      </c>
      <c r="H249" s="168">
        <v>4</v>
      </c>
      <c r="I249" s="169"/>
      <c r="J249" s="170">
        <f>ROUND(I249*H249,1)</f>
        <v>0</v>
      </c>
      <c r="K249" s="166" t="s">
        <v>151</v>
      </c>
      <c r="L249" s="31"/>
      <c r="M249" s="171" t="s">
        <v>1</v>
      </c>
      <c r="N249" s="172" t="s">
        <v>41</v>
      </c>
      <c r="O249" s="56"/>
      <c r="P249" s="173">
        <f>O249*H249</f>
        <v>0</v>
      </c>
      <c r="Q249" s="173">
        <v>0.00304</v>
      </c>
      <c r="R249" s="173">
        <f>Q249*H249</f>
        <v>0.01216</v>
      </c>
      <c r="S249" s="173">
        <v>0</v>
      </c>
      <c r="T249" s="174">
        <f>S249*H249</f>
        <v>0</v>
      </c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R249" s="175" t="s">
        <v>188</v>
      </c>
      <c r="AT249" s="175" t="s">
        <v>141</v>
      </c>
      <c r="AU249" s="175" t="s">
        <v>85</v>
      </c>
      <c r="AY249" s="15" t="s">
        <v>137</v>
      </c>
      <c r="BE249" s="176">
        <f>IF(N249="základní",J249,0)</f>
        <v>0</v>
      </c>
      <c r="BF249" s="176">
        <f>IF(N249="snížená",J249,0)</f>
        <v>0</v>
      </c>
      <c r="BG249" s="176">
        <f>IF(N249="zákl. přenesená",J249,0)</f>
        <v>0</v>
      </c>
      <c r="BH249" s="176">
        <f>IF(N249="sníž. přenesená",J249,0)</f>
        <v>0</v>
      </c>
      <c r="BI249" s="176">
        <f>IF(N249="nulová",J249,0)</f>
        <v>0</v>
      </c>
      <c r="BJ249" s="15" t="s">
        <v>83</v>
      </c>
      <c r="BK249" s="176">
        <f>ROUND(I249*H249,1)</f>
        <v>0</v>
      </c>
      <c r="BL249" s="15" t="s">
        <v>188</v>
      </c>
      <c r="BM249" s="175" t="s">
        <v>409</v>
      </c>
    </row>
    <row r="250" spans="2:51" s="13" customFormat="1" ht="12">
      <c r="B250" s="177"/>
      <c r="D250" s="178" t="s">
        <v>148</v>
      </c>
      <c r="E250" s="179" t="s">
        <v>1</v>
      </c>
      <c r="F250" s="180" t="s">
        <v>146</v>
      </c>
      <c r="H250" s="181">
        <v>4</v>
      </c>
      <c r="I250" s="182"/>
      <c r="L250" s="177"/>
      <c r="M250" s="183"/>
      <c r="N250" s="184"/>
      <c r="O250" s="184"/>
      <c r="P250" s="184"/>
      <c r="Q250" s="184"/>
      <c r="R250" s="184"/>
      <c r="S250" s="184"/>
      <c r="T250" s="185"/>
      <c r="AT250" s="179" t="s">
        <v>148</v>
      </c>
      <c r="AU250" s="179" t="s">
        <v>85</v>
      </c>
      <c r="AV250" s="13" t="s">
        <v>85</v>
      </c>
      <c r="AW250" s="13" t="s">
        <v>34</v>
      </c>
      <c r="AX250" s="13" t="s">
        <v>83</v>
      </c>
      <c r="AY250" s="179" t="s">
        <v>137</v>
      </c>
    </row>
    <row r="251" spans="1:65" s="2" customFormat="1" ht="21.75" customHeight="1">
      <c r="A251" s="30"/>
      <c r="B251" s="163"/>
      <c r="C251" s="164" t="s">
        <v>410</v>
      </c>
      <c r="D251" s="164" t="s">
        <v>141</v>
      </c>
      <c r="E251" s="165" t="s">
        <v>411</v>
      </c>
      <c r="F251" s="166" t="s">
        <v>412</v>
      </c>
      <c r="G251" s="167" t="s">
        <v>218</v>
      </c>
      <c r="H251" s="196"/>
      <c r="I251" s="169"/>
      <c r="J251" s="170">
        <f>ROUND(I251*H251,1)</f>
        <v>0</v>
      </c>
      <c r="K251" s="166" t="s">
        <v>151</v>
      </c>
      <c r="L251" s="31"/>
      <c r="M251" s="171" t="s">
        <v>1</v>
      </c>
      <c r="N251" s="172" t="s">
        <v>41</v>
      </c>
      <c r="O251" s="56"/>
      <c r="P251" s="173">
        <f>O251*H251</f>
        <v>0</v>
      </c>
      <c r="Q251" s="173">
        <v>0</v>
      </c>
      <c r="R251" s="173">
        <f>Q251*H251</f>
        <v>0</v>
      </c>
      <c r="S251" s="173">
        <v>0</v>
      </c>
      <c r="T251" s="174">
        <f>S251*H251</f>
        <v>0</v>
      </c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R251" s="175" t="s">
        <v>146</v>
      </c>
      <c r="AT251" s="175" t="s">
        <v>141</v>
      </c>
      <c r="AU251" s="175" t="s">
        <v>85</v>
      </c>
      <c r="AY251" s="15" t="s">
        <v>137</v>
      </c>
      <c r="BE251" s="176">
        <f>IF(N251="základní",J251,0)</f>
        <v>0</v>
      </c>
      <c r="BF251" s="176">
        <f>IF(N251="snížená",J251,0)</f>
        <v>0</v>
      </c>
      <c r="BG251" s="176">
        <f>IF(N251="zákl. přenesená",J251,0)</f>
        <v>0</v>
      </c>
      <c r="BH251" s="176">
        <f>IF(N251="sníž. přenesená",J251,0)</f>
        <v>0</v>
      </c>
      <c r="BI251" s="176">
        <f>IF(N251="nulová",J251,0)</f>
        <v>0</v>
      </c>
      <c r="BJ251" s="15" t="s">
        <v>83</v>
      </c>
      <c r="BK251" s="176">
        <f>ROUND(I251*H251,1)</f>
        <v>0</v>
      </c>
      <c r="BL251" s="15" t="s">
        <v>146</v>
      </c>
      <c r="BM251" s="175" t="s">
        <v>413</v>
      </c>
    </row>
    <row r="252" spans="2:63" s="12" customFormat="1" ht="22.95" customHeight="1">
      <c r="B252" s="150"/>
      <c r="D252" s="151" t="s">
        <v>75</v>
      </c>
      <c r="E252" s="161" t="s">
        <v>414</v>
      </c>
      <c r="F252" s="161" t="s">
        <v>415</v>
      </c>
      <c r="I252" s="153"/>
      <c r="J252" s="162">
        <f>BK252</f>
        <v>0</v>
      </c>
      <c r="L252" s="150"/>
      <c r="M252" s="155"/>
      <c r="N252" s="156"/>
      <c r="O252" s="156"/>
      <c r="P252" s="157">
        <f>SUM(P253:P287)</f>
        <v>0</v>
      </c>
      <c r="Q252" s="156"/>
      <c r="R252" s="157">
        <f>SUM(R253:R287)</f>
        <v>0.18801276100000003</v>
      </c>
      <c r="S252" s="156"/>
      <c r="T252" s="158">
        <f>SUM(T253:T287)</f>
        <v>0</v>
      </c>
      <c r="AR252" s="151" t="s">
        <v>85</v>
      </c>
      <c r="AT252" s="159" t="s">
        <v>75</v>
      </c>
      <c r="AU252" s="159" t="s">
        <v>83</v>
      </c>
      <c r="AY252" s="151" t="s">
        <v>137</v>
      </c>
      <c r="BK252" s="160">
        <f>SUM(BK253:BK287)</f>
        <v>0</v>
      </c>
    </row>
    <row r="253" spans="1:65" s="2" customFormat="1" ht="16.5" customHeight="1">
      <c r="A253" s="30"/>
      <c r="B253" s="163"/>
      <c r="C253" s="186" t="s">
        <v>416</v>
      </c>
      <c r="D253" s="186" t="s">
        <v>183</v>
      </c>
      <c r="E253" s="187" t="s">
        <v>417</v>
      </c>
      <c r="F253" s="188" t="s">
        <v>418</v>
      </c>
      <c r="G253" s="189" t="s">
        <v>231</v>
      </c>
      <c r="H253" s="190">
        <v>6</v>
      </c>
      <c r="I253" s="191"/>
      <c r="J253" s="192">
        <f>ROUND(I253*H253,1)</f>
        <v>0</v>
      </c>
      <c r="K253" s="188" t="s">
        <v>1</v>
      </c>
      <c r="L253" s="193"/>
      <c r="M253" s="194" t="s">
        <v>1</v>
      </c>
      <c r="N253" s="195" t="s">
        <v>41</v>
      </c>
      <c r="O253" s="56"/>
      <c r="P253" s="173">
        <f>O253*H253</f>
        <v>0</v>
      </c>
      <c r="Q253" s="173">
        <v>0</v>
      </c>
      <c r="R253" s="173">
        <f>Q253*H253</f>
        <v>0</v>
      </c>
      <c r="S253" s="173">
        <v>0</v>
      </c>
      <c r="T253" s="174">
        <f>S253*H253</f>
        <v>0</v>
      </c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R253" s="175" t="s">
        <v>187</v>
      </c>
      <c r="AT253" s="175" t="s">
        <v>183</v>
      </c>
      <c r="AU253" s="175" t="s">
        <v>85</v>
      </c>
      <c r="AY253" s="15" t="s">
        <v>137</v>
      </c>
      <c r="BE253" s="176">
        <f>IF(N253="základní",J253,0)</f>
        <v>0</v>
      </c>
      <c r="BF253" s="176">
        <f>IF(N253="snížená",J253,0)</f>
        <v>0</v>
      </c>
      <c r="BG253" s="176">
        <f>IF(N253="zákl. přenesená",J253,0)</f>
        <v>0</v>
      </c>
      <c r="BH253" s="176">
        <f>IF(N253="sníž. přenesená",J253,0)</f>
        <v>0</v>
      </c>
      <c r="BI253" s="176">
        <f>IF(N253="nulová",J253,0)</f>
        <v>0</v>
      </c>
      <c r="BJ253" s="15" t="s">
        <v>83</v>
      </c>
      <c r="BK253" s="176">
        <f>ROUND(I253*H253,1)</f>
        <v>0</v>
      </c>
      <c r="BL253" s="15" t="s">
        <v>188</v>
      </c>
      <c r="BM253" s="175" t="s">
        <v>419</v>
      </c>
    </row>
    <row r="254" spans="2:51" s="13" customFormat="1" ht="12">
      <c r="B254" s="177"/>
      <c r="D254" s="178" t="s">
        <v>148</v>
      </c>
      <c r="E254" s="179" t="s">
        <v>1</v>
      </c>
      <c r="F254" s="180" t="s">
        <v>138</v>
      </c>
      <c r="H254" s="181">
        <v>6</v>
      </c>
      <c r="I254" s="182"/>
      <c r="L254" s="177"/>
      <c r="M254" s="183"/>
      <c r="N254" s="184"/>
      <c r="O254" s="184"/>
      <c r="P254" s="184"/>
      <c r="Q254" s="184"/>
      <c r="R254" s="184"/>
      <c r="S254" s="184"/>
      <c r="T254" s="185"/>
      <c r="AT254" s="179" t="s">
        <v>148</v>
      </c>
      <c r="AU254" s="179" t="s">
        <v>85</v>
      </c>
      <c r="AV254" s="13" t="s">
        <v>85</v>
      </c>
      <c r="AW254" s="13" t="s">
        <v>34</v>
      </c>
      <c r="AX254" s="13" t="s">
        <v>83</v>
      </c>
      <c r="AY254" s="179" t="s">
        <v>137</v>
      </c>
    </row>
    <row r="255" spans="1:65" s="2" customFormat="1" ht="16.5" customHeight="1">
      <c r="A255" s="30"/>
      <c r="B255" s="163"/>
      <c r="C255" s="186" t="s">
        <v>420</v>
      </c>
      <c r="D255" s="186" t="s">
        <v>183</v>
      </c>
      <c r="E255" s="187" t="s">
        <v>421</v>
      </c>
      <c r="F255" s="188" t="s">
        <v>422</v>
      </c>
      <c r="G255" s="189" t="s">
        <v>231</v>
      </c>
      <c r="H255" s="190">
        <v>2</v>
      </c>
      <c r="I255" s="191"/>
      <c r="J255" s="192">
        <f>ROUND(I255*H255,1)</f>
        <v>0</v>
      </c>
      <c r="K255" s="188" t="s">
        <v>1</v>
      </c>
      <c r="L255" s="193"/>
      <c r="M255" s="194" t="s">
        <v>1</v>
      </c>
      <c r="N255" s="195" t="s">
        <v>41</v>
      </c>
      <c r="O255" s="56"/>
      <c r="P255" s="173">
        <f>O255*H255</f>
        <v>0</v>
      </c>
      <c r="Q255" s="173">
        <v>0</v>
      </c>
      <c r="R255" s="173">
        <f>Q255*H255</f>
        <v>0</v>
      </c>
      <c r="S255" s="173">
        <v>0</v>
      </c>
      <c r="T255" s="174">
        <f>S255*H255</f>
        <v>0</v>
      </c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R255" s="175" t="s">
        <v>187</v>
      </c>
      <c r="AT255" s="175" t="s">
        <v>183</v>
      </c>
      <c r="AU255" s="175" t="s">
        <v>85</v>
      </c>
      <c r="AY255" s="15" t="s">
        <v>137</v>
      </c>
      <c r="BE255" s="176">
        <f>IF(N255="základní",J255,0)</f>
        <v>0</v>
      </c>
      <c r="BF255" s="176">
        <f>IF(N255="snížená",J255,0)</f>
        <v>0</v>
      </c>
      <c r="BG255" s="176">
        <f>IF(N255="zákl. přenesená",J255,0)</f>
        <v>0</v>
      </c>
      <c r="BH255" s="176">
        <f>IF(N255="sníž. přenesená",J255,0)</f>
        <v>0</v>
      </c>
      <c r="BI255" s="176">
        <f>IF(N255="nulová",J255,0)</f>
        <v>0</v>
      </c>
      <c r="BJ255" s="15" t="s">
        <v>83</v>
      </c>
      <c r="BK255" s="176">
        <f>ROUND(I255*H255,1)</f>
        <v>0</v>
      </c>
      <c r="BL255" s="15" t="s">
        <v>188</v>
      </c>
      <c r="BM255" s="175" t="s">
        <v>423</v>
      </c>
    </row>
    <row r="256" spans="2:51" s="13" customFormat="1" ht="12">
      <c r="B256" s="177"/>
      <c r="D256" s="178" t="s">
        <v>148</v>
      </c>
      <c r="E256" s="179" t="s">
        <v>1</v>
      </c>
      <c r="F256" s="180" t="s">
        <v>85</v>
      </c>
      <c r="H256" s="181">
        <v>2</v>
      </c>
      <c r="I256" s="182"/>
      <c r="L256" s="177"/>
      <c r="M256" s="183"/>
      <c r="N256" s="184"/>
      <c r="O256" s="184"/>
      <c r="P256" s="184"/>
      <c r="Q256" s="184"/>
      <c r="R256" s="184"/>
      <c r="S256" s="184"/>
      <c r="T256" s="185"/>
      <c r="AT256" s="179" t="s">
        <v>148</v>
      </c>
      <c r="AU256" s="179" t="s">
        <v>85</v>
      </c>
      <c r="AV256" s="13" t="s">
        <v>85</v>
      </c>
      <c r="AW256" s="13" t="s">
        <v>34</v>
      </c>
      <c r="AX256" s="13" t="s">
        <v>83</v>
      </c>
      <c r="AY256" s="179" t="s">
        <v>137</v>
      </c>
    </row>
    <row r="257" spans="1:65" s="2" customFormat="1" ht="16.5" customHeight="1">
      <c r="A257" s="30"/>
      <c r="B257" s="163"/>
      <c r="C257" s="186" t="s">
        <v>424</v>
      </c>
      <c r="D257" s="186" t="s">
        <v>183</v>
      </c>
      <c r="E257" s="187" t="s">
        <v>425</v>
      </c>
      <c r="F257" s="188" t="s">
        <v>426</v>
      </c>
      <c r="G257" s="189" t="s">
        <v>231</v>
      </c>
      <c r="H257" s="190">
        <v>2</v>
      </c>
      <c r="I257" s="191"/>
      <c r="J257" s="192">
        <f>ROUND(I257*H257,1)</f>
        <v>0</v>
      </c>
      <c r="K257" s="188" t="s">
        <v>1</v>
      </c>
      <c r="L257" s="193"/>
      <c r="M257" s="194" t="s">
        <v>1</v>
      </c>
      <c r="N257" s="195" t="s">
        <v>41</v>
      </c>
      <c r="O257" s="56"/>
      <c r="P257" s="173">
        <f>O257*H257</f>
        <v>0</v>
      </c>
      <c r="Q257" s="173">
        <v>0</v>
      </c>
      <c r="R257" s="173">
        <f>Q257*H257</f>
        <v>0</v>
      </c>
      <c r="S257" s="173">
        <v>0</v>
      </c>
      <c r="T257" s="174">
        <f>S257*H257</f>
        <v>0</v>
      </c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R257" s="175" t="s">
        <v>187</v>
      </c>
      <c r="AT257" s="175" t="s">
        <v>183</v>
      </c>
      <c r="AU257" s="175" t="s">
        <v>85</v>
      </c>
      <c r="AY257" s="15" t="s">
        <v>137</v>
      </c>
      <c r="BE257" s="176">
        <f>IF(N257="základní",J257,0)</f>
        <v>0</v>
      </c>
      <c r="BF257" s="176">
        <f>IF(N257="snížená",J257,0)</f>
        <v>0</v>
      </c>
      <c r="BG257" s="176">
        <f>IF(N257="zákl. přenesená",J257,0)</f>
        <v>0</v>
      </c>
      <c r="BH257" s="176">
        <f>IF(N257="sníž. přenesená",J257,0)</f>
        <v>0</v>
      </c>
      <c r="BI257" s="176">
        <f>IF(N257="nulová",J257,0)</f>
        <v>0</v>
      </c>
      <c r="BJ257" s="15" t="s">
        <v>83</v>
      </c>
      <c r="BK257" s="176">
        <f>ROUND(I257*H257,1)</f>
        <v>0</v>
      </c>
      <c r="BL257" s="15" t="s">
        <v>188</v>
      </c>
      <c r="BM257" s="175" t="s">
        <v>427</v>
      </c>
    </row>
    <row r="258" spans="2:51" s="13" customFormat="1" ht="12">
      <c r="B258" s="177"/>
      <c r="D258" s="178" t="s">
        <v>148</v>
      </c>
      <c r="E258" s="179" t="s">
        <v>1</v>
      </c>
      <c r="F258" s="180" t="s">
        <v>85</v>
      </c>
      <c r="H258" s="181">
        <v>2</v>
      </c>
      <c r="I258" s="182"/>
      <c r="L258" s="177"/>
      <c r="M258" s="183"/>
      <c r="N258" s="184"/>
      <c r="O258" s="184"/>
      <c r="P258" s="184"/>
      <c r="Q258" s="184"/>
      <c r="R258" s="184"/>
      <c r="S258" s="184"/>
      <c r="T258" s="185"/>
      <c r="AT258" s="179" t="s">
        <v>148</v>
      </c>
      <c r="AU258" s="179" t="s">
        <v>85</v>
      </c>
      <c r="AV258" s="13" t="s">
        <v>85</v>
      </c>
      <c r="AW258" s="13" t="s">
        <v>34</v>
      </c>
      <c r="AX258" s="13" t="s">
        <v>83</v>
      </c>
      <c r="AY258" s="179" t="s">
        <v>137</v>
      </c>
    </row>
    <row r="259" spans="1:65" s="2" customFormat="1" ht="16.5" customHeight="1">
      <c r="A259" s="30"/>
      <c r="B259" s="163"/>
      <c r="C259" s="186" t="s">
        <v>428</v>
      </c>
      <c r="D259" s="186" t="s">
        <v>183</v>
      </c>
      <c r="E259" s="187" t="s">
        <v>429</v>
      </c>
      <c r="F259" s="188" t="s">
        <v>430</v>
      </c>
      <c r="G259" s="189" t="s">
        <v>231</v>
      </c>
      <c r="H259" s="190">
        <v>2</v>
      </c>
      <c r="I259" s="191"/>
      <c r="J259" s="192">
        <f>ROUND(I259*H259,1)</f>
        <v>0</v>
      </c>
      <c r="K259" s="188" t="s">
        <v>1</v>
      </c>
      <c r="L259" s="193"/>
      <c r="M259" s="194" t="s">
        <v>1</v>
      </c>
      <c r="N259" s="195" t="s">
        <v>41</v>
      </c>
      <c r="O259" s="56"/>
      <c r="P259" s="173">
        <f>O259*H259</f>
        <v>0</v>
      </c>
      <c r="Q259" s="173">
        <v>0</v>
      </c>
      <c r="R259" s="173">
        <f>Q259*H259</f>
        <v>0</v>
      </c>
      <c r="S259" s="173">
        <v>0</v>
      </c>
      <c r="T259" s="174">
        <f>S259*H259</f>
        <v>0</v>
      </c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R259" s="175" t="s">
        <v>187</v>
      </c>
      <c r="AT259" s="175" t="s">
        <v>183</v>
      </c>
      <c r="AU259" s="175" t="s">
        <v>85</v>
      </c>
      <c r="AY259" s="15" t="s">
        <v>137</v>
      </c>
      <c r="BE259" s="176">
        <f>IF(N259="základní",J259,0)</f>
        <v>0</v>
      </c>
      <c r="BF259" s="176">
        <f>IF(N259="snížená",J259,0)</f>
        <v>0</v>
      </c>
      <c r="BG259" s="176">
        <f>IF(N259="zákl. přenesená",J259,0)</f>
        <v>0</v>
      </c>
      <c r="BH259" s="176">
        <f>IF(N259="sníž. přenesená",J259,0)</f>
        <v>0</v>
      </c>
      <c r="BI259" s="176">
        <f>IF(N259="nulová",J259,0)</f>
        <v>0</v>
      </c>
      <c r="BJ259" s="15" t="s">
        <v>83</v>
      </c>
      <c r="BK259" s="176">
        <f>ROUND(I259*H259,1)</f>
        <v>0</v>
      </c>
      <c r="BL259" s="15" t="s">
        <v>188</v>
      </c>
      <c r="BM259" s="175" t="s">
        <v>431</v>
      </c>
    </row>
    <row r="260" spans="2:51" s="13" customFormat="1" ht="12">
      <c r="B260" s="177"/>
      <c r="D260" s="178" t="s">
        <v>148</v>
      </c>
      <c r="E260" s="179" t="s">
        <v>1</v>
      </c>
      <c r="F260" s="180" t="s">
        <v>85</v>
      </c>
      <c r="H260" s="181">
        <v>2</v>
      </c>
      <c r="I260" s="182"/>
      <c r="L260" s="177"/>
      <c r="M260" s="183"/>
      <c r="N260" s="184"/>
      <c r="O260" s="184"/>
      <c r="P260" s="184"/>
      <c r="Q260" s="184"/>
      <c r="R260" s="184"/>
      <c r="S260" s="184"/>
      <c r="T260" s="185"/>
      <c r="AT260" s="179" t="s">
        <v>148</v>
      </c>
      <c r="AU260" s="179" t="s">
        <v>85</v>
      </c>
      <c r="AV260" s="13" t="s">
        <v>85</v>
      </c>
      <c r="AW260" s="13" t="s">
        <v>34</v>
      </c>
      <c r="AX260" s="13" t="s">
        <v>83</v>
      </c>
      <c r="AY260" s="179" t="s">
        <v>137</v>
      </c>
    </row>
    <row r="261" spans="1:65" s="2" customFormat="1" ht="16.5" customHeight="1">
      <c r="A261" s="30"/>
      <c r="B261" s="163"/>
      <c r="C261" s="186" t="s">
        <v>432</v>
      </c>
      <c r="D261" s="186" t="s">
        <v>183</v>
      </c>
      <c r="E261" s="187" t="s">
        <v>433</v>
      </c>
      <c r="F261" s="188" t="s">
        <v>434</v>
      </c>
      <c r="G261" s="189" t="s">
        <v>231</v>
      </c>
      <c r="H261" s="190">
        <v>2</v>
      </c>
      <c r="I261" s="191"/>
      <c r="J261" s="192">
        <f>ROUND(I261*H261,1)</f>
        <v>0</v>
      </c>
      <c r="K261" s="188" t="s">
        <v>1</v>
      </c>
      <c r="L261" s="193"/>
      <c r="M261" s="194" t="s">
        <v>1</v>
      </c>
      <c r="N261" s="195" t="s">
        <v>41</v>
      </c>
      <c r="O261" s="56"/>
      <c r="P261" s="173">
        <f>O261*H261</f>
        <v>0</v>
      </c>
      <c r="Q261" s="173">
        <v>0</v>
      </c>
      <c r="R261" s="173">
        <f>Q261*H261</f>
        <v>0</v>
      </c>
      <c r="S261" s="173">
        <v>0</v>
      </c>
      <c r="T261" s="174">
        <f>S261*H261</f>
        <v>0</v>
      </c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R261" s="175" t="s">
        <v>187</v>
      </c>
      <c r="AT261" s="175" t="s">
        <v>183</v>
      </c>
      <c r="AU261" s="175" t="s">
        <v>85</v>
      </c>
      <c r="AY261" s="15" t="s">
        <v>137</v>
      </c>
      <c r="BE261" s="176">
        <f>IF(N261="základní",J261,0)</f>
        <v>0</v>
      </c>
      <c r="BF261" s="176">
        <f>IF(N261="snížená",J261,0)</f>
        <v>0</v>
      </c>
      <c r="BG261" s="176">
        <f>IF(N261="zákl. přenesená",J261,0)</f>
        <v>0</v>
      </c>
      <c r="BH261" s="176">
        <f>IF(N261="sníž. přenesená",J261,0)</f>
        <v>0</v>
      </c>
      <c r="BI261" s="176">
        <f>IF(N261="nulová",J261,0)</f>
        <v>0</v>
      </c>
      <c r="BJ261" s="15" t="s">
        <v>83</v>
      </c>
      <c r="BK261" s="176">
        <f>ROUND(I261*H261,1)</f>
        <v>0</v>
      </c>
      <c r="BL261" s="15" t="s">
        <v>188</v>
      </c>
      <c r="BM261" s="175" t="s">
        <v>435</v>
      </c>
    </row>
    <row r="262" spans="2:51" s="13" customFormat="1" ht="12">
      <c r="B262" s="177"/>
      <c r="D262" s="178" t="s">
        <v>148</v>
      </c>
      <c r="E262" s="179" t="s">
        <v>1</v>
      </c>
      <c r="F262" s="180" t="s">
        <v>85</v>
      </c>
      <c r="H262" s="181">
        <v>2</v>
      </c>
      <c r="I262" s="182"/>
      <c r="L262" s="177"/>
      <c r="M262" s="183"/>
      <c r="N262" s="184"/>
      <c r="O262" s="184"/>
      <c r="P262" s="184"/>
      <c r="Q262" s="184"/>
      <c r="R262" s="184"/>
      <c r="S262" s="184"/>
      <c r="T262" s="185"/>
      <c r="AT262" s="179" t="s">
        <v>148</v>
      </c>
      <c r="AU262" s="179" t="s">
        <v>85</v>
      </c>
      <c r="AV262" s="13" t="s">
        <v>85</v>
      </c>
      <c r="AW262" s="13" t="s">
        <v>34</v>
      </c>
      <c r="AX262" s="13" t="s">
        <v>83</v>
      </c>
      <c r="AY262" s="179" t="s">
        <v>137</v>
      </c>
    </row>
    <row r="263" spans="1:65" s="2" customFormat="1" ht="16.5" customHeight="1">
      <c r="A263" s="30"/>
      <c r="B263" s="163"/>
      <c r="C263" s="186" t="s">
        <v>436</v>
      </c>
      <c r="D263" s="186" t="s">
        <v>183</v>
      </c>
      <c r="E263" s="187" t="s">
        <v>437</v>
      </c>
      <c r="F263" s="188" t="s">
        <v>438</v>
      </c>
      <c r="G263" s="189" t="s">
        <v>231</v>
      </c>
      <c r="H263" s="190">
        <v>2</v>
      </c>
      <c r="I263" s="191"/>
      <c r="J263" s="192">
        <f>ROUND(I263*H263,1)</f>
        <v>0</v>
      </c>
      <c r="K263" s="188" t="s">
        <v>1</v>
      </c>
      <c r="L263" s="193"/>
      <c r="M263" s="194" t="s">
        <v>1</v>
      </c>
      <c r="N263" s="195" t="s">
        <v>41</v>
      </c>
      <c r="O263" s="56"/>
      <c r="P263" s="173">
        <f>O263*H263</f>
        <v>0</v>
      </c>
      <c r="Q263" s="173">
        <v>0</v>
      </c>
      <c r="R263" s="173">
        <f>Q263*H263</f>
        <v>0</v>
      </c>
      <c r="S263" s="173">
        <v>0</v>
      </c>
      <c r="T263" s="174">
        <f>S263*H263</f>
        <v>0</v>
      </c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R263" s="175" t="s">
        <v>187</v>
      </c>
      <c r="AT263" s="175" t="s">
        <v>183</v>
      </c>
      <c r="AU263" s="175" t="s">
        <v>85</v>
      </c>
      <c r="AY263" s="15" t="s">
        <v>137</v>
      </c>
      <c r="BE263" s="176">
        <f>IF(N263="základní",J263,0)</f>
        <v>0</v>
      </c>
      <c r="BF263" s="176">
        <f>IF(N263="snížená",J263,0)</f>
        <v>0</v>
      </c>
      <c r="BG263" s="176">
        <f>IF(N263="zákl. přenesená",J263,0)</f>
        <v>0</v>
      </c>
      <c r="BH263" s="176">
        <f>IF(N263="sníž. přenesená",J263,0)</f>
        <v>0</v>
      </c>
      <c r="BI263" s="176">
        <f>IF(N263="nulová",J263,0)</f>
        <v>0</v>
      </c>
      <c r="BJ263" s="15" t="s">
        <v>83</v>
      </c>
      <c r="BK263" s="176">
        <f>ROUND(I263*H263,1)</f>
        <v>0</v>
      </c>
      <c r="BL263" s="15" t="s">
        <v>188</v>
      </c>
      <c r="BM263" s="175" t="s">
        <v>439</v>
      </c>
    </row>
    <row r="264" spans="2:51" s="13" customFormat="1" ht="12">
      <c r="B264" s="177"/>
      <c r="D264" s="178" t="s">
        <v>148</v>
      </c>
      <c r="E264" s="179" t="s">
        <v>1</v>
      </c>
      <c r="F264" s="180" t="s">
        <v>85</v>
      </c>
      <c r="H264" s="181">
        <v>2</v>
      </c>
      <c r="I264" s="182"/>
      <c r="L264" s="177"/>
      <c r="M264" s="183"/>
      <c r="N264" s="184"/>
      <c r="O264" s="184"/>
      <c r="P264" s="184"/>
      <c r="Q264" s="184"/>
      <c r="R264" s="184"/>
      <c r="S264" s="184"/>
      <c r="T264" s="185"/>
      <c r="AT264" s="179" t="s">
        <v>148</v>
      </c>
      <c r="AU264" s="179" t="s">
        <v>85</v>
      </c>
      <c r="AV264" s="13" t="s">
        <v>85</v>
      </c>
      <c r="AW264" s="13" t="s">
        <v>34</v>
      </c>
      <c r="AX264" s="13" t="s">
        <v>83</v>
      </c>
      <c r="AY264" s="179" t="s">
        <v>137</v>
      </c>
    </row>
    <row r="265" spans="1:65" s="2" customFormat="1" ht="21.75" customHeight="1">
      <c r="A265" s="30"/>
      <c r="B265" s="163"/>
      <c r="C265" s="186" t="s">
        <v>440</v>
      </c>
      <c r="D265" s="186" t="s">
        <v>183</v>
      </c>
      <c r="E265" s="187" t="s">
        <v>441</v>
      </c>
      <c r="F265" s="188" t="s">
        <v>442</v>
      </c>
      <c r="G265" s="189" t="s">
        <v>231</v>
      </c>
      <c r="H265" s="190">
        <v>1</v>
      </c>
      <c r="I265" s="191"/>
      <c r="J265" s="192">
        <f>ROUND(I265*H265,1)</f>
        <v>0</v>
      </c>
      <c r="K265" s="188" t="s">
        <v>1</v>
      </c>
      <c r="L265" s="193"/>
      <c r="M265" s="194" t="s">
        <v>1</v>
      </c>
      <c r="N265" s="195" t="s">
        <v>41</v>
      </c>
      <c r="O265" s="56"/>
      <c r="P265" s="173">
        <f>O265*H265</f>
        <v>0</v>
      </c>
      <c r="Q265" s="173">
        <v>0</v>
      </c>
      <c r="R265" s="173">
        <f>Q265*H265</f>
        <v>0</v>
      </c>
      <c r="S265" s="173">
        <v>0</v>
      </c>
      <c r="T265" s="174">
        <f>S265*H265</f>
        <v>0</v>
      </c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R265" s="175" t="s">
        <v>187</v>
      </c>
      <c r="AT265" s="175" t="s">
        <v>183</v>
      </c>
      <c r="AU265" s="175" t="s">
        <v>85</v>
      </c>
      <c r="AY265" s="15" t="s">
        <v>137</v>
      </c>
      <c r="BE265" s="176">
        <f>IF(N265="základní",J265,0)</f>
        <v>0</v>
      </c>
      <c r="BF265" s="176">
        <f>IF(N265="snížená",J265,0)</f>
        <v>0</v>
      </c>
      <c r="BG265" s="176">
        <f>IF(N265="zákl. přenesená",J265,0)</f>
        <v>0</v>
      </c>
      <c r="BH265" s="176">
        <f>IF(N265="sníž. přenesená",J265,0)</f>
        <v>0</v>
      </c>
      <c r="BI265" s="176">
        <f>IF(N265="nulová",J265,0)</f>
        <v>0</v>
      </c>
      <c r="BJ265" s="15" t="s">
        <v>83</v>
      </c>
      <c r="BK265" s="176">
        <f>ROUND(I265*H265,1)</f>
        <v>0</v>
      </c>
      <c r="BL265" s="15" t="s">
        <v>188</v>
      </c>
      <c r="BM265" s="175" t="s">
        <v>443</v>
      </c>
    </row>
    <row r="266" spans="2:51" s="13" customFormat="1" ht="12">
      <c r="B266" s="177"/>
      <c r="D266" s="178" t="s">
        <v>148</v>
      </c>
      <c r="E266" s="179" t="s">
        <v>1</v>
      </c>
      <c r="F266" s="180" t="s">
        <v>83</v>
      </c>
      <c r="H266" s="181">
        <v>1</v>
      </c>
      <c r="I266" s="182"/>
      <c r="L266" s="177"/>
      <c r="M266" s="183"/>
      <c r="N266" s="184"/>
      <c r="O266" s="184"/>
      <c r="P266" s="184"/>
      <c r="Q266" s="184"/>
      <c r="R266" s="184"/>
      <c r="S266" s="184"/>
      <c r="T266" s="185"/>
      <c r="AT266" s="179" t="s">
        <v>148</v>
      </c>
      <c r="AU266" s="179" t="s">
        <v>85</v>
      </c>
      <c r="AV266" s="13" t="s">
        <v>85</v>
      </c>
      <c r="AW266" s="13" t="s">
        <v>34</v>
      </c>
      <c r="AX266" s="13" t="s">
        <v>83</v>
      </c>
      <c r="AY266" s="179" t="s">
        <v>137</v>
      </c>
    </row>
    <row r="267" spans="1:65" s="2" customFormat="1" ht="21.75" customHeight="1">
      <c r="A267" s="30"/>
      <c r="B267" s="163"/>
      <c r="C267" s="186" t="s">
        <v>444</v>
      </c>
      <c r="D267" s="186" t="s">
        <v>183</v>
      </c>
      <c r="E267" s="187" t="s">
        <v>445</v>
      </c>
      <c r="F267" s="188" t="s">
        <v>446</v>
      </c>
      <c r="G267" s="189" t="s">
        <v>231</v>
      </c>
      <c r="H267" s="190">
        <v>2</v>
      </c>
      <c r="I267" s="191"/>
      <c r="J267" s="192">
        <f>ROUND(I267*H267,1)</f>
        <v>0</v>
      </c>
      <c r="K267" s="188" t="s">
        <v>1</v>
      </c>
      <c r="L267" s="193"/>
      <c r="M267" s="194" t="s">
        <v>1</v>
      </c>
      <c r="N267" s="195" t="s">
        <v>41</v>
      </c>
      <c r="O267" s="56"/>
      <c r="P267" s="173">
        <f>O267*H267</f>
        <v>0</v>
      </c>
      <c r="Q267" s="173">
        <v>0</v>
      </c>
      <c r="R267" s="173">
        <f>Q267*H267</f>
        <v>0</v>
      </c>
      <c r="S267" s="173">
        <v>0</v>
      </c>
      <c r="T267" s="174">
        <f>S267*H267</f>
        <v>0</v>
      </c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R267" s="175" t="s">
        <v>187</v>
      </c>
      <c r="AT267" s="175" t="s">
        <v>183</v>
      </c>
      <c r="AU267" s="175" t="s">
        <v>85</v>
      </c>
      <c r="AY267" s="15" t="s">
        <v>137</v>
      </c>
      <c r="BE267" s="176">
        <f>IF(N267="základní",J267,0)</f>
        <v>0</v>
      </c>
      <c r="BF267" s="176">
        <f>IF(N267="snížená",J267,0)</f>
        <v>0</v>
      </c>
      <c r="BG267" s="176">
        <f>IF(N267="zákl. přenesená",J267,0)</f>
        <v>0</v>
      </c>
      <c r="BH267" s="176">
        <f>IF(N267="sníž. přenesená",J267,0)</f>
        <v>0</v>
      </c>
      <c r="BI267" s="176">
        <f>IF(N267="nulová",J267,0)</f>
        <v>0</v>
      </c>
      <c r="BJ267" s="15" t="s">
        <v>83</v>
      </c>
      <c r="BK267" s="176">
        <f>ROUND(I267*H267,1)</f>
        <v>0</v>
      </c>
      <c r="BL267" s="15" t="s">
        <v>188</v>
      </c>
      <c r="BM267" s="175" t="s">
        <v>447</v>
      </c>
    </row>
    <row r="268" spans="2:51" s="13" customFormat="1" ht="12">
      <c r="B268" s="177"/>
      <c r="D268" s="178" t="s">
        <v>148</v>
      </c>
      <c r="E268" s="179" t="s">
        <v>1</v>
      </c>
      <c r="F268" s="180" t="s">
        <v>85</v>
      </c>
      <c r="H268" s="181">
        <v>2</v>
      </c>
      <c r="I268" s="182"/>
      <c r="L268" s="177"/>
      <c r="M268" s="183"/>
      <c r="N268" s="184"/>
      <c r="O268" s="184"/>
      <c r="P268" s="184"/>
      <c r="Q268" s="184"/>
      <c r="R268" s="184"/>
      <c r="S268" s="184"/>
      <c r="T268" s="185"/>
      <c r="AT268" s="179" t="s">
        <v>148</v>
      </c>
      <c r="AU268" s="179" t="s">
        <v>85</v>
      </c>
      <c r="AV268" s="13" t="s">
        <v>85</v>
      </c>
      <c r="AW268" s="13" t="s">
        <v>34</v>
      </c>
      <c r="AX268" s="13" t="s">
        <v>83</v>
      </c>
      <c r="AY268" s="179" t="s">
        <v>137</v>
      </c>
    </row>
    <row r="269" spans="1:65" s="2" customFormat="1" ht="21.75" customHeight="1">
      <c r="A269" s="30"/>
      <c r="B269" s="163"/>
      <c r="C269" s="164" t="s">
        <v>448</v>
      </c>
      <c r="D269" s="164" t="s">
        <v>141</v>
      </c>
      <c r="E269" s="165" t="s">
        <v>449</v>
      </c>
      <c r="F269" s="166" t="s">
        <v>450</v>
      </c>
      <c r="G269" s="167" t="s">
        <v>298</v>
      </c>
      <c r="H269" s="168">
        <v>10</v>
      </c>
      <c r="I269" s="169"/>
      <c r="J269" s="170">
        <f>ROUND(I269*H269,1)</f>
        <v>0</v>
      </c>
      <c r="K269" s="166" t="s">
        <v>151</v>
      </c>
      <c r="L269" s="31"/>
      <c r="M269" s="171" t="s">
        <v>1</v>
      </c>
      <c r="N269" s="172" t="s">
        <v>41</v>
      </c>
      <c r="O269" s="56"/>
      <c r="P269" s="173">
        <f>O269*H269</f>
        <v>0</v>
      </c>
      <c r="Q269" s="173">
        <v>0.009391283</v>
      </c>
      <c r="R269" s="173">
        <f>Q269*H269</f>
        <v>0.09391283</v>
      </c>
      <c r="S269" s="173">
        <v>0</v>
      </c>
      <c r="T269" s="174">
        <f>S269*H269</f>
        <v>0</v>
      </c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R269" s="175" t="s">
        <v>188</v>
      </c>
      <c r="AT269" s="175" t="s">
        <v>141</v>
      </c>
      <c r="AU269" s="175" t="s">
        <v>85</v>
      </c>
      <c r="AY269" s="15" t="s">
        <v>137</v>
      </c>
      <c r="BE269" s="176">
        <f>IF(N269="základní",J269,0)</f>
        <v>0</v>
      </c>
      <c r="BF269" s="176">
        <f>IF(N269="snížená",J269,0)</f>
        <v>0</v>
      </c>
      <c r="BG269" s="176">
        <f>IF(N269="zákl. přenesená",J269,0)</f>
        <v>0</v>
      </c>
      <c r="BH269" s="176">
        <f>IF(N269="sníž. přenesená",J269,0)</f>
        <v>0</v>
      </c>
      <c r="BI269" s="176">
        <f>IF(N269="nulová",J269,0)</f>
        <v>0</v>
      </c>
      <c r="BJ269" s="15" t="s">
        <v>83</v>
      </c>
      <c r="BK269" s="176">
        <f>ROUND(I269*H269,1)</f>
        <v>0</v>
      </c>
      <c r="BL269" s="15" t="s">
        <v>188</v>
      </c>
      <c r="BM269" s="175" t="s">
        <v>451</v>
      </c>
    </row>
    <row r="270" spans="2:51" s="13" customFormat="1" ht="12">
      <c r="B270" s="177"/>
      <c r="D270" s="178" t="s">
        <v>148</v>
      </c>
      <c r="E270" s="179" t="s">
        <v>1</v>
      </c>
      <c r="F270" s="180" t="s">
        <v>452</v>
      </c>
      <c r="H270" s="181">
        <v>10</v>
      </c>
      <c r="I270" s="182"/>
      <c r="L270" s="177"/>
      <c r="M270" s="183"/>
      <c r="N270" s="184"/>
      <c r="O270" s="184"/>
      <c r="P270" s="184"/>
      <c r="Q270" s="184"/>
      <c r="R270" s="184"/>
      <c r="S270" s="184"/>
      <c r="T270" s="185"/>
      <c r="AT270" s="179" t="s">
        <v>148</v>
      </c>
      <c r="AU270" s="179" t="s">
        <v>85</v>
      </c>
      <c r="AV270" s="13" t="s">
        <v>85</v>
      </c>
      <c r="AW270" s="13" t="s">
        <v>34</v>
      </c>
      <c r="AX270" s="13" t="s">
        <v>83</v>
      </c>
      <c r="AY270" s="179" t="s">
        <v>137</v>
      </c>
    </row>
    <row r="271" spans="1:65" s="2" customFormat="1" ht="21.75" customHeight="1">
      <c r="A271" s="30"/>
      <c r="B271" s="163"/>
      <c r="C271" s="164" t="s">
        <v>453</v>
      </c>
      <c r="D271" s="164" t="s">
        <v>141</v>
      </c>
      <c r="E271" s="165" t="s">
        <v>454</v>
      </c>
      <c r="F271" s="166" t="s">
        <v>455</v>
      </c>
      <c r="G271" s="167" t="s">
        <v>298</v>
      </c>
      <c r="H271" s="168">
        <v>3</v>
      </c>
      <c r="I271" s="169"/>
      <c r="J271" s="170">
        <f>ROUND(I271*H271,1)</f>
        <v>0</v>
      </c>
      <c r="K271" s="166" t="s">
        <v>151</v>
      </c>
      <c r="L271" s="31"/>
      <c r="M271" s="171" t="s">
        <v>1</v>
      </c>
      <c r="N271" s="172" t="s">
        <v>41</v>
      </c>
      <c r="O271" s="56"/>
      <c r="P271" s="173">
        <f>O271*H271</f>
        <v>0</v>
      </c>
      <c r="Q271" s="173">
        <v>0.013618641</v>
      </c>
      <c r="R271" s="173">
        <f>Q271*H271</f>
        <v>0.040855923</v>
      </c>
      <c r="S271" s="173">
        <v>0</v>
      </c>
      <c r="T271" s="174">
        <f>S271*H271</f>
        <v>0</v>
      </c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R271" s="175" t="s">
        <v>188</v>
      </c>
      <c r="AT271" s="175" t="s">
        <v>141</v>
      </c>
      <c r="AU271" s="175" t="s">
        <v>85</v>
      </c>
      <c r="AY271" s="15" t="s">
        <v>137</v>
      </c>
      <c r="BE271" s="176">
        <f>IF(N271="základní",J271,0)</f>
        <v>0</v>
      </c>
      <c r="BF271" s="176">
        <f>IF(N271="snížená",J271,0)</f>
        <v>0</v>
      </c>
      <c r="BG271" s="176">
        <f>IF(N271="zákl. přenesená",J271,0)</f>
        <v>0</v>
      </c>
      <c r="BH271" s="176">
        <f>IF(N271="sníž. přenesená",J271,0)</f>
        <v>0</v>
      </c>
      <c r="BI271" s="176">
        <f>IF(N271="nulová",J271,0)</f>
        <v>0</v>
      </c>
      <c r="BJ271" s="15" t="s">
        <v>83</v>
      </c>
      <c r="BK271" s="176">
        <f>ROUND(I271*H271,1)</f>
        <v>0</v>
      </c>
      <c r="BL271" s="15" t="s">
        <v>188</v>
      </c>
      <c r="BM271" s="175" t="s">
        <v>456</v>
      </c>
    </row>
    <row r="272" spans="2:51" s="13" customFormat="1" ht="12">
      <c r="B272" s="177"/>
      <c r="D272" s="178" t="s">
        <v>148</v>
      </c>
      <c r="E272" s="179" t="s">
        <v>1</v>
      </c>
      <c r="F272" s="180" t="s">
        <v>457</v>
      </c>
      <c r="H272" s="181">
        <v>3</v>
      </c>
      <c r="I272" s="182"/>
      <c r="L272" s="177"/>
      <c r="M272" s="183"/>
      <c r="N272" s="184"/>
      <c r="O272" s="184"/>
      <c r="P272" s="184"/>
      <c r="Q272" s="184"/>
      <c r="R272" s="184"/>
      <c r="S272" s="184"/>
      <c r="T272" s="185"/>
      <c r="AT272" s="179" t="s">
        <v>148</v>
      </c>
      <c r="AU272" s="179" t="s">
        <v>85</v>
      </c>
      <c r="AV272" s="13" t="s">
        <v>85</v>
      </c>
      <c r="AW272" s="13" t="s">
        <v>34</v>
      </c>
      <c r="AX272" s="13" t="s">
        <v>83</v>
      </c>
      <c r="AY272" s="179" t="s">
        <v>137</v>
      </c>
    </row>
    <row r="273" spans="1:65" s="2" customFormat="1" ht="16.5" customHeight="1">
      <c r="A273" s="30"/>
      <c r="B273" s="163"/>
      <c r="C273" s="164" t="s">
        <v>458</v>
      </c>
      <c r="D273" s="164" t="s">
        <v>141</v>
      </c>
      <c r="E273" s="165" t="s">
        <v>459</v>
      </c>
      <c r="F273" s="166" t="s">
        <v>460</v>
      </c>
      <c r="G273" s="167" t="s">
        <v>298</v>
      </c>
      <c r="H273" s="168">
        <v>4</v>
      </c>
      <c r="I273" s="169"/>
      <c r="J273" s="170">
        <f>ROUND(I273*H273,1)</f>
        <v>0</v>
      </c>
      <c r="K273" s="166" t="s">
        <v>151</v>
      </c>
      <c r="L273" s="31"/>
      <c r="M273" s="171" t="s">
        <v>1</v>
      </c>
      <c r="N273" s="172" t="s">
        <v>41</v>
      </c>
      <c r="O273" s="56"/>
      <c r="P273" s="173">
        <f>O273*H273</f>
        <v>0</v>
      </c>
      <c r="Q273" s="173">
        <v>0.0116768005</v>
      </c>
      <c r="R273" s="173">
        <f>Q273*H273</f>
        <v>0.046707202</v>
      </c>
      <c r="S273" s="173">
        <v>0</v>
      </c>
      <c r="T273" s="174">
        <f>S273*H273</f>
        <v>0</v>
      </c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R273" s="175" t="s">
        <v>188</v>
      </c>
      <c r="AT273" s="175" t="s">
        <v>141</v>
      </c>
      <c r="AU273" s="175" t="s">
        <v>85</v>
      </c>
      <c r="AY273" s="15" t="s">
        <v>137</v>
      </c>
      <c r="BE273" s="176">
        <f>IF(N273="základní",J273,0)</f>
        <v>0</v>
      </c>
      <c r="BF273" s="176">
        <f>IF(N273="snížená",J273,0)</f>
        <v>0</v>
      </c>
      <c r="BG273" s="176">
        <f>IF(N273="zákl. přenesená",J273,0)</f>
        <v>0</v>
      </c>
      <c r="BH273" s="176">
        <f>IF(N273="sníž. přenesená",J273,0)</f>
        <v>0</v>
      </c>
      <c r="BI273" s="176">
        <f>IF(N273="nulová",J273,0)</f>
        <v>0</v>
      </c>
      <c r="BJ273" s="15" t="s">
        <v>83</v>
      </c>
      <c r="BK273" s="176">
        <f>ROUND(I273*H273,1)</f>
        <v>0</v>
      </c>
      <c r="BL273" s="15" t="s">
        <v>188</v>
      </c>
      <c r="BM273" s="175" t="s">
        <v>461</v>
      </c>
    </row>
    <row r="274" spans="2:51" s="13" customFormat="1" ht="12">
      <c r="B274" s="177"/>
      <c r="D274" s="178" t="s">
        <v>148</v>
      </c>
      <c r="E274" s="179" t="s">
        <v>1</v>
      </c>
      <c r="F274" s="180" t="s">
        <v>462</v>
      </c>
      <c r="H274" s="181">
        <v>4</v>
      </c>
      <c r="I274" s="182"/>
      <c r="L274" s="177"/>
      <c r="M274" s="183"/>
      <c r="N274" s="184"/>
      <c r="O274" s="184"/>
      <c r="P274" s="184"/>
      <c r="Q274" s="184"/>
      <c r="R274" s="184"/>
      <c r="S274" s="184"/>
      <c r="T274" s="185"/>
      <c r="AT274" s="179" t="s">
        <v>148</v>
      </c>
      <c r="AU274" s="179" t="s">
        <v>85</v>
      </c>
      <c r="AV274" s="13" t="s">
        <v>85</v>
      </c>
      <c r="AW274" s="13" t="s">
        <v>34</v>
      </c>
      <c r="AX274" s="13" t="s">
        <v>83</v>
      </c>
      <c r="AY274" s="179" t="s">
        <v>137</v>
      </c>
    </row>
    <row r="275" spans="1:65" s="2" customFormat="1" ht="16.5" customHeight="1">
      <c r="A275" s="30"/>
      <c r="B275" s="163"/>
      <c r="C275" s="164" t="s">
        <v>463</v>
      </c>
      <c r="D275" s="164" t="s">
        <v>141</v>
      </c>
      <c r="E275" s="165" t="s">
        <v>464</v>
      </c>
      <c r="F275" s="166" t="s">
        <v>465</v>
      </c>
      <c r="G275" s="167" t="s">
        <v>231</v>
      </c>
      <c r="H275" s="168">
        <v>2</v>
      </c>
      <c r="I275" s="169"/>
      <c r="J275" s="170">
        <f>ROUND(I275*H275,1)</f>
        <v>0</v>
      </c>
      <c r="K275" s="166" t="s">
        <v>151</v>
      </c>
      <c r="L275" s="31"/>
      <c r="M275" s="171" t="s">
        <v>1</v>
      </c>
      <c r="N275" s="172" t="s">
        <v>41</v>
      </c>
      <c r="O275" s="56"/>
      <c r="P275" s="173">
        <f>O275*H275</f>
        <v>0</v>
      </c>
      <c r="Q275" s="173">
        <v>3.00485E-05</v>
      </c>
      <c r="R275" s="173">
        <f>Q275*H275</f>
        <v>6.0097E-05</v>
      </c>
      <c r="S275" s="173">
        <v>0</v>
      </c>
      <c r="T275" s="174">
        <f>S275*H275</f>
        <v>0</v>
      </c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R275" s="175" t="s">
        <v>188</v>
      </c>
      <c r="AT275" s="175" t="s">
        <v>141</v>
      </c>
      <c r="AU275" s="175" t="s">
        <v>85</v>
      </c>
      <c r="AY275" s="15" t="s">
        <v>137</v>
      </c>
      <c r="BE275" s="176">
        <f>IF(N275="základní",J275,0)</f>
        <v>0</v>
      </c>
      <c r="BF275" s="176">
        <f>IF(N275="snížená",J275,0)</f>
        <v>0</v>
      </c>
      <c r="BG275" s="176">
        <f>IF(N275="zákl. přenesená",J275,0)</f>
        <v>0</v>
      </c>
      <c r="BH275" s="176">
        <f>IF(N275="sníž. přenesená",J275,0)</f>
        <v>0</v>
      </c>
      <c r="BI275" s="176">
        <f>IF(N275="nulová",J275,0)</f>
        <v>0</v>
      </c>
      <c r="BJ275" s="15" t="s">
        <v>83</v>
      </c>
      <c r="BK275" s="176">
        <f>ROUND(I275*H275,1)</f>
        <v>0</v>
      </c>
      <c r="BL275" s="15" t="s">
        <v>188</v>
      </c>
      <c r="BM275" s="175" t="s">
        <v>466</v>
      </c>
    </row>
    <row r="276" spans="2:51" s="13" customFormat="1" ht="12">
      <c r="B276" s="177"/>
      <c r="D276" s="178" t="s">
        <v>148</v>
      </c>
      <c r="E276" s="179" t="s">
        <v>1</v>
      </c>
      <c r="F276" s="180" t="s">
        <v>85</v>
      </c>
      <c r="H276" s="181">
        <v>2</v>
      </c>
      <c r="I276" s="182"/>
      <c r="L276" s="177"/>
      <c r="M276" s="183"/>
      <c r="N276" s="184"/>
      <c r="O276" s="184"/>
      <c r="P276" s="184"/>
      <c r="Q276" s="184"/>
      <c r="R276" s="184"/>
      <c r="S276" s="184"/>
      <c r="T276" s="185"/>
      <c r="AT276" s="179" t="s">
        <v>148</v>
      </c>
      <c r="AU276" s="179" t="s">
        <v>85</v>
      </c>
      <c r="AV276" s="13" t="s">
        <v>85</v>
      </c>
      <c r="AW276" s="13" t="s">
        <v>34</v>
      </c>
      <c r="AX276" s="13" t="s">
        <v>83</v>
      </c>
      <c r="AY276" s="179" t="s">
        <v>137</v>
      </c>
    </row>
    <row r="277" spans="1:65" s="2" customFormat="1" ht="16.5" customHeight="1">
      <c r="A277" s="30"/>
      <c r="B277" s="163"/>
      <c r="C277" s="164" t="s">
        <v>467</v>
      </c>
      <c r="D277" s="164" t="s">
        <v>141</v>
      </c>
      <c r="E277" s="165" t="s">
        <v>468</v>
      </c>
      <c r="F277" s="166" t="s">
        <v>469</v>
      </c>
      <c r="G277" s="167" t="s">
        <v>231</v>
      </c>
      <c r="H277" s="168">
        <v>2</v>
      </c>
      <c r="I277" s="169"/>
      <c r="J277" s="170">
        <f>ROUND(I277*H277,1)</f>
        <v>0</v>
      </c>
      <c r="K277" s="166" t="s">
        <v>151</v>
      </c>
      <c r="L277" s="31"/>
      <c r="M277" s="171" t="s">
        <v>1</v>
      </c>
      <c r="N277" s="172" t="s">
        <v>41</v>
      </c>
      <c r="O277" s="56"/>
      <c r="P277" s="173">
        <f>O277*H277</f>
        <v>0</v>
      </c>
      <c r="Q277" s="173">
        <v>9.98508E-05</v>
      </c>
      <c r="R277" s="173">
        <f>Q277*H277</f>
        <v>0.0001997016</v>
      </c>
      <c r="S277" s="173">
        <v>0</v>
      </c>
      <c r="T277" s="174">
        <f>S277*H277</f>
        <v>0</v>
      </c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R277" s="175" t="s">
        <v>188</v>
      </c>
      <c r="AT277" s="175" t="s">
        <v>141</v>
      </c>
      <c r="AU277" s="175" t="s">
        <v>85</v>
      </c>
      <c r="AY277" s="15" t="s">
        <v>137</v>
      </c>
      <c r="BE277" s="176">
        <f>IF(N277="základní",J277,0)</f>
        <v>0</v>
      </c>
      <c r="BF277" s="176">
        <f>IF(N277="snížená",J277,0)</f>
        <v>0</v>
      </c>
      <c r="BG277" s="176">
        <f>IF(N277="zákl. přenesená",J277,0)</f>
        <v>0</v>
      </c>
      <c r="BH277" s="176">
        <f>IF(N277="sníž. přenesená",J277,0)</f>
        <v>0</v>
      </c>
      <c r="BI277" s="176">
        <f>IF(N277="nulová",J277,0)</f>
        <v>0</v>
      </c>
      <c r="BJ277" s="15" t="s">
        <v>83</v>
      </c>
      <c r="BK277" s="176">
        <f>ROUND(I277*H277,1)</f>
        <v>0</v>
      </c>
      <c r="BL277" s="15" t="s">
        <v>188</v>
      </c>
      <c r="BM277" s="175" t="s">
        <v>470</v>
      </c>
    </row>
    <row r="278" spans="2:51" s="13" customFormat="1" ht="12">
      <c r="B278" s="177"/>
      <c r="D278" s="178" t="s">
        <v>148</v>
      </c>
      <c r="E278" s="179" t="s">
        <v>1</v>
      </c>
      <c r="F278" s="180" t="s">
        <v>85</v>
      </c>
      <c r="H278" s="181">
        <v>2</v>
      </c>
      <c r="I278" s="182"/>
      <c r="L278" s="177"/>
      <c r="M278" s="183"/>
      <c r="N278" s="184"/>
      <c r="O278" s="184"/>
      <c r="P278" s="184"/>
      <c r="Q278" s="184"/>
      <c r="R278" s="184"/>
      <c r="S278" s="184"/>
      <c r="T278" s="185"/>
      <c r="AT278" s="179" t="s">
        <v>148</v>
      </c>
      <c r="AU278" s="179" t="s">
        <v>85</v>
      </c>
      <c r="AV278" s="13" t="s">
        <v>85</v>
      </c>
      <c r="AW278" s="13" t="s">
        <v>34</v>
      </c>
      <c r="AX278" s="13" t="s">
        <v>83</v>
      </c>
      <c r="AY278" s="179" t="s">
        <v>137</v>
      </c>
    </row>
    <row r="279" spans="1:65" s="2" customFormat="1" ht="16.5" customHeight="1">
      <c r="A279" s="30"/>
      <c r="B279" s="163"/>
      <c r="C279" s="164" t="s">
        <v>471</v>
      </c>
      <c r="D279" s="164" t="s">
        <v>141</v>
      </c>
      <c r="E279" s="165" t="s">
        <v>472</v>
      </c>
      <c r="F279" s="166" t="s">
        <v>473</v>
      </c>
      <c r="G279" s="167" t="s">
        <v>231</v>
      </c>
      <c r="H279" s="168">
        <v>2</v>
      </c>
      <c r="I279" s="169"/>
      <c r="J279" s="170">
        <f>ROUND(I279*H279,1)</f>
        <v>0</v>
      </c>
      <c r="K279" s="166" t="s">
        <v>151</v>
      </c>
      <c r="L279" s="31"/>
      <c r="M279" s="171" t="s">
        <v>1</v>
      </c>
      <c r="N279" s="172" t="s">
        <v>41</v>
      </c>
      <c r="O279" s="56"/>
      <c r="P279" s="173">
        <f>O279*H279</f>
        <v>0</v>
      </c>
      <c r="Q279" s="173">
        <v>0.0001443582</v>
      </c>
      <c r="R279" s="173">
        <f>Q279*H279</f>
        <v>0.0002887164</v>
      </c>
      <c r="S279" s="173">
        <v>0</v>
      </c>
      <c r="T279" s="174">
        <f>S279*H279</f>
        <v>0</v>
      </c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R279" s="175" t="s">
        <v>188</v>
      </c>
      <c r="AT279" s="175" t="s">
        <v>141</v>
      </c>
      <c r="AU279" s="175" t="s">
        <v>85</v>
      </c>
      <c r="AY279" s="15" t="s">
        <v>137</v>
      </c>
      <c r="BE279" s="176">
        <f>IF(N279="základní",J279,0)</f>
        <v>0</v>
      </c>
      <c r="BF279" s="176">
        <f>IF(N279="snížená",J279,0)</f>
        <v>0</v>
      </c>
      <c r="BG279" s="176">
        <f>IF(N279="zákl. přenesená",J279,0)</f>
        <v>0</v>
      </c>
      <c r="BH279" s="176">
        <f>IF(N279="sníž. přenesená",J279,0)</f>
        <v>0</v>
      </c>
      <c r="BI279" s="176">
        <f>IF(N279="nulová",J279,0)</f>
        <v>0</v>
      </c>
      <c r="BJ279" s="15" t="s">
        <v>83</v>
      </c>
      <c r="BK279" s="176">
        <f>ROUND(I279*H279,1)</f>
        <v>0</v>
      </c>
      <c r="BL279" s="15" t="s">
        <v>188</v>
      </c>
      <c r="BM279" s="175" t="s">
        <v>474</v>
      </c>
    </row>
    <row r="280" spans="2:51" s="13" customFormat="1" ht="12">
      <c r="B280" s="177"/>
      <c r="D280" s="178" t="s">
        <v>148</v>
      </c>
      <c r="E280" s="179" t="s">
        <v>1</v>
      </c>
      <c r="F280" s="180" t="s">
        <v>85</v>
      </c>
      <c r="H280" s="181">
        <v>2</v>
      </c>
      <c r="I280" s="182"/>
      <c r="L280" s="177"/>
      <c r="M280" s="183"/>
      <c r="N280" s="184"/>
      <c r="O280" s="184"/>
      <c r="P280" s="184"/>
      <c r="Q280" s="184"/>
      <c r="R280" s="184"/>
      <c r="S280" s="184"/>
      <c r="T280" s="185"/>
      <c r="AT280" s="179" t="s">
        <v>148</v>
      </c>
      <c r="AU280" s="179" t="s">
        <v>85</v>
      </c>
      <c r="AV280" s="13" t="s">
        <v>85</v>
      </c>
      <c r="AW280" s="13" t="s">
        <v>34</v>
      </c>
      <c r="AX280" s="13" t="s">
        <v>83</v>
      </c>
      <c r="AY280" s="179" t="s">
        <v>137</v>
      </c>
    </row>
    <row r="281" spans="1:65" s="2" customFormat="1" ht="21.75" customHeight="1">
      <c r="A281" s="30"/>
      <c r="B281" s="163"/>
      <c r="C281" s="164" t="s">
        <v>475</v>
      </c>
      <c r="D281" s="164" t="s">
        <v>141</v>
      </c>
      <c r="E281" s="165" t="s">
        <v>476</v>
      </c>
      <c r="F281" s="166" t="s">
        <v>477</v>
      </c>
      <c r="G281" s="167" t="s">
        <v>231</v>
      </c>
      <c r="H281" s="168">
        <v>4</v>
      </c>
      <c r="I281" s="169"/>
      <c r="J281" s="170">
        <f>ROUND(I281*H281,1)</f>
        <v>0</v>
      </c>
      <c r="K281" s="166" t="s">
        <v>151</v>
      </c>
      <c r="L281" s="31"/>
      <c r="M281" s="171" t="s">
        <v>1</v>
      </c>
      <c r="N281" s="172" t="s">
        <v>41</v>
      </c>
      <c r="O281" s="56"/>
      <c r="P281" s="173">
        <f>O281*H281</f>
        <v>0</v>
      </c>
      <c r="Q281" s="173">
        <v>0.0005280485</v>
      </c>
      <c r="R281" s="173">
        <f>Q281*H281</f>
        <v>0.002112194</v>
      </c>
      <c r="S281" s="173">
        <v>0</v>
      </c>
      <c r="T281" s="174">
        <f>S281*H281</f>
        <v>0</v>
      </c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R281" s="175" t="s">
        <v>188</v>
      </c>
      <c r="AT281" s="175" t="s">
        <v>141</v>
      </c>
      <c r="AU281" s="175" t="s">
        <v>85</v>
      </c>
      <c r="AY281" s="15" t="s">
        <v>137</v>
      </c>
      <c r="BE281" s="176">
        <f>IF(N281="základní",J281,0)</f>
        <v>0</v>
      </c>
      <c r="BF281" s="176">
        <f>IF(N281="snížená",J281,0)</f>
        <v>0</v>
      </c>
      <c r="BG281" s="176">
        <f>IF(N281="zákl. přenesená",J281,0)</f>
        <v>0</v>
      </c>
      <c r="BH281" s="176">
        <f>IF(N281="sníž. přenesená",J281,0)</f>
        <v>0</v>
      </c>
      <c r="BI281" s="176">
        <f>IF(N281="nulová",J281,0)</f>
        <v>0</v>
      </c>
      <c r="BJ281" s="15" t="s">
        <v>83</v>
      </c>
      <c r="BK281" s="176">
        <f>ROUND(I281*H281,1)</f>
        <v>0</v>
      </c>
      <c r="BL281" s="15" t="s">
        <v>188</v>
      </c>
      <c r="BM281" s="175" t="s">
        <v>478</v>
      </c>
    </row>
    <row r="282" spans="2:51" s="13" customFormat="1" ht="12">
      <c r="B282" s="177"/>
      <c r="D282" s="178" t="s">
        <v>148</v>
      </c>
      <c r="E282" s="179" t="s">
        <v>1</v>
      </c>
      <c r="F282" s="180" t="s">
        <v>146</v>
      </c>
      <c r="H282" s="181">
        <v>4</v>
      </c>
      <c r="I282" s="182"/>
      <c r="L282" s="177"/>
      <c r="M282" s="183"/>
      <c r="N282" s="184"/>
      <c r="O282" s="184"/>
      <c r="P282" s="184"/>
      <c r="Q282" s="184"/>
      <c r="R282" s="184"/>
      <c r="S282" s="184"/>
      <c r="T282" s="185"/>
      <c r="AT282" s="179" t="s">
        <v>148</v>
      </c>
      <c r="AU282" s="179" t="s">
        <v>85</v>
      </c>
      <c r="AV282" s="13" t="s">
        <v>85</v>
      </c>
      <c r="AW282" s="13" t="s">
        <v>34</v>
      </c>
      <c r="AX282" s="13" t="s">
        <v>83</v>
      </c>
      <c r="AY282" s="179" t="s">
        <v>137</v>
      </c>
    </row>
    <row r="283" spans="1:65" s="2" customFormat="1" ht="21.75" customHeight="1">
      <c r="A283" s="30"/>
      <c r="B283" s="163"/>
      <c r="C283" s="164" t="s">
        <v>479</v>
      </c>
      <c r="D283" s="164" t="s">
        <v>141</v>
      </c>
      <c r="E283" s="165" t="s">
        <v>480</v>
      </c>
      <c r="F283" s="166" t="s">
        <v>481</v>
      </c>
      <c r="G283" s="167" t="s">
        <v>231</v>
      </c>
      <c r="H283" s="168">
        <v>2</v>
      </c>
      <c r="I283" s="169"/>
      <c r="J283" s="170">
        <f>ROUND(I283*H283,1)</f>
        <v>0</v>
      </c>
      <c r="K283" s="166" t="s">
        <v>151</v>
      </c>
      <c r="L283" s="31"/>
      <c r="M283" s="171" t="s">
        <v>1</v>
      </c>
      <c r="N283" s="172" t="s">
        <v>41</v>
      </c>
      <c r="O283" s="56"/>
      <c r="P283" s="173">
        <f>O283*H283</f>
        <v>0</v>
      </c>
      <c r="Q283" s="173">
        <v>0.0014680485</v>
      </c>
      <c r="R283" s="173">
        <f>Q283*H283</f>
        <v>0.002936097</v>
      </c>
      <c r="S283" s="173">
        <v>0</v>
      </c>
      <c r="T283" s="174">
        <f>S283*H283</f>
        <v>0</v>
      </c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R283" s="175" t="s">
        <v>188</v>
      </c>
      <c r="AT283" s="175" t="s">
        <v>141</v>
      </c>
      <c r="AU283" s="175" t="s">
        <v>85</v>
      </c>
      <c r="AY283" s="15" t="s">
        <v>137</v>
      </c>
      <c r="BE283" s="176">
        <f>IF(N283="základní",J283,0)</f>
        <v>0</v>
      </c>
      <c r="BF283" s="176">
        <f>IF(N283="snížená",J283,0)</f>
        <v>0</v>
      </c>
      <c r="BG283" s="176">
        <f>IF(N283="zákl. přenesená",J283,0)</f>
        <v>0</v>
      </c>
      <c r="BH283" s="176">
        <f>IF(N283="sníž. přenesená",J283,0)</f>
        <v>0</v>
      </c>
      <c r="BI283" s="176">
        <f>IF(N283="nulová",J283,0)</f>
        <v>0</v>
      </c>
      <c r="BJ283" s="15" t="s">
        <v>83</v>
      </c>
      <c r="BK283" s="176">
        <f>ROUND(I283*H283,1)</f>
        <v>0</v>
      </c>
      <c r="BL283" s="15" t="s">
        <v>188</v>
      </c>
      <c r="BM283" s="175" t="s">
        <v>482</v>
      </c>
    </row>
    <row r="284" spans="2:51" s="13" customFormat="1" ht="12">
      <c r="B284" s="177"/>
      <c r="D284" s="178" t="s">
        <v>148</v>
      </c>
      <c r="E284" s="179" t="s">
        <v>1</v>
      </c>
      <c r="F284" s="180" t="s">
        <v>85</v>
      </c>
      <c r="H284" s="181">
        <v>2</v>
      </c>
      <c r="I284" s="182"/>
      <c r="L284" s="177"/>
      <c r="M284" s="183"/>
      <c r="N284" s="184"/>
      <c r="O284" s="184"/>
      <c r="P284" s="184"/>
      <c r="Q284" s="184"/>
      <c r="R284" s="184"/>
      <c r="S284" s="184"/>
      <c r="T284" s="185"/>
      <c r="AT284" s="179" t="s">
        <v>148</v>
      </c>
      <c r="AU284" s="179" t="s">
        <v>85</v>
      </c>
      <c r="AV284" s="13" t="s">
        <v>85</v>
      </c>
      <c r="AW284" s="13" t="s">
        <v>34</v>
      </c>
      <c r="AX284" s="13" t="s">
        <v>83</v>
      </c>
      <c r="AY284" s="179" t="s">
        <v>137</v>
      </c>
    </row>
    <row r="285" spans="1:65" s="2" customFormat="1" ht="16.5" customHeight="1">
      <c r="A285" s="30"/>
      <c r="B285" s="163"/>
      <c r="C285" s="164" t="s">
        <v>483</v>
      </c>
      <c r="D285" s="164" t="s">
        <v>141</v>
      </c>
      <c r="E285" s="165" t="s">
        <v>484</v>
      </c>
      <c r="F285" s="166" t="s">
        <v>485</v>
      </c>
      <c r="G285" s="167" t="s">
        <v>231</v>
      </c>
      <c r="H285" s="168">
        <v>4</v>
      </c>
      <c r="I285" s="169"/>
      <c r="J285" s="170">
        <f>ROUND(I285*H285,1)</f>
        <v>0</v>
      </c>
      <c r="K285" s="166" t="s">
        <v>151</v>
      </c>
      <c r="L285" s="31"/>
      <c r="M285" s="171" t="s">
        <v>1</v>
      </c>
      <c r="N285" s="172" t="s">
        <v>41</v>
      </c>
      <c r="O285" s="56"/>
      <c r="P285" s="173">
        <f>O285*H285</f>
        <v>0</v>
      </c>
      <c r="Q285" s="173">
        <v>0.000235</v>
      </c>
      <c r="R285" s="173">
        <f>Q285*H285</f>
        <v>0.00094</v>
      </c>
      <c r="S285" s="173">
        <v>0</v>
      </c>
      <c r="T285" s="174">
        <f>S285*H285</f>
        <v>0</v>
      </c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R285" s="175" t="s">
        <v>188</v>
      </c>
      <c r="AT285" s="175" t="s">
        <v>141</v>
      </c>
      <c r="AU285" s="175" t="s">
        <v>85</v>
      </c>
      <c r="AY285" s="15" t="s">
        <v>137</v>
      </c>
      <c r="BE285" s="176">
        <f>IF(N285="základní",J285,0)</f>
        <v>0</v>
      </c>
      <c r="BF285" s="176">
        <f>IF(N285="snížená",J285,0)</f>
        <v>0</v>
      </c>
      <c r="BG285" s="176">
        <f>IF(N285="zákl. přenesená",J285,0)</f>
        <v>0</v>
      </c>
      <c r="BH285" s="176">
        <f>IF(N285="sníž. přenesená",J285,0)</f>
        <v>0</v>
      </c>
      <c r="BI285" s="176">
        <f>IF(N285="nulová",J285,0)</f>
        <v>0</v>
      </c>
      <c r="BJ285" s="15" t="s">
        <v>83</v>
      </c>
      <c r="BK285" s="176">
        <f>ROUND(I285*H285,1)</f>
        <v>0</v>
      </c>
      <c r="BL285" s="15" t="s">
        <v>188</v>
      </c>
      <c r="BM285" s="175" t="s">
        <v>486</v>
      </c>
    </row>
    <row r="286" spans="2:51" s="13" customFormat="1" ht="12">
      <c r="B286" s="177"/>
      <c r="D286" s="178" t="s">
        <v>148</v>
      </c>
      <c r="E286" s="179" t="s">
        <v>1</v>
      </c>
      <c r="F286" s="180" t="s">
        <v>146</v>
      </c>
      <c r="H286" s="181">
        <v>4</v>
      </c>
      <c r="I286" s="182"/>
      <c r="L286" s="177"/>
      <c r="M286" s="183"/>
      <c r="N286" s="184"/>
      <c r="O286" s="184"/>
      <c r="P286" s="184"/>
      <c r="Q286" s="184"/>
      <c r="R286" s="184"/>
      <c r="S286" s="184"/>
      <c r="T286" s="185"/>
      <c r="AT286" s="179" t="s">
        <v>148</v>
      </c>
      <c r="AU286" s="179" t="s">
        <v>85</v>
      </c>
      <c r="AV286" s="13" t="s">
        <v>85</v>
      </c>
      <c r="AW286" s="13" t="s">
        <v>34</v>
      </c>
      <c r="AX286" s="13" t="s">
        <v>83</v>
      </c>
      <c r="AY286" s="179" t="s">
        <v>137</v>
      </c>
    </row>
    <row r="287" spans="1:65" s="2" customFormat="1" ht="21.75" customHeight="1">
      <c r="A287" s="30"/>
      <c r="B287" s="163"/>
      <c r="C287" s="164" t="s">
        <v>487</v>
      </c>
      <c r="D287" s="164" t="s">
        <v>141</v>
      </c>
      <c r="E287" s="165" t="s">
        <v>488</v>
      </c>
      <c r="F287" s="166" t="s">
        <v>489</v>
      </c>
      <c r="G287" s="167" t="s">
        <v>218</v>
      </c>
      <c r="H287" s="196"/>
      <c r="I287" s="169"/>
      <c r="J287" s="170">
        <f>ROUND(I287*H287,1)</f>
        <v>0</v>
      </c>
      <c r="K287" s="166" t="s">
        <v>151</v>
      </c>
      <c r="L287" s="31"/>
      <c r="M287" s="171" t="s">
        <v>1</v>
      </c>
      <c r="N287" s="172" t="s">
        <v>41</v>
      </c>
      <c r="O287" s="56"/>
      <c r="P287" s="173">
        <f>O287*H287</f>
        <v>0</v>
      </c>
      <c r="Q287" s="173">
        <v>0</v>
      </c>
      <c r="R287" s="173">
        <f>Q287*H287</f>
        <v>0</v>
      </c>
      <c r="S287" s="173">
        <v>0</v>
      </c>
      <c r="T287" s="174">
        <f>S287*H287</f>
        <v>0</v>
      </c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R287" s="175" t="s">
        <v>146</v>
      </c>
      <c r="AT287" s="175" t="s">
        <v>141</v>
      </c>
      <c r="AU287" s="175" t="s">
        <v>85</v>
      </c>
      <c r="AY287" s="15" t="s">
        <v>137</v>
      </c>
      <c r="BE287" s="176">
        <f>IF(N287="základní",J287,0)</f>
        <v>0</v>
      </c>
      <c r="BF287" s="176">
        <f>IF(N287="snížená",J287,0)</f>
        <v>0</v>
      </c>
      <c r="BG287" s="176">
        <f>IF(N287="zákl. přenesená",J287,0)</f>
        <v>0</v>
      </c>
      <c r="BH287" s="176">
        <f>IF(N287="sníž. přenesená",J287,0)</f>
        <v>0</v>
      </c>
      <c r="BI287" s="176">
        <f>IF(N287="nulová",J287,0)</f>
        <v>0</v>
      </c>
      <c r="BJ287" s="15" t="s">
        <v>83</v>
      </c>
      <c r="BK287" s="176">
        <f>ROUND(I287*H287,1)</f>
        <v>0</v>
      </c>
      <c r="BL287" s="15" t="s">
        <v>146</v>
      </c>
      <c r="BM287" s="175" t="s">
        <v>490</v>
      </c>
    </row>
    <row r="288" spans="2:63" s="12" customFormat="1" ht="22.95" customHeight="1">
      <c r="B288" s="150"/>
      <c r="D288" s="151" t="s">
        <v>75</v>
      </c>
      <c r="E288" s="161" t="s">
        <v>491</v>
      </c>
      <c r="F288" s="161" t="s">
        <v>492</v>
      </c>
      <c r="I288" s="153"/>
      <c r="J288" s="162">
        <f>BK288</f>
        <v>0</v>
      </c>
      <c r="L288" s="150"/>
      <c r="M288" s="155"/>
      <c r="N288" s="156"/>
      <c r="O288" s="156"/>
      <c r="P288" s="157">
        <f>SUM(P289:P297)</f>
        <v>0</v>
      </c>
      <c r="Q288" s="156"/>
      <c r="R288" s="157">
        <f>SUM(R289:R297)</f>
        <v>0.07834975</v>
      </c>
      <c r="S288" s="156"/>
      <c r="T288" s="158">
        <f>SUM(T289:T297)</f>
        <v>0</v>
      </c>
      <c r="AR288" s="151" t="s">
        <v>85</v>
      </c>
      <c r="AT288" s="159" t="s">
        <v>75</v>
      </c>
      <c r="AU288" s="159" t="s">
        <v>83</v>
      </c>
      <c r="AY288" s="151" t="s">
        <v>137</v>
      </c>
      <c r="BK288" s="160">
        <f>SUM(BK289:BK297)</f>
        <v>0</v>
      </c>
    </row>
    <row r="289" spans="1:65" s="2" customFormat="1" ht="16.5" customHeight="1">
      <c r="A289" s="30"/>
      <c r="B289" s="163"/>
      <c r="C289" s="186" t="s">
        <v>493</v>
      </c>
      <c r="D289" s="186" t="s">
        <v>183</v>
      </c>
      <c r="E289" s="187" t="s">
        <v>494</v>
      </c>
      <c r="F289" s="188" t="s">
        <v>495</v>
      </c>
      <c r="G289" s="189" t="s">
        <v>496</v>
      </c>
      <c r="H289" s="190">
        <v>20</v>
      </c>
      <c r="I289" s="191"/>
      <c r="J289" s="192">
        <f>ROUND(I289*H289,1)</f>
        <v>0</v>
      </c>
      <c r="K289" s="188" t="s">
        <v>1</v>
      </c>
      <c r="L289" s="193"/>
      <c r="M289" s="194" t="s">
        <v>1</v>
      </c>
      <c r="N289" s="195" t="s">
        <v>41</v>
      </c>
      <c r="O289" s="56"/>
      <c r="P289" s="173">
        <f>O289*H289</f>
        <v>0</v>
      </c>
      <c r="Q289" s="173">
        <v>0</v>
      </c>
      <c r="R289" s="173">
        <f>Q289*H289</f>
        <v>0</v>
      </c>
      <c r="S289" s="173">
        <v>0</v>
      </c>
      <c r="T289" s="174">
        <f>S289*H289</f>
        <v>0</v>
      </c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R289" s="175" t="s">
        <v>187</v>
      </c>
      <c r="AT289" s="175" t="s">
        <v>183</v>
      </c>
      <c r="AU289" s="175" t="s">
        <v>85</v>
      </c>
      <c r="AY289" s="15" t="s">
        <v>137</v>
      </c>
      <c r="BE289" s="176">
        <f>IF(N289="základní",J289,0)</f>
        <v>0</v>
      </c>
      <c r="BF289" s="176">
        <f>IF(N289="snížená",J289,0)</f>
        <v>0</v>
      </c>
      <c r="BG289" s="176">
        <f>IF(N289="zákl. přenesená",J289,0)</f>
        <v>0</v>
      </c>
      <c r="BH289" s="176">
        <f>IF(N289="sníž. přenesená",J289,0)</f>
        <v>0</v>
      </c>
      <c r="BI289" s="176">
        <f>IF(N289="nulová",J289,0)</f>
        <v>0</v>
      </c>
      <c r="BJ289" s="15" t="s">
        <v>83</v>
      </c>
      <c r="BK289" s="176">
        <f>ROUND(I289*H289,1)</f>
        <v>0</v>
      </c>
      <c r="BL289" s="15" t="s">
        <v>188</v>
      </c>
      <c r="BM289" s="175" t="s">
        <v>497</v>
      </c>
    </row>
    <row r="290" spans="2:51" s="13" customFormat="1" ht="12">
      <c r="B290" s="177"/>
      <c r="D290" s="178" t="s">
        <v>148</v>
      </c>
      <c r="E290" s="179" t="s">
        <v>1</v>
      </c>
      <c r="F290" s="180" t="s">
        <v>239</v>
      </c>
      <c r="H290" s="181">
        <v>20</v>
      </c>
      <c r="I290" s="182"/>
      <c r="L290" s="177"/>
      <c r="M290" s="183"/>
      <c r="N290" s="184"/>
      <c r="O290" s="184"/>
      <c r="P290" s="184"/>
      <c r="Q290" s="184"/>
      <c r="R290" s="184"/>
      <c r="S290" s="184"/>
      <c r="T290" s="185"/>
      <c r="AT290" s="179" t="s">
        <v>148</v>
      </c>
      <c r="AU290" s="179" t="s">
        <v>85</v>
      </c>
      <c r="AV290" s="13" t="s">
        <v>85</v>
      </c>
      <c r="AW290" s="13" t="s">
        <v>34</v>
      </c>
      <c r="AX290" s="13" t="s">
        <v>83</v>
      </c>
      <c r="AY290" s="179" t="s">
        <v>137</v>
      </c>
    </row>
    <row r="291" spans="1:65" s="2" customFormat="1" ht="21.75" customHeight="1">
      <c r="A291" s="30"/>
      <c r="B291" s="163"/>
      <c r="C291" s="164" t="s">
        <v>498</v>
      </c>
      <c r="D291" s="164" t="s">
        <v>141</v>
      </c>
      <c r="E291" s="165" t="s">
        <v>499</v>
      </c>
      <c r="F291" s="166" t="s">
        <v>500</v>
      </c>
      <c r="G291" s="167" t="s">
        <v>231</v>
      </c>
      <c r="H291" s="168">
        <v>1</v>
      </c>
      <c r="I291" s="169"/>
      <c r="J291" s="170">
        <f>ROUND(I291*H291,1)</f>
        <v>0</v>
      </c>
      <c r="K291" s="166" t="s">
        <v>151</v>
      </c>
      <c r="L291" s="31"/>
      <c r="M291" s="171" t="s">
        <v>1</v>
      </c>
      <c r="N291" s="172" t="s">
        <v>41</v>
      </c>
      <c r="O291" s="56"/>
      <c r="P291" s="173">
        <f>O291*H291</f>
        <v>0</v>
      </c>
      <c r="Q291" s="173">
        <v>0</v>
      </c>
      <c r="R291" s="173">
        <f>Q291*H291</f>
        <v>0</v>
      </c>
      <c r="S291" s="173">
        <v>0</v>
      </c>
      <c r="T291" s="174">
        <f>S291*H291</f>
        <v>0</v>
      </c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R291" s="175" t="s">
        <v>188</v>
      </c>
      <c r="AT291" s="175" t="s">
        <v>141</v>
      </c>
      <c r="AU291" s="175" t="s">
        <v>85</v>
      </c>
      <c r="AY291" s="15" t="s">
        <v>137</v>
      </c>
      <c r="BE291" s="176">
        <f>IF(N291="základní",J291,0)</f>
        <v>0</v>
      </c>
      <c r="BF291" s="176">
        <f>IF(N291="snížená",J291,0)</f>
        <v>0</v>
      </c>
      <c r="BG291" s="176">
        <f>IF(N291="zákl. přenesená",J291,0)</f>
        <v>0</v>
      </c>
      <c r="BH291" s="176">
        <f>IF(N291="sníž. přenesená",J291,0)</f>
        <v>0</v>
      </c>
      <c r="BI291" s="176">
        <f>IF(N291="nulová",J291,0)</f>
        <v>0</v>
      </c>
      <c r="BJ291" s="15" t="s">
        <v>83</v>
      </c>
      <c r="BK291" s="176">
        <f>ROUND(I291*H291,1)</f>
        <v>0</v>
      </c>
      <c r="BL291" s="15" t="s">
        <v>188</v>
      </c>
      <c r="BM291" s="175" t="s">
        <v>501</v>
      </c>
    </row>
    <row r="292" spans="2:51" s="13" customFormat="1" ht="12">
      <c r="B292" s="177"/>
      <c r="D292" s="178" t="s">
        <v>148</v>
      </c>
      <c r="E292" s="179" t="s">
        <v>1</v>
      </c>
      <c r="F292" s="180" t="s">
        <v>83</v>
      </c>
      <c r="H292" s="181">
        <v>1</v>
      </c>
      <c r="I292" s="182"/>
      <c r="L292" s="177"/>
      <c r="M292" s="183"/>
      <c r="N292" s="184"/>
      <c r="O292" s="184"/>
      <c r="P292" s="184"/>
      <c r="Q292" s="184"/>
      <c r="R292" s="184"/>
      <c r="S292" s="184"/>
      <c r="T292" s="185"/>
      <c r="AT292" s="179" t="s">
        <v>148</v>
      </c>
      <c r="AU292" s="179" t="s">
        <v>85</v>
      </c>
      <c r="AV292" s="13" t="s">
        <v>85</v>
      </c>
      <c r="AW292" s="13" t="s">
        <v>34</v>
      </c>
      <c r="AX292" s="13" t="s">
        <v>83</v>
      </c>
      <c r="AY292" s="179" t="s">
        <v>137</v>
      </c>
    </row>
    <row r="293" spans="1:65" s="2" customFormat="1" ht="21.75" customHeight="1">
      <c r="A293" s="30"/>
      <c r="B293" s="163"/>
      <c r="C293" s="186" t="s">
        <v>502</v>
      </c>
      <c r="D293" s="186" t="s">
        <v>183</v>
      </c>
      <c r="E293" s="187" t="s">
        <v>503</v>
      </c>
      <c r="F293" s="188" t="s">
        <v>504</v>
      </c>
      <c r="G293" s="189" t="s">
        <v>231</v>
      </c>
      <c r="H293" s="190">
        <v>1</v>
      </c>
      <c r="I293" s="191"/>
      <c r="J293" s="192">
        <f>ROUND(I293*H293,1)</f>
        <v>0</v>
      </c>
      <c r="K293" s="188" t="s">
        <v>151</v>
      </c>
      <c r="L293" s="193"/>
      <c r="M293" s="194" t="s">
        <v>1</v>
      </c>
      <c r="N293" s="195" t="s">
        <v>41</v>
      </c>
      <c r="O293" s="56"/>
      <c r="P293" s="173">
        <f>O293*H293</f>
        <v>0</v>
      </c>
      <c r="Q293" s="173">
        <v>0.077</v>
      </c>
      <c r="R293" s="173">
        <f>Q293*H293</f>
        <v>0.077</v>
      </c>
      <c r="S293" s="173">
        <v>0</v>
      </c>
      <c r="T293" s="174">
        <f>S293*H293</f>
        <v>0</v>
      </c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R293" s="175" t="s">
        <v>187</v>
      </c>
      <c r="AT293" s="175" t="s">
        <v>183</v>
      </c>
      <c r="AU293" s="175" t="s">
        <v>85</v>
      </c>
      <c r="AY293" s="15" t="s">
        <v>137</v>
      </c>
      <c r="BE293" s="176">
        <f>IF(N293="základní",J293,0)</f>
        <v>0</v>
      </c>
      <c r="BF293" s="176">
        <f>IF(N293="snížená",J293,0)</f>
        <v>0</v>
      </c>
      <c r="BG293" s="176">
        <f>IF(N293="zákl. přenesená",J293,0)</f>
        <v>0</v>
      </c>
      <c r="BH293" s="176">
        <f>IF(N293="sníž. přenesená",J293,0)</f>
        <v>0</v>
      </c>
      <c r="BI293" s="176">
        <f>IF(N293="nulová",J293,0)</f>
        <v>0</v>
      </c>
      <c r="BJ293" s="15" t="s">
        <v>83</v>
      </c>
      <c r="BK293" s="176">
        <f>ROUND(I293*H293,1)</f>
        <v>0</v>
      </c>
      <c r="BL293" s="15" t="s">
        <v>188</v>
      </c>
      <c r="BM293" s="175" t="s">
        <v>505</v>
      </c>
    </row>
    <row r="294" spans="2:51" s="13" customFormat="1" ht="12">
      <c r="B294" s="177"/>
      <c r="D294" s="178" t="s">
        <v>148</v>
      </c>
      <c r="E294" s="179" t="s">
        <v>1</v>
      </c>
      <c r="F294" s="180" t="s">
        <v>83</v>
      </c>
      <c r="H294" s="181">
        <v>1</v>
      </c>
      <c r="I294" s="182"/>
      <c r="L294" s="177"/>
      <c r="M294" s="183"/>
      <c r="N294" s="184"/>
      <c r="O294" s="184"/>
      <c r="P294" s="184"/>
      <c r="Q294" s="184"/>
      <c r="R294" s="184"/>
      <c r="S294" s="184"/>
      <c r="T294" s="185"/>
      <c r="AT294" s="179" t="s">
        <v>148</v>
      </c>
      <c r="AU294" s="179" t="s">
        <v>85</v>
      </c>
      <c r="AV294" s="13" t="s">
        <v>85</v>
      </c>
      <c r="AW294" s="13" t="s">
        <v>34</v>
      </c>
      <c r="AX294" s="13" t="s">
        <v>83</v>
      </c>
      <c r="AY294" s="179" t="s">
        <v>137</v>
      </c>
    </row>
    <row r="295" spans="1:65" s="2" customFormat="1" ht="21.75" customHeight="1">
      <c r="A295" s="30"/>
      <c r="B295" s="163"/>
      <c r="C295" s="164" t="s">
        <v>506</v>
      </c>
      <c r="D295" s="164" t="s">
        <v>141</v>
      </c>
      <c r="E295" s="165" t="s">
        <v>507</v>
      </c>
      <c r="F295" s="166" t="s">
        <v>508</v>
      </c>
      <c r="G295" s="167" t="s">
        <v>496</v>
      </c>
      <c r="H295" s="168">
        <v>20</v>
      </c>
      <c r="I295" s="169"/>
      <c r="J295" s="170">
        <f>ROUND(I295*H295,1)</f>
        <v>0</v>
      </c>
      <c r="K295" s="166" t="s">
        <v>151</v>
      </c>
      <c r="L295" s="31"/>
      <c r="M295" s="171" t="s">
        <v>1</v>
      </c>
      <c r="N295" s="172" t="s">
        <v>41</v>
      </c>
      <c r="O295" s="56"/>
      <c r="P295" s="173">
        <f>O295*H295</f>
        <v>0</v>
      </c>
      <c r="Q295" s="173">
        <v>6.74875E-05</v>
      </c>
      <c r="R295" s="173">
        <f>Q295*H295</f>
        <v>0.0013497499999999998</v>
      </c>
      <c r="S295" s="173">
        <v>0</v>
      </c>
      <c r="T295" s="174">
        <f>S295*H295</f>
        <v>0</v>
      </c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R295" s="175" t="s">
        <v>188</v>
      </c>
      <c r="AT295" s="175" t="s">
        <v>141</v>
      </c>
      <c r="AU295" s="175" t="s">
        <v>85</v>
      </c>
      <c r="AY295" s="15" t="s">
        <v>137</v>
      </c>
      <c r="BE295" s="176">
        <f>IF(N295="základní",J295,0)</f>
        <v>0</v>
      </c>
      <c r="BF295" s="176">
        <f>IF(N295="snížená",J295,0)</f>
        <v>0</v>
      </c>
      <c r="BG295" s="176">
        <f>IF(N295="zákl. přenesená",J295,0)</f>
        <v>0</v>
      </c>
      <c r="BH295" s="176">
        <f>IF(N295="sníž. přenesená",J295,0)</f>
        <v>0</v>
      </c>
      <c r="BI295" s="176">
        <f>IF(N295="nulová",J295,0)</f>
        <v>0</v>
      </c>
      <c r="BJ295" s="15" t="s">
        <v>83</v>
      </c>
      <c r="BK295" s="176">
        <f>ROUND(I295*H295,1)</f>
        <v>0</v>
      </c>
      <c r="BL295" s="15" t="s">
        <v>188</v>
      </c>
      <c r="BM295" s="175" t="s">
        <v>509</v>
      </c>
    </row>
    <row r="296" spans="2:51" s="13" customFormat="1" ht="12">
      <c r="B296" s="177"/>
      <c r="D296" s="178" t="s">
        <v>148</v>
      </c>
      <c r="E296" s="179" t="s">
        <v>1</v>
      </c>
      <c r="F296" s="180" t="s">
        <v>239</v>
      </c>
      <c r="H296" s="181">
        <v>20</v>
      </c>
      <c r="I296" s="182"/>
      <c r="L296" s="177"/>
      <c r="M296" s="183"/>
      <c r="N296" s="184"/>
      <c r="O296" s="184"/>
      <c r="P296" s="184"/>
      <c r="Q296" s="184"/>
      <c r="R296" s="184"/>
      <c r="S296" s="184"/>
      <c r="T296" s="185"/>
      <c r="AT296" s="179" t="s">
        <v>148</v>
      </c>
      <c r="AU296" s="179" t="s">
        <v>85</v>
      </c>
      <c r="AV296" s="13" t="s">
        <v>85</v>
      </c>
      <c r="AW296" s="13" t="s">
        <v>34</v>
      </c>
      <c r="AX296" s="13" t="s">
        <v>83</v>
      </c>
      <c r="AY296" s="179" t="s">
        <v>137</v>
      </c>
    </row>
    <row r="297" spans="1:65" s="2" customFormat="1" ht="21.75" customHeight="1">
      <c r="A297" s="30"/>
      <c r="B297" s="163"/>
      <c r="C297" s="164" t="s">
        <v>510</v>
      </c>
      <c r="D297" s="164" t="s">
        <v>141</v>
      </c>
      <c r="E297" s="165" t="s">
        <v>511</v>
      </c>
      <c r="F297" s="166" t="s">
        <v>512</v>
      </c>
      <c r="G297" s="167" t="s">
        <v>218</v>
      </c>
      <c r="H297" s="196"/>
      <c r="I297" s="169"/>
      <c r="J297" s="170">
        <f>ROUND(I297*H297,1)</f>
        <v>0</v>
      </c>
      <c r="K297" s="166" t="s">
        <v>151</v>
      </c>
      <c r="L297" s="31"/>
      <c r="M297" s="171" t="s">
        <v>1</v>
      </c>
      <c r="N297" s="172" t="s">
        <v>41</v>
      </c>
      <c r="O297" s="56"/>
      <c r="P297" s="173">
        <f>O297*H297</f>
        <v>0</v>
      </c>
      <c r="Q297" s="173">
        <v>0</v>
      </c>
      <c r="R297" s="173">
        <f>Q297*H297</f>
        <v>0</v>
      </c>
      <c r="S297" s="173">
        <v>0</v>
      </c>
      <c r="T297" s="174">
        <f>S297*H297</f>
        <v>0</v>
      </c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R297" s="175" t="s">
        <v>188</v>
      </c>
      <c r="AT297" s="175" t="s">
        <v>141</v>
      </c>
      <c r="AU297" s="175" t="s">
        <v>85</v>
      </c>
      <c r="AY297" s="15" t="s">
        <v>137</v>
      </c>
      <c r="BE297" s="176">
        <f>IF(N297="základní",J297,0)</f>
        <v>0</v>
      </c>
      <c r="BF297" s="176">
        <f>IF(N297="snížená",J297,0)</f>
        <v>0</v>
      </c>
      <c r="BG297" s="176">
        <f>IF(N297="zákl. přenesená",J297,0)</f>
        <v>0</v>
      </c>
      <c r="BH297" s="176">
        <f>IF(N297="sníž. přenesená",J297,0)</f>
        <v>0</v>
      </c>
      <c r="BI297" s="176">
        <f>IF(N297="nulová",J297,0)</f>
        <v>0</v>
      </c>
      <c r="BJ297" s="15" t="s">
        <v>83</v>
      </c>
      <c r="BK297" s="176">
        <f>ROUND(I297*H297,1)</f>
        <v>0</v>
      </c>
      <c r="BL297" s="15" t="s">
        <v>188</v>
      </c>
      <c r="BM297" s="175" t="s">
        <v>513</v>
      </c>
    </row>
    <row r="298" spans="2:63" s="12" customFormat="1" ht="22.95" customHeight="1">
      <c r="B298" s="150"/>
      <c r="D298" s="151" t="s">
        <v>75</v>
      </c>
      <c r="E298" s="161" t="s">
        <v>514</v>
      </c>
      <c r="F298" s="161" t="s">
        <v>515</v>
      </c>
      <c r="I298" s="153"/>
      <c r="J298" s="162">
        <f>BK298</f>
        <v>0</v>
      </c>
      <c r="L298" s="150"/>
      <c r="M298" s="155"/>
      <c r="N298" s="156"/>
      <c r="O298" s="156"/>
      <c r="P298" s="157">
        <f>SUM(P299:P310)</f>
        <v>0</v>
      </c>
      <c r="Q298" s="156"/>
      <c r="R298" s="157">
        <f>SUM(R299:R310)</f>
        <v>0.010990124</v>
      </c>
      <c r="S298" s="156"/>
      <c r="T298" s="158">
        <f>SUM(T299:T310)</f>
        <v>0</v>
      </c>
      <c r="AR298" s="151" t="s">
        <v>85</v>
      </c>
      <c r="AT298" s="159" t="s">
        <v>75</v>
      </c>
      <c r="AU298" s="159" t="s">
        <v>83</v>
      </c>
      <c r="AY298" s="151" t="s">
        <v>137</v>
      </c>
      <c r="BK298" s="160">
        <f>SUM(BK299:BK310)</f>
        <v>0</v>
      </c>
    </row>
    <row r="299" spans="1:65" s="2" customFormat="1" ht="21.75" customHeight="1">
      <c r="A299" s="30"/>
      <c r="B299" s="163"/>
      <c r="C299" s="164" t="s">
        <v>516</v>
      </c>
      <c r="D299" s="164" t="s">
        <v>141</v>
      </c>
      <c r="E299" s="165" t="s">
        <v>517</v>
      </c>
      <c r="F299" s="166" t="s">
        <v>518</v>
      </c>
      <c r="G299" s="167" t="s">
        <v>186</v>
      </c>
      <c r="H299" s="168">
        <v>20</v>
      </c>
      <c r="I299" s="169"/>
      <c r="J299" s="170">
        <f>ROUND(I299*H299,1)</f>
        <v>0</v>
      </c>
      <c r="K299" s="166" t="s">
        <v>151</v>
      </c>
      <c r="L299" s="31"/>
      <c r="M299" s="171" t="s">
        <v>1</v>
      </c>
      <c r="N299" s="172" t="s">
        <v>41</v>
      </c>
      <c r="O299" s="56"/>
      <c r="P299" s="173">
        <f>O299*H299</f>
        <v>0</v>
      </c>
      <c r="Q299" s="173">
        <v>2.091E-05</v>
      </c>
      <c r="R299" s="173">
        <f>Q299*H299</f>
        <v>0.00041820000000000003</v>
      </c>
      <c r="S299" s="173">
        <v>0</v>
      </c>
      <c r="T299" s="174">
        <f>S299*H299</f>
        <v>0</v>
      </c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R299" s="175" t="s">
        <v>188</v>
      </c>
      <c r="AT299" s="175" t="s">
        <v>141</v>
      </c>
      <c r="AU299" s="175" t="s">
        <v>85</v>
      </c>
      <c r="AY299" s="15" t="s">
        <v>137</v>
      </c>
      <c r="BE299" s="176">
        <f>IF(N299="základní",J299,0)</f>
        <v>0</v>
      </c>
      <c r="BF299" s="176">
        <f>IF(N299="snížená",J299,0)</f>
        <v>0</v>
      </c>
      <c r="BG299" s="176">
        <f>IF(N299="zákl. přenesená",J299,0)</f>
        <v>0</v>
      </c>
      <c r="BH299" s="176">
        <f>IF(N299="sníž. přenesená",J299,0)</f>
        <v>0</v>
      </c>
      <c r="BI299" s="176">
        <f>IF(N299="nulová",J299,0)</f>
        <v>0</v>
      </c>
      <c r="BJ299" s="15" t="s">
        <v>83</v>
      </c>
      <c r="BK299" s="176">
        <f>ROUND(I299*H299,1)</f>
        <v>0</v>
      </c>
      <c r="BL299" s="15" t="s">
        <v>188</v>
      </c>
      <c r="BM299" s="175" t="s">
        <v>519</v>
      </c>
    </row>
    <row r="300" spans="2:51" s="13" customFormat="1" ht="12">
      <c r="B300" s="177"/>
      <c r="D300" s="178" t="s">
        <v>148</v>
      </c>
      <c r="E300" s="179" t="s">
        <v>1</v>
      </c>
      <c r="F300" s="180" t="s">
        <v>393</v>
      </c>
      <c r="H300" s="181">
        <v>20</v>
      </c>
      <c r="I300" s="182"/>
      <c r="L300" s="177"/>
      <c r="M300" s="183"/>
      <c r="N300" s="184"/>
      <c r="O300" s="184"/>
      <c r="P300" s="184"/>
      <c r="Q300" s="184"/>
      <c r="R300" s="184"/>
      <c r="S300" s="184"/>
      <c r="T300" s="185"/>
      <c r="AT300" s="179" t="s">
        <v>148</v>
      </c>
      <c r="AU300" s="179" t="s">
        <v>85</v>
      </c>
      <c r="AV300" s="13" t="s">
        <v>85</v>
      </c>
      <c r="AW300" s="13" t="s">
        <v>34</v>
      </c>
      <c r="AX300" s="13" t="s">
        <v>83</v>
      </c>
      <c r="AY300" s="179" t="s">
        <v>137</v>
      </c>
    </row>
    <row r="301" spans="1:65" s="2" customFormat="1" ht="21.75" customHeight="1">
      <c r="A301" s="30"/>
      <c r="B301" s="163"/>
      <c r="C301" s="164" t="s">
        <v>520</v>
      </c>
      <c r="D301" s="164" t="s">
        <v>141</v>
      </c>
      <c r="E301" s="165" t="s">
        <v>521</v>
      </c>
      <c r="F301" s="166" t="s">
        <v>522</v>
      </c>
      <c r="G301" s="167" t="s">
        <v>186</v>
      </c>
      <c r="H301" s="168">
        <v>33</v>
      </c>
      <c r="I301" s="169"/>
      <c r="J301" s="170">
        <f>ROUND(I301*H301,1)</f>
        <v>0</v>
      </c>
      <c r="K301" s="166" t="s">
        <v>151</v>
      </c>
      <c r="L301" s="31"/>
      <c r="M301" s="171" t="s">
        <v>1</v>
      </c>
      <c r="N301" s="172" t="s">
        <v>41</v>
      </c>
      <c r="O301" s="56"/>
      <c r="P301" s="173">
        <f>O301*H301</f>
        <v>0</v>
      </c>
      <c r="Q301" s="173">
        <v>3.972E-05</v>
      </c>
      <c r="R301" s="173">
        <f>Q301*H301</f>
        <v>0.00131076</v>
      </c>
      <c r="S301" s="173">
        <v>0</v>
      </c>
      <c r="T301" s="174">
        <f>S301*H301</f>
        <v>0</v>
      </c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R301" s="175" t="s">
        <v>188</v>
      </c>
      <c r="AT301" s="175" t="s">
        <v>141</v>
      </c>
      <c r="AU301" s="175" t="s">
        <v>85</v>
      </c>
      <c r="AY301" s="15" t="s">
        <v>137</v>
      </c>
      <c r="BE301" s="176">
        <f>IF(N301="základní",J301,0)</f>
        <v>0</v>
      </c>
      <c r="BF301" s="176">
        <f>IF(N301="snížená",J301,0)</f>
        <v>0</v>
      </c>
      <c r="BG301" s="176">
        <f>IF(N301="zákl. přenesená",J301,0)</f>
        <v>0</v>
      </c>
      <c r="BH301" s="176">
        <f>IF(N301="sníž. přenesená",J301,0)</f>
        <v>0</v>
      </c>
      <c r="BI301" s="176">
        <f>IF(N301="nulová",J301,0)</f>
        <v>0</v>
      </c>
      <c r="BJ301" s="15" t="s">
        <v>83</v>
      </c>
      <c r="BK301" s="176">
        <f>ROUND(I301*H301,1)</f>
        <v>0</v>
      </c>
      <c r="BL301" s="15" t="s">
        <v>188</v>
      </c>
      <c r="BM301" s="175" t="s">
        <v>523</v>
      </c>
    </row>
    <row r="302" spans="2:51" s="13" customFormat="1" ht="12">
      <c r="B302" s="177"/>
      <c r="D302" s="178" t="s">
        <v>148</v>
      </c>
      <c r="E302" s="179" t="s">
        <v>1</v>
      </c>
      <c r="F302" s="180" t="s">
        <v>524</v>
      </c>
      <c r="H302" s="181">
        <v>33</v>
      </c>
      <c r="I302" s="182"/>
      <c r="L302" s="177"/>
      <c r="M302" s="183"/>
      <c r="N302" s="184"/>
      <c r="O302" s="184"/>
      <c r="P302" s="184"/>
      <c r="Q302" s="184"/>
      <c r="R302" s="184"/>
      <c r="S302" s="184"/>
      <c r="T302" s="185"/>
      <c r="AT302" s="179" t="s">
        <v>148</v>
      </c>
      <c r="AU302" s="179" t="s">
        <v>85</v>
      </c>
      <c r="AV302" s="13" t="s">
        <v>85</v>
      </c>
      <c r="AW302" s="13" t="s">
        <v>34</v>
      </c>
      <c r="AX302" s="13" t="s">
        <v>83</v>
      </c>
      <c r="AY302" s="179" t="s">
        <v>137</v>
      </c>
    </row>
    <row r="303" spans="1:65" s="2" customFormat="1" ht="21.75" customHeight="1">
      <c r="A303" s="30"/>
      <c r="B303" s="163"/>
      <c r="C303" s="164" t="s">
        <v>525</v>
      </c>
      <c r="D303" s="164" t="s">
        <v>141</v>
      </c>
      <c r="E303" s="165" t="s">
        <v>526</v>
      </c>
      <c r="F303" s="166" t="s">
        <v>527</v>
      </c>
      <c r="G303" s="167" t="s">
        <v>186</v>
      </c>
      <c r="H303" s="168">
        <v>20</v>
      </c>
      <c r="I303" s="169"/>
      <c r="J303" s="170">
        <f>ROUND(I303*H303,1)</f>
        <v>0</v>
      </c>
      <c r="K303" s="166" t="s">
        <v>151</v>
      </c>
      <c r="L303" s="31"/>
      <c r="M303" s="171" t="s">
        <v>1</v>
      </c>
      <c r="N303" s="172" t="s">
        <v>41</v>
      </c>
      <c r="O303" s="56"/>
      <c r="P303" s="173">
        <f>O303*H303</f>
        <v>0</v>
      </c>
      <c r="Q303" s="173">
        <v>2.4382E-05</v>
      </c>
      <c r="R303" s="173">
        <f>Q303*H303</f>
        <v>0.00048764</v>
      </c>
      <c r="S303" s="173">
        <v>0</v>
      </c>
      <c r="T303" s="174">
        <f>S303*H303</f>
        <v>0</v>
      </c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R303" s="175" t="s">
        <v>188</v>
      </c>
      <c r="AT303" s="175" t="s">
        <v>141</v>
      </c>
      <c r="AU303" s="175" t="s">
        <v>85</v>
      </c>
      <c r="AY303" s="15" t="s">
        <v>137</v>
      </c>
      <c r="BE303" s="176">
        <f>IF(N303="základní",J303,0)</f>
        <v>0</v>
      </c>
      <c r="BF303" s="176">
        <f>IF(N303="snížená",J303,0)</f>
        <v>0</v>
      </c>
      <c r="BG303" s="176">
        <f>IF(N303="zákl. přenesená",J303,0)</f>
        <v>0</v>
      </c>
      <c r="BH303" s="176">
        <f>IF(N303="sníž. přenesená",J303,0)</f>
        <v>0</v>
      </c>
      <c r="BI303" s="176">
        <f>IF(N303="nulová",J303,0)</f>
        <v>0</v>
      </c>
      <c r="BJ303" s="15" t="s">
        <v>83</v>
      </c>
      <c r="BK303" s="176">
        <f>ROUND(I303*H303,1)</f>
        <v>0</v>
      </c>
      <c r="BL303" s="15" t="s">
        <v>188</v>
      </c>
      <c r="BM303" s="175" t="s">
        <v>528</v>
      </c>
    </row>
    <row r="304" spans="2:51" s="13" customFormat="1" ht="12">
      <c r="B304" s="177"/>
      <c r="D304" s="178" t="s">
        <v>148</v>
      </c>
      <c r="E304" s="179" t="s">
        <v>1</v>
      </c>
      <c r="F304" s="180" t="s">
        <v>393</v>
      </c>
      <c r="H304" s="181">
        <v>20</v>
      </c>
      <c r="I304" s="182"/>
      <c r="L304" s="177"/>
      <c r="M304" s="183"/>
      <c r="N304" s="184"/>
      <c r="O304" s="184"/>
      <c r="P304" s="184"/>
      <c r="Q304" s="184"/>
      <c r="R304" s="184"/>
      <c r="S304" s="184"/>
      <c r="T304" s="185"/>
      <c r="AT304" s="179" t="s">
        <v>148</v>
      </c>
      <c r="AU304" s="179" t="s">
        <v>85</v>
      </c>
      <c r="AV304" s="13" t="s">
        <v>85</v>
      </c>
      <c r="AW304" s="13" t="s">
        <v>34</v>
      </c>
      <c r="AX304" s="13" t="s">
        <v>83</v>
      </c>
      <c r="AY304" s="179" t="s">
        <v>137</v>
      </c>
    </row>
    <row r="305" spans="1:65" s="2" customFormat="1" ht="21.75" customHeight="1">
      <c r="A305" s="30"/>
      <c r="B305" s="163"/>
      <c r="C305" s="164" t="s">
        <v>529</v>
      </c>
      <c r="D305" s="164" t="s">
        <v>141</v>
      </c>
      <c r="E305" s="165" t="s">
        <v>530</v>
      </c>
      <c r="F305" s="166" t="s">
        <v>531</v>
      </c>
      <c r="G305" s="167" t="s">
        <v>186</v>
      </c>
      <c r="H305" s="168">
        <v>33</v>
      </c>
      <c r="I305" s="169"/>
      <c r="J305" s="170">
        <f>ROUND(I305*H305,1)</f>
        <v>0</v>
      </c>
      <c r="K305" s="166" t="s">
        <v>151</v>
      </c>
      <c r="L305" s="31"/>
      <c r="M305" s="171" t="s">
        <v>1</v>
      </c>
      <c r="N305" s="172" t="s">
        <v>41</v>
      </c>
      <c r="O305" s="56"/>
      <c r="P305" s="173">
        <f>O305*H305</f>
        <v>0</v>
      </c>
      <c r="Q305" s="173">
        <v>4.6628E-05</v>
      </c>
      <c r="R305" s="173">
        <f>Q305*H305</f>
        <v>0.001538724</v>
      </c>
      <c r="S305" s="173">
        <v>0</v>
      </c>
      <c r="T305" s="174">
        <f>S305*H305</f>
        <v>0</v>
      </c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R305" s="175" t="s">
        <v>188</v>
      </c>
      <c r="AT305" s="175" t="s">
        <v>141</v>
      </c>
      <c r="AU305" s="175" t="s">
        <v>85</v>
      </c>
      <c r="AY305" s="15" t="s">
        <v>137</v>
      </c>
      <c r="BE305" s="176">
        <f>IF(N305="základní",J305,0)</f>
        <v>0</v>
      </c>
      <c r="BF305" s="176">
        <f>IF(N305="snížená",J305,0)</f>
        <v>0</v>
      </c>
      <c r="BG305" s="176">
        <f>IF(N305="zákl. přenesená",J305,0)</f>
        <v>0</v>
      </c>
      <c r="BH305" s="176">
        <f>IF(N305="sníž. přenesená",J305,0)</f>
        <v>0</v>
      </c>
      <c r="BI305" s="176">
        <f>IF(N305="nulová",J305,0)</f>
        <v>0</v>
      </c>
      <c r="BJ305" s="15" t="s">
        <v>83</v>
      </c>
      <c r="BK305" s="176">
        <f>ROUND(I305*H305,1)</f>
        <v>0</v>
      </c>
      <c r="BL305" s="15" t="s">
        <v>188</v>
      </c>
      <c r="BM305" s="175" t="s">
        <v>532</v>
      </c>
    </row>
    <row r="306" spans="2:51" s="13" customFormat="1" ht="12">
      <c r="B306" s="177"/>
      <c r="D306" s="178" t="s">
        <v>148</v>
      </c>
      <c r="E306" s="179" t="s">
        <v>1</v>
      </c>
      <c r="F306" s="180" t="s">
        <v>524</v>
      </c>
      <c r="H306" s="181">
        <v>33</v>
      </c>
      <c r="I306" s="182"/>
      <c r="L306" s="177"/>
      <c r="M306" s="183"/>
      <c r="N306" s="184"/>
      <c r="O306" s="184"/>
      <c r="P306" s="184"/>
      <c r="Q306" s="184"/>
      <c r="R306" s="184"/>
      <c r="S306" s="184"/>
      <c r="T306" s="185"/>
      <c r="AT306" s="179" t="s">
        <v>148</v>
      </c>
      <c r="AU306" s="179" t="s">
        <v>85</v>
      </c>
      <c r="AV306" s="13" t="s">
        <v>85</v>
      </c>
      <c r="AW306" s="13" t="s">
        <v>34</v>
      </c>
      <c r="AX306" s="13" t="s">
        <v>83</v>
      </c>
      <c r="AY306" s="179" t="s">
        <v>137</v>
      </c>
    </row>
    <row r="307" spans="1:65" s="2" customFormat="1" ht="21.75" customHeight="1">
      <c r="A307" s="30"/>
      <c r="B307" s="163"/>
      <c r="C307" s="164" t="s">
        <v>533</v>
      </c>
      <c r="D307" s="164" t="s">
        <v>141</v>
      </c>
      <c r="E307" s="165" t="s">
        <v>534</v>
      </c>
      <c r="F307" s="166" t="s">
        <v>535</v>
      </c>
      <c r="G307" s="167" t="s">
        <v>144</v>
      </c>
      <c r="H307" s="168">
        <v>30</v>
      </c>
      <c r="I307" s="169"/>
      <c r="J307" s="170">
        <f>ROUND(I307*H307,1)</f>
        <v>0</v>
      </c>
      <c r="K307" s="166" t="s">
        <v>151</v>
      </c>
      <c r="L307" s="31"/>
      <c r="M307" s="171" t="s">
        <v>1</v>
      </c>
      <c r="N307" s="172" t="s">
        <v>41</v>
      </c>
      <c r="O307" s="56"/>
      <c r="P307" s="173">
        <f>O307*H307</f>
        <v>0</v>
      </c>
      <c r="Q307" s="173">
        <v>0.00010458</v>
      </c>
      <c r="R307" s="173">
        <f>Q307*H307</f>
        <v>0.0031374000000000003</v>
      </c>
      <c r="S307" s="173">
        <v>0</v>
      </c>
      <c r="T307" s="174">
        <f>S307*H307</f>
        <v>0</v>
      </c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R307" s="175" t="s">
        <v>188</v>
      </c>
      <c r="AT307" s="175" t="s">
        <v>141</v>
      </c>
      <c r="AU307" s="175" t="s">
        <v>85</v>
      </c>
      <c r="AY307" s="15" t="s">
        <v>137</v>
      </c>
      <c r="BE307" s="176">
        <f>IF(N307="základní",J307,0)</f>
        <v>0</v>
      </c>
      <c r="BF307" s="176">
        <f>IF(N307="snížená",J307,0)</f>
        <v>0</v>
      </c>
      <c r="BG307" s="176">
        <f>IF(N307="zákl. přenesená",J307,0)</f>
        <v>0</v>
      </c>
      <c r="BH307" s="176">
        <f>IF(N307="sníž. přenesená",J307,0)</f>
        <v>0</v>
      </c>
      <c r="BI307" s="176">
        <f>IF(N307="nulová",J307,0)</f>
        <v>0</v>
      </c>
      <c r="BJ307" s="15" t="s">
        <v>83</v>
      </c>
      <c r="BK307" s="176">
        <f>ROUND(I307*H307,1)</f>
        <v>0</v>
      </c>
      <c r="BL307" s="15" t="s">
        <v>188</v>
      </c>
      <c r="BM307" s="175" t="s">
        <v>536</v>
      </c>
    </row>
    <row r="308" spans="2:51" s="13" customFormat="1" ht="12">
      <c r="B308" s="177"/>
      <c r="D308" s="178" t="s">
        <v>148</v>
      </c>
      <c r="E308" s="179" t="s">
        <v>1</v>
      </c>
      <c r="F308" s="180" t="s">
        <v>280</v>
      </c>
      <c r="H308" s="181">
        <v>30</v>
      </c>
      <c r="I308" s="182"/>
      <c r="L308" s="177"/>
      <c r="M308" s="183"/>
      <c r="N308" s="184"/>
      <c r="O308" s="184"/>
      <c r="P308" s="184"/>
      <c r="Q308" s="184"/>
      <c r="R308" s="184"/>
      <c r="S308" s="184"/>
      <c r="T308" s="185"/>
      <c r="AT308" s="179" t="s">
        <v>148</v>
      </c>
      <c r="AU308" s="179" t="s">
        <v>85</v>
      </c>
      <c r="AV308" s="13" t="s">
        <v>85</v>
      </c>
      <c r="AW308" s="13" t="s">
        <v>34</v>
      </c>
      <c r="AX308" s="13" t="s">
        <v>83</v>
      </c>
      <c r="AY308" s="179" t="s">
        <v>137</v>
      </c>
    </row>
    <row r="309" spans="1:65" s="2" customFormat="1" ht="16.5" customHeight="1">
      <c r="A309" s="30"/>
      <c r="B309" s="163"/>
      <c r="C309" s="164" t="s">
        <v>537</v>
      </c>
      <c r="D309" s="164" t="s">
        <v>141</v>
      </c>
      <c r="E309" s="165" t="s">
        <v>538</v>
      </c>
      <c r="F309" s="166" t="s">
        <v>539</v>
      </c>
      <c r="G309" s="167" t="s">
        <v>144</v>
      </c>
      <c r="H309" s="168">
        <v>30</v>
      </c>
      <c r="I309" s="169"/>
      <c r="J309" s="170">
        <f>ROUND(I309*H309,1)</f>
        <v>0</v>
      </c>
      <c r="K309" s="166" t="s">
        <v>151</v>
      </c>
      <c r="L309" s="31"/>
      <c r="M309" s="171" t="s">
        <v>1</v>
      </c>
      <c r="N309" s="172" t="s">
        <v>41</v>
      </c>
      <c r="O309" s="56"/>
      <c r="P309" s="173">
        <f>O309*H309</f>
        <v>0</v>
      </c>
      <c r="Q309" s="173">
        <v>0.00013658</v>
      </c>
      <c r="R309" s="173">
        <f>Q309*H309</f>
        <v>0.0040974</v>
      </c>
      <c r="S309" s="173">
        <v>0</v>
      </c>
      <c r="T309" s="174">
        <f>S309*H309</f>
        <v>0</v>
      </c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R309" s="175" t="s">
        <v>188</v>
      </c>
      <c r="AT309" s="175" t="s">
        <v>141</v>
      </c>
      <c r="AU309" s="175" t="s">
        <v>85</v>
      </c>
      <c r="AY309" s="15" t="s">
        <v>137</v>
      </c>
      <c r="BE309" s="176">
        <f>IF(N309="základní",J309,0)</f>
        <v>0</v>
      </c>
      <c r="BF309" s="176">
        <f>IF(N309="snížená",J309,0)</f>
        <v>0</v>
      </c>
      <c r="BG309" s="176">
        <f>IF(N309="zákl. přenesená",J309,0)</f>
        <v>0</v>
      </c>
      <c r="BH309" s="176">
        <f>IF(N309="sníž. přenesená",J309,0)</f>
        <v>0</v>
      </c>
      <c r="BI309" s="176">
        <f>IF(N309="nulová",J309,0)</f>
        <v>0</v>
      </c>
      <c r="BJ309" s="15" t="s">
        <v>83</v>
      </c>
      <c r="BK309" s="176">
        <f>ROUND(I309*H309,1)</f>
        <v>0</v>
      </c>
      <c r="BL309" s="15" t="s">
        <v>188</v>
      </c>
      <c r="BM309" s="175" t="s">
        <v>540</v>
      </c>
    </row>
    <row r="310" spans="2:51" s="13" customFormat="1" ht="12">
      <c r="B310" s="177"/>
      <c r="D310" s="178" t="s">
        <v>148</v>
      </c>
      <c r="E310" s="179" t="s">
        <v>1</v>
      </c>
      <c r="F310" s="180" t="s">
        <v>280</v>
      </c>
      <c r="H310" s="181">
        <v>30</v>
      </c>
      <c r="I310" s="182"/>
      <c r="L310" s="177"/>
      <c r="M310" s="183"/>
      <c r="N310" s="184"/>
      <c r="O310" s="184"/>
      <c r="P310" s="184"/>
      <c r="Q310" s="184"/>
      <c r="R310" s="184"/>
      <c r="S310" s="184"/>
      <c r="T310" s="185"/>
      <c r="AT310" s="179" t="s">
        <v>148</v>
      </c>
      <c r="AU310" s="179" t="s">
        <v>85</v>
      </c>
      <c r="AV310" s="13" t="s">
        <v>85</v>
      </c>
      <c r="AW310" s="13" t="s">
        <v>34</v>
      </c>
      <c r="AX310" s="13" t="s">
        <v>83</v>
      </c>
      <c r="AY310" s="179" t="s">
        <v>137</v>
      </c>
    </row>
    <row r="311" spans="2:63" s="12" customFormat="1" ht="22.95" customHeight="1">
      <c r="B311" s="150"/>
      <c r="D311" s="151" t="s">
        <v>75</v>
      </c>
      <c r="E311" s="161" t="s">
        <v>541</v>
      </c>
      <c r="F311" s="161" t="s">
        <v>542</v>
      </c>
      <c r="I311" s="153"/>
      <c r="J311" s="162">
        <f>BK311</f>
        <v>0</v>
      </c>
      <c r="L311" s="150"/>
      <c r="M311" s="155"/>
      <c r="N311" s="156"/>
      <c r="O311" s="156"/>
      <c r="P311" s="157">
        <f>SUM(P312:P317)</f>
        <v>0</v>
      </c>
      <c r="Q311" s="156"/>
      <c r="R311" s="157">
        <f>SUM(R312:R317)</f>
        <v>0.02292975</v>
      </c>
      <c r="S311" s="156"/>
      <c r="T311" s="158">
        <f>SUM(T312:T317)</f>
        <v>0</v>
      </c>
      <c r="AR311" s="151" t="s">
        <v>85</v>
      </c>
      <c r="AT311" s="159" t="s">
        <v>75</v>
      </c>
      <c r="AU311" s="159" t="s">
        <v>83</v>
      </c>
      <c r="AY311" s="151" t="s">
        <v>137</v>
      </c>
      <c r="BK311" s="160">
        <f>SUM(BK312:BK317)</f>
        <v>0</v>
      </c>
    </row>
    <row r="312" spans="1:65" s="2" customFormat="1" ht="21.75" customHeight="1">
      <c r="A312" s="30"/>
      <c r="B312" s="163"/>
      <c r="C312" s="164" t="s">
        <v>543</v>
      </c>
      <c r="D312" s="164" t="s">
        <v>141</v>
      </c>
      <c r="E312" s="165" t="s">
        <v>544</v>
      </c>
      <c r="F312" s="166" t="s">
        <v>545</v>
      </c>
      <c r="G312" s="167" t="s">
        <v>144</v>
      </c>
      <c r="H312" s="168">
        <v>59</v>
      </c>
      <c r="I312" s="169"/>
      <c r="J312" s="170">
        <f>ROUND(I312*H312,1)</f>
        <v>0</v>
      </c>
      <c r="K312" s="166" t="s">
        <v>145</v>
      </c>
      <c r="L312" s="31"/>
      <c r="M312" s="171" t="s">
        <v>1</v>
      </c>
      <c r="N312" s="172" t="s">
        <v>41</v>
      </c>
      <c r="O312" s="56"/>
      <c r="P312" s="173">
        <f>O312*H312</f>
        <v>0</v>
      </c>
      <c r="Q312" s="173">
        <v>0.000205</v>
      </c>
      <c r="R312" s="173">
        <f>Q312*H312</f>
        <v>0.012095</v>
      </c>
      <c r="S312" s="173">
        <v>0</v>
      </c>
      <c r="T312" s="174">
        <f>S312*H312</f>
        <v>0</v>
      </c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R312" s="175" t="s">
        <v>188</v>
      </c>
      <c r="AT312" s="175" t="s">
        <v>141</v>
      </c>
      <c r="AU312" s="175" t="s">
        <v>85</v>
      </c>
      <c r="AY312" s="15" t="s">
        <v>137</v>
      </c>
      <c r="BE312" s="176">
        <f>IF(N312="základní",J312,0)</f>
        <v>0</v>
      </c>
      <c r="BF312" s="176">
        <f>IF(N312="snížená",J312,0)</f>
        <v>0</v>
      </c>
      <c r="BG312" s="176">
        <f>IF(N312="zákl. přenesená",J312,0)</f>
        <v>0</v>
      </c>
      <c r="BH312" s="176">
        <f>IF(N312="sníž. přenesená",J312,0)</f>
        <v>0</v>
      </c>
      <c r="BI312" s="176">
        <f>IF(N312="nulová",J312,0)</f>
        <v>0</v>
      </c>
      <c r="BJ312" s="15" t="s">
        <v>83</v>
      </c>
      <c r="BK312" s="176">
        <f>ROUND(I312*H312,1)</f>
        <v>0</v>
      </c>
      <c r="BL312" s="15" t="s">
        <v>188</v>
      </c>
      <c r="BM312" s="175" t="s">
        <v>546</v>
      </c>
    </row>
    <row r="313" spans="2:51" s="13" customFormat="1" ht="12">
      <c r="B313" s="177"/>
      <c r="D313" s="178" t="s">
        <v>148</v>
      </c>
      <c r="E313" s="179" t="s">
        <v>1</v>
      </c>
      <c r="F313" s="180" t="s">
        <v>402</v>
      </c>
      <c r="H313" s="181">
        <v>59</v>
      </c>
      <c r="I313" s="182"/>
      <c r="L313" s="177"/>
      <c r="M313" s="183"/>
      <c r="N313" s="184"/>
      <c r="O313" s="184"/>
      <c r="P313" s="184"/>
      <c r="Q313" s="184"/>
      <c r="R313" s="184"/>
      <c r="S313" s="184"/>
      <c r="T313" s="185"/>
      <c r="AT313" s="179" t="s">
        <v>148</v>
      </c>
      <c r="AU313" s="179" t="s">
        <v>85</v>
      </c>
      <c r="AV313" s="13" t="s">
        <v>85</v>
      </c>
      <c r="AW313" s="13" t="s">
        <v>34</v>
      </c>
      <c r="AX313" s="13" t="s">
        <v>83</v>
      </c>
      <c r="AY313" s="179" t="s">
        <v>137</v>
      </c>
    </row>
    <row r="314" spans="1:65" s="2" customFormat="1" ht="21.75" customHeight="1">
      <c r="A314" s="30"/>
      <c r="B314" s="163"/>
      <c r="C314" s="164" t="s">
        <v>547</v>
      </c>
      <c r="D314" s="164" t="s">
        <v>141</v>
      </c>
      <c r="E314" s="165" t="s">
        <v>548</v>
      </c>
      <c r="F314" s="166" t="s">
        <v>549</v>
      </c>
      <c r="G314" s="167" t="s">
        <v>144</v>
      </c>
      <c r="H314" s="168">
        <v>10</v>
      </c>
      <c r="I314" s="169"/>
      <c r="J314" s="170">
        <f>ROUND(I314*H314,1)</f>
        <v>0</v>
      </c>
      <c r="K314" s="166" t="s">
        <v>145</v>
      </c>
      <c r="L314" s="31"/>
      <c r="M314" s="171" t="s">
        <v>1</v>
      </c>
      <c r="N314" s="172" t="s">
        <v>41</v>
      </c>
      <c r="O314" s="56"/>
      <c r="P314" s="173">
        <f>O314*H314</f>
        <v>0</v>
      </c>
      <c r="Q314" s="173">
        <v>0.000286</v>
      </c>
      <c r="R314" s="173">
        <f>Q314*H314</f>
        <v>0.00286</v>
      </c>
      <c r="S314" s="173">
        <v>0</v>
      </c>
      <c r="T314" s="174">
        <f>S314*H314</f>
        <v>0</v>
      </c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R314" s="175" t="s">
        <v>188</v>
      </c>
      <c r="AT314" s="175" t="s">
        <v>141</v>
      </c>
      <c r="AU314" s="175" t="s">
        <v>85</v>
      </c>
      <c r="AY314" s="15" t="s">
        <v>137</v>
      </c>
      <c r="BE314" s="176">
        <f>IF(N314="základní",J314,0)</f>
        <v>0</v>
      </c>
      <c r="BF314" s="176">
        <f>IF(N314="snížená",J314,0)</f>
        <v>0</v>
      </c>
      <c r="BG314" s="176">
        <f>IF(N314="zákl. přenesená",J314,0)</f>
        <v>0</v>
      </c>
      <c r="BH314" s="176">
        <f>IF(N314="sníž. přenesená",J314,0)</f>
        <v>0</v>
      </c>
      <c r="BI314" s="176">
        <f>IF(N314="nulová",J314,0)</f>
        <v>0</v>
      </c>
      <c r="BJ314" s="15" t="s">
        <v>83</v>
      </c>
      <c r="BK314" s="176">
        <f>ROUND(I314*H314,1)</f>
        <v>0</v>
      </c>
      <c r="BL314" s="15" t="s">
        <v>188</v>
      </c>
      <c r="BM314" s="175" t="s">
        <v>550</v>
      </c>
    </row>
    <row r="315" spans="2:51" s="13" customFormat="1" ht="12">
      <c r="B315" s="177"/>
      <c r="D315" s="178" t="s">
        <v>148</v>
      </c>
      <c r="E315" s="179" t="s">
        <v>1</v>
      </c>
      <c r="F315" s="180" t="s">
        <v>194</v>
      </c>
      <c r="H315" s="181">
        <v>10</v>
      </c>
      <c r="I315" s="182"/>
      <c r="L315" s="177"/>
      <c r="M315" s="183"/>
      <c r="N315" s="184"/>
      <c r="O315" s="184"/>
      <c r="P315" s="184"/>
      <c r="Q315" s="184"/>
      <c r="R315" s="184"/>
      <c r="S315" s="184"/>
      <c r="T315" s="185"/>
      <c r="AT315" s="179" t="s">
        <v>148</v>
      </c>
      <c r="AU315" s="179" t="s">
        <v>85</v>
      </c>
      <c r="AV315" s="13" t="s">
        <v>85</v>
      </c>
      <c r="AW315" s="13" t="s">
        <v>34</v>
      </c>
      <c r="AX315" s="13" t="s">
        <v>83</v>
      </c>
      <c r="AY315" s="179" t="s">
        <v>137</v>
      </c>
    </row>
    <row r="316" spans="1:65" s="2" customFormat="1" ht="21.75" customHeight="1">
      <c r="A316" s="30"/>
      <c r="B316" s="163"/>
      <c r="C316" s="164" t="s">
        <v>551</v>
      </c>
      <c r="D316" s="164" t="s">
        <v>141</v>
      </c>
      <c r="E316" s="165" t="s">
        <v>552</v>
      </c>
      <c r="F316" s="166" t="s">
        <v>553</v>
      </c>
      <c r="G316" s="167" t="s">
        <v>144</v>
      </c>
      <c r="H316" s="168">
        <v>49</v>
      </c>
      <c r="I316" s="169"/>
      <c r="J316" s="170">
        <f>ROUND(I316*H316,1)</f>
        <v>0</v>
      </c>
      <c r="K316" s="166" t="s">
        <v>151</v>
      </c>
      <c r="L316" s="31"/>
      <c r="M316" s="171" t="s">
        <v>1</v>
      </c>
      <c r="N316" s="172" t="s">
        <v>41</v>
      </c>
      <c r="O316" s="56"/>
      <c r="P316" s="173">
        <f>O316*H316</f>
        <v>0</v>
      </c>
      <c r="Q316" s="173">
        <v>0.00016275</v>
      </c>
      <c r="R316" s="173">
        <f>Q316*H316</f>
        <v>0.00797475</v>
      </c>
      <c r="S316" s="173">
        <v>0</v>
      </c>
      <c r="T316" s="174">
        <f>S316*H316</f>
        <v>0</v>
      </c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R316" s="175" t="s">
        <v>188</v>
      </c>
      <c r="AT316" s="175" t="s">
        <v>141</v>
      </c>
      <c r="AU316" s="175" t="s">
        <v>85</v>
      </c>
      <c r="AY316" s="15" t="s">
        <v>137</v>
      </c>
      <c r="BE316" s="176">
        <f>IF(N316="základní",J316,0)</f>
        <v>0</v>
      </c>
      <c r="BF316" s="176">
        <f>IF(N316="snížená",J316,0)</f>
        <v>0</v>
      </c>
      <c r="BG316" s="176">
        <f>IF(N316="zákl. přenesená",J316,0)</f>
        <v>0</v>
      </c>
      <c r="BH316" s="176">
        <f>IF(N316="sníž. přenesená",J316,0)</f>
        <v>0</v>
      </c>
      <c r="BI316" s="176">
        <f>IF(N316="nulová",J316,0)</f>
        <v>0</v>
      </c>
      <c r="BJ316" s="15" t="s">
        <v>83</v>
      </c>
      <c r="BK316" s="176">
        <f>ROUND(I316*H316,1)</f>
        <v>0</v>
      </c>
      <c r="BL316" s="15" t="s">
        <v>188</v>
      </c>
      <c r="BM316" s="175" t="s">
        <v>554</v>
      </c>
    </row>
    <row r="317" spans="2:51" s="13" customFormat="1" ht="12">
      <c r="B317" s="177"/>
      <c r="D317" s="178" t="s">
        <v>148</v>
      </c>
      <c r="E317" s="179" t="s">
        <v>1</v>
      </c>
      <c r="F317" s="180" t="s">
        <v>359</v>
      </c>
      <c r="H317" s="181">
        <v>49</v>
      </c>
      <c r="I317" s="182"/>
      <c r="L317" s="177"/>
      <c r="M317" s="183"/>
      <c r="N317" s="184"/>
      <c r="O317" s="184"/>
      <c r="P317" s="184"/>
      <c r="Q317" s="184"/>
      <c r="R317" s="184"/>
      <c r="S317" s="184"/>
      <c r="T317" s="185"/>
      <c r="AT317" s="179" t="s">
        <v>148</v>
      </c>
      <c r="AU317" s="179" t="s">
        <v>85</v>
      </c>
      <c r="AV317" s="13" t="s">
        <v>85</v>
      </c>
      <c r="AW317" s="13" t="s">
        <v>34</v>
      </c>
      <c r="AX317" s="13" t="s">
        <v>83</v>
      </c>
      <c r="AY317" s="179" t="s">
        <v>137</v>
      </c>
    </row>
    <row r="318" spans="2:63" s="12" customFormat="1" ht="25.95" customHeight="1">
      <c r="B318" s="150"/>
      <c r="D318" s="151" t="s">
        <v>75</v>
      </c>
      <c r="E318" s="152" t="s">
        <v>555</v>
      </c>
      <c r="F318" s="152" t="s">
        <v>556</v>
      </c>
      <c r="I318" s="153"/>
      <c r="J318" s="154">
        <f>BK318</f>
        <v>0</v>
      </c>
      <c r="L318" s="150"/>
      <c r="M318" s="155"/>
      <c r="N318" s="156"/>
      <c r="O318" s="156"/>
      <c r="P318" s="157">
        <f>SUM(P319:P325)</f>
        <v>0</v>
      </c>
      <c r="Q318" s="156"/>
      <c r="R318" s="157">
        <f>SUM(R319:R325)</f>
        <v>0</v>
      </c>
      <c r="S318" s="156"/>
      <c r="T318" s="158">
        <f>SUM(T319:T325)</f>
        <v>0</v>
      </c>
      <c r="AR318" s="151" t="s">
        <v>146</v>
      </c>
      <c r="AT318" s="159" t="s">
        <v>75</v>
      </c>
      <c r="AU318" s="159" t="s">
        <v>76</v>
      </c>
      <c r="AY318" s="151" t="s">
        <v>137</v>
      </c>
      <c r="BK318" s="160">
        <f>SUM(BK319:BK325)</f>
        <v>0</v>
      </c>
    </row>
    <row r="319" spans="1:65" s="2" customFormat="1" ht="44.25" customHeight="1">
      <c r="A319" s="30"/>
      <c r="B319" s="163"/>
      <c r="C319" s="164" t="s">
        <v>557</v>
      </c>
      <c r="D319" s="164" t="s">
        <v>141</v>
      </c>
      <c r="E319" s="165" t="s">
        <v>558</v>
      </c>
      <c r="F319" s="166" t="s">
        <v>559</v>
      </c>
      <c r="G319" s="167" t="s">
        <v>560</v>
      </c>
      <c r="H319" s="168">
        <v>96</v>
      </c>
      <c r="I319" s="169"/>
      <c r="J319" s="170">
        <f aca="true" t="shared" si="10" ref="J319:J325">ROUND(I319*H319,1)</f>
        <v>0</v>
      </c>
      <c r="K319" s="166" t="s">
        <v>1</v>
      </c>
      <c r="L319" s="31"/>
      <c r="M319" s="171" t="s">
        <v>1</v>
      </c>
      <c r="N319" s="172" t="s">
        <v>41</v>
      </c>
      <c r="O319" s="56"/>
      <c r="P319" s="173">
        <f aca="true" t="shared" si="11" ref="P319:P325">O319*H319</f>
        <v>0</v>
      </c>
      <c r="Q319" s="173">
        <v>0</v>
      </c>
      <c r="R319" s="173">
        <f aca="true" t="shared" si="12" ref="R319:R325">Q319*H319</f>
        <v>0</v>
      </c>
      <c r="S319" s="173">
        <v>0</v>
      </c>
      <c r="T319" s="174">
        <f aca="true" t="shared" si="13" ref="T319:T325">S319*H319</f>
        <v>0</v>
      </c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R319" s="175" t="s">
        <v>561</v>
      </c>
      <c r="AT319" s="175" t="s">
        <v>141</v>
      </c>
      <c r="AU319" s="175" t="s">
        <v>83</v>
      </c>
      <c r="AY319" s="15" t="s">
        <v>137</v>
      </c>
      <c r="BE319" s="176">
        <f aca="true" t="shared" si="14" ref="BE319:BE325">IF(N319="základní",J319,0)</f>
        <v>0</v>
      </c>
      <c r="BF319" s="176">
        <f aca="true" t="shared" si="15" ref="BF319:BF325">IF(N319="snížená",J319,0)</f>
        <v>0</v>
      </c>
      <c r="BG319" s="176">
        <f aca="true" t="shared" si="16" ref="BG319:BG325">IF(N319="zákl. přenesená",J319,0)</f>
        <v>0</v>
      </c>
      <c r="BH319" s="176">
        <f aca="true" t="shared" si="17" ref="BH319:BH325">IF(N319="sníž. přenesená",J319,0)</f>
        <v>0</v>
      </c>
      <c r="BI319" s="176">
        <f aca="true" t="shared" si="18" ref="BI319:BI325">IF(N319="nulová",J319,0)</f>
        <v>0</v>
      </c>
      <c r="BJ319" s="15" t="s">
        <v>83</v>
      </c>
      <c r="BK319" s="176">
        <f aca="true" t="shared" si="19" ref="BK319:BK325">ROUND(I319*H319,1)</f>
        <v>0</v>
      </c>
      <c r="BL319" s="15" t="s">
        <v>561</v>
      </c>
      <c r="BM319" s="175" t="s">
        <v>562</v>
      </c>
    </row>
    <row r="320" spans="1:65" s="2" customFormat="1" ht="21.75" customHeight="1">
      <c r="A320" s="30"/>
      <c r="B320" s="163"/>
      <c r="C320" s="164" t="s">
        <v>563</v>
      </c>
      <c r="D320" s="164" t="s">
        <v>141</v>
      </c>
      <c r="E320" s="165" t="s">
        <v>564</v>
      </c>
      <c r="F320" s="166" t="s">
        <v>565</v>
      </c>
      <c r="G320" s="167" t="s">
        <v>298</v>
      </c>
      <c r="H320" s="168">
        <v>1</v>
      </c>
      <c r="I320" s="169"/>
      <c r="J320" s="170">
        <f t="shared" si="10"/>
        <v>0</v>
      </c>
      <c r="K320" s="166" t="s">
        <v>1</v>
      </c>
      <c r="L320" s="31"/>
      <c r="M320" s="171" t="s">
        <v>1</v>
      </c>
      <c r="N320" s="172" t="s">
        <v>41</v>
      </c>
      <c r="O320" s="56"/>
      <c r="P320" s="173">
        <f t="shared" si="11"/>
        <v>0</v>
      </c>
      <c r="Q320" s="173">
        <v>0</v>
      </c>
      <c r="R320" s="173">
        <f t="shared" si="12"/>
        <v>0</v>
      </c>
      <c r="S320" s="173">
        <v>0</v>
      </c>
      <c r="T320" s="174">
        <f t="shared" si="13"/>
        <v>0</v>
      </c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R320" s="175" t="s">
        <v>561</v>
      </c>
      <c r="AT320" s="175" t="s">
        <v>141</v>
      </c>
      <c r="AU320" s="175" t="s">
        <v>83</v>
      </c>
      <c r="AY320" s="15" t="s">
        <v>137</v>
      </c>
      <c r="BE320" s="176">
        <f t="shared" si="14"/>
        <v>0</v>
      </c>
      <c r="BF320" s="176">
        <f t="shared" si="15"/>
        <v>0</v>
      </c>
      <c r="BG320" s="176">
        <f t="shared" si="16"/>
        <v>0</v>
      </c>
      <c r="BH320" s="176">
        <f t="shared" si="17"/>
        <v>0</v>
      </c>
      <c r="BI320" s="176">
        <f t="shared" si="18"/>
        <v>0</v>
      </c>
      <c r="BJ320" s="15" t="s">
        <v>83</v>
      </c>
      <c r="BK320" s="176">
        <f t="shared" si="19"/>
        <v>0</v>
      </c>
      <c r="BL320" s="15" t="s">
        <v>561</v>
      </c>
      <c r="BM320" s="175" t="s">
        <v>566</v>
      </c>
    </row>
    <row r="321" spans="1:65" s="2" customFormat="1" ht="16.5" customHeight="1">
      <c r="A321" s="30"/>
      <c r="B321" s="163"/>
      <c r="C321" s="164" t="s">
        <v>567</v>
      </c>
      <c r="D321" s="164" t="s">
        <v>141</v>
      </c>
      <c r="E321" s="165" t="s">
        <v>568</v>
      </c>
      <c r="F321" s="166" t="s">
        <v>569</v>
      </c>
      <c r="G321" s="167" t="s">
        <v>560</v>
      </c>
      <c r="H321" s="168">
        <v>72</v>
      </c>
      <c r="I321" s="169"/>
      <c r="J321" s="170">
        <f t="shared" si="10"/>
        <v>0</v>
      </c>
      <c r="K321" s="166" t="s">
        <v>1</v>
      </c>
      <c r="L321" s="31"/>
      <c r="M321" s="171" t="s">
        <v>1</v>
      </c>
      <c r="N321" s="172" t="s">
        <v>41</v>
      </c>
      <c r="O321" s="56"/>
      <c r="P321" s="173">
        <f t="shared" si="11"/>
        <v>0</v>
      </c>
      <c r="Q321" s="173">
        <v>0</v>
      </c>
      <c r="R321" s="173">
        <f t="shared" si="12"/>
        <v>0</v>
      </c>
      <c r="S321" s="173">
        <v>0</v>
      </c>
      <c r="T321" s="174">
        <f t="shared" si="13"/>
        <v>0</v>
      </c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R321" s="175" t="s">
        <v>561</v>
      </c>
      <c r="AT321" s="175" t="s">
        <v>141</v>
      </c>
      <c r="AU321" s="175" t="s">
        <v>83</v>
      </c>
      <c r="AY321" s="15" t="s">
        <v>137</v>
      </c>
      <c r="BE321" s="176">
        <f t="shared" si="14"/>
        <v>0</v>
      </c>
      <c r="BF321" s="176">
        <f t="shared" si="15"/>
        <v>0</v>
      </c>
      <c r="BG321" s="176">
        <f t="shared" si="16"/>
        <v>0</v>
      </c>
      <c r="BH321" s="176">
        <f t="shared" si="17"/>
        <v>0</v>
      </c>
      <c r="BI321" s="176">
        <f t="shared" si="18"/>
        <v>0</v>
      </c>
      <c r="BJ321" s="15" t="s">
        <v>83</v>
      </c>
      <c r="BK321" s="176">
        <f t="shared" si="19"/>
        <v>0</v>
      </c>
      <c r="BL321" s="15" t="s">
        <v>561</v>
      </c>
      <c r="BM321" s="175" t="s">
        <v>570</v>
      </c>
    </row>
    <row r="322" spans="1:65" s="2" customFormat="1" ht="16.5" customHeight="1">
      <c r="A322" s="30"/>
      <c r="B322" s="163"/>
      <c r="C322" s="164" t="s">
        <v>571</v>
      </c>
      <c r="D322" s="164" t="s">
        <v>141</v>
      </c>
      <c r="E322" s="165" t="s">
        <v>572</v>
      </c>
      <c r="F322" s="166" t="s">
        <v>573</v>
      </c>
      <c r="G322" s="167" t="s">
        <v>560</v>
      </c>
      <c r="H322" s="168">
        <v>72</v>
      </c>
      <c r="I322" s="169"/>
      <c r="J322" s="170">
        <f t="shared" si="10"/>
        <v>0</v>
      </c>
      <c r="K322" s="166" t="s">
        <v>1</v>
      </c>
      <c r="L322" s="31"/>
      <c r="M322" s="171" t="s">
        <v>1</v>
      </c>
      <c r="N322" s="172" t="s">
        <v>41</v>
      </c>
      <c r="O322" s="56"/>
      <c r="P322" s="173">
        <f t="shared" si="11"/>
        <v>0</v>
      </c>
      <c r="Q322" s="173">
        <v>0</v>
      </c>
      <c r="R322" s="173">
        <f t="shared" si="12"/>
        <v>0</v>
      </c>
      <c r="S322" s="173">
        <v>0</v>
      </c>
      <c r="T322" s="174">
        <f t="shared" si="13"/>
        <v>0</v>
      </c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R322" s="175" t="s">
        <v>561</v>
      </c>
      <c r="AT322" s="175" t="s">
        <v>141</v>
      </c>
      <c r="AU322" s="175" t="s">
        <v>83</v>
      </c>
      <c r="AY322" s="15" t="s">
        <v>137</v>
      </c>
      <c r="BE322" s="176">
        <f t="shared" si="14"/>
        <v>0</v>
      </c>
      <c r="BF322" s="176">
        <f t="shared" si="15"/>
        <v>0</v>
      </c>
      <c r="BG322" s="176">
        <f t="shared" si="16"/>
        <v>0</v>
      </c>
      <c r="BH322" s="176">
        <f t="shared" si="17"/>
        <v>0</v>
      </c>
      <c r="BI322" s="176">
        <f t="shared" si="18"/>
        <v>0</v>
      </c>
      <c r="BJ322" s="15" t="s">
        <v>83</v>
      </c>
      <c r="BK322" s="176">
        <f t="shared" si="19"/>
        <v>0</v>
      </c>
      <c r="BL322" s="15" t="s">
        <v>561</v>
      </c>
      <c r="BM322" s="175" t="s">
        <v>574</v>
      </c>
    </row>
    <row r="323" spans="1:65" s="2" customFormat="1" ht="16.5" customHeight="1">
      <c r="A323" s="30"/>
      <c r="B323" s="163"/>
      <c r="C323" s="164" t="s">
        <v>575</v>
      </c>
      <c r="D323" s="164" t="s">
        <v>141</v>
      </c>
      <c r="E323" s="165" t="s">
        <v>576</v>
      </c>
      <c r="F323" s="166" t="s">
        <v>577</v>
      </c>
      <c r="G323" s="167" t="s">
        <v>560</v>
      </c>
      <c r="H323" s="168">
        <v>20</v>
      </c>
      <c r="I323" s="169"/>
      <c r="J323" s="170">
        <f t="shared" si="10"/>
        <v>0</v>
      </c>
      <c r="K323" s="166" t="s">
        <v>1</v>
      </c>
      <c r="L323" s="31"/>
      <c r="M323" s="171" t="s">
        <v>1</v>
      </c>
      <c r="N323" s="172" t="s">
        <v>41</v>
      </c>
      <c r="O323" s="56"/>
      <c r="P323" s="173">
        <f t="shared" si="11"/>
        <v>0</v>
      </c>
      <c r="Q323" s="173">
        <v>0</v>
      </c>
      <c r="R323" s="173">
        <f t="shared" si="12"/>
        <v>0</v>
      </c>
      <c r="S323" s="173">
        <v>0</v>
      </c>
      <c r="T323" s="174">
        <f t="shared" si="13"/>
        <v>0</v>
      </c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R323" s="175" t="s">
        <v>561</v>
      </c>
      <c r="AT323" s="175" t="s">
        <v>141</v>
      </c>
      <c r="AU323" s="175" t="s">
        <v>83</v>
      </c>
      <c r="AY323" s="15" t="s">
        <v>137</v>
      </c>
      <c r="BE323" s="176">
        <f t="shared" si="14"/>
        <v>0</v>
      </c>
      <c r="BF323" s="176">
        <f t="shared" si="15"/>
        <v>0</v>
      </c>
      <c r="BG323" s="176">
        <f t="shared" si="16"/>
        <v>0</v>
      </c>
      <c r="BH323" s="176">
        <f t="shared" si="17"/>
        <v>0</v>
      </c>
      <c r="BI323" s="176">
        <f t="shared" si="18"/>
        <v>0</v>
      </c>
      <c r="BJ323" s="15" t="s">
        <v>83</v>
      </c>
      <c r="BK323" s="176">
        <f t="shared" si="19"/>
        <v>0</v>
      </c>
      <c r="BL323" s="15" t="s">
        <v>561</v>
      </c>
      <c r="BM323" s="175" t="s">
        <v>578</v>
      </c>
    </row>
    <row r="324" spans="1:65" s="2" customFormat="1" ht="33" customHeight="1">
      <c r="A324" s="30"/>
      <c r="B324" s="163"/>
      <c r="C324" s="164" t="s">
        <v>579</v>
      </c>
      <c r="D324" s="164" t="s">
        <v>141</v>
      </c>
      <c r="E324" s="165" t="s">
        <v>580</v>
      </c>
      <c r="F324" s="166" t="s">
        <v>581</v>
      </c>
      <c r="G324" s="167" t="s">
        <v>298</v>
      </c>
      <c r="H324" s="168">
        <v>1</v>
      </c>
      <c r="I324" s="169"/>
      <c r="J324" s="170">
        <f t="shared" si="10"/>
        <v>0</v>
      </c>
      <c r="K324" s="166" t="s">
        <v>1</v>
      </c>
      <c r="L324" s="31"/>
      <c r="M324" s="171" t="s">
        <v>1</v>
      </c>
      <c r="N324" s="172" t="s">
        <v>41</v>
      </c>
      <c r="O324" s="56"/>
      <c r="P324" s="173">
        <f t="shared" si="11"/>
        <v>0</v>
      </c>
      <c r="Q324" s="173">
        <v>0</v>
      </c>
      <c r="R324" s="173">
        <f t="shared" si="12"/>
        <v>0</v>
      </c>
      <c r="S324" s="173">
        <v>0</v>
      </c>
      <c r="T324" s="174">
        <f t="shared" si="13"/>
        <v>0</v>
      </c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R324" s="175" t="s">
        <v>561</v>
      </c>
      <c r="AT324" s="175" t="s">
        <v>141</v>
      </c>
      <c r="AU324" s="175" t="s">
        <v>83</v>
      </c>
      <c r="AY324" s="15" t="s">
        <v>137</v>
      </c>
      <c r="BE324" s="176">
        <f t="shared" si="14"/>
        <v>0</v>
      </c>
      <c r="BF324" s="176">
        <f t="shared" si="15"/>
        <v>0</v>
      </c>
      <c r="BG324" s="176">
        <f t="shared" si="16"/>
        <v>0</v>
      </c>
      <c r="BH324" s="176">
        <f t="shared" si="17"/>
        <v>0</v>
      </c>
      <c r="BI324" s="176">
        <f t="shared" si="18"/>
        <v>0</v>
      </c>
      <c r="BJ324" s="15" t="s">
        <v>83</v>
      </c>
      <c r="BK324" s="176">
        <f t="shared" si="19"/>
        <v>0</v>
      </c>
      <c r="BL324" s="15" t="s">
        <v>561</v>
      </c>
      <c r="BM324" s="175" t="s">
        <v>582</v>
      </c>
    </row>
    <row r="325" spans="1:65" s="2" customFormat="1" ht="21.75" customHeight="1">
      <c r="A325" s="30"/>
      <c r="B325" s="163"/>
      <c r="C325" s="164" t="s">
        <v>583</v>
      </c>
      <c r="D325" s="164" t="s">
        <v>141</v>
      </c>
      <c r="E325" s="165" t="s">
        <v>584</v>
      </c>
      <c r="F325" s="166" t="s">
        <v>585</v>
      </c>
      <c r="G325" s="167" t="s">
        <v>298</v>
      </c>
      <c r="H325" s="168">
        <v>1</v>
      </c>
      <c r="I325" s="169"/>
      <c r="J325" s="170">
        <f t="shared" si="10"/>
        <v>0</v>
      </c>
      <c r="K325" s="166" t="s">
        <v>1</v>
      </c>
      <c r="L325" s="31"/>
      <c r="M325" s="197" t="s">
        <v>1</v>
      </c>
      <c r="N325" s="198" t="s">
        <v>41</v>
      </c>
      <c r="O325" s="199"/>
      <c r="P325" s="200">
        <f t="shared" si="11"/>
        <v>0</v>
      </c>
      <c r="Q325" s="200">
        <v>0</v>
      </c>
      <c r="R325" s="200">
        <f t="shared" si="12"/>
        <v>0</v>
      </c>
      <c r="S325" s="200">
        <v>0</v>
      </c>
      <c r="T325" s="201">
        <f t="shared" si="13"/>
        <v>0</v>
      </c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R325" s="175" t="s">
        <v>561</v>
      </c>
      <c r="AT325" s="175" t="s">
        <v>141</v>
      </c>
      <c r="AU325" s="175" t="s">
        <v>83</v>
      </c>
      <c r="AY325" s="15" t="s">
        <v>137</v>
      </c>
      <c r="BE325" s="176">
        <f t="shared" si="14"/>
        <v>0</v>
      </c>
      <c r="BF325" s="176">
        <f t="shared" si="15"/>
        <v>0</v>
      </c>
      <c r="BG325" s="176">
        <f t="shared" si="16"/>
        <v>0</v>
      </c>
      <c r="BH325" s="176">
        <f t="shared" si="17"/>
        <v>0</v>
      </c>
      <c r="BI325" s="176">
        <f t="shared" si="18"/>
        <v>0</v>
      </c>
      <c r="BJ325" s="15" t="s">
        <v>83</v>
      </c>
      <c r="BK325" s="176">
        <f t="shared" si="19"/>
        <v>0</v>
      </c>
      <c r="BL325" s="15" t="s">
        <v>561</v>
      </c>
      <c r="BM325" s="175" t="s">
        <v>586</v>
      </c>
    </row>
    <row r="326" spans="1:31" s="2" customFormat="1" ht="6.9" customHeight="1">
      <c r="A326" s="30"/>
      <c r="B326" s="45"/>
      <c r="C326" s="46"/>
      <c r="D326" s="46"/>
      <c r="E326" s="46"/>
      <c r="F326" s="46"/>
      <c r="G326" s="46"/>
      <c r="H326" s="46"/>
      <c r="I326" s="123"/>
      <c r="J326" s="46"/>
      <c r="K326" s="46"/>
      <c r="L326" s="31"/>
      <c r="M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</row>
  </sheetData>
  <autoFilter ref="C134:K325"/>
  <mergeCells count="12">
    <mergeCell ref="E127:H127"/>
    <mergeCell ref="L2:V2"/>
    <mergeCell ref="E85:H85"/>
    <mergeCell ref="E87:H87"/>
    <mergeCell ref="E89:H89"/>
    <mergeCell ref="E123:H123"/>
    <mergeCell ref="E125:H12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96"/>
      <c r="L2" s="202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5" t="s">
        <v>93</v>
      </c>
    </row>
    <row r="3" spans="2:46" s="1" customFormat="1" ht="6.9" customHeight="1">
      <c r="B3" s="16"/>
      <c r="C3" s="17"/>
      <c r="D3" s="17"/>
      <c r="E3" s="17"/>
      <c r="F3" s="17"/>
      <c r="G3" s="17"/>
      <c r="H3" s="17"/>
      <c r="I3" s="97"/>
      <c r="J3" s="17"/>
      <c r="K3" s="17"/>
      <c r="L3" s="18"/>
      <c r="AT3" s="15" t="s">
        <v>85</v>
      </c>
    </row>
    <row r="4" spans="2:46" s="1" customFormat="1" ht="24.9" customHeight="1">
      <c r="B4" s="18"/>
      <c r="D4" s="19" t="s">
        <v>97</v>
      </c>
      <c r="I4" s="96"/>
      <c r="L4" s="18"/>
      <c r="M4" s="98" t="s">
        <v>10</v>
      </c>
      <c r="AT4" s="15" t="s">
        <v>3</v>
      </c>
    </row>
    <row r="5" spans="2:12" s="1" customFormat="1" ht="6.9" customHeight="1">
      <c r="B5" s="18"/>
      <c r="I5" s="96"/>
      <c r="L5" s="18"/>
    </row>
    <row r="6" spans="2:12" s="1" customFormat="1" ht="12" customHeight="1">
      <c r="B6" s="18"/>
      <c r="D6" s="25" t="s">
        <v>16</v>
      </c>
      <c r="I6" s="96"/>
      <c r="L6" s="18"/>
    </row>
    <row r="7" spans="2:12" s="1" customFormat="1" ht="16.5" customHeight="1">
      <c r="B7" s="18"/>
      <c r="E7" s="246" t="str">
        <f>'Rekapitulace stavby'!K6</f>
        <v>Rekonstrukce centrální kotelny Habrovanského zámku</v>
      </c>
      <c r="F7" s="247"/>
      <c r="G7" s="247"/>
      <c r="H7" s="247"/>
      <c r="I7" s="96"/>
      <c r="L7" s="18"/>
    </row>
    <row r="8" spans="2:12" s="1" customFormat="1" ht="12" customHeight="1">
      <c r="B8" s="18"/>
      <c r="D8" s="25" t="s">
        <v>98</v>
      </c>
      <c r="I8" s="96"/>
      <c r="L8" s="18"/>
    </row>
    <row r="9" spans="1:31" s="2" customFormat="1" ht="16.5" customHeight="1">
      <c r="A9" s="30"/>
      <c r="B9" s="31"/>
      <c r="C9" s="30"/>
      <c r="D9" s="30"/>
      <c r="E9" s="246" t="s">
        <v>99</v>
      </c>
      <c r="F9" s="245"/>
      <c r="G9" s="245"/>
      <c r="H9" s="245"/>
      <c r="I9" s="99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 customHeight="1">
      <c r="A10" s="30"/>
      <c r="B10" s="31"/>
      <c r="C10" s="30"/>
      <c r="D10" s="25" t="s">
        <v>100</v>
      </c>
      <c r="E10" s="30"/>
      <c r="F10" s="30"/>
      <c r="G10" s="30"/>
      <c r="H10" s="30"/>
      <c r="I10" s="99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6.5" customHeight="1">
      <c r="A11" s="30"/>
      <c r="B11" s="31"/>
      <c r="C11" s="30"/>
      <c r="D11" s="30"/>
      <c r="E11" s="236" t="s">
        <v>587</v>
      </c>
      <c r="F11" s="245"/>
      <c r="G11" s="245"/>
      <c r="H11" s="245"/>
      <c r="I11" s="99"/>
      <c r="J11" s="30"/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>
      <c r="A12" s="30"/>
      <c r="B12" s="31"/>
      <c r="C12" s="30"/>
      <c r="D12" s="30"/>
      <c r="E12" s="30"/>
      <c r="F12" s="30"/>
      <c r="G12" s="30"/>
      <c r="H12" s="30"/>
      <c r="I12" s="99"/>
      <c r="J12" s="30"/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2" customHeight="1">
      <c r="A13" s="30"/>
      <c r="B13" s="31"/>
      <c r="C13" s="30"/>
      <c r="D13" s="25" t="s">
        <v>18</v>
      </c>
      <c r="E13" s="30"/>
      <c r="F13" s="23" t="s">
        <v>1</v>
      </c>
      <c r="G13" s="30"/>
      <c r="H13" s="30"/>
      <c r="I13" s="100" t="s">
        <v>19</v>
      </c>
      <c r="J13" s="23" t="s">
        <v>1</v>
      </c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5" t="s">
        <v>20</v>
      </c>
      <c r="E14" s="30"/>
      <c r="F14" s="23" t="s">
        <v>21</v>
      </c>
      <c r="G14" s="30"/>
      <c r="H14" s="30"/>
      <c r="I14" s="100" t="s">
        <v>22</v>
      </c>
      <c r="J14" s="53" t="str">
        <f>'Rekapitulace stavby'!AN8</f>
        <v>30. 4. 2020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0.95" customHeight="1">
      <c r="A15" s="30"/>
      <c r="B15" s="31"/>
      <c r="C15" s="30"/>
      <c r="D15" s="30"/>
      <c r="E15" s="30"/>
      <c r="F15" s="30"/>
      <c r="G15" s="30"/>
      <c r="H15" s="30"/>
      <c r="I15" s="99"/>
      <c r="J15" s="30"/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12" customHeight="1">
      <c r="A16" s="30"/>
      <c r="B16" s="31"/>
      <c r="C16" s="30"/>
      <c r="D16" s="25" t="s">
        <v>24</v>
      </c>
      <c r="E16" s="30"/>
      <c r="F16" s="30"/>
      <c r="G16" s="30"/>
      <c r="H16" s="30"/>
      <c r="I16" s="100" t="s">
        <v>25</v>
      </c>
      <c r="J16" s="23" t="s">
        <v>1</v>
      </c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8" customHeight="1">
      <c r="A17" s="30"/>
      <c r="B17" s="31"/>
      <c r="C17" s="30"/>
      <c r="D17" s="30"/>
      <c r="E17" s="23" t="s">
        <v>26</v>
      </c>
      <c r="F17" s="30"/>
      <c r="G17" s="30"/>
      <c r="H17" s="30"/>
      <c r="I17" s="100" t="s">
        <v>27</v>
      </c>
      <c r="J17" s="23" t="s">
        <v>1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6.9" customHeight="1">
      <c r="A18" s="30"/>
      <c r="B18" s="31"/>
      <c r="C18" s="30"/>
      <c r="D18" s="30"/>
      <c r="E18" s="30"/>
      <c r="F18" s="30"/>
      <c r="G18" s="30"/>
      <c r="H18" s="30"/>
      <c r="I18" s="99"/>
      <c r="J18" s="30"/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2" customHeight="1">
      <c r="A19" s="30"/>
      <c r="B19" s="31"/>
      <c r="C19" s="30"/>
      <c r="D19" s="25" t="s">
        <v>28</v>
      </c>
      <c r="E19" s="30"/>
      <c r="F19" s="30"/>
      <c r="G19" s="30"/>
      <c r="H19" s="30"/>
      <c r="I19" s="100" t="s">
        <v>25</v>
      </c>
      <c r="J19" s="26" t="str">
        <f>'Rekapitulace stavby'!AN13</f>
        <v>Vyplň údaj</v>
      </c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8" customHeight="1">
      <c r="A20" s="30"/>
      <c r="B20" s="31"/>
      <c r="C20" s="30"/>
      <c r="D20" s="30"/>
      <c r="E20" s="248" t="str">
        <f>'Rekapitulace stavby'!E14</f>
        <v>Vyplň údaj</v>
      </c>
      <c r="F20" s="214"/>
      <c r="G20" s="214"/>
      <c r="H20" s="214"/>
      <c r="I20" s="100" t="s">
        <v>27</v>
      </c>
      <c r="J20" s="26" t="str">
        <f>'Rekapitulace stavby'!AN14</f>
        <v>Vyplň údaj</v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6.9" customHeight="1">
      <c r="A21" s="30"/>
      <c r="B21" s="31"/>
      <c r="C21" s="30"/>
      <c r="D21" s="30"/>
      <c r="E21" s="30"/>
      <c r="F21" s="30"/>
      <c r="G21" s="30"/>
      <c r="H21" s="30"/>
      <c r="I21" s="99"/>
      <c r="J21" s="30"/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2" customHeight="1">
      <c r="A22" s="30"/>
      <c r="B22" s="31"/>
      <c r="C22" s="30"/>
      <c r="D22" s="25" t="s">
        <v>30</v>
      </c>
      <c r="E22" s="30"/>
      <c r="F22" s="30"/>
      <c r="G22" s="30"/>
      <c r="H22" s="30"/>
      <c r="I22" s="100" t="s">
        <v>25</v>
      </c>
      <c r="J22" s="23" t="s">
        <v>1</v>
      </c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8" customHeight="1">
      <c r="A23" s="30"/>
      <c r="B23" s="31"/>
      <c r="C23" s="30"/>
      <c r="D23" s="30"/>
      <c r="E23" s="23" t="s">
        <v>31</v>
      </c>
      <c r="F23" s="30"/>
      <c r="G23" s="30"/>
      <c r="H23" s="30"/>
      <c r="I23" s="100" t="s">
        <v>27</v>
      </c>
      <c r="J23" s="23" t="s">
        <v>1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6.9" customHeight="1">
      <c r="A24" s="30"/>
      <c r="B24" s="31"/>
      <c r="C24" s="30"/>
      <c r="D24" s="30"/>
      <c r="E24" s="30"/>
      <c r="F24" s="30"/>
      <c r="G24" s="30"/>
      <c r="H24" s="30"/>
      <c r="I24" s="99"/>
      <c r="J24" s="30"/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2" customHeight="1">
      <c r="A25" s="30"/>
      <c r="B25" s="31"/>
      <c r="C25" s="30"/>
      <c r="D25" s="25" t="s">
        <v>32</v>
      </c>
      <c r="E25" s="30"/>
      <c r="F25" s="30"/>
      <c r="G25" s="30"/>
      <c r="H25" s="30"/>
      <c r="I25" s="100" t="s">
        <v>25</v>
      </c>
      <c r="J25" s="23" t="str">
        <f>IF('Rekapitulace stavby'!AN19="","",'Rekapitulace stavby'!AN19)</f>
        <v/>
      </c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8" customHeight="1">
      <c r="A26" s="30"/>
      <c r="B26" s="31"/>
      <c r="C26" s="30"/>
      <c r="D26" s="30"/>
      <c r="E26" s="23" t="str">
        <f>IF('Rekapitulace stavby'!E20="","",'Rekapitulace stavby'!E20)</f>
        <v xml:space="preserve"> </v>
      </c>
      <c r="F26" s="30"/>
      <c r="G26" s="30"/>
      <c r="H26" s="30"/>
      <c r="I26" s="100" t="s">
        <v>27</v>
      </c>
      <c r="J26" s="23" t="str">
        <f>IF('Rekapitulace stavby'!AN20="","",'Rekapitulace stavby'!AN20)</f>
        <v/>
      </c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6.9" customHeight="1">
      <c r="A27" s="30"/>
      <c r="B27" s="31"/>
      <c r="C27" s="30"/>
      <c r="D27" s="30"/>
      <c r="E27" s="30"/>
      <c r="F27" s="30"/>
      <c r="G27" s="30"/>
      <c r="H27" s="30"/>
      <c r="I27" s="99"/>
      <c r="J27" s="30"/>
      <c r="K27" s="30"/>
      <c r="L27" s="4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2" customHeight="1">
      <c r="A28" s="30"/>
      <c r="B28" s="31"/>
      <c r="C28" s="30"/>
      <c r="D28" s="25" t="s">
        <v>35</v>
      </c>
      <c r="E28" s="30"/>
      <c r="F28" s="30"/>
      <c r="G28" s="30"/>
      <c r="H28" s="30"/>
      <c r="I28" s="99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8" customFormat="1" ht="16.5" customHeight="1">
      <c r="A29" s="101"/>
      <c r="B29" s="102"/>
      <c r="C29" s="101"/>
      <c r="D29" s="101"/>
      <c r="E29" s="218" t="s">
        <v>1</v>
      </c>
      <c r="F29" s="218"/>
      <c r="G29" s="218"/>
      <c r="H29" s="218"/>
      <c r="I29" s="103"/>
      <c r="J29" s="101"/>
      <c r="K29" s="101"/>
      <c r="L29" s="104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6.9" customHeight="1">
      <c r="A30" s="30"/>
      <c r="B30" s="31"/>
      <c r="C30" s="30"/>
      <c r="D30" s="30"/>
      <c r="E30" s="30"/>
      <c r="F30" s="30"/>
      <c r="G30" s="30"/>
      <c r="H30" s="30"/>
      <c r="I30" s="99"/>
      <c r="J30" s="30"/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" customHeight="1">
      <c r="A31" s="30"/>
      <c r="B31" s="31"/>
      <c r="C31" s="30"/>
      <c r="D31" s="64"/>
      <c r="E31" s="64"/>
      <c r="F31" s="64"/>
      <c r="G31" s="64"/>
      <c r="H31" s="64"/>
      <c r="I31" s="105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25.35" customHeight="1">
      <c r="A32" s="30"/>
      <c r="B32" s="31"/>
      <c r="C32" s="30"/>
      <c r="D32" s="106" t="s">
        <v>36</v>
      </c>
      <c r="E32" s="30"/>
      <c r="F32" s="30"/>
      <c r="G32" s="30"/>
      <c r="H32" s="30"/>
      <c r="I32" s="99"/>
      <c r="J32" s="69">
        <f>ROUND(J125,1)</f>
        <v>0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6.9" customHeight="1">
      <c r="A33" s="30"/>
      <c r="B33" s="31"/>
      <c r="C33" s="30"/>
      <c r="D33" s="64"/>
      <c r="E33" s="64"/>
      <c r="F33" s="64"/>
      <c r="G33" s="64"/>
      <c r="H33" s="64"/>
      <c r="I33" s="105"/>
      <c r="J33" s="64"/>
      <c r="K33" s="64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customHeight="1">
      <c r="A34" s="30"/>
      <c r="B34" s="31"/>
      <c r="C34" s="30"/>
      <c r="D34" s="30"/>
      <c r="E34" s="30"/>
      <c r="F34" s="34" t="s">
        <v>38</v>
      </c>
      <c r="G34" s="30"/>
      <c r="H34" s="30"/>
      <c r="I34" s="107" t="s">
        <v>37</v>
      </c>
      <c r="J34" s="34" t="s">
        <v>39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customHeight="1">
      <c r="A35" s="30"/>
      <c r="B35" s="31"/>
      <c r="C35" s="30"/>
      <c r="D35" s="108" t="s">
        <v>40</v>
      </c>
      <c r="E35" s="25" t="s">
        <v>41</v>
      </c>
      <c r="F35" s="109">
        <f>ROUND((SUM(BE125:BE203)),1)</f>
        <v>0</v>
      </c>
      <c r="G35" s="30"/>
      <c r="H35" s="30"/>
      <c r="I35" s="110">
        <v>0.21</v>
      </c>
      <c r="J35" s="109">
        <f>ROUND(((SUM(BE125:BE203))*I35),1)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customHeight="1">
      <c r="A36" s="30"/>
      <c r="B36" s="31"/>
      <c r="C36" s="30"/>
      <c r="D36" s="30"/>
      <c r="E36" s="25" t="s">
        <v>42</v>
      </c>
      <c r="F36" s="109">
        <f>ROUND((SUM(BF125:BF203)),1)</f>
        <v>0</v>
      </c>
      <c r="G36" s="30"/>
      <c r="H36" s="30"/>
      <c r="I36" s="110">
        <v>0.15</v>
      </c>
      <c r="J36" s="109">
        <f>ROUND(((SUM(BF125:BF203))*I36),1)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customHeight="1" hidden="1">
      <c r="A37" s="30"/>
      <c r="B37" s="31"/>
      <c r="C37" s="30"/>
      <c r="D37" s="30"/>
      <c r="E37" s="25" t="s">
        <v>43</v>
      </c>
      <c r="F37" s="109">
        <f>ROUND((SUM(BG125:BG203)),1)</f>
        <v>0</v>
      </c>
      <c r="G37" s="30"/>
      <c r="H37" s="30"/>
      <c r="I37" s="110">
        <v>0.21</v>
      </c>
      <c r="J37" s="109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4" customHeight="1" hidden="1">
      <c r="A38" s="30"/>
      <c r="B38" s="31"/>
      <c r="C38" s="30"/>
      <c r="D38" s="30"/>
      <c r="E38" s="25" t="s">
        <v>44</v>
      </c>
      <c r="F38" s="109">
        <f>ROUND((SUM(BH125:BH203)),1)</f>
        <v>0</v>
      </c>
      <c r="G38" s="30"/>
      <c r="H38" s="30"/>
      <c r="I38" s="110">
        <v>0.15</v>
      </c>
      <c r="J38" s="109">
        <f>0</f>
        <v>0</v>
      </c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4" customHeight="1" hidden="1">
      <c r="A39" s="30"/>
      <c r="B39" s="31"/>
      <c r="C39" s="30"/>
      <c r="D39" s="30"/>
      <c r="E39" s="25" t="s">
        <v>45</v>
      </c>
      <c r="F39" s="109">
        <f>ROUND((SUM(BI125:BI203)),1)</f>
        <v>0</v>
      </c>
      <c r="G39" s="30"/>
      <c r="H39" s="30"/>
      <c r="I39" s="110">
        <v>0</v>
      </c>
      <c r="J39" s="109">
        <f>0</f>
        <v>0</v>
      </c>
      <c r="K39" s="30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6.9" customHeight="1">
      <c r="A40" s="30"/>
      <c r="B40" s="31"/>
      <c r="C40" s="30"/>
      <c r="D40" s="30"/>
      <c r="E40" s="30"/>
      <c r="F40" s="30"/>
      <c r="G40" s="30"/>
      <c r="H40" s="30"/>
      <c r="I40" s="99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25.35" customHeight="1">
      <c r="A41" s="30"/>
      <c r="B41" s="31"/>
      <c r="C41" s="111"/>
      <c r="D41" s="112" t="s">
        <v>46</v>
      </c>
      <c r="E41" s="58"/>
      <c r="F41" s="58"/>
      <c r="G41" s="113" t="s">
        <v>47</v>
      </c>
      <c r="H41" s="114" t="s">
        <v>48</v>
      </c>
      <c r="I41" s="115"/>
      <c r="J41" s="116">
        <f>SUM(J32:J39)</f>
        <v>0</v>
      </c>
      <c r="K41" s="117"/>
      <c r="L41" s="4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14.4" customHeight="1">
      <c r="A42" s="30"/>
      <c r="B42" s="31"/>
      <c r="C42" s="30"/>
      <c r="D42" s="30"/>
      <c r="E42" s="30"/>
      <c r="F42" s="30"/>
      <c r="G42" s="30"/>
      <c r="H42" s="30"/>
      <c r="I42" s="99"/>
      <c r="J42" s="30"/>
      <c r="K42" s="30"/>
      <c r="L42" s="4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2:12" s="1" customFormat="1" ht="14.4" customHeight="1">
      <c r="B43" s="18"/>
      <c r="I43" s="96"/>
      <c r="L43" s="18"/>
    </row>
    <row r="44" spans="2:12" s="1" customFormat="1" ht="14.4" customHeight="1">
      <c r="B44" s="18"/>
      <c r="I44" s="96"/>
      <c r="L44" s="18"/>
    </row>
    <row r="45" spans="2:12" s="1" customFormat="1" ht="14.4" customHeight="1">
      <c r="B45" s="18"/>
      <c r="I45" s="96"/>
      <c r="L45" s="18"/>
    </row>
    <row r="46" spans="2:12" s="1" customFormat="1" ht="14.4" customHeight="1">
      <c r="B46" s="18"/>
      <c r="I46" s="96"/>
      <c r="L46" s="18"/>
    </row>
    <row r="47" spans="2:12" s="1" customFormat="1" ht="14.4" customHeight="1">
      <c r="B47" s="18"/>
      <c r="I47" s="96"/>
      <c r="L47" s="18"/>
    </row>
    <row r="48" spans="2:12" s="1" customFormat="1" ht="14.4" customHeight="1">
      <c r="B48" s="18"/>
      <c r="I48" s="96"/>
      <c r="L48" s="18"/>
    </row>
    <row r="49" spans="2:12" s="1" customFormat="1" ht="14.4" customHeight="1">
      <c r="B49" s="18"/>
      <c r="I49" s="96"/>
      <c r="L49" s="18"/>
    </row>
    <row r="50" spans="2:12" s="2" customFormat="1" ht="14.4" customHeight="1">
      <c r="B50" s="40"/>
      <c r="D50" s="41" t="s">
        <v>49</v>
      </c>
      <c r="E50" s="42"/>
      <c r="F50" s="42"/>
      <c r="G50" s="41" t="s">
        <v>50</v>
      </c>
      <c r="H50" s="42"/>
      <c r="I50" s="118"/>
      <c r="J50" s="42"/>
      <c r="K50" s="42"/>
      <c r="L50" s="4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3.2">
      <c r="A61" s="30"/>
      <c r="B61" s="31"/>
      <c r="C61" s="30"/>
      <c r="D61" s="43" t="s">
        <v>51</v>
      </c>
      <c r="E61" s="33"/>
      <c r="F61" s="119" t="s">
        <v>52</v>
      </c>
      <c r="G61" s="43" t="s">
        <v>51</v>
      </c>
      <c r="H61" s="33"/>
      <c r="I61" s="120"/>
      <c r="J61" s="121" t="s">
        <v>52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3.2">
      <c r="A65" s="30"/>
      <c r="B65" s="31"/>
      <c r="C65" s="30"/>
      <c r="D65" s="41" t="s">
        <v>53</v>
      </c>
      <c r="E65" s="44"/>
      <c r="F65" s="44"/>
      <c r="G65" s="41" t="s">
        <v>54</v>
      </c>
      <c r="H65" s="44"/>
      <c r="I65" s="122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3.2">
      <c r="A76" s="30"/>
      <c r="B76" s="31"/>
      <c r="C76" s="30"/>
      <c r="D76" s="43" t="s">
        <v>51</v>
      </c>
      <c r="E76" s="33"/>
      <c r="F76" s="119" t="s">
        <v>52</v>
      </c>
      <c r="G76" s="43" t="s">
        <v>51</v>
      </c>
      <c r="H76" s="33"/>
      <c r="I76" s="120"/>
      <c r="J76" s="121" t="s">
        <v>52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customHeight="1">
      <c r="A77" s="30"/>
      <c r="B77" s="45"/>
      <c r="C77" s="46"/>
      <c r="D77" s="46"/>
      <c r="E77" s="46"/>
      <c r="F77" s="46"/>
      <c r="G77" s="46"/>
      <c r="H77" s="46"/>
      <c r="I77" s="123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" customHeight="1" hidden="1">
      <c r="A81" s="30"/>
      <c r="B81" s="47"/>
      <c r="C81" s="48"/>
      <c r="D81" s="48"/>
      <c r="E81" s="48"/>
      <c r="F81" s="48"/>
      <c r="G81" s="48"/>
      <c r="H81" s="48"/>
      <c r="I81" s="124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" customHeight="1" hidden="1">
      <c r="A82" s="30"/>
      <c r="B82" s="31"/>
      <c r="C82" s="19" t="s">
        <v>102</v>
      </c>
      <c r="D82" s="30"/>
      <c r="E82" s="30"/>
      <c r="F82" s="30"/>
      <c r="G82" s="30"/>
      <c r="H82" s="30"/>
      <c r="I82" s="99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" customHeight="1" hidden="1">
      <c r="A83" s="30"/>
      <c r="B83" s="31"/>
      <c r="C83" s="30"/>
      <c r="D83" s="30"/>
      <c r="E83" s="30"/>
      <c r="F83" s="30"/>
      <c r="G83" s="30"/>
      <c r="H83" s="30"/>
      <c r="I83" s="99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 hidden="1">
      <c r="A84" s="30"/>
      <c r="B84" s="31"/>
      <c r="C84" s="25" t="s">
        <v>16</v>
      </c>
      <c r="D84" s="30"/>
      <c r="E84" s="30"/>
      <c r="F84" s="30"/>
      <c r="G84" s="30"/>
      <c r="H84" s="30"/>
      <c r="I84" s="99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 hidden="1">
      <c r="A85" s="30"/>
      <c r="B85" s="31"/>
      <c r="C85" s="30"/>
      <c r="D85" s="30"/>
      <c r="E85" s="246" t="str">
        <f>E7</f>
        <v>Rekonstrukce centrální kotelny Habrovanského zámku</v>
      </c>
      <c r="F85" s="247"/>
      <c r="G85" s="247"/>
      <c r="H85" s="247"/>
      <c r="I85" s="99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2:12" s="1" customFormat="1" ht="12" customHeight="1" hidden="1">
      <c r="B86" s="18"/>
      <c r="C86" s="25" t="s">
        <v>98</v>
      </c>
      <c r="I86" s="96"/>
      <c r="L86" s="18"/>
    </row>
    <row r="87" spans="1:31" s="2" customFormat="1" ht="16.5" customHeight="1" hidden="1">
      <c r="A87" s="30"/>
      <c r="B87" s="31"/>
      <c r="C87" s="30"/>
      <c r="D87" s="30"/>
      <c r="E87" s="246" t="s">
        <v>99</v>
      </c>
      <c r="F87" s="245"/>
      <c r="G87" s="245"/>
      <c r="H87" s="245"/>
      <c r="I87" s="99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12" customHeight="1" hidden="1">
      <c r="A88" s="30"/>
      <c r="B88" s="31"/>
      <c r="C88" s="25" t="s">
        <v>100</v>
      </c>
      <c r="D88" s="30"/>
      <c r="E88" s="30"/>
      <c r="F88" s="30"/>
      <c r="G88" s="30"/>
      <c r="H88" s="30"/>
      <c r="I88" s="99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6.5" customHeight="1" hidden="1">
      <c r="A89" s="30"/>
      <c r="B89" s="31"/>
      <c r="C89" s="30"/>
      <c r="D89" s="30"/>
      <c r="E89" s="236" t="str">
        <f>E11</f>
        <v>20-245-01_2 - D1.4.2 Plynové odběrné zařízení</v>
      </c>
      <c r="F89" s="245"/>
      <c r="G89" s="245"/>
      <c r="H89" s="245"/>
      <c r="I89" s="99"/>
      <c r="J89" s="30"/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" customHeight="1" hidden="1">
      <c r="A90" s="30"/>
      <c r="B90" s="31"/>
      <c r="C90" s="30"/>
      <c r="D90" s="30"/>
      <c r="E90" s="30"/>
      <c r="F90" s="30"/>
      <c r="G90" s="30"/>
      <c r="H90" s="30"/>
      <c r="I90" s="99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2" customHeight="1" hidden="1">
      <c r="A91" s="30"/>
      <c r="B91" s="31"/>
      <c r="C91" s="25" t="s">
        <v>20</v>
      </c>
      <c r="D91" s="30"/>
      <c r="E91" s="30"/>
      <c r="F91" s="23" t="str">
        <f>F14</f>
        <v xml:space="preserve"> </v>
      </c>
      <c r="G91" s="30"/>
      <c r="H91" s="30"/>
      <c r="I91" s="100" t="s">
        <v>22</v>
      </c>
      <c r="J91" s="53" t="str">
        <f>IF(J14="","",J14)</f>
        <v>30. 4. 2020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6.9" customHeight="1" hidden="1">
      <c r="A92" s="30"/>
      <c r="B92" s="31"/>
      <c r="C92" s="30"/>
      <c r="D92" s="30"/>
      <c r="E92" s="30"/>
      <c r="F92" s="30"/>
      <c r="G92" s="30"/>
      <c r="H92" s="30"/>
      <c r="I92" s="99"/>
      <c r="J92" s="30"/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25.65" customHeight="1" hidden="1">
      <c r="A93" s="30"/>
      <c r="B93" s="31"/>
      <c r="C93" s="25" t="s">
        <v>24</v>
      </c>
      <c r="D93" s="30"/>
      <c r="E93" s="30"/>
      <c r="F93" s="23" t="str">
        <f>E17</f>
        <v>Habrovanský zámek, p.o.</v>
      </c>
      <c r="G93" s="30"/>
      <c r="H93" s="30"/>
      <c r="I93" s="100" t="s">
        <v>30</v>
      </c>
      <c r="J93" s="28" t="str">
        <f>E23</f>
        <v>Ing. Pavla Wernerová</v>
      </c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15.15" customHeight="1" hidden="1">
      <c r="A94" s="30"/>
      <c r="B94" s="31"/>
      <c r="C94" s="25" t="s">
        <v>28</v>
      </c>
      <c r="D94" s="30"/>
      <c r="E94" s="30"/>
      <c r="F94" s="23" t="str">
        <f>IF(E20="","",E20)</f>
        <v>Vyplň údaj</v>
      </c>
      <c r="G94" s="30"/>
      <c r="H94" s="30"/>
      <c r="I94" s="100" t="s">
        <v>32</v>
      </c>
      <c r="J94" s="28" t="str">
        <f>E26</f>
        <v xml:space="preserve"> </v>
      </c>
      <c r="K94" s="3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 hidden="1">
      <c r="A95" s="30"/>
      <c r="B95" s="31"/>
      <c r="C95" s="30"/>
      <c r="D95" s="30"/>
      <c r="E95" s="30"/>
      <c r="F95" s="30"/>
      <c r="G95" s="30"/>
      <c r="H95" s="30"/>
      <c r="I95" s="99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29.25" customHeight="1" hidden="1">
      <c r="A96" s="30"/>
      <c r="B96" s="31"/>
      <c r="C96" s="125" t="s">
        <v>103</v>
      </c>
      <c r="D96" s="111"/>
      <c r="E96" s="111"/>
      <c r="F96" s="111"/>
      <c r="G96" s="111"/>
      <c r="H96" s="111"/>
      <c r="I96" s="126"/>
      <c r="J96" s="127" t="s">
        <v>104</v>
      </c>
      <c r="K96" s="111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2" customFormat="1" ht="10.35" customHeight="1" hidden="1">
      <c r="A97" s="30"/>
      <c r="B97" s="31"/>
      <c r="C97" s="30"/>
      <c r="D97" s="30"/>
      <c r="E97" s="30"/>
      <c r="F97" s="30"/>
      <c r="G97" s="30"/>
      <c r="H97" s="30"/>
      <c r="I97" s="99"/>
      <c r="J97" s="30"/>
      <c r="K97" s="30"/>
      <c r="L97" s="4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47" s="2" customFormat="1" ht="22.95" customHeight="1" hidden="1">
      <c r="A98" s="30"/>
      <c r="B98" s="31"/>
      <c r="C98" s="128" t="s">
        <v>105</v>
      </c>
      <c r="D98" s="30"/>
      <c r="E98" s="30"/>
      <c r="F98" s="30"/>
      <c r="G98" s="30"/>
      <c r="H98" s="30"/>
      <c r="I98" s="99"/>
      <c r="J98" s="69">
        <f>J125</f>
        <v>0</v>
      </c>
      <c r="K98" s="30"/>
      <c r="L98" s="4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U98" s="15" t="s">
        <v>106</v>
      </c>
    </row>
    <row r="99" spans="2:12" s="9" customFormat="1" ht="24.9" customHeight="1" hidden="1">
      <c r="B99" s="129"/>
      <c r="D99" s="130" t="s">
        <v>110</v>
      </c>
      <c r="E99" s="131"/>
      <c r="F99" s="131"/>
      <c r="G99" s="131"/>
      <c r="H99" s="131"/>
      <c r="I99" s="132"/>
      <c r="J99" s="133">
        <f>J126</f>
        <v>0</v>
      </c>
      <c r="L99" s="129"/>
    </row>
    <row r="100" spans="2:12" s="10" customFormat="1" ht="19.95" customHeight="1" hidden="1">
      <c r="B100" s="134"/>
      <c r="D100" s="135" t="s">
        <v>588</v>
      </c>
      <c r="E100" s="136"/>
      <c r="F100" s="136"/>
      <c r="G100" s="136"/>
      <c r="H100" s="136"/>
      <c r="I100" s="137"/>
      <c r="J100" s="138">
        <f>J127</f>
        <v>0</v>
      </c>
      <c r="L100" s="134"/>
    </row>
    <row r="101" spans="2:12" s="10" customFormat="1" ht="19.95" customHeight="1" hidden="1">
      <c r="B101" s="134"/>
      <c r="D101" s="135" t="s">
        <v>118</v>
      </c>
      <c r="E101" s="136"/>
      <c r="F101" s="136"/>
      <c r="G101" s="136"/>
      <c r="H101" s="136"/>
      <c r="I101" s="137"/>
      <c r="J101" s="138">
        <f>J172</f>
        <v>0</v>
      </c>
      <c r="L101" s="134"/>
    </row>
    <row r="102" spans="2:12" s="10" customFormat="1" ht="19.95" customHeight="1" hidden="1">
      <c r="B102" s="134"/>
      <c r="D102" s="135" t="s">
        <v>119</v>
      </c>
      <c r="E102" s="136"/>
      <c r="F102" s="136"/>
      <c r="G102" s="136"/>
      <c r="H102" s="136"/>
      <c r="I102" s="137"/>
      <c r="J102" s="138">
        <f>J180</f>
        <v>0</v>
      </c>
      <c r="L102" s="134"/>
    </row>
    <row r="103" spans="2:12" s="9" customFormat="1" ht="24.9" customHeight="1" hidden="1">
      <c r="B103" s="129"/>
      <c r="D103" s="130" t="s">
        <v>121</v>
      </c>
      <c r="E103" s="131"/>
      <c r="F103" s="131"/>
      <c r="G103" s="131"/>
      <c r="H103" s="131"/>
      <c r="I103" s="132"/>
      <c r="J103" s="133">
        <f>J199</f>
        <v>0</v>
      </c>
      <c r="L103" s="129"/>
    </row>
    <row r="104" spans="1:31" s="2" customFormat="1" ht="21.75" customHeight="1" hidden="1">
      <c r="A104" s="30"/>
      <c r="B104" s="31"/>
      <c r="C104" s="30"/>
      <c r="D104" s="30"/>
      <c r="E104" s="30"/>
      <c r="F104" s="30"/>
      <c r="G104" s="30"/>
      <c r="H104" s="30"/>
      <c r="I104" s="99"/>
      <c r="J104" s="30"/>
      <c r="K104" s="30"/>
      <c r="L104" s="4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6.9" customHeight="1" hidden="1">
      <c r="A105" s="30"/>
      <c r="B105" s="45"/>
      <c r="C105" s="46"/>
      <c r="D105" s="46"/>
      <c r="E105" s="46"/>
      <c r="F105" s="46"/>
      <c r="G105" s="46"/>
      <c r="H105" s="46"/>
      <c r="I105" s="123"/>
      <c r="J105" s="46"/>
      <c r="K105" s="46"/>
      <c r="L105" s="4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ht="12" hidden="1"/>
    <row r="107" ht="12" hidden="1"/>
    <row r="108" ht="12" hidden="1"/>
    <row r="109" spans="1:31" s="2" customFormat="1" ht="6.9" customHeight="1">
      <c r="A109" s="30"/>
      <c r="B109" s="47"/>
      <c r="C109" s="48"/>
      <c r="D109" s="48"/>
      <c r="E109" s="48"/>
      <c r="F109" s="48"/>
      <c r="G109" s="48"/>
      <c r="H109" s="48"/>
      <c r="I109" s="124"/>
      <c r="J109" s="48"/>
      <c r="K109" s="48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24.9" customHeight="1">
      <c r="A110" s="30"/>
      <c r="B110" s="31"/>
      <c r="C110" s="19" t="s">
        <v>122</v>
      </c>
      <c r="D110" s="30"/>
      <c r="E110" s="30"/>
      <c r="F110" s="30"/>
      <c r="G110" s="30"/>
      <c r="H110" s="30"/>
      <c r="I110" s="99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" customHeight="1">
      <c r="A111" s="30"/>
      <c r="B111" s="31"/>
      <c r="C111" s="30"/>
      <c r="D111" s="30"/>
      <c r="E111" s="30"/>
      <c r="F111" s="30"/>
      <c r="G111" s="30"/>
      <c r="H111" s="30"/>
      <c r="I111" s="99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2" customHeight="1">
      <c r="A112" s="30"/>
      <c r="B112" s="31"/>
      <c r="C112" s="25" t="s">
        <v>16</v>
      </c>
      <c r="D112" s="30"/>
      <c r="E112" s="30"/>
      <c r="F112" s="30"/>
      <c r="G112" s="30"/>
      <c r="H112" s="30"/>
      <c r="I112" s="99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2" customFormat="1" ht="16.5" customHeight="1">
      <c r="A113" s="30"/>
      <c r="B113" s="31"/>
      <c r="C113" s="30"/>
      <c r="D113" s="30"/>
      <c r="E113" s="246" t="str">
        <f>E7</f>
        <v>Rekonstrukce centrální kotelny Habrovanského zámku</v>
      </c>
      <c r="F113" s="247"/>
      <c r="G113" s="247"/>
      <c r="H113" s="247"/>
      <c r="I113" s="99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2:12" s="1" customFormat="1" ht="12" customHeight="1">
      <c r="B114" s="18"/>
      <c r="C114" s="25" t="s">
        <v>98</v>
      </c>
      <c r="I114" s="96"/>
      <c r="L114" s="18"/>
    </row>
    <row r="115" spans="1:31" s="2" customFormat="1" ht="16.5" customHeight="1">
      <c r="A115" s="30"/>
      <c r="B115" s="31"/>
      <c r="C115" s="30"/>
      <c r="D115" s="30"/>
      <c r="E115" s="246" t="s">
        <v>99</v>
      </c>
      <c r="F115" s="245"/>
      <c r="G115" s="245"/>
      <c r="H115" s="245"/>
      <c r="I115" s="99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12" customHeight="1">
      <c r="A116" s="30"/>
      <c r="B116" s="31"/>
      <c r="C116" s="25" t="s">
        <v>100</v>
      </c>
      <c r="D116" s="30"/>
      <c r="E116" s="30"/>
      <c r="F116" s="30"/>
      <c r="G116" s="30"/>
      <c r="H116" s="30"/>
      <c r="I116" s="99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16.5" customHeight="1">
      <c r="A117" s="30"/>
      <c r="B117" s="31"/>
      <c r="C117" s="30"/>
      <c r="D117" s="30"/>
      <c r="E117" s="236" t="str">
        <f>E11</f>
        <v>20-245-01_2 - D1.4.2 Plynové odběrné zařízení</v>
      </c>
      <c r="F117" s="245"/>
      <c r="G117" s="245"/>
      <c r="H117" s="245"/>
      <c r="I117" s="99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6.9" customHeight="1">
      <c r="A118" s="30"/>
      <c r="B118" s="31"/>
      <c r="C118" s="30"/>
      <c r="D118" s="30"/>
      <c r="E118" s="30"/>
      <c r="F118" s="30"/>
      <c r="G118" s="30"/>
      <c r="H118" s="30"/>
      <c r="I118" s="99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12" customHeight="1">
      <c r="A119" s="30"/>
      <c r="B119" s="31"/>
      <c r="C119" s="25" t="s">
        <v>20</v>
      </c>
      <c r="D119" s="30"/>
      <c r="E119" s="30"/>
      <c r="F119" s="23" t="str">
        <f>F14</f>
        <v xml:space="preserve"> </v>
      </c>
      <c r="G119" s="30"/>
      <c r="H119" s="30"/>
      <c r="I119" s="100" t="s">
        <v>22</v>
      </c>
      <c r="J119" s="53" t="str">
        <f>IF(J14="","",J14)</f>
        <v>30. 4. 2020</v>
      </c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6.9" customHeight="1">
      <c r="A120" s="30"/>
      <c r="B120" s="31"/>
      <c r="C120" s="30"/>
      <c r="D120" s="30"/>
      <c r="E120" s="30"/>
      <c r="F120" s="30"/>
      <c r="G120" s="30"/>
      <c r="H120" s="30"/>
      <c r="I120" s="99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25.65" customHeight="1">
      <c r="A121" s="30"/>
      <c r="B121" s="31"/>
      <c r="C121" s="25" t="s">
        <v>24</v>
      </c>
      <c r="D121" s="30"/>
      <c r="E121" s="30"/>
      <c r="F121" s="23" t="str">
        <f>E17</f>
        <v>Habrovanský zámek, p.o.</v>
      </c>
      <c r="G121" s="30"/>
      <c r="H121" s="30"/>
      <c r="I121" s="100" t="s">
        <v>30</v>
      </c>
      <c r="J121" s="28" t="str">
        <f>E23</f>
        <v>Ing. Pavla Wernerová</v>
      </c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15.15" customHeight="1">
      <c r="A122" s="30"/>
      <c r="B122" s="31"/>
      <c r="C122" s="25" t="s">
        <v>28</v>
      </c>
      <c r="D122" s="30"/>
      <c r="E122" s="30"/>
      <c r="F122" s="23" t="str">
        <f>IF(E20="","",E20)</f>
        <v>Vyplň údaj</v>
      </c>
      <c r="G122" s="30"/>
      <c r="H122" s="30"/>
      <c r="I122" s="100" t="s">
        <v>32</v>
      </c>
      <c r="J122" s="28" t="str">
        <f>E26</f>
        <v xml:space="preserve"> </v>
      </c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10.35" customHeight="1">
      <c r="A123" s="30"/>
      <c r="B123" s="31"/>
      <c r="C123" s="30"/>
      <c r="D123" s="30"/>
      <c r="E123" s="30"/>
      <c r="F123" s="30"/>
      <c r="G123" s="30"/>
      <c r="H123" s="30"/>
      <c r="I123" s="99"/>
      <c r="J123" s="30"/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11" customFormat="1" ht="29.25" customHeight="1">
      <c r="A124" s="139"/>
      <c r="B124" s="140"/>
      <c r="C124" s="141" t="s">
        <v>123</v>
      </c>
      <c r="D124" s="142" t="s">
        <v>61</v>
      </c>
      <c r="E124" s="142" t="s">
        <v>57</v>
      </c>
      <c r="F124" s="142" t="s">
        <v>58</v>
      </c>
      <c r="G124" s="142" t="s">
        <v>124</v>
      </c>
      <c r="H124" s="142" t="s">
        <v>125</v>
      </c>
      <c r="I124" s="143" t="s">
        <v>126</v>
      </c>
      <c r="J124" s="142" t="s">
        <v>104</v>
      </c>
      <c r="K124" s="144" t="s">
        <v>127</v>
      </c>
      <c r="L124" s="145"/>
      <c r="M124" s="60" t="s">
        <v>1</v>
      </c>
      <c r="N124" s="61" t="s">
        <v>40</v>
      </c>
      <c r="O124" s="61" t="s">
        <v>128</v>
      </c>
      <c r="P124" s="61" t="s">
        <v>129</v>
      </c>
      <c r="Q124" s="61" t="s">
        <v>130</v>
      </c>
      <c r="R124" s="61" t="s">
        <v>131</v>
      </c>
      <c r="S124" s="61" t="s">
        <v>132</v>
      </c>
      <c r="T124" s="62" t="s">
        <v>133</v>
      </c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139"/>
    </row>
    <row r="125" spans="1:63" s="2" customFormat="1" ht="22.95" customHeight="1">
      <c r="A125" s="30"/>
      <c r="B125" s="31"/>
      <c r="C125" s="67" t="s">
        <v>134</v>
      </c>
      <c r="D125" s="30"/>
      <c r="E125" s="30"/>
      <c r="F125" s="30"/>
      <c r="G125" s="30"/>
      <c r="H125" s="30"/>
      <c r="I125" s="99"/>
      <c r="J125" s="146">
        <f>BK125</f>
        <v>0</v>
      </c>
      <c r="K125" s="30"/>
      <c r="L125" s="31"/>
      <c r="M125" s="63"/>
      <c r="N125" s="54"/>
      <c r="O125" s="64"/>
      <c r="P125" s="147">
        <f>P126+P199</f>
        <v>0</v>
      </c>
      <c r="Q125" s="64"/>
      <c r="R125" s="147">
        <f>R126+R199</f>
        <v>0.278106</v>
      </c>
      <c r="S125" s="64"/>
      <c r="T125" s="148">
        <f>T126+T199</f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T125" s="15" t="s">
        <v>75</v>
      </c>
      <c r="AU125" s="15" t="s">
        <v>106</v>
      </c>
      <c r="BK125" s="149">
        <f>BK126+BK199</f>
        <v>0</v>
      </c>
    </row>
    <row r="126" spans="2:63" s="12" customFormat="1" ht="25.95" customHeight="1">
      <c r="B126" s="150"/>
      <c r="D126" s="151" t="s">
        <v>75</v>
      </c>
      <c r="E126" s="152" t="s">
        <v>178</v>
      </c>
      <c r="F126" s="152" t="s">
        <v>179</v>
      </c>
      <c r="I126" s="153"/>
      <c r="J126" s="154">
        <f>BK126</f>
        <v>0</v>
      </c>
      <c r="L126" s="150"/>
      <c r="M126" s="155"/>
      <c r="N126" s="156"/>
      <c r="O126" s="156"/>
      <c r="P126" s="157">
        <f>P127+P172+P180</f>
        <v>0</v>
      </c>
      <c r="Q126" s="156"/>
      <c r="R126" s="157">
        <f>R127+R172+R180</f>
        <v>0.278106</v>
      </c>
      <c r="S126" s="156"/>
      <c r="T126" s="158">
        <f>T127+T172+T180</f>
        <v>0</v>
      </c>
      <c r="AR126" s="151" t="s">
        <v>85</v>
      </c>
      <c r="AT126" s="159" t="s">
        <v>75</v>
      </c>
      <c r="AU126" s="159" t="s">
        <v>76</v>
      </c>
      <c r="AY126" s="151" t="s">
        <v>137</v>
      </c>
      <c r="BK126" s="160">
        <f>BK127+BK172+BK180</f>
        <v>0</v>
      </c>
    </row>
    <row r="127" spans="2:63" s="12" customFormat="1" ht="22.95" customHeight="1">
      <c r="B127" s="150"/>
      <c r="D127" s="151" t="s">
        <v>75</v>
      </c>
      <c r="E127" s="161" t="s">
        <v>589</v>
      </c>
      <c r="F127" s="161" t="s">
        <v>590</v>
      </c>
      <c r="I127" s="153"/>
      <c r="J127" s="162">
        <f>BK127</f>
        <v>0</v>
      </c>
      <c r="L127" s="150"/>
      <c r="M127" s="155"/>
      <c r="N127" s="156"/>
      <c r="O127" s="156"/>
      <c r="P127" s="157">
        <f>SUM(P128:P171)</f>
        <v>0</v>
      </c>
      <c r="Q127" s="156"/>
      <c r="R127" s="157">
        <f>SUM(R128:R171)</f>
        <v>0.27251600000000004</v>
      </c>
      <c r="S127" s="156"/>
      <c r="T127" s="158">
        <f>SUM(T128:T171)</f>
        <v>0</v>
      </c>
      <c r="AR127" s="151" t="s">
        <v>85</v>
      </c>
      <c r="AT127" s="159" t="s">
        <v>75</v>
      </c>
      <c r="AU127" s="159" t="s">
        <v>83</v>
      </c>
      <c r="AY127" s="151" t="s">
        <v>137</v>
      </c>
      <c r="BK127" s="160">
        <f>SUM(BK128:BK171)</f>
        <v>0</v>
      </c>
    </row>
    <row r="128" spans="1:65" s="2" customFormat="1" ht="21.75" customHeight="1">
      <c r="A128" s="30"/>
      <c r="B128" s="163"/>
      <c r="C128" s="164" t="s">
        <v>83</v>
      </c>
      <c r="D128" s="164" t="s">
        <v>141</v>
      </c>
      <c r="E128" s="165" t="s">
        <v>591</v>
      </c>
      <c r="F128" s="166" t="s">
        <v>592</v>
      </c>
      <c r="G128" s="167" t="s">
        <v>186</v>
      </c>
      <c r="H128" s="168">
        <v>12</v>
      </c>
      <c r="I128" s="169"/>
      <c r="J128" s="170">
        <f>ROUND(I128*H128,1)</f>
        <v>0</v>
      </c>
      <c r="K128" s="166" t="s">
        <v>151</v>
      </c>
      <c r="L128" s="31"/>
      <c r="M128" s="171" t="s">
        <v>1</v>
      </c>
      <c r="N128" s="172" t="s">
        <v>41</v>
      </c>
      <c r="O128" s="56"/>
      <c r="P128" s="173">
        <f>O128*H128</f>
        <v>0</v>
      </c>
      <c r="Q128" s="173">
        <v>0.00147</v>
      </c>
      <c r="R128" s="173">
        <f>Q128*H128</f>
        <v>0.01764</v>
      </c>
      <c r="S128" s="173">
        <v>0</v>
      </c>
      <c r="T128" s="174">
        <f>S128*H128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75" t="s">
        <v>188</v>
      </c>
      <c r="AT128" s="175" t="s">
        <v>141</v>
      </c>
      <c r="AU128" s="175" t="s">
        <v>85</v>
      </c>
      <c r="AY128" s="15" t="s">
        <v>137</v>
      </c>
      <c r="BE128" s="176">
        <f>IF(N128="základní",J128,0)</f>
        <v>0</v>
      </c>
      <c r="BF128" s="176">
        <f>IF(N128="snížená",J128,0)</f>
        <v>0</v>
      </c>
      <c r="BG128" s="176">
        <f>IF(N128="zákl. přenesená",J128,0)</f>
        <v>0</v>
      </c>
      <c r="BH128" s="176">
        <f>IF(N128="sníž. přenesená",J128,0)</f>
        <v>0</v>
      </c>
      <c r="BI128" s="176">
        <f>IF(N128="nulová",J128,0)</f>
        <v>0</v>
      </c>
      <c r="BJ128" s="15" t="s">
        <v>83</v>
      </c>
      <c r="BK128" s="176">
        <f>ROUND(I128*H128,1)</f>
        <v>0</v>
      </c>
      <c r="BL128" s="15" t="s">
        <v>188</v>
      </c>
      <c r="BM128" s="175" t="s">
        <v>593</v>
      </c>
    </row>
    <row r="129" spans="2:51" s="13" customFormat="1" ht="12">
      <c r="B129" s="177"/>
      <c r="D129" s="178" t="s">
        <v>148</v>
      </c>
      <c r="E129" s="179" t="s">
        <v>1</v>
      </c>
      <c r="F129" s="180" t="s">
        <v>203</v>
      </c>
      <c r="H129" s="181">
        <v>12</v>
      </c>
      <c r="I129" s="182"/>
      <c r="L129" s="177"/>
      <c r="M129" s="183"/>
      <c r="N129" s="184"/>
      <c r="O129" s="184"/>
      <c r="P129" s="184"/>
      <c r="Q129" s="184"/>
      <c r="R129" s="184"/>
      <c r="S129" s="184"/>
      <c r="T129" s="185"/>
      <c r="AT129" s="179" t="s">
        <v>148</v>
      </c>
      <c r="AU129" s="179" t="s">
        <v>85</v>
      </c>
      <c r="AV129" s="13" t="s">
        <v>85</v>
      </c>
      <c r="AW129" s="13" t="s">
        <v>34</v>
      </c>
      <c r="AX129" s="13" t="s">
        <v>83</v>
      </c>
      <c r="AY129" s="179" t="s">
        <v>137</v>
      </c>
    </row>
    <row r="130" spans="1:65" s="2" customFormat="1" ht="21.75" customHeight="1">
      <c r="A130" s="30"/>
      <c r="B130" s="163"/>
      <c r="C130" s="164" t="s">
        <v>85</v>
      </c>
      <c r="D130" s="164" t="s">
        <v>141</v>
      </c>
      <c r="E130" s="165" t="s">
        <v>594</v>
      </c>
      <c r="F130" s="166" t="s">
        <v>595</v>
      </c>
      <c r="G130" s="167" t="s">
        <v>186</v>
      </c>
      <c r="H130" s="168">
        <v>7</v>
      </c>
      <c r="I130" s="169"/>
      <c r="J130" s="170">
        <f>ROUND(I130*H130,1)</f>
        <v>0</v>
      </c>
      <c r="K130" s="166" t="s">
        <v>151</v>
      </c>
      <c r="L130" s="31"/>
      <c r="M130" s="171" t="s">
        <v>1</v>
      </c>
      <c r="N130" s="172" t="s">
        <v>41</v>
      </c>
      <c r="O130" s="56"/>
      <c r="P130" s="173">
        <f>O130*H130</f>
        <v>0</v>
      </c>
      <c r="Q130" s="173">
        <v>0.00185</v>
      </c>
      <c r="R130" s="173">
        <f>Q130*H130</f>
        <v>0.01295</v>
      </c>
      <c r="S130" s="173">
        <v>0</v>
      </c>
      <c r="T130" s="174">
        <f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75" t="s">
        <v>188</v>
      </c>
      <c r="AT130" s="175" t="s">
        <v>141</v>
      </c>
      <c r="AU130" s="175" t="s">
        <v>85</v>
      </c>
      <c r="AY130" s="15" t="s">
        <v>137</v>
      </c>
      <c r="BE130" s="176">
        <f>IF(N130="základní",J130,0)</f>
        <v>0</v>
      </c>
      <c r="BF130" s="176">
        <f>IF(N130="snížená",J130,0)</f>
        <v>0</v>
      </c>
      <c r="BG130" s="176">
        <f>IF(N130="zákl. přenesená",J130,0)</f>
        <v>0</v>
      </c>
      <c r="BH130" s="176">
        <f>IF(N130="sníž. přenesená",J130,0)</f>
        <v>0</v>
      </c>
      <c r="BI130" s="176">
        <f>IF(N130="nulová",J130,0)</f>
        <v>0</v>
      </c>
      <c r="BJ130" s="15" t="s">
        <v>83</v>
      </c>
      <c r="BK130" s="176">
        <f>ROUND(I130*H130,1)</f>
        <v>0</v>
      </c>
      <c r="BL130" s="15" t="s">
        <v>188</v>
      </c>
      <c r="BM130" s="175" t="s">
        <v>596</v>
      </c>
    </row>
    <row r="131" spans="2:51" s="13" customFormat="1" ht="12">
      <c r="B131" s="177"/>
      <c r="D131" s="178" t="s">
        <v>148</v>
      </c>
      <c r="E131" s="179" t="s">
        <v>1</v>
      </c>
      <c r="F131" s="180" t="s">
        <v>174</v>
      </c>
      <c r="H131" s="181">
        <v>7</v>
      </c>
      <c r="I131" s="182"/>
      <c r="L131" s="177"/>
      <c r="M131" s="183"/>
      <c r="N131" s="184"/>
      <c r="O131" s="184"/>
      <c r="P131" s="184"/>
      <c r="Q131" s="184"/>
      <c r="R131" s="184"/>
      <c r="S131" s="184"/>
      <c r="T131" s="185"/>
      <c r="AT131" s="179" t="s">
        <v>148</v>
      </c>
      <c r="AU131" s="179" t="s">
        <v>85</v>
      </c>
      <c r="AV131" s="13" t="s">
        <v>85</v>
      </c>
      <c r="AW131" s="13" t="s">
        <v>34</v>
      </c>
      <c r="AX131" s="13" t="s">
        <v>83</v>
      </c>
      <c r="AY131" s="179" t="s">
        <v>137</v>
      </c>
    </row>
    <row r="132" spans="1:65" s="2" customFormat="1" ht="21.75" customHeight="1">
      <c r="A132" s="30"/>
      <c r="B132" s="163"/>
      <c r="C132" s="164" t="s">
        <v>156</v>
      </c>
      <c r="D132" s="164" t="s">
        <v>141</v>
      </c>
      <c r="E132" s="165" t="s">
        <v>597</v>
      </c>
      <c r="F132" s="166" t="s">
        <v>598</v>
      </c>
      <c r="G132" s="167" t="s">
        <v>186</v>
      </c>
      <c r="H132" s="168">
        <v>5</v>
      </c>
      <c r="I132" s="169"/>
      <c r="J132" s="170">
        <f>ROUND(I132*H132,1)</f>
        <v>0</v>
      </c>
      <c r="K132" s="166" t="s">
        <v>151</v>
      </c>
      <c r="L132" s="31"/>
      <c r="M132" s="171" t="s">
        <v>1</v>
      </c>
      <c r="N132" s="172" t="s">
        <v>41</v>
      </c>
      <c r="O132" s="56"/>
      <c r="P132" s="173">
        <f>O132*H132</f>
        <v>0</v>
      </c>
      <c r="Q132" s="173">
        <v>0.00396</v>
      </c>
      <c r="R132" s="173">
        <f>Q132*H132</f>
        <v>0.019799999999999998</v>
      </c>
      <c r="S132" s="173">
        <v>0</v>
      </c>
      <c r="T132" s="174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75" t="s">
        <v>188</v>
      </c>
      <c r="AT132" s="175" t="s">
        <v>141</v>
      </c>
      <c r="AU132" s="175" t="s">
        <v>85</v>
      </c>
      <c r="AY132" s="15" t="s">
        <v>137</v>
      </c>
      <c r="BE132" s="176">
        <f>IF(N132="základní",J132,0)</f>
        <v>0</v>
      </c>
      <c r="BF132" s="176">
        <f>IF(N132="snížená",J132,0)</f>
        <v>0</v>
      </c>
      <c r="BG132" s="176">
        <f>IF(N132="zákl. přenesená",J132,0)</f>
        <v>0</v>
      </c>
      <c r="BH132" s="176">
        <f>IF(N132="sníž. přenesená",J132,0)</f>
        <v>0</v>
      </c>
      <c r="BI132" s="176">
        <f>IF(N132="nulová",J132,0)</f>
        <v>0</v>
      </c>
      <c r="BJ132" s="15" t="s">
        <v>83</v>
      </c>
      <c r="BK132" s="176">
        <f>ROUND(I132*H132,1)</f>
        <v>0</v>
      </c>
      <c r="BL132" s="15" t="s">
        <v>188</v>
      </c>
      <c r="BM132" s="175" t="s">
        <v>599</v>
      </c>
    </row>
    <row r="133" spans="2:51" s="13" customFormat="1" ht="12">
      <c r="B133" s="177"/>
      <c r="D133" s="178" t="s">
        <v>148</v>
      </c>
      <c r="E133" s="179" t="s">
        <v>1</v>
      </c>
      <c r="F133" s="180" t="s">
        <v>166</v>
      </c>
      <c r="H133" s="181">
        <v>5</v>
      </c>
      <c r="I133" s="182"/>
      <c r="L133" s="177"/>
      <c r="M133" s="183"/>
      <c r="N133" s="184"/>
      <c r="O133" s="184"/>
      <c r="P133" s="184"/>
      <c r="Q133" s="184"/>
      <c r="R133" s="184"/>
      <c r="S133" s="184"/>
      <c r="T133" s="185"/>
      <c r="AT133" s="179" t="s">
        <v>148</v>
      </c>
      <c r="AU133" s="179" t="s">
        <v>85</v>
      </c>
      <c r="AV133" s="13" t="s">
        <v>85</v>
      </c>
      <c r="AW133" s="13" t="s">
        <v>34</v>
      </c>
      <c r="AX133" s="13" t="s">
        <v>83</v>
      </c>
      <c r="AY133" s="179" t="s">
        <v>137</v>
      </c>
    </row>
    <row r="134" spans="1:65" s="2" customFormat="1" ht="21.75" customHeight="1">
      <c r="A134" s="30"/>
      <c r="B134" s="163"/>
      <c r="C134" s="164" t="s">
        <v>146</v>
      </c>
      <c r="D134" s="164" t="s">
        <v>141</v>
      </c>
      <c r="E134" s="165" t="s">
        <v>600</v>
      </c>
      <c r="F134" s="166" t="s">
        <v>601</v>
      </c>
      <c r="G134" s="167" t="s">
        <v>186</v>
      </c>
      <c r="H134" s="168">
        <v>4</v>
      </c>
      <c r="I134" s="169"/>
      <c r="J134" s="170">
        <f>ROUND(I134*H134,1)</f>
        <v>0</v>
      </c>
      <c r="K134" s="166" t="s">
        <v>151</v>
      </c>
      <c r="L134" s="31"/>
      <c r="M134" s="171" t="s">
        <v>1</v>
      </c>
      <c r="N134" s="172" t="s">
        <v>41</v>
      </c>
      <c r="O134" s="56"/>
      <c r="P134" s="173">
        <f>O134*H134</f>
        <v>0</v>
      </c>
      <c r="Q134" s="173">
        <v>0.00493</v>
      </c>
      <c r="R134" s="173">
        <f>Q134*H134</f>
        <v>0.01972</v>
      </c>
      <c r="S134" s="173">
        <v>0</v>
      </c>
      <c r="T134" s="174">
        <f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75" t="s">
        <v>188</v>
      </c>
      <c r="AT134" s="175" t="s">
        <v>141</v>
      </c>
      <c r="AU134" s="175" t="s">
        <v>85</v>
      </c>
      <c r="AY134" s="15" t="s">
        <v>137</v>
      </c>
      <c r="BE134" s="176">
        <f>IF(N134="základní",J134,0)</f>
        <v>0</v>
      </c>
      <c r="BF134" s="176">
        <f>IF(N134="snížená",J134,0)</f>
        <v>0</v>
      </c>
      <c r="BG134" s="176">
        <f>IF(N134="zákl. přenesená",J134,0)</f>
        <v>0</v>
      </c>
      <c r="BH134" s="176">
        <f>IF(N134="sníž. přenesená",J134,0)</f>
        <v>0</v>
      </c>
      <c r="BI134" s="176">
        <f>IF(N134="nulová",J134,0)</f>
        <v>0</v>
      </c>
      <c r="BJ134" s="15" t="s">
        <v>83</v>
      </c>
      <c r="BK134" s="176">
        <f>ROUND(I134*H134,1)</f>
        <v>0</v>
      </c>
      <c r="BL134" s="15" t="s">
        <v>188</v>
      </c>
      <c r="BM134" s="175" t="s">
        <v>602</v>
      </c>
    </row>
    <row r="135" spans="2:51" s="13" customFormat="1" ht="12">
      <c r="B135" s="177"/>
      <c r="D135" s="178" t="s">
        <v>148</v>
      </c>
      <c r="E135" s="179" t="s">
        <v>1</v>
      </c>
      <c r="F135" s="180" t="s">
        <v>146</v>
      </c>
      <c r="H135" s="181">
        <v>4</v>
      </c>
      <c r="I135" s="182"/>
      <c r="L135" s="177"/>
      <c r="M135" s="183"/>
      <c r="N135" s="184"/>
      <c r="O135" s="184"/>
      <c r="P135" s="184"/>
      <c r="Q135" s="184"/>
      <c r="R135" s="184"/>
      <c r="S135" s="184"/>
      <c r="T135" s="185"/>
      <c r="AT135" s="179" t="s">
        <v>148</v>
      </c>
      <c r="AU135" s="179" t="s">
        <v>85</v>
      </c>
      <c r="AV135" s="13" t="s">
        <v>85</v>
      </c>
      <c r="AW135" s="13" t="s">
        <v>34</v>
      </c>
      <c r="AX135" s="13" t="s">
        <v>83</v>
      </c>
      <c r="AY135" s="179" t="s">
        <v>137</v>
      </c>
    </row>
    <row r="136" spans="1:65" s="2" customFormat="1" ht="21.75" customHeight="1">
      <c r="A136" s="30"/>
      <c r="B136" s="163"/>
      <c r="C136" s="164" t="s">
        <v>166</v>
      </c>
      <c r="D136" s="164" t="s">
        <v>141</v>
      </c>
      <c r="E136" s="165" t="s">
        <v>603</v>
      </c>
      <c r="F136" s="166" t="s">
        <v>604</v>
      </c>
      <c r="G136" s="167" t="s">
        <v>186</v>
      </c>
      <c r="H136" s="168">
        <v>9</v>
      </c>
      <c r="I136" s="169"/>
      <c r="J136" s="170">
        <f>ROUND(I136*H136,1)</f>
        <v>0</v>
      </c>
      <c r="K136" s="166" t="s">
        <v>151</v>
      </c>
      <c r="L136" s="31"/>
      <c r="M136" s="171" t="s">
        <v>1</v>
      </c>
      <c r="N136" s="172" t="s">
        <v>41</v>
      </c>
      <c r="O136" s="56"/>
      <c r="P136" s="173">
        <f>O136*H136</f>
        <v>0</v>
      </c>
      <c r="Q136" s="173">
        <v>0.00888</v>
      </c>
      <c r="R136" s="173">
        <f>Q136*H136</f>
        <v>0.07992</v>
      </c>
      <c r="S136" s="173">
        <v>0</v>
      </c>
      <c r="T136" s="174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75" t="s">
        <v>188</v>
      </c>
      <c r="AT136" s="175" t="s">
        <v>141</v>
      </c>
      <c r="AU136" s="175" t="s">
        <v>85</v>
      </c>
      <c r="AY136" s="15" t="s">
        <v>137</v>
      </c>
      <c r="BE136" s="176">
        <f>IF(N136="základní",J136,0)</f>
        <v>0</v>
      </c>
      <c r="BF136" s="176">
        <f>IF(N136="snížená",J136,0)</f>
        <v>0</v>
      </c>
      <c r="BG136" s="176">
        <f>IF(N136="zákl. přenesená",J136,0)</f>
        <v>0</v>
      </c>
      <c r="BH136" s="176">
        <f>IF(N136="sníž. přenesená",J136,0)</f>
        <v>0</v>
      </c>
      <c r="BI136" s="176">
        <f>IF(N136="nulová",J136,0)</f>
        <v>0</v>
      </c>
      <c r="BJ136" s="15" t="s">
        <v>83</v>
      </c>
      <c r="BK136" s="176">
        <f>ROUND(I136*H136,1)</f>
        <v>0</v>
      </c>
      <c r="BL136" s="15" t="s">
        <v>188</v>
      </c>
      <c r="BM136" s="175" t="s">
        <v>605</v>
      </c>
    </row>
    <row r="137" spans="2:51" s="13" customFormat="1" ht="12">
      <c r="B137" s="177"/>
      <c r="D137" s="178" t="s">
        <v>148</v>
      </c>
      <c r="E137" s="179" t="s">
        <v>1</v>
      </c>
      <c r="F137" s="180" t="s">
        <v>190</v>
      </c>
      <c r="H137" s="181">
        <v>9</v>
      </c>
      <c r="I137" s="182"/>
      <c r="L137" s="177"/>
      <c r="M137" s="183"/>
      <c r="N137" s="184"/>
      <c r="O137" s="184"/>
      <c r="P137" s="184"/>
      <c r="Q137" s="184"/>
      <c r="R137" s="184"/>
      <c r="S137" s="184"/>
      <c r="T137" s="185"/>
      <c r="AT137" s="179" t="s">
        <v>148</v>
      </c>
      <c r="AU137" s="179" t="s">
        <v>85</v>
      </c>
      <c r="AV137" s="13" t="s">
        <v>85</v>
      </c>
      <c r="AW137" s="13" t="s">
        <v>34</v>
      </c>
      <c r="AX137" s="13" t="s">
        <v>83</v>
      </c>
      <c r="AY137" s="179" t="s">
        <v>137</v>
      </c>
    </row>
    <row r="138" spans="1:65" s="2" customFormat="1" ht="33" customHeight="1">
      <c r="A138" s="30"/>
      <c r="B138" s="163"/>
      <c r="C138" s="164" t="s">
        <v>138</v>
      </c>
      <c r="D138" s="164" t="s">
        <v>141</v>
      </c>
      <c r="E138" s="165" t="s">
        <v>606</v>
      </c>
      <c r="F138" s="166" t="s">
        <v>607</v>
      </c>
      <c r="G138" s="167" t="s">
        <v>186</v>
      </c>
      <c r="H138" s="168">
        <v>4.2</v>
      </c>
      <c r="I138" s="169"/>
      <c r="J138" s="170">
        <f>ROUND(I138*H138,1)</f>
        <v>0</v>
      </c>
      <c r="K138" s="166" t="s">
        <v>151</v>
      </c>
      <c r="L138" s="31"/>
      <c r="M138" s="171" t="s">
        <v>1</v>
      </c>
      <c r="N138" s="172" t="s">
        <v>41</v>
      </c>
      <c r="O138" s="56"/>
      <c r="P138" s="173">
        <f>O138*H138</f>
        <v>0</v>
      </c>
      <c r="Q138" s="173">
        <v>0.01573</v>
      </c>
      <c r="R138" s="173">
        <f>Q138*H138</f>
        <v>0.06606600000000001</v>
      </c>
      <c r="S138" s="173">
        <v>0</v>
      </c>
      <c r="T138" s="174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75" t="s">
        <v>188</v>
      </c>
      <c r="AT138" s="175" t="s">
        <v>141</v>
      </c>
      <c r="AU138" s="175" t="s">
        <v>85</v>
      </c>
      <c r="AY138" s="15" t="s">
        <v>137</v>
      </c>
      <c r="BE138" s="176">
        <f>IF(N138="základní",J138,0)</f>
        <v>0</v>
      </c>
      <c r="BF138" s="176">
        <f>IF(N138="snížená",J138,0)</f>
        <v>0</v>
      </c>
      <c r="BG138" s="176">
        <f>IF(N138="zákl. přenesená",J138,0)</f>
        <v>0</v>
      </c>
      <c r="BH138" s="176">
        <f>IF(N138="sníž. přenesená",J138,0)</f>
        <v>0</v>
      </c>
      <c r="BI138" s="176">
        <f>IF(N138="nulová",J138,0)</f>
        <v>0</v>
      </c>
      <c r="BJ138" s="15" t="s">
        <v>83</v>
      </c>
      <c r="BK138" s="176">
        <f>ROUND(I138*H138,1)</f>
        <v>0</v>
      </c>
      <c r="BL138" s="15" t="s">
        <v>188</v>
      </c>
      <c r="BM138" s="175" t="s">
        <v>608</v>
      </c>
    </row>
    <row r="139" spans="2:51" s="13" customFormat="1" ht="12">
      <c r="B139" s="177"/>
      <c r="D139" s="178" t="s">
        <v>148</v>
      </c>
      <c r="E139" s="179" t="s">
        <v>1</v>
      </c>
      <c r="F139" s="180" t="s">
        <v>609</v>
      </c>
      <c r="H139" s="181">
        <v>4.2</v>
      </c>
      <c r="I139" s="182"/>
      <c r="L139" s="177"/>
      <c r="M139" s="183"/>
      <c r="N139" s="184"/>
      <c r="O139" s="184"/>
      <c r="P139" s="184"/>
      <c r="Q139" s="184"/>
      <c r="R139" s="184"/>
      <c r="S139" s="184"/>
      <c r="T139" s="185"/>
      <c r="AT139" s="179" t="s">
        <v>148</v>
      </c>
      <c r="AU139" s="179" t="s">
        <v>85</v>
      </c>
      <c r="AV139" s="13" t="s">
        <v>85</v>
      </c>
      <c r="AW139" s="13" t="s">
        <v>34</v>
      </c>
      <c r="AX139" s="13" t="s">
        <v>83</v>
      </c>
      <c r="AY139" s="179" t="s">
        <v>137</v>
      </c>
    </row>
    <row r="140" spans="1:65" s="2" customFormat="1" ht="16.5" customHeight="1">
      <c r="A140" s="30"/>
      <c r="B140" s="163"/>
      <c r="C140" s="164" t="s">
        <v>174</v>
      </c>
      <c r="D140" s="164" t="s">
        <v>141</v>
      </c>
      <c r="E140" s="165" t="s">
        <v>610</v>
      </c>
      <c r="F140" s="166" t="s">
        <v>611</v>
      </c>
      <c r="G140" s="167" t="s">
        <v>231</v>
      </c>
      <c r="H140" s="168">
        <v>2</v>
      </c>
      <c r="I140" s="169"/>
      <c r="J140" s="170">
        <f>ROUND(I140*H140,1)</f>
        <v>0</v>
      </c>
      <c r="K140" s="166" t="s">
        <v>151</v>
      </c>
      <c r="L140" s="31"/>
      <c r="M140" s="171" t="s">
        <v>1</v>
      </c>
      <c r="N140" s="172" t="s">
        <v>41</v>
      </c>
      <c r="O140" s="56"/>
      <c r="P140" s="173">
        <f>O140*H140</f>
        <v>0</v>
      </c>
      <c r="Q140" s="173">
        <v>0.00149</v>
      </c>
      <c r="R140" s="173">
        <f>Q140*H140</f>
        <v>0.00298</v>
      </c>
      <c r="S140" s="173">
        <v>0</v>
      </c>
      <c r="T140" s="174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75" t="s">
        <v>188</v>
      </c>
      <c r="AT140" s="175" t="s">
        <v>141</v>
      </c>
      <c r="AU140" s="175" t="s">
        <v>85</v>
      </c>
      <c r="AY140" s="15" t="s">
        <v>137</v>
      </c>
      <c r="BE140" s="176">
        <f>IF(N140="základní",J140,0)</f>
        <v>0</v>
      </c>
      <c r="BF140" s="176">
        <f>IF(N140="snížená",J140,0)</f>
        <v>0</v>
      </c>
      <c r="BG140" s="176">
        <f>IF(N140="zákl. přenesená",J140,0)</f>
        <v>0</v>
      </c>
      <c r="BH140" s="176">
        <f>IF(N140="sníž. přenesená",J140,0)</f>
        <v>0</v>
      </c>
      <c r="BI140" s="176">
        <f>IF(N140="nulová",J140,0)</f>
        <v>0</v>
      </c>
      <c r="BJ140" s="15" t="s">
        <v>83</v>
      </c>
      <c r="BK140" s="176">
        <f>ROUND(I140*H140,1)</f>
        <v>0</v>
      </c>
      <c r="BL140" s="15" t="s">
        <v>188</v>
      </c>
      <c r="BM140" s="175" t="s">
        <v>612</v>
      </c>
    </row>
    <row r="141" spans="2:51" s="13" customFormat="1" ht="12">
      <c r="B141" s="177"/>
      <c r="D141" s="178" t="s">
        <v>148</v>
      </c>
      <c r="E141" s="179" t="s">
        <v>1</v>
      </c>
      <c r="F141" s="180" t="s">
        <v>85</v>
      </c>
      <c r="H141" s="181">
        <v>2</v>
      </c>
      <c r="I141" s="182"/>
      <c r="L141" s="177"/>
      <c r="M141" s="183"/>
      <c r="N141" s="184"/>
      <c r="O141" s="184"/>
      <c r="P141" s="184"/>
      <c r="Q141" s="184"/>
      <c r="R141" s="184"/>
      <c r="S141" s="184"/>
      <c r="T141" s="185"/>
      <c r="AT141" s="179" t="s">
        <v>148</v>
      </c>
      <c r="AU141" s="179" t="s">
        <v>85</v>
      </c>
      <c r="AV141" s="13" t="s">
        <v>85</v>
      </c>
      <c r="AW141" s="13" t="s">
        <v>34</v>
      </c>
      <c r="AX141" s="13" t="s">
        <v>83</v>
      </c>
      <c r="AY141" s="179" t="s">
        <v>137</v>
      </c>
    </row>
    <row r="142" spans="1:65" s="2" customFormat="1" ht="16.5" customHeight="1">
      <c r="A142" s="30"/>
      <c r="B142" s="163"/>
      <c r="C142" s="164" t="s">
        <v>182</v>
      </c>
      <c r="D142" s="164" t="s">
        <v>141</v>
      </c>
      <c r="E142" s="165" t="s">
        <v>613</v>
      </c>
      <c r="F142" s="166" t="s">
        <v>614</v>
      </c>
      <c r="G142" s="167" t="s">
        <v>186</v>
      </c>
      <c r="H142" s="168">
        <v>1</v>
      </c>
      <c r="I142" s="169"/>
      <c r="J142" s="170">
        <f>ROUND(I142*H142,1)</f>
        <v>0</v>
      </c>
      <c r="K142" s="166" t="s">
        <v>151</v>
      </c>
      <c r="L142" s="31"/>
      <c r="M142" s="171" t="s">
        <v>1</v>
      </c>
      <c r="N142" s="172" t="s">
        <v>41</v>
      </c>
      <c r="O142" s="56"/>
      <c r="P142" s="173">
        <f>O142*H142</f>
        <v>0</v>
      </c>
      <c r="Q142" s="173">
        <v>0.01535</v>
      </c>
      <c r="R142" s="173">
        <f>Q142*H142</f>
        <v>0.01535</v>
      </c>
      <c r="S142" s="173">
        <v>0</v>
      </c>
      <c r="T142" s="174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75" t="s">
        <v>188</v>
      </c>
      <c r="AT142" s="175" t="s">
        <v>141</v>
      </c>
      <c r="AU142" s="175" t="s">
        <v>85</v>
      </c>
      <c r="AY142" s="15" t="s">
        <v>137</v>
      </c>
      <c r="BE142" s="176">
        <f>IF(N142="základní",J142,0)</f>
        <v>0</v>
      </c>
      <c r="BF142" s="176">
        <f>IF(N142="snížená",J142,0)</f>
        <v>0</v>
      </c>
      <c r="BG142" s="176">
        <f>IF(N142="zákl. přenesená",J142,0)</f>
        <v>0</v>
      </c>
      <c r="BH142" s="176">
        <f>IF(N142="sníž. přenesená",J142,0)</f>
        <v>0</v>
      </c>
      <c r="BI142" s="176">
        <f>IF(N142="nulová",J142,0)</f>
        <v>0</v>
      </c>
      <c r="BJ142" s="15" t="s">
        <v>83</v>
      </c>
      <c r="BK142" s="176">
        <f>ROUND(I142*H142,1)</f>
        <v>0</v>
      </c>
      <c r="BL142" s="15" t="s">
        <v>188</v>
      </c>
      <c r="BM142" s="175" t="s">
        <v>615</v>
      </c>
    </row>
    <row r="143" spans="2:51" s="13" customFormat="1" ht="12">
      <c r="B143" s="177"/>
      <c r="D143" s="178" t="s">
        <v>148</v>
      </c>
      <c r="E143" s="179" t="s">
        <v>1</v>
      </c>
      <c r="F143" s="180" t="s">
        <v>83</v>
      </c>
      <c r="H143" s="181">
        <v>1</v>
      </c>
      <c r="I143" s="182"/>
      <c r="L143" s="177"/>
      <c r="M143" s="183"/>
      <c r="N143" s="184"/>
      <c r="O143" s="184"/>
      <c r="P143" s="184"/>
      <c r="Q143" s="184"/>
      <c r="R143" s="184"/>
      <c r="S143" s="184"/>
      <c r="T143" s="185"/>
      <c r="AT143" s="179" t="s">
        <v>148</v>
      </c>
      <c r="AU143" s="179" t="s">
        <v>85</v>
      </c>
      <c r="AV143" s="13" t="s">
        <v>85</v>
      </c>
      <c r="AW143" s="13" t="s">
        <v>34</v>
      </c>
      <c r="AX143" s="13" t="s">
        <v>83</v>
      </c>
      <c r="AY143" s="179" t="s">
        <v>137</v>
      </c>
    </row>
    <row r="144" spans="1:65" s="2" customFormat="1" ht="21.75" customHeight="1">
      <c r="A144" s="30"/>
      <c r="B144" s="163"/>
      <c r="C144" s="164" t="s">
        <v>190</v>
      </c>
      <c r="D144" s="164" t="s">
        <v>141</v>
      </c>
      <c r="E144" s="165" t="s">
        <v>616</v>
      </c>
      <c r="F144" s="166" t="s">
        <v>617</v>
      </c>
      <c r="G144" s="167" t="s">
        <v>298</v>
      </c>
      <c r="H144" s="168">
        <v>2</v>
      </c>
      <c r="I144" s="169"/>
      <c r="J144" s="170">
        <f>ROUND(I144*H144,1)</f>
        <v>0</v>
      </c>
      <c r="K144" s="166" t="s">
        <v>151</v>
      </c>
      <c r="L144" s="31"/>
      <c r="M144" s="171" t="s">
        <v>1</v>
      </c>
      <c r="N144" s="172" t="s">
        <v>41</v>
      </c>
      <c r="O144" s="56"/>
      <c r="P144" s="173">
        <f>O144*H144</f>
        <v>0</v>
      </c>
      <c r="Q144" s="173">
        <v>0.01079</v>
      </c>
      <c r="R144" s="173">
        <f>Q144*H144</f>
        <v>0.02158</v>
      </c>
      <c r="S144" s="173">
        <v>0</v>
      </c>
      <c r="T144" s="174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75" t="s">
        <v>188</v>
      </c>
      <c r="AT144" s="175" t="s">
        <v>141</v>
      </c>
      <c r="AU144" s="175" t="s">
        <v>85</v>
      </c>
      <c r="AY144" s="15" t="s">
        <v>137</v>
      </c>
      <c r="BE144" s="176">
        <f>IF(N144="základní",J144,0)</f>
        <v>0</v>
      </c>
      <c r="BF144" s="176">
        <f>IF(N144="snížená",J144,0)</f>
        <v>0</v>
      </c>
      <c r="BG144" s="176">
        <f>IF(N144="zákl. přenesená",J144,0)</f>
        <v>0</v>
      </c>
      <c r="BH144" s="176">
        <f>IF(N144="sníž. přenesená",J144,0)</f>
        <v>0</v>
      </c>
      <c r="BI144" s="176">
        <f>IF(N144="nulová",J144,0)</f>
        <v>0</v>
      </c>
      <c r="BJ144" s="15" t="s">
        <v>83</v>
      </c>
      <c r="BK144" s="176">
        <f>ROUND(I144*H144,1)</f>
        <v>0</v>
      </c>
      <c r="BL144" s="15" t="s">
        <v>188</v>
      </c>
      <c r="BM144" s="175" t="s">
        <v>618</v>
      </c>
    </row>
    <row r="145" spans="2:51" s="13" customFormat="1" ht="12">
      <c r="B145" s="177"/>
      <c r="D145" s="178" t="s">
        <v>148</v>
      </c>
      <c r="E145" s="179" t="s">
        <v>1</v>
      </c>
      <c r="F145" s="180" t="s">
        <v>85</v>
      </c>
      <c r="H145" s="181">
        <v>2</v>
      </c>
      <c r="I145" s="182"/>
      <c r="L145" s="177"/>
      <c r="M145" s="183"/>
      <c r="N145" s="184"/>
      <c r="O145" s="184"/>
      <c r="P145" s="184"/>
      <c r="Q145" s="184"/>
      <c r="R145" s="184"/>
      <c r="S145" s="184"/>
      <c r="T145" s="185"/>
      <c r="AT145" s="179" t="s">
        <v>148</v>
      </c>
      <c r="AU145" s="179" t="s">
        <v>85</v>
      </c>
      <c r="AV145" s="13" t="s">
        <v>85</v>
      </c>
      <c r="AW145" s="13" t="s">
        <v>34</v>
      </c>
      <c r="AX145" s="13" t="s">
        <v>83</v>
      </c>
      <c r="AY145" s="179" t="s">
        <v>137</v>
      </c>
    </row>
    <row r="146" spans="1:65" s="2" customFormat="1" ht="16.5" customHeight="1">
      <c r="A146" s="30"/>
      <c r="B146" s="163"/>
      <c r="C146" s="164" t="s">
        <v>194</v>
      </c>
      <c r="D146" s="164" t="s">
        <v>141</v>
      </c>
      <c r="E146" s="165" t="s">
        <v>619</v>
      </c>
      <c r="F146" s="166" t="s">
        <v>620</v>
      </c>
      <c r="G146" s="167" t="s">
        <v>231</v>
      </c>
      <c r="H146" s="168">
        <v>2</v>
      </c>
      <c r="I146" s="169"/>
      <c r="J146" s="170">
        <f>ROUND(I146*H146,1)</f>
        <v>0</v>
      </c>
      <c r="K146" s="166" t="s">
        <v>151</v>
      </c>
      <c r="L146" s="31"/>
      <c r="M146" s="171" t="s">
        <v>1</v>
      </c>
      <c r="N146" s="172" t="s">
        <v>41</v>
      </c>
      <c r="O146" s="56"/>
      <c r="P146" s="173">
        <f>O146*H146</f>
        <v>0</v>
      </c>
      <c r="Q146" s="173">
        <v>0</v>
      </c>
      <c r="R146" s="173">
        <f>Q146*H146</f>
        <v>0</v>
      </c>
      <c r="S146" s="173">
        <v>0</v>
      </c>
      <c r="T146" s="174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75" t="s">
        <v>188</v>
      </c>
      <c r="AT146" s="175" t="s">
        <v>141</v>
      </c>
      <c r="AU146" s="175" t="s">
        <v>85</v>
      </c>
      <c r="AY146" s="15" t="s">
        <v>137</v>
      </c>
      <c r="BE146" s="176">
        <f>IF(N146="základní",J146,0)</f>
        <v>0</v>
      </c>
      <c r="BF146" s="176">
        <f>IF(N146="snížená",J146,0)</f>
        <v>0</v>
      </c>
      <c r="BG146" s="176">
        <f>IF(N146="zákl. přenesená",J146,0)</f>
        <v>0</v>
      </c>
      <c r="BH146" s="176">
        <f>IF(N146="sníž. přenesená",J146,0)</f>
        <v>0</v>
      </c>
      <c r="BI146" s="176">
        <f>IF(N146="nulová",J146,0)</f>
        <v>0</v>
      </c>
      <c r="BJ146" s="15" t="s">
        <v>83</v>
      </c>
      <c r="BK146" s="176">
        <f>ROUND(I146*H146,1)</f>
        <v>0</v>
      </c>
      <c r="BL146" s="15" t="s">
        <v>188</v>
      </c>
      <c r="BM146" s="175" t="s">
        <v>621</v>
      </c>
    </row>
    <row r="147" spans="1:65" s="2" customFormat="1" ht="16.5" customHeight="1">
      <c r="A147" s="30"/>
      <c r="B147" s="163"/>
      <c r="C147" s="164" t="s">
        <v>198</v>
      </c>
      <c r="D147" s="164" t="s">
        <v>141</v>
      </c>
      <c r="E147" s="165" t="s">
        <v>622</v>
      </c>
      <c r="F147" s="166" t="s">
        <v>623</v>
      </c>
      <c r="G147" s="167" t="s">
        <v>186</v>
      </c>
      <c r="H147" s="168">
        <v>41.2</v>
      </c>
      <c r="I147" s="169"/>
      <c r="J147" s="170">
        <f>ROUND(I147*H147,1)</f>
        <v>0</v>
      </c>
      <c r="K147" s="166" t="s">
        <v>151</v>
      </c>
      <c r="L147" s="31"/>
      <c r="M147" s="171" t="s">
        <v>1</v>
      </c>
      <c r="N147" s="172" t="s">
        <v>41</v>
      </c>
      <c r="O147" s="56"/>
      <c r="P147" s="173">
        <f>O147*H147</f>
        <v>0</v>
      </c>
      <c r="Q147" s="173">
        <v>0</v>
      </c>
      <c r="R147" s="173">
        <f>Q147*H147</f>
        <v>0</v>
      </c>
      <c r="S147" s="173">
        <v>0</v>
      </c>
      <c r="T147" s="174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75" t="s">
        <v>188</v>
      </c>
      <c r="AT147" s="175" t="s">
        <v>141</v>
      </c>
      <c r="AU147" s="175" t="s">
        <v>85</v>
      </c>
      <c r="AY147" s="15" t="s">
        <v>137</v>
      </c>
      <c r="BE147" s="176">
        <f>IF(N147="základní",J147,0)</f>
        <v>0</v>
      </c>
      <c r="BF147" s="176">
        <f>IF(N147="snížená",J147,0)</f>
        <v>0</v>
      </c>
      <c r="BG147" s="176">
        <f>IF(N147="zákl. přenesená",J147,0)</f>
        <v>0</v>
      </c>
      <c r="BH147" s="176">
        <f>IF(N147="sníž. přenesená",J147,0)</f>
        <v>0</v>
      </c>
      <c r="BI147" s="176">
        <f>IF(N147="nulová",J147,0)</f>
        <v>0</v>
      </c>
      <c r="BJ147" s="15" t="s">
        <v>83</v>
      </c>
      <c r="BK147" s="176">
        <f>ROUND(I147*H147,1)</f>
        <v>0</v>
      </c>
      <c r="BL147" s="15" t="s">
        <v>188</v>
      </c>
      <c r="BM147" s="175" t="s">
        <v>624</v>
      </c>
    </row>
    <row r="148" spans="2:51" s="13" customFormat="1" ht="12">
      <c r="B148" s="177"/>
      <c r="D148" s="178" t="s">
        <v>148</v>
      </c>
      <c r="E148" s="179" t="s">
        <v>1</v>
      </c>
      <c r="F148" s="180" t="s">
        <v>625</v>
      </c>
      <c r="H148" s="181">
        <v>41.2</v>
      </c>
      <c r="I148" s="182"/>
      <c r="L148" s="177"/>
      <c r="M148" s="183"/>
      <c r="N148" s="184"/>
      <c r="O148" s="184"/>
      <c r="P148" s="184"/>
      <c r="Q148" s="184"/>
      <c r="R148" s="184"/>
      <c r="S148" s="184"/>
      <c r="T148" s="185"/>
      <c r="AT148" s="179" t="s">
        <v>148</v>
      </c>
      <c r="AU148" s="179" t="s">
        <v>85</v>
      </c>
      <c r="AV148" s="13" t="s">
        <v>85</v>
      </c>
      <c r="AW148" s="13" t="s">
        <v>34</v>
      </c>
      <c r="AX148" s="13" t="s">
        <v>83</v>
      </c>
      <c r="AY148" s="179" t="s">
        <v>137</v>
      </c>
    </row>
    <row r="149" spans="1:65" s="2" customFormat="1" ht="16.5" customHeight="1">
      <c r="A149" s="30"/>
      <c r="B149" s="163"/>
      <c r="C149" s="164" t="s">
        <v>203</v>
      </c>
      <c r="D149" s="164" t="s">
        <v>141</v>
      </c>
      <c r="E149" s="165" t="s">
        <v>626</v>
      </c>
      <c r="F149" s="166" t="s">
        <v>627</v>
      </c>
      <c r="G149" s="167" t="s">
        <v>231</v>
      </c>
      <c r="H149" s="168">
        <v>1</v>
      </c>
      <c r="I149" s="169"/>
      <c r="J149" s="170">
        <f>ROUND(I149*H149,1)</f>
        <v>0</v>
      </c>
      <c r="K149" s="166" t="s">
        <v>151</v>
      </c>
      <c r="L149" s="31"/>
      <c r="M149" s="171" t="s">
        <v>1</v>
      </c>
      <c r="N149" s="172" t="s">
        <v>41</v>
      </c>
      <c r="O149" s="56"/>
      <c r="P149" s="173">
        <f>O149*H149</f>
        <v>0</v>
      </c>
      <c r="Q149" s="173">
        <v>0</v>
      </c>
      <c r="R149" s="173">
        <f>Q149*H149</f>
        <v>0</v>
      </c>
      <c r="S149" s="173">
        <v>0</v>
      </c>
      <c r="T149" s="174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75" t="s">
        <v>188</v>
      </c>
      <c r="AT149" s="175" t="s">
        <v>141</v>
      </c>
      <c r="AU149" s="175" t="s">
        <v>85</v>
      </c>
      <c r="AY149" s="15" t="s">
        <v>137</v>
      </c>
      <c r="BE149" s="176">
        <f>IF(N149="základní",J149,0)</f>
        <v>0</v>
      </c>
      <c r="BF149" s="176">
        <f>IF(N149="snížená",J149,0)</f>
        <v>0</v>
      </c>
      <c r="BG149" s="176">
        <f>IF(N149="zákl. přenesená",J149,0)</f>
        <v>0</v>
      </c>
      <c r="BH149" s="176">
        <f>IF(N149="sníž. přenesená",J149,0)</f>
        <v>0</v>
      </c>
      <c r="BI149" s="176">
        <f>IF(N149="nulová",J149,0)</f>
        <v>0</v>
      </c>
      <c r="BJ149" s="15" t="s">
        <v>83</v>
      </c>
      <c r="BK149" s="176">
        <f>ROUND(I149*H149,1)</f>
        <v>0</v>
      </c>
      <c r="BL149" s="15" t="s">
        <v>188</v>
      </c>
      <c r="BM149" s="175" t="s">
        <v>628</v>
      </c>
    </row>
    <row r="150" spans="1:65" s="2" customFormat="1" ht="16.5" customHeight="1">
      <c r="A150" s="30"/>
      <c r="B150" s="163"/>
      <c r="C150" s="164" t="s">
        <v>207</v>
      </c>
      <c r="D150" s="164" t="s">
        <v>141</v>
      </c>
      <c r="E150" s="165" t="s">
        <v>629</v>
      </c>
      <c r="F150" s="166" t="s">
        <v>630</v>
      </c>
      <c r="G150" s="167" t="s">
        <v>231</v>
      </c>
      <c r="H150" s="168">
        <v>1</v>
      </c>
      <c r="I150" s="169"/>
      <c r="J150" s="170">
        <f>ROUND(I150*H150,1)</f>
        <v>0</v>
      </c>
      <c r="K150" s="166" t="s">
        <v>151</v>
      </c>
      <c r="L150" s="31"/>
      <c r="M150" s="171" t="s">
        <v>1</v>
      </c>
      <c r="N150" s="172" t="s">
        <v>41</v>
      </c>
      <c r="O150" s="56"/>
      <c r="P150" s="173">
        <f>O150*H150</f>
        <v>0</v>
      </c>
      <c r="Q150" s="173">
        <v>0.00045</v>
      </c>
      <c r="R150" s="173">
        <f>Q150*H150</f>
        <v>0.00045</v>
      </c>
      <c r="S150" s="173">
        <v>0</v>
      </c>
      <c r="T150" s="174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75" t="s">
        <v>188</v>
      </c>
      <c r="AT150" s="175" t="s">
        <v>141</v>
      </c>
      <c r="AU150" s="175" t="s">
        <v>85</v>
      </c>
      <c r="AY150" s="15" t="s">
        <v>137</v>
      </c>
      <c r="BE150" s="176">
        <f>IF(N150="základní",J150,0)</f>
        <v>0</v>
      </c>
      <c r="BF150" s="176">
        <f>IF(N150="snížená",J150,0)</f>
        <v>0</v>
      </c>
      <c r="BG150" s="176">
        <f>IF(N150="zákl. přenesená",J150,0)</f>
        <v>0</v>
      </c>
      <c r="BH150" s="176">
        <f>IF(N150="sníž. přenesená",J150,0)</f>
        <v>0</v>
      </c>
      <c r="BI150" s="176">
        <f>IF(N150="nulová",J150,0)</f>
        <v>0</v>
      </c>
      <c r="BJ150" s="15" t="s">
        <v>83</v>
      </c>
      <c r="BK150" s="176">
        <f>ROUND(I150*H150,1)</f>
        <v>0</v>
      </c>
      <c r="BL150" s="15" t="s">
        <v>188</v>
      </c>
      <c r="BM150" s="175" t="s">
        <v>631</v>
      </c>
    </row>
    <row r="151" spans="1:65" s="2" customFormat="1" ht="16.5" customHeight="1">
      <c r="A151" s="30"/>
      <c r="B151" s="163"/>
      <c r="C151" s="186" t="s">
        <v>212</v>
      </c>
      <c r="D151" s="186" t="s">
        <v>183</v>
      </c>
      <c r="E151" s="187" t="s">
        <v>632</v>
      </c>
      <c r="F151" s="188" t="s">
        <v>633</v>
      </c>
      <c r="G151" s="189" t="s">
        <v>231</v>
      </c>
      <c r="H151" s="190">
        <v>6</v>
      </c>
      <c r="I151" s="191"/>
      <c r="J151" s="192">
        <f>ROUND(I151*H151,1)</f>
        <v>0</v>
      </c>
      <c r="K151" s="188" t="s">
        <v>1</v>
      </c>
      <c r="L151" s="193"/>
      <c r="M151" s="194" t="s">
        <v>1</v>
      </c>
      <c r="N151" s="195" t="s">
        <v>41</v>
      </c>
      <c r="O151" s="56"/>
      <c r="P151" s="173">
        <f>O151*H151</f>
        <v>0</v>
      </c>
      <c r="Q151" s="173">
        <v>0</v>
      </c>
      <c r="R151" s="173">
        <f>Q151*H151</f>
        <v>0</v>
      </c>
      <c r="S151" s="173">
        <v>0</v>
      </c>
      <c r="T151" s="174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75" t="s">
        <v>187</v>
      </c>
      <c r="AT151" s="175" t="s">
        <v>183</v>
      </c>
      <c r="AU151" s="175" t="s">
        <v>85</v>
      </c>
      <c r="AY151" s="15" t="s">
        <v>137</v>
      </c>
      <c r="BE151" s="176">
        <f>IF(N151="základní",J151,0)</f>
        <v>0</v>
      </c>
      <c r="BF151" s="176">
        <f>IF(N151="snížená",J151,0)</f>
        <v>0</v>
      </c>
      <c r="BG151" s="176">
        <f>IF(N151="zákl. přenesená",J151,0)</f>
        <v>0</v>
      </c>
      <c r="BH151" s="176">
        <f>IF(N151="sníž. přenesená",J151,0)</f>
        <v>0</v>
      </c>
      <c r="BI151" s="176">
        <f>IF(N151="nulová",J151,0)</f>
        <v>0</v>
      </c>
      <c r="BJ151" s="15" t="s">
        <v>83</v>
      </c>
      <c r="BK151" s="176">
        <f>ROUND(I151*H151,1)</f>
        <v>0</v>
      </c>
      <c r="BL151" s="15" t="s">
        <v>188</v>
      </c>
      <c r="BM151" s="175" t="s">
        <v>634</v>
      </c>
    </row>
    <row r="152" spans="2:51" s="13" customFormat="1" ht="12">
      <c r="B152" s="177"/>
      <c r="D152" s="178" t="s">
        <v>148</v>
      </c>
      <c r="E152" s="179" t="s">
        <v>1</v>
      </c>
      <c r="F152" s="180" t="s">
        <v>138</v>
      </c>
      <c r="H152" s="181">
        <v>6</v>
      </c>
      <c r="I152" s="182"/>
      <c r="L152" s="177"/>
      <c r="M152" s="183"/>
      <c r="N152" s="184"/>
      <c r="O152" s="184"/>
      <c r="P152" s="184"/>
      <c r="Q152" s="184"/>
      <c r="R152" s="184"/>
      <c r="S152" s="184"/>
      <c r="T152" s="185"/>
      <c r="AT152" s="179" t="s">
        <v>148</v>
      </c>
      <c r="AU152" s="179" t="s">
        <v>85</v>
      </c>
      <c r="AV152" s="13" t="s">
        <v>85</v>
      </c>
      <c r="AW152" s="13" t="s">
        <v>34</v>
      </c>
      <c r="AX152" s="13" t="s">
        <v>83</v>
      </c>
      <c r="AY152" s="179" t="s">
        <v>137</v>
      </c>
    </row>
    <row r="153" spans="1:65" s="2" customFormat="1" ht="16.5" customHeight="1">
      <c r="A153" s="30"/>
      <c r="B153" s="163"/>
      <c r="C153" s="186" t="s">
        <v>8</v>
      </c>
      <c r="D153" s="186" t="s">
        <v>183</v>
      </c>
      <c r="E153" s="187" t="s">
        <v>635</v>
      </c>
      <c r="F153" s="188" t="s">
        <v>636</v>
      </c>
      <c r="G153" s="189" t="s">
        <v>231</v>
      </c>
      <c r="H153" s="190">
        <v>2</v>
      </c>
      <c r="I153" s="191"/>
      <c r="J153" s="192">
        <f>ROUND(I153*H153,1)</f>
        <v>0</v>
      </c>
      <c r="K153" s="188" t="s">
        <v>1</v>
      </c>
      <c r="L153" s="193"/>
      <c r="M153" s="194" t="s">
        <v>1</v>
      </c>
      <c r="N153" s="195" t="s">
        <v>41</v>
      </c>
      <c r="O153" s="56"/>
      <c r="P153" s="173">
        <f>O153*H153</f>
        <v>0</v>
      </c>
      <c r="Q153" s="173">
        <v>0</v>
      </c>
      <c r="R153" s="173">
        <f>Q153*H153</f>
        <v>0</v>
      </c>
      <c r="S153" s="173">
        <v>0</v>
      </c>
      <c r="T153" s="174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75" t="s">
        <v>187</v>
      </c>
      <c r="AT153" s="175" t="s">
        <v>183</v>
      </c>
      <c r="AU153" s="175" t="s">
        <v>85</v>
      </c>
      <c r="AY153" s="15" t="s">
        <v>137</v>
      </c>
      <c r="BE153" s="176">
        <f>IF(N153="základní",J153,0)</f>
        <v>0</v>
      </c>
      <c r="BF153" s="176">
        <f>IF(N153="snížená",J153,0)</f>
        <v>0</v>
      </c>
      <c r="BG153" s="176">
        <f>IF(N153="zákl. přenesená",J153,0)</f>
        <v>0</v>
      </c>
      <c r="BH153" s="176">
        <f>IF(N153="sníž. přenesená",J153,0)</f>
        <v>0</v>
      </c>
      <c r="BI153" s="176">
        <f>IF(N153="nulová",J153,0)</f>
        <v>0</v>
      </c>
      <c r="BJ153" s="15" t="s">
        <v>83</v>
      </c>
      <c r="BK153" s="176">
        <f>ROUND(I153*H153,1)</f>
        <v>0</v>
      </c>
      <c r="BL153" s="15" t="s">
        <v>188</v>
      </c>
      <c r="BM153" s="175" t="s">
        <v>637</v>
      </c>
    </row>
    <row r="154" spans="2:51" s="13" customFormat="1" ht="12">
      <c r="B154" s="177"/>
      <c r="D154" s="178" t="s">
        <v>148</v>
      </c>
      <c r="E154" s="179" t="s">
        <v>1</v>
      </c>
      <c r="F154" s="180" t="s">
        <v>85</v>
      </c>
      <c r="H154" s="181">
        <v>2</v>
      </c>
      <c r="I154" s="182"/>
      <c r="L154" s="177"/>
      <c r="M154" s="183"/>
      <c r="N154" s="184"/>
      <c r="O154" s="184"/>
      <c r="P154" s="184"/>
      <c r="Q154" s="184"/>
      <c r="R154" s="184"/>
      <c r="S154" s="184"/>
      <c r="T154" s="185"/>
      <c r="AT154" s="179" t="s">
        <v>148</v>
      </c>
      <c r="AU154" s="179" t="s">
        <v>85</v>
      </c>
      <c r="AV154" s="13" t="s">
        <v>85</v>
      </c>
      <c r="AW154" s="13" t="s">
        <v>34</v>
      </c>
      <c r="AX154" s="13" t="s">
        <v>83</v>
      </c>
      <c r="AY154" s="179" t="s">
        <v>137</v>
      </c>
    </row>
    <row r="155" spans="1:65" s="2" customFormat="1" ht="16.5" customHeight="1">
      <c r="A155" s="30"/>
      <c r="B155" s="163"/>
      <c r="C155" s="186" t="s">
        <v>188</v>
      </c>
      <c r="D155" s="186" t="s">
        <v>183</v>
      </c>
      <c r="E155" s="187" t="s">
        <v>638</v>
      </c>
      <c r="F155" s="188" t="s">
        <v>639</v>
      </c>
      <c r="G155" s="189" t="s">
        <v>231</v>
      </c>
      <c r="H155" s="190">
        <v>1</v>
      </c>
      <c r="I155" s="191"/>
      <c r="J155" s="192">
        <f>ROUND(I155*H155,1)</f>
        <v>0</v>
      </c>
      <c r="K155" s="188" t="s">
        <v>1</v>
      </c>
      <c r="L155" s="193"/>
      <c r="M155" s="194" t="s">
        <v>1</v>
      </c>
      <c r="N155" s="195" t="s">
        <v>41</v>
      </c>
      <c r="O155" s="56"/>
      <c r="P155" s="173">
        <f>O155*H155</f>
        <v>0</v>
      </c>
      <c r="Q155" s="173">
        <v>0</v>
      </c>
      <c r="R155" s="173">
        <f>Q155*H155</f>
        <v>0</v>
      </c>
      <c r="S155" s="173">
        <v>0</v>
      </c>
      <c r="T155" s="174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75" t="s">
        <v>187</v>
      </c>
      <c r="AT155" s="175" t="s">
        <v>183</v>
      </c>
      <c r="AU155" s="175" t="s">
        <v>85</v>
      </c>
      <c r="AY155" s="15" t="s">
        <v>137</v>
      </c>
      <c r="BE155" s="176">
        <f>IF(N155="základní",J155,0)</f>
        <v>0</v>
      </c>
      <c r="BF155" s="176">
        <f>IF(N155="snížená",J155,0)</f>
        <v>0</v>
      </c>
      <c r="BG155" s="176">
        <f>IF(N155="zákl. přenesená",J155,0)</f>
        <v>0</v>
      </c>
      <c r="BH155" s="176">
        <f>IF(N155="sníž. přenesená",J155,0)</f>
        <v>0</v>
      </c>
      <c r="BI155" s="176">
        <f>IF(N155="nulová",J155,0)</f>
        <v>0</v>
      </c>
      <c r="BJ155" s="15" t="s">
        <v>83</v>
      </c>
      <c r="BK155" s="176">
        <f>ROUND(I155*H155,1)</f>
        <v>0</v>
      </c>
      <c r="BL155" s="15" t="s">
        <v>188</v>
      </c>
      <c r="BM155" s="175" t="s">
        <v>640</v>
      </c>
    </row>
    <row r="156" spans="1:65" s="2" customFormat="1" ht="16.5" customHeight="1">
      <c r="A156" s="30"/>
      <c r="B156" s="163"/>
      <c r="C156" s="186" t="s">
        <v>202</v>
      </c>
      <c r="D156" s="186" t="s">
        <v>183</v>
      </c>
      <c r="E156" s="187" t="s">
        <v>641</v>
      </c>
      <c r="F156" s="188" t="s">
        <v>642</v>
      </c>
      <c r="G156" s="189" t="s">
        <v>231</v>
      </c>
      <c r="H156" s="190">
        <v>2</v>
      </c>
      <c r="I156" s="191"/>
      <c r="J156" s="192">
        <f>ROUND(I156*H156,1)</f>
        <v>0</v>
      </c>
      <c r="K156" s="188" t="s">
        <v>1</v>
      </c>
      <c r="L156" s="193"/>
      <c r="M156" s="194" t="s">
        <v>1</v>
      </c>
      <c r="N156" s="195" t="s">
        <v>41</v>
      </c>
      <c r="O156" s="56"/>
      <c r="P156" s="173">
        <f>O156*H156</f>
        <v>0</v>
      </c>
      <c r="Q156" s="173">
        <v>0</v>
      </c>
      <c r="R156" s="173">
        <f>Q156*H156</f>
        <v>0</v>
      </c>
      <c r="S156" s="173">
        <v>0</v>
      </c>
      <c r="T156" s="174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75" t="s">
        <v>187</v>
      </c>
      <c r="AT156" s="175" t="s">
        <v>183</v>
      </c>
      <c r="AU156" s="175" t="s">
        <v>85</v>
      </c>
      <c r="AY156" s="15" t="s">
        <v>137</v>
      </c>
      <c r="BE156" s="176">
        <f>IF(N156="základní",J156,0)</f>
        <v>0</v>
      </c>
      <c r="BF156" s="176">
        <f>IF(N156="snížená",J156,0)</f>
        <v>0</v>
      </c>
      <c r="BG156" s="176">
        <f>IF(N156="zákl. přenesená",J156,0)</f>
        <v>0</v>
      </c>
      <c r="BH156" s="176">
        <f>IF(N156="sníž. přenesená",J156,0)</f>
        <v>0</v>
      </c>
      <c r="BI156" s="176">
        <f>IF(N156="nulová",J156,0)</f>
        <v>0</v>
      </c>
      <c r="BJ156" s="15" t="s">
        <v>83</v>
      </c>
      <c r="BK156" s="176">
        <f>ROUND(I156*H156,1)</f>
        <v>0</v>
      </c>
      <c r="BL156" s="15" t="s">
        <v>188</v>
      </c>
      <c r="BM156" s="175" t="s">
        <v>643</v>
      </c>
    </row>
    <row r="157" spans="1:65" s="2" customFormat="1" ht="16.5" customHeight="1">
      <c r="A157" s="30"/>
      <c r="B157" s="163"/>
      <c r="C157" s="186" t="s">
        <v>228</v>
      </c>
      <c r="D157" s="186" t="s">
        <v>183</v>
      </c>
      <c r="E157" s="187" t="s">
        <v>644</v>
      </c>
      <c r="F157" s="188" t="s">
        <v>645</v>
      </c>
      <c r="G157" s="189" t="s">
        <v>231</v>
      </c>
      <c r="H157" s="190">
        <v>1</v>
      </c>
      <c r="I157" s="191"/>
      <c r="J157" s="192">
        <f>ROUND(I157*H157,1)</f>
        <v>0</v>
      </c>
      <c r="K157" s="188" t="s">
        <v>1</v>
      </c>
      <c r="L157" s="193"/>
      <c r="M157" s="194" t="s">
        <v>1</v>
      </c>
      <c r="N157" s="195" t="s">
        <v>41</v>
      </c>
      <c r="O157" s="56"/>
      <c r="P157" s="173">
        <f>O157*H157</f>
        <v>0</v>
      </c>
      <c r="Q157" s="173">
        <v>0</v>
      </c>
      <c r="R157" s="173">
        <f>Q157*H157</f>
        <v>0</v>
      </c>
      <c r="S157" s="173">
        <v>0</v>
      </c>
      <c r="T157" s="174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75" t="s">
        <v>187</v>
      </c>
      <c r="AT157" s="175" t="s">
        <v>183</v>
      </c>
      <c r="AU157" s="175" t="s">
        <v>85</v>
      </c>
      <c r="AY157" s="15" t="s">
        <v>137</v>
      </c>
      <c r="BE157" s="176">
        <f>IF(N157="základní",J157,0)</f>
        <v>0</v>
      </c>
      <c r="BF157" s="176">
        <f>IF(N157="snížená",J157,0)</f>
        <v>0</v>
      </c>
      <c r="BG157" s="176">
        <f>IF(N157="zákl. přenesená",J157,0)</f>
        <v>0</v>
      </c>
      <c r="BH157" s="176">
        <f>IF(N157="sníž. přenesená",J157,0)</f>
        <v>0</v>
      </c>
      <c r="BI157" s="176">
        <f>IF(N157="nulová",J157,0)</f>
        <v>0</v>
      </c>
      <c r="BJ157" s="15" t="s">
        <v>83</v>
      </c>
      <c r="BK157" s="176">
        <f>ROUND(I157*H157,1)</f>
        <v>0</v>
      </c>
      <c r="BL157" s="15" t="s">
        <v>188</v>
      </c>
      <c r="BM157" s="175" t="s">
        <v>646</v>
      </c>
    </row>
    <row r="158" spans="1:65" s="2" customFormat="1" ht="21.75" customHeight="1">
      <c r="A158" s="30"/>
      <c r="B158" s="163"/>
      <c r="C158" s="186" t="s">
        <v>233</v>
      </c>
      <c r="D158" s="186" t="s">
        <v>183</v>
      </c>
      <c r="E158" s="187" t="s">
        <v>647</v>
      </c>
      <c r="F158" s="188" t="s">
        <v>648</v>
      </c>
      <c r="G158" s="189" t="s">
        <v>231</v>
      </c>
      <c r="H158" s="190">
        <v>1</v>
      </c>
      <c r="I158" s="191"/>
      <c r="J158" s="192">
        <f>ROUND(I158*H158,1)</f>
        <v>0</v>
      </c>
      <c r="K158" s="188" t="s">
        <v>1</v>
      </c>
      <c r="L158" s="193"/>
      <c r="M158" s="194" t="s">
        <v>1</v>
      </c>
      <c r="N158" s="195" t="s">
        <v>41</v>
      </c>
      <c r="O158" s="56"/>
      <c r="P158" s="173">
        <f>O158*H158</f>
        <v>0</v>
      </c>
      <c r="Q158" s="173">
        <v>0</v>
      </c>
      <c r="R158" s="173">
        <f>Q158*H158</f>
        <v>0</v>
      </c>
      <c r="S158" s="173">
        <v>0</v>
      </c>
      <c r="T158" s="174">
        <f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75" t="s">
        <v>187</v>
      </c>
      <c r="AT158" s="175" t="s">
        <v>183</v>
      </c>
      <c r="AU158" s="175" t="s">
        <v>85</v>
      </c>
      <c r="AY158" s="15" t="s">
        <v>137</v>
      </c>
      <c r="BE158" s="176">
        <f>IF(N158="základní",J158,0)</f>
        <v>0</v>
      </c>
      <c r="BF158" s="176">
        <f>IF(N158="snížená",J158,0)</f>
        <v>0</v>
      </c>
      <c r="BG158" s="176">
        <f>IF(N158="zákl. přenesená",J158,0)</f>
        <v>0</v>
      </c>
      <c r="BH158" s="176">
        <f>IF(N158="sníž. přenesená",J158,0)</f>
        <v>0</v>
      </c>
      <c r="BI158" s="176">
        <f>IF(N158="nulová",J158,0)</f>
        <v>0</v>
      </c>
      <c r="BJ158" s="15" t="s">
        <v>83</v>
      </c>
      <c r="BK158" s="176">
        <f>ROUND(I158*H158,1)</f>
        <v>0</v>
      </c>
      <c r="BL158" s="15" t="s">
        <v>188</v>
      </c>
      <c r="BM158" s="175" t="s">
        <v>649</v>
      </c>
    </row>
    <row r="159" spans="1:65" s="2" customFormat="1" ht="21.75" customHeight="1">
      <c r="A159" s="30"/>
      <c r="B159" s="163"/>
      <c r="C159" s="164" t="s">
        <v>239</v>
      </c>
      <c r="D159" s="164" t="s">
        <v>141</v>
      </c>
      <c r="E159" s="165" t="s">
        <v>650</v>
      </c>
      <c r="F159" s="166" t="s">
        <v>651</v>
      </c>
      <c r="G159" s="167" t="s">
        <v>231</v>
      </c>
      <c r="H159" s="168">
        <v>2</v>
      </c>
      <c r="I159" s="169"/>
      <c r="J159" s="170">
        <f>ROUND(I159*H159,1)</f>
        <v>0</v>
      </c>
      <c r="K159" s="166" t="s">
        <v>151</v>
      </c>
      <c r="L159" s="31"/>
      <c r="M159" s="171" t="s">
        <v>1</v>
      </c>
      <c r="N159" s="172" t="s">
        <v>41</v>
      </c>
      <c r="O159" s="56"/>
      <c r="P159" s="173">
        <f>O159*H159</f>
        <v>0</v>
      </c>
      <c r="Q159" s="173">
        <v>0.00803</v>
      </c>
      <c r="R159" s="173">
        <f>Q159*H159</f>
        <v>0.01606</v>
      </c>
      <c r="S159" s="173">
        <v>0</v>
      </c>
      <c r="T159" s="174">
        <f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75" t="s">
        <v>188</v>
      </c>
      <c r="AT159" s="175" t="s">
        <v>141</v>
      </c>
      <c r="AU159" s="175" t="s">
        <v>85</v>
      </c>
      <c r="AY159" s="15" t="s">
        <v>137</v>
      </c>
      <c r="BE159" s="176">
        <f>IF(N159="základní",J159,0)</f>
        <v>0</v>
      </c>
      <c r="BF159" s="176">
        <f>IF(N159="snížená",J159,0)</f>
        <v>0</v>
      </c>
      <c r="BG159" s="176">
        <f>IF(N159="zákl. přenesená",J159,0)</f>
        <v>0</v>
      </c>
      <c r="BH159" s="176">
        <f>IF(N159="sníž. přenesená",J159,0)</f>
        <v>0</v>
      </c>
      <c r="BI159" s="176">
        <f>IF(N159="nulová",J159,0)</f>
        <v>0</v>
      </c>
      <c r="BJ159" s="15" t="s">
        <v>83</v>
      </c>
      <c r="BK159" s="176">
        <f>ROUND(I159*H159,1)</f>
        <v>0</v>
      </c>
      <c r="BL159" s="15" t="s">
        <v>188</v>
      </c>
      <c r="BM159" s="175" t="s">
        <v>652</v>
      </c>
    </row>
    <row r="160" spans="2:51" s="13" customFormat="1" ht="12">
      <c r="B160" s="177"/>
      <c r="D160" s="178" t="s">
        <v>148</v>
      </c>
      <c r="E160" s="179" t="s">
        <v>1</v>
      </c>
      <c r="F160" s="180" t="s">
        <v>342</v>
      </c>
      <c r="H160" s="181">
        <v>2</v>
      </c>
      <c r="I160" s="182"/>
      <c r="L160" s="177"/>
      <c r="M160" s="183"/>
      <c r="N160" s="184"/>
      <c r="O160" s="184"/>
      <c r="P160" s="184"/>
      <c r="Q160" s="184"/>
      <c r="R160" s="184"/>
      <c r="S160" s="184"/>
      <c r="T160" s="185"/>
      <c r="AT160" s="179" t="s">
        <v>148</v>
      </c>
      <c r="AU160" s="179" t="s">
        <v>85</v>
      </c>
      <c r="AV160" s="13" t="s">
        <v>85</v>
      </c>
      <c r="AW160" s="13" t="s">
        <v>34</v>
      </c>
      <c r="AX160" s="13" t="s">
        <v>83</v>
      </c>
      <c r="AY160" s="179" t="s">
        <v>137</v>
      </c>
    </row>
    <row r="161" spans="1:65" s="2" customFormat="1" ht="21.75" customHeight="1">
      <c r="A161" s="30"/>
      <c r="B161" s="163"/>
      <c r="C161" s="164" t="s">
        <v>7</v>
      </c>
      <c r="D161" s="164" t="s">
        <v>141</v>
      </c>
      <c r="E161" s="165" t="s">
        <v>653</v>
      </c>
      <c r="F161" s="166" t="s">
        <v>654</v>
      </c>
      <c r="G161" s="167" t="s">
        <v>231</v>
      </c>
      <c r="H161" s="168">
        <v>6</v>
      </c>
      <c r="I161" s="169"/>
      <c r="J161" s="170">
        <f>ROUND(I161*H161,1)</f>
        <v>0</v>
      </c>
      <c r="K161" s="166" t="s">
        <v>151</v>
      </c>
      <c r="L161" s="31"/>
      <c r="M161" s="171" t="s">
        <v>1</v>
      </c>
      <c r="N161" s="172" t="s">
        <v>41</v>
      </c>
      <c r="O161" s="56"/>
      <c r="P161" s="173">
        <f>O161*H161</f>
        <v>0</v>
      </c>
      <c r="Q161" s="173">
        <v>0</v>
      </c>
      <c r="R161" s="173">
        <f>Q161*H161</f>
        <v>0</v>
      </c>
      <c r="S161" s="173">
        <v>0</v>
      </c>
      <c r="T161" s="174">
        <f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75" t="s">
        <v>188</v>
      </c>
      <c r="AT161" s="175" t="s">
        <v>141</v>
      </c>
      <c r="AU161" s="175" t="s">
        <v>85</v>
      </c>
      <c r="AY161" s="15" t="s">
        <v>137</v>
      </c>
      <c r="BE161" s="176">
        <f>IF(N161="základní",J161,0)</f>
        <v>0</v>
      </c>
      <c r="BF161" s="176">
        <f>IF(N161="snížená",J161,0)</f>
        <v>0</v>
      </c>
      <c r="BG161" s="176">
        <f>IF(N161="zákl. přenesená",J161,0)</f>
        <v>0</v>
      </c>
      <c r="BH161" s="176">
        <f>IF(N161="sníž. přenesená",J161,0)</f>
        <v>0</v>
      </c>
      <c r="BI161" s="176">
        <f>IF(N161="nulová",J161,0)</f>
        <v>0</v>
      </c>
      <c r="BJ161" s="15" t="s">
        <v>83</v>
      </c>
      <c r="BK161" s="176">
        <f>ROUND(I161*H161,1)</f>
        <v>0</v>
      </c>
      <c r="BL161" s="15" t="s">
        <v>188</v>
      </c>
      <c r="BM161" s="175" t="s">
        <v>655</v>
      </c>
    </row>
    <row r="162" spans="2:51" s="13" customFormat="1" ht="12">
      <c r="B162" s="177"/>
      <c r="D162" s="178" t="s">
        <v>148</v>
      </c>
      <c r="E162" s="179" t="s">
        <v>1</v>
      </c>
      <c r="F162" s="180" t="s">
        <v>138</v>
      </c>
      <c r="H162" s="181">
        <v>6</v>
      </c>
      <c r="I162" s="182"/>
      <c r="L162" s="177"/>
      <c r="M162" s="183"/>
      <c r="N162" s="184"/>
      <c r="O162" s="184"/>
      <c r="P162" s="184"/>
      <c r="Q162" s="184"/>
      <c r="R162" s="184"/>
      <c r="S162" s="184"/>
      <c r="T162" s="185"/>
      <c r="AT162" s="179" t="s">
        <v>148</v>
      </c>
      <c r="AU162" s="179" t="s">
        <v>85</v>
      </c>
      <c r="AV162" s="13" t="s">
        <v>85</v>
      </c>
      <c r="AW162" s="13" t="s">
        <v>34</v>
      </c>
      <c r="AX162" s="13" t="s">
        <v>83</v>
      </c>
      <c r="AY162" s="179" t="s">
        <v>137</v>
      </c>
    </row>
    <row r="163" spans="1:65" s="2" customFormat="1" ht="21.75" customHeight="1">
      <c r="A163" s="30"/>
      <c r="B163" s="163"/>
      <c r="C163" s="164" t="s">
        <v>246</v>
      </c>
      <c r="D163" s="164" t="s">
        <v>141</v>
      </c>
      <c r="E163" s="165" t="s">
        <v>656</v>
      </c>
      <c r="F163" s="166" t="s">
        <v>657</v>
      </c>
      <c r="G163" s="167" t="s">
        <v>231</v>
      </c>
      <c r="H163" s="168">
        <v>2</v>
      </c>
      <c r="I163" s="169"/>
      <c r="J163" s="170">
        <f>ROUND(I163*H163,1)</f>
        <v>0</v>
      </c>
      <c r="K163" s="166" t="s">
        <v>151</v>
      </c>
      <c r="L163" s="31"/>
      <c r="M163" s="171" t="s">
        <v>1</v>
      </c>
      <c r="N163" s="172" t="s">
        <v>41</v>
      </c>
      <c r="O163" s="56"/>
      <c r="P163" s="173">
        <f>O163*H163</f>
        <v>0</v>
      </c>
      <c r="Q163" s="173">
        <v>0</v>
      </c>
      <c r="R163" s="173">
        <f>Q163*H163</f>
        <v>0</v>
      </c>
      <c r="S163" s="173">
        <v>0</v>
      </c>
      <c r="T163" s="174">
        <f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75" t="s">
        <v>188</v>
      </c>
      <c r="AT163" s="175" t="s">
        <v>141</v>
      </c>
      <c r="AU163" s="175" t="s">
        <v>85</v>
      </c>
      <c r="AY163" s="15" t="s">
        <v>137</v>
      </c>
      <c r="BE163" s="176">
        <f>IF(N163="základní",J163,0)</f>
        <v>0</v>
      </c>
      <c r="BF163" s="176">
        <f>IF(N163="snížená",J163,0)</f>
        <v>0</v>
      </c>
      <c r="BG163" s="176">
        <f>IF(N163="zákl. přenesená",J163,0)</f>
        <v>0</v>
      </c>
      <c r="BH163" s="176">
        <f>IF(N163="sníž. přenesená",J163,0)</f>
        <v>0</v>
      </c>
      <c r="BI163" s="176">
        <f>IF(N163="nulová",J163,0)</f>
        <v>0</v>
      </c>
      <c r="BJ163" s="15" t="s">
        <v>83</v>
      </c>
      <c r="BK163" s="176">
        <f>ROUND(I163*H163,1)</f>
        <v>0</v>
      </c>
      <c r="BL163" s="15" t="s">
        <v>188</v>
      </c>
      <c r="BM163" s="175" t="s">
        <v>658</v>
      </c>
    </row>
    <row r="164" spans="2:51" s="13" customFormat="1" ht="12">
      <c r="B164" s="177"/>
      <c r="D164" s="178" t="s">
        <v>148</v>
      </c>
      <c r="E164" s="179" t="s">
        <v>1</v>
      </c>
      <c r="F164" s="180" t="s">
        <v>85</v>
      </c>
      <c r="H164" s="181">
        <v>2</v>
      </c>
      <c r="I164" s="182"/>
      <c r="L164" s="177"/>
      <c r="M164" s="183"/>
      <c r="N164" s="184"/>
      <c r="O164" s="184"/>
      <c r="P164" s="184"/>
      <c r="Q164" s="184"/>
      <c r="R164" s="184"/>
      <c r="S164" s="184"/>
      <c r="T164" s="185"/>
      <c r="AT164" s="179" t="s">
        <v>148</v>
      </c>
      <c r="AU164" s="179" t="s">
        <v>85</v>
      </c>
      <c r="AV164" s="13" t="s">
        <v>85</v>
      </c>
      <c r="AW164" s="13" t="s">
        <v>34</v>
      </c>
      <c r="AX164" s="13" t="s">
        <v>83</v>
      </c>
      <c r="AY164" s="179" t="s">
        <v>137</v>
      </c>
    </row>
    <row r="165" spans="1:65" s="2" customFormat="1" ht="21.75" customHeight="1">
      <c r="A165" s="30"/>
      <c r="B165" s="163"/>
      <c r="C165" s="164" t="s">
        <v>250</v>
      </c>
      <c r="D165" s="164" t="s">
        <v>141</v>
      </c>
      <c r="E165" s="165" t="s">
        <v>659</v>
      </c>
      <c r="F165" s="166" t="s">
        <v>660</v>
      </c>
      <c r="G165" s="167" t="s">
        <v>231</v>
      </c>
      <c r="H165" s="168">
        <v>1</v>
      </c>
      <c r="I165" s="169"/>
      <c r="J165" s="170">
        <f>ROUND(I165*H165,1)</f>
        <v>0</v>
      </c>
      <c r="K165" s="166" t="s">
        <v>151</v>
      </c>
      <c r="L165" s="31"/>
      <c r="M165" s="171" t="s">
        <v>1</v>
      </c>
      <c r="N165" s="172" t="s">
        <v>41</v>
      </c>
      <c r="O165" s="56"/>
      <c r="P165" s="173">
        <f>O165*H165</f>
        <v>0</v>
      </c>
      <c r="Q165" s="173">
        <v>0</v>
      </c>
      <c r="R165" s="173">
        <f>Q165*H165</f>
        <v>0</v>
      </c>
      <c r="S165" s="173">
        <v>0</v>
      </c>
      <c r="T165" s="174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75" t="s">
        <v>188</v>
      </c>
      <c r="AT165" s="175" t="s">
        <v>141</v>
      </c>
      <c r="AU165" s="175" t="s">
        <v>85</v>
      </c>
      <c r="AY165" s="15" t="s">
        <v>137</v>
      </c>
      <c r="BE165" s="176">
        <f>IF(N165="základní",J165,0)</f>
        <v>0</v>
      </c>
      <c r="BF165" s="176">
        <f>IF(N165="snížená",J165,0)</f>
        <v>0</v>
      </c>
      <c r="BG165" s="176">
        <f>IF(N165="zákl. přenesená",J165,0)</f>
        <v>0</v>
      </c>
      <c r="BH165" s="176">
        <f>IF(N165="sníž. přenesená",J165,0)</f>
        <v>0</v>
      </c>
      <c r="BI165" s="176">
        <f>IF(N165="nulová",J165,0)</f>
        <v>0</v>
      </c>
      <c r="BJ165" s="15" t="s">
        <v>83</v>
      </c>
      <c r="BK165" s="176">
        <f>ROUND(I165*H165,1)</f>
        <v>0</v>
      </c>
      <c r="BL165" s="15" t="s">
        <v>188</v>
      </c>
      <c r="BM165" s="175" t="s">
        <v>661</v>
      </c>
    </row>
    <row r="166" spans="2:51" s="13" customFormat="1" ht="12">
      <c r="B166" s="177"/>
      <c r="D166" s="178" t="s">
        <v>148</v>
      </c>
      <c r="E166" s="179" t="s">
        <v>1</v>
      </c>
      <c r="F166" s="180" t="s">
        <v>83</v>
      </c>
      <c r="H166" s="181">
        <v>1</v>
      </c>
      <c r="I166" s="182"/>
      <c r="L166" s="177"/>
      <c r="M166" s="183"/>
      <c r="N166" s="184"/>
      <c r="O166" s="184"/>
      <c r="P166" s="184"/>
      <c r="Q166" s="184"/>
      <c r="R166" s="184"/>
      <c r="S166" s="184"/>
      <c r="T166" s="185"/>
      <c r="AT166" s="179" t="s">
        <v>148</v>
      </c>
      <c r="AU166" s="179" t="s">
        <v>85</v>
      </c>
      <c r="AV166" s="13" t="s">
        <v>85</v>
      </c>
      <c r="AW166" s="13" t="s">
        <v>34</v>
      </c>
      <c r="AX166" s="13" t="s">
        <v>83</v>
      </c>
      <c r="AY166" s="179" t="s">
        <v>137</v>
      </c>
    </row>
    <row r="167" spans="1:65" s="2" customFormat="1" ht="16.5" customHeight="1">
      <c r="A167" s="30"/>
      <c r="B167" s="163"/>
      <c r="C167" s="164" t="s">
        <v>254</v>
      </c>
      <c r="D167" s="164" t="s">
        <v>141</v>
      </c>
      <c r="E167" s="165" t="s">
        <v>662</v>
      </c>
      <c r="F167" s="166" t="s">
        <v>663</v>
      </c>
      <c r="G167" s="167" t="s">
        <v>231</v>
      </c>
      <c r="H167" s="168">
        <v>1</v>
      </c>
      <c r="I167" s="169"/>
      <c r="J167" s="170">
        <f>ROUND(I167*H167,1)</f>
        <v>0</v>
      </c>
      <c r="K167" s="166" t="s">
        <v>1</v>
      </c>
      <c r="L167" s="31"/>
      <c r="M167" s="171" t="s">
        <v>1</v>
      </c>
      <c r="N167" s="172" t="s">
        <v>41</v>
      </c>
      <c r="O167" s="56"/>
      <c r="P167" s="173">
        <f>O167*H167</f>
        <v>0</v>
      </c>
      <c r="Q167" s="173">
        <v>0</v>
      </c>
      <c r="R167" s="173">
        <f>Q167*H167</f>
        <v>0</v>
      </c>
      <c r="S167" s="173">
        <v>0</v>
      </c>
      <c r="T167" s="174">
        <f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75" t="s">
        <v>188</v>
      </c>
      <c r="AT167" s="175" t="s">
        <v>141</v>
      </c>
      <c r="AU167" s="175" t="s">
        <v>85</v>
      </c>
      <c r="AY167" s="15" t="s">
        <v>137</v>
      </c>
      <c r="BE167" s="176">
        <f>IF(N167="základní",J167,0)</f>
        <v>0</v>
      </c>
      <c r="BF167" s="176">
        <f>IF(N167="snížená",J167,0)</f>
        <v>0</v>
      </c>
      <c r="BG167" s="176">
        <f>IF(N167="zákl. přenesená",J167,0)</f>
        <v>0</v>
      </c>
      <c r="BH167" s="176">
        <f>IF(N167="sníž. přenesená",J167,0)</f>
        <v>0</v>
      </c>
      <c r="BI167" s="176">
        <f>IF(N167="nulová",J167,0)</f>
        <v>0</v>
      </c>
      <c r="BJ167" s="15" t="s">
        <v>83</v>
      </c>
      <c r="BK167" s="176">
        <f>ROUND(I167*H167,1)</f>
        <v>0</v>
      </c>
      <c r="BL167" s="15" t="s">
        <v>188</v>
      </c>
      <c r="BM167" s="175" t="s">
        <v>664</v>
      </c>
    </row>
    <row r="168" spans="2:51" s="13" customFormat="1" ht="12">
      <c r="B168" s="177"/>
      <c r="D168" s="178" t="s">
        <v>148</v>
      </c>
      <c r="E168" s="179" t="s">
        <v>1</v>
      </c>
      <c r="F168" s="180" t="s">
        <v>83</v>
      </c>
      <c r="H168" s="181">
        <v>1</v>
      </c>
      <c r="I168" s="182"/>
      <c r="L168" s="177"/>
      <c r="M168" s="183"/>
      <c r="N168" s="184"/>
      <c r="O168" s="184"/>
      <c r="P168" s="184"/>
      <c r="Q168" s="184"/>
      <c r="R168" s="184"/>
      <c r="S168" s="184"/>
      <c r="T168" s="185"/>
      <c r="AT168" s="179" t="s">
        <v>148</v>
      </c>
      <c r="AU168" s="179" t="s">
        <v>85</v>
      </c>
      <c r="AV168" s="13" t="s">
        <v>85</v>
      </c>
      <c r="AW168" s="13" t="s">
        <v>34</v>
      </c>
      <c r="AX168" s="13" t="s">
        <v>83</v>
      </c>
      <c r="AY168" s="179" t="s">
        <v>137</v>
      </c>
    </row>
    <row r="169" spans="1:65" s="2" customFormat="1" ht="16.5" customHeight="1">
      <c r="A169" s="30"/>
      <c r="B169" s="163"/>
      <c r="C169" s="164" t="s">
        <v>260</v>
      </c>
      <c r="D169" s="164" t="s">
        <v>141</v>
      </c>
      <c r="E169" s="165" t="s">
        <v>665</v>
      </c>
      <c r="F169" s="166" t="s">
        <v>666</v>
      </c>
      <c r="G169" s="167" t="s">
        <v>298</v>
      </c>
      <c r="H169" s="168">
        <v>1</v>
      </c>
      <c r="I169" s="169"/>
      <c r="J169" s="170">
        <f>ROUND(I169*H169,1)</f>
        <v>0</v>
      </c>
      <c r="K169" s="166" t="s">
        <v>1</v>
      </c>
      <c r="L169" s="31"/>
      <c r="M169" s="171" t="s">
        <v>1</v>
      </c>
      <c r="N169" s="172" t="s">
        <v>41</v>
      </c>
      <c r="O169" s="56"/>
      <c r="P169" s="173">
        <f>O169*H169</f>
        <v>0</v>
      </c>
      <c r="Q169" s="173">
        <v>0</v>
      </c>
      <c r="R169" s="173">
        <f>Q169*H169</f>
        <v>0</v>
      </c>
      <c r="S169" s="173">
        <v>0</v>
      </c>
      <c r="T169" s="174">
        <f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75" t="s">
        <v>188</v>
      </c>
      <c r="AT169" s="175" t="s">
        <v>141</v>
      </c>
      <c r="AU169" s="175" t="s">
        <v>85</v>
      </c>
      <c r="AY169" s="15" t="s">
        <v>137</v>
      </c>
      <c r="BE169" s="176">
        <f>IF(N169="základní",J169,0)</f>
        <v>0</v>
      </c>
      <c r="BF169" s="176">
        <f>IF(N169="snížená",J169,0)</f>
        <v>0</v>
      </c>
      <c r="BG169" s="176">
        <f>IF(N169="zákl. přenesená",J169,0)</f>
        <v>0</v>
      </c>
      <c r="BH169" s="176">
        <f>IF(N169="sníž. přenesená",J169,0)</f>
        <v>0</v>
      </c>
      <c r="BI169" s="176">
        <f>IF(N169="nulová",J169,0)</f>
        <v>0</v>
      </c>
      <c r="BJ169" s="15" t="s">
        <v>83</v>
      </c>
      <c r="BK169" s="176">
        <f>ROUND(I169*H169,1)</f>
        <v>0</v>
      </c>
      <c r="BL169" s="15" t="s">
        <v>188</v>
      </c>
      <c r="BM169" s="175" t="s">
        <v>667</v>
      </c>
    </row>
    <row r="170" spans="2:51" s="13" customFormat="1" ht="12">
      <c r="B170" s="177"/>
      <c r="D170" s="178" t="s">
        <v>148</v>
      </c>
      <c r="E170" s="179" t="s">
        <v>1</v>
      </c>
      <c r="F170" s="180" t="s">
        <v>83</v>
      </c>
      <c r="H170" s="181">
        <v>1</v>
      </c>
      <c r="I170" s="182"/>
      <c r="L170" s="177"/>
      <c r="M170" s="183"/>
      <c r="N170" s="184"/>
      <c r="O170" s="184"/>
      <c r="P170" s="184"/>
      <c r="Q170" s="184"/>
      <c r="R170" s="184"/>
      <c r="S170" s="184"/>
      <c r="T170" s="185"/>
      <c r="AT170" s="179" t="s">
        <v>148</v>
      </c>
      <c r="AU170" s="179" t="s">
        <v>85</v>
      </c>
      <c r="AV170" s="13" t="s">
        <v>85</v>
      </c>
      <c r="AW170" s="13" t="s">
        <v>34</v>
      </c>
      <c r="AX170" s="13" t="s">
        <v>83</v>
      </c>
      <c r="AY170" s="179" t="s">
        <v>137</v>
      </c>
    </row>
    <row r="171" spans="1:65" s="2" customFormat="1" ht="21.75" customHeight="1">
      <c r="A171" s="30"/>
      <c r="B171" s="163"/>
      <c r="C171" s="164" t="s">
        <v>264</v>
      </c>
      <c r="D171" s="164" t="s">
        <v>141</v>
      </c>
      <c r="E171" s="165" t="s">
        <v>668</v>
      </c>
      <c r="F171" s="166" t="s">
        <v>669</v>
      </c>
      <c r="G171" s="167" t="s">
        <v>218</v>
      </c>
      <c r="H171" s="196"/>
      <c r="I171" s="169"/>
      <c r="J171" s="170">
        <f>ROUND(I171*H171,1)</f>
        <v>0</v>
      </c>
      <c r="K171" s="166" t="s">
        <v>151</v>
      </c>
      <c r="L171" s="31"/>
      <c r="M171" s="171" t="s">
        <v>1</v>
      </c>
      <c r="N171" s="172" t="s">
        <v>41</v>
      </c>
      <c r="O171" s="56"/>
      <c r="P171" s="173">
        <f>O171*H171</f>
        <v>0</v>
      </c>
      <c r="Q171" s="173">
        <v>0</v>
      </c>
      <c r="R171" s="173">
        <f>Q171*H171</f>
        <v>0</v>
      </c>
      <c r="S171" s="173">
        <v>0</v>
      </c>
      <c r="T171" s="174">
        <f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75" t="s">
        <v>146</v>
      </c>
      <c r="AT171" s="175" t="s">
        <v>141</v>
      </c>
      <c r="AU171" s="175" t="s">
        <v>85</v>
      </c>
      <c r="AY171" s="15" t="s">
        <v>137</v>
      </c>
      <c r="BE171" s="176">
        <f>IF(N171="základní",J171,0)</f>
        <v>0</v>
      </c>
      <c r="BF171" s="176">
        <f>IF(N171="snížená",J171,0)</f>
        <v>0</v>
      </c>
      <c r="BG171" s="176">
        <f>IF(N171="zákl. přenesená",J171,0)</f>
        <v>0</v>
      </c>
      <c r="BH171" s="176">
        <f>IF(N171="sníž. přenesená",J171,0)</f>
        <v>0</v>
      </c>
      <c r="BI171" s="176">
        <f>IF(N171="nulová",J171,0)</f>
        <v>0</v>
      </c>
      <c r="BJ171" s="15" t="s">
        <v>83</v>
      </c>
      <c r="BK171" s="176">
        <f>ROUND(I171*H171,1)</f>
        <v>0</v>
      </c>
      <c r="BL171" s="15" t="s">
        <v>146</v>
      </c>
      <c r="BM171" s="175" t="s">
        <v>670</v>
      </c>
    </row>
    <row r="172" spans="2:63" s="12" customFormat="1" ht="22.95" customHeight="1">
      <c r="B172" s="150"/>
      <c r="D172" s="151" t="s">
        <v>75</v>
      </c>
      <c r="E172" s="161" t="s">
        <v>491</v>
      </c>
      <c r="F172" s="161" t="s">
        <v>492</v>
      </c>
      <c r="I172" s="153"/>
      <c r="J172" s="162">
        <f>BK172</f>
        <v>0</v>
      </c>
      <c r="L172" s="150"/>
      <c r="M172" s="155"/>
      <c r="N172" s="156"/>
      <c r="O172" s="156"/>
      <c r="P172" s="157">
        <f>SUM(P173:P179)</f>
        <v>0</v>
      </c>
      <c r="Q172" s="156"/>
      <c r="R172" s="157">
        <f>SUM(R173:R179)</f>
        <v>0.00105</v>
      </c>
      <c r="S172" s="156"/>
      <c r="T172" s="158">
        <f>SUM(T173:T179)</f>
        <v>0</v>
      </c>
      <c r="AR172" s="151" t="s">
        <v>85</v>
      </c>
      <c r="AT172" s="159" t="s">
        <v>75</v>
      </c>
      <c r="AU172" s="159" t="s">
        <v>83</v>
      </c>
      <c r="AY172" s="151" t="s">
        <v>137</v>
      </c>
      <c r="BK172" s="160">
        <f>SUM(BK173:BK179)</f>
        <v>0</v>
      </c>
    </row>
    <row r="173" spans="1:65" s="2" customFormat="1" ht="21.75" customHeight="1">
      <c r="A173" s="30"/>
      <c r="B173" s="163"/>
      <c r="C173" s="186" t="s">
        <v>268</v>
      </c>
      <c r="D173" s="186" t="s">
        <v>183</v>
      </c>
      <c r="E173" s="187" t="s">
        <v>671</v>
      </c>
      <c r="F173" s="188" t="s">
        <v>672</v>
      </c>
      <c r="G173" s="189" t="s">
        <v>231</v>
      </c>
      <c r="H173" s="190">
        <v>1</v>
      </c>
      <c r="I173" s="191"/>
      <c r="J173" s="192">
        <f>ROUND(I173*H173,1)</f>
        <v>0</v>
      </c>
      <c r="K173" s="188" t="s">
        <v>1</v>
      </c>
      <c r="L173" s="193"/>
      <c r="M173" s="194" t="s">
        <v>1</v>
      </c>
      <c r="N173" s="195" t="s">
        <v>41</v>
      </c>
      <c r="O173" s="56"/>
      <c r="P173" s="173">
        <f>O173*H173</f>
        <v>0</v>
      </c>
      <c r="Q173" s="173">
        <v>0</v>
      </c>
      <c r="R173" s="173">
        <f>Q173*H173</f>
        <v>0</v>
      </c>
      <c r="S173" s="173">
        <v>0</v>
      </c>
      <c r="T173" s="174">
        <f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75" t="s">
        <v>187</v>
      </c>
      <c r="AT173" s="175" t="s">
        <v>183</v>
      </c>
      <c r="AU173" s="175" t="s">
        <v>85</v>
      </c>
      <c r="AY173" s="15" t="s">
        <v>137</v>
      </c>
      <c r="BE173" s="176">
        <f>IF(N173="základní",J173,0)</f>
        <v>0</v>
      </c>
      <c r="BF173" s="176">
        <f>IF(N173="snížená",J173,0)</f>
        <v>0</v>
      </c>
      <c r="BG173" s="176">
        <f>IF(N173="zákl. přenesená",J173,0)</f>
        <v>0</v>
      </c>
      <c r="BH173" s="176">
        <f>IF(N173="sníž. přenesená",J173,0)</f>
        <v>0</v>
      </c>
      <c r="BI173" s="176">
        <f>IF(N173="nulová",J173,0)</f>
        <v>0</v>
      </c>
      <c r="BJ173" s="15" t="s">
        <v>83</v>
      </c>
      <c r="BK173" s="176">
        <f>ROUND(I173*H173,1)</f>
        <v>0</v>
      </c>
      <c r="BL173" s="15" t="s">
        <v>188</v>
      </c>
      <c r="BM173" s="175" t="s">
        <v>673</v>
      </c>
    </row>
    <row r="174" spans="1:65" s="2" customFormat="1" ht="16.5" customHeight="1">
      <c r="A174" s="30"/>
      <c r="B174" s="163"/>
      <c r="C174" s="186" t="s">
        <v>272</v>
      </c>
      <c r="D174" s="186" t="s">
        <v>183</v>
      </c>
      <c r="E174" s="187" t="s">
        <v>674</v>
      </c>
      <c r="F174" s="188" t="s">
        <v>495</v>
      </c>
      <c r="G174" s="189" t="s">
        <v>496</v>
      </c>
      <c r="H174" s="190">
        <v>15</v>
      </c>
      <c r="I174" s="191"/>
      <c r="J174" s="192">
        <f>ROUND(I174*H174,1)</f>
        <v>0</v>
      </c>
      <c r="K174" s="188" t="s">
        <v>1</v>
      </c>
      <c r="L174" s="193"/>
      <c r="M174" s="194" t="s">
        <v>1</v>
      </c>
      <c r="N174" s="195" t="s">
        <v>41</v>
      </c>
      <c r="O174" s="56"/>
      <c r="P174" s="173">
        <f>O174*H174</f>
        <v>0</v>
      </c>
      <c r="Q174" s="173">
        <v>0</v>
      </c>
      <c r="R174" s="173">
        <f>Q174*H174</f>
        <v>0</v>
      </c>
      <c r="S174" s="173">
        <v>0</v>
      </c>
      <c r="T174" s="174">
        <f>S174*H174</f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75" t="s">
        <v>187</v>
      </c>
      <c r="AT174" s="175" t="s">
        <v>183</v>
      </c>
      <c r="AU174" s="175" t="s">
        <v>85</v>
      </c>
      <c r="AY174" s="15" t="s">
        <v>137</v>
      </c>
      <c r="BE174" s="176">
        <f>IF(N174="základní",J174,0)</f>
        <v>0</v>
      </c>
      <c r="BF174" s="176">
        <f>IF(N174="snížená",J174,0)</f>
        <v>0</v>
      </c>
      <c r="BG174" s="176">
        <f>IF(N174="zákl. přenesená",J174,0)</f>
        <v>0</v>
      </c>
      <c r="BH174" s="176">
        <f>IF(N174="sníž. přenesená",J174,0)</f>
        <v>0</v>
      </c>
      <c r="BI174" s="176">
        <f>IF(N174="nulová",J174,0)</f>
        <v>0</v>
      </c>
      <c r="BJ174" s="15" t="s">
        <v>83</v>
      </c>
      <c r="BK174" s="176">
        <f>ROUND(I174*H174,1)</f>
        <v>0</v>
      </c>
      <c r="BL174" s="15" t="s">
        <v>188</v>
      </c>
      <c r="BM174" s="175" t="s">
        <v>675</v>
      </c>
    </row>
    <row r="175" spans="2:51" s="13" customFormat="1" ht="12">
      <c r="B175" s="177"/>
      <c r="D175" s="178" t="s">
        <v>148</v>
      </c>
      <c r="E175" s="179" t="s">
        <v>1</v>
      </c>
      <c r="F175" s="180" t="s">
        <v>8</v>
      </c>
      <c r="H175" s="181">
        <v>15</v>
      </c>
      <c r="I175" s="182"/>
      <c r="L175" s="177"/>
      <c r="M175" s="183"/>
      <c r="N175" s="184"/>
      <c r="O175" s="184"/>
      <c r="P175" s="184"/>
      <c r="Q175" s="184"/>
      <c r="R175" s="184"/>
      <c r="S175" s="184"/>
      <c r="T175" s="185"/>
      <c r="AT175" s="179" t="s">
        <v>148</v>
      </c>
      <c r="AU175" s="179" t="s">
        <v>85</v>
      </c>
      <c r="AV175" s="13" t="s">
        <v>85</v>
      </c>
      <c r="AW175" s="13" t="s">
        <v>34</v>
      </c>
      <c r="AX175" s="13" t="s">
        <v>83</v>
      </c>
      <c r="AY175" s="179" t="s">
        <v>137</v>
      </c>
    </row>
    <row r="176" spans="1:65" s="2" customFormat="1" ht="21.75" customHeight="1">
      <c r="A176" s="30"/>
      <c r="B176" s="163"/>
      <c r="C176" s="164" t="s">
        <v>276</v>
      </c>
      <c r="D176" s="164" t="s">
        <v>141</v>
      </c>
      <c r="E176" s="165" t="s">
        <v>507</v>
      </c>
      <c r="F176" s="166" t="s">
        <v>508</v>
      </c>
      <c r="G176" s="167" t="s">
        <v>496</v>
      </c>
      <c r="H176" s="168">
        <v>15</v>
      </c>
      <c r="I176" s="169"/>
      <c r="J176" s="170">
        <f>ROUND(I176*H176,1)</f>
        <v>0</v>
      </c>
      <c r="K176" s="166" t="s">
        <v>151</v>
      </c>
      <c r="L176" s="31"/>
      <c r="M176" s="171" t="s">
        <v>1</v>
      </c>
      <c r="N176" s="172" t="s">
        <v>41</v>
      </c>
      <c r="O176" s="56"/>
      <c r="P176" s="173">
        <f>O176*H176</f>
        <v>0</v>
      </c>
      <c r="Q176" s="173">
        <v>7E-05</v>
      </c>
      <c r="R176" s="173">
        <f>Q176*H176</f>
        <v>0.00105</v>
      </c>
      <c r="S176" s="173">
        <v>0</v>
      </c>
      <c r="T176" s="174">
        <f>S176*H176</f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75" t="s">
        <v>188</v>
      </c>
      <c r="AT176" s="175" t="s">
        <v>141</v>
      </c>
      <c r="AU176" s="175" t="s">
        <v>85</v>
      </c>
      <c r="AY176" s="15" t="s">
        <v>137</v>
      </c>
      <c r="BE176" s="176">
        <f>IF(N176="základní",J176,0)</f>
        <v>0</v>
      </c>
      <c r="BF176" s="176">
        <f>IF(N176="snížená",J176,0)</f>
        <v>0</v>
      </c>
      <c r="BG176" s="176">
        <f>IF(N176="zákl. přenesená",J176,0)</f>
        <v>0</v>
      </c>
      <c r="BH176" s="176">
        <f>IF(N176="sníž. přenesená",J176,0)</f>
        <v>0</v>
      </c>
      <c r="BI176" s="176">
        <f>IF(N176="nulová",J176,0)</f>
        <v>0</v>
      </c>
      <c r="BJ176" s="15" t="s">
        <v>83</v>
      </c>
      <c r="BK176" s="176">
        <f>ROUND(I176*H176,1)</f>
        <v>0</v>
      </c>
      <c r="BL176" s="15" t="s">
        <v>188</v>
      </c>
      <c r="BM176" s="175" t="s">
        <v>676</v>
      </c>
    </row>
    <row r="177" spans="2:51" s="13" customFormat="1" ht="12">
      <c r="B177" s="177"/>
      <c r="D177" s="178" t="s">
        <v>148</v>
      </c>
      <c r="E177" s="179" t="s">
        <v>1</v>
      </c>
      <c r="F177" s="180" t="s">
        <v>8</v>
      </c>
      <c r="H177" s="181">
        <v>15</v>
      </c>
      <c r="I177" s="182"/>
      <c r="L177" s="177"/>
      <c r="M177" s="183"/>
      <c r="N177" s="184"/>
      <c r="O177" s="184"/>
      <c r="P177" s="184"/>
      <c r="Q177" s="184"/>
      <c r="R177" s="184"/>
      <c r="S177" s="184"/>
      <c r="T177" s="185"/>
      <c r="AT177" s="179" t="s">
        <v>148</v>
      </c>
      <c r="AU177" s="179" t="s">
        <v>85</v>
      </c>
      <c r="AV177" s="13" t="s">
        <v>85</v>
      </c>
      <c r="AW177" s="13" t="s">
        <v>34</v>
      </c>
      <c r="AX177" s="13" t="s">
        <v>83</v>
      </c>
      <c r="AY177" s="179" t="s">
        <v>137</v>
      </c>
    </row>
    <row r="178" spans="1:65" s="2" customFormat="1" ht="16.5" customHeight="1">
      <c r="A178" s="30"/>
      <c r="B178" s="163"/>
      <c r="C178" s="164" t="s">
        <v>280</v>
      </c>
      <c r="D178" s="164" t="s">
        <v>141</v>
      </c>
      <c r="E178" s="165" t="s">
        <v>677</v>
      </c>
      <c r="F178" s="166" t="s">
        <v>678</v>
      </c>
      <c r="G178" s="167" t="s">
        <v>231</v>
      </c>
      <c r="H178" s="168">
        <v>1</v>
      </c>
      <c r="I178" s="169"/>
      <c r="J178" s="170">
        <f>ROUND(I178*H178,1)</f>
        <v>0</v>
      </c>
      <c r="K178" s="166" t="s">
        <v>1</v>
      </c>
      <c r="L178" s="31"/>
      <c r="M178" s="171" t="s">
        <v>1</v>
      </c>
      <c r="N178" s="172" t="s">
        <v>41</v>
      </c>
      <c r="O178" s="56"/>
      <c r="P178" s="173">
        <f>O178*H178</f>
        <v>0</v>
      </c>
      <c r="Q178" s="173">
        <v>0</v>
      </c>
      <c r="R178" s="173">
        <f>Q178*H178</f>
        <v>0</v>
      </c>
      <c r="S178" s="173">
        <v>0</v>
      </c>
      <c r="T178" s="174">
        <f>S178*H178</f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75" t="s">
        <v>188</v>
      </c>
      <c r="AT178" s="175" t="s">
        <v>141</v>
      </c>
      <c r="AU178" s="175" t="s">
        <v>85</v>
      </c>
      <c r="AY178" s="15" t="s">
        <v>137</v>
      </c>
      <c r="BE178" s="176">
        <f>IF(N178="základní",J178,0)</f>
        <v>0</v>
      </c>
      <c r="BF178" s="176">
        <f>IF(N178="snížená",J178,0)</f>
        <v>0</v>
      </c>
      <c r="BG178" s="176">
        <f>IF(N178="zákl. přenesená",J178,0)</f>
        <v>0</v>
      </c>
      <c r="BH178" s="176">
        <f>IF(N178="sníž. přenesená",J178,0)</f>
        <v>0</v>
      </c>
      <c r="BI178" s="176">
        <f>IF(N178="nulová",J178,0)</f>
        <v>0</v>
      </c>
      <c r="BJ178" s="15" t="s">
        <v>83</v>
      </c>
      <c r="BK178" s="176">
        <f>ROUND(I178*H178,1)</f>
        <v>0</v>
      </c>
      <c r="BL178" s="15" t="s">
        <v>188</v>
      </c>
      <c r="BM178" s="175" t="s">
        <v>679</v>
      </c>
    </row>
    <row r="179" spans="1:65" s="2" customFormat="1" ht="21.75" customHeight="1">
      <c r="A179" s="30"/>
      <c r="B179" s="163"/>
      <c r="C179" s="164" t="s">
        <v>284</v>
      </c>
      <c r="D179" s="164" t="s">
        <v>141</v>
      </c>
      <c r="E179" s="165" t="s">
        <v>511</v>
      </c>
      <c r="F179" s="166" t="s">
        <v>512</v>
      </c>
      <c r="G179" s="167" t="s">
        <v>218</v>
      </c>
      <c r="H179" s="196"/>
      <c r="I179" s="169"/>
      <c r="J179" s="170">
        <f>ROUND(I179*H179,1)</f>
        <v>0</v>
      </c>
      <c r="K179" s="166" t="s">
        <v>151</v>
      </c>
      <c r="L179" s="31"/>
      <c r="M179" s="171" t="s">
        <v>1</v>
      </c>
      <c r="N179" s="172" t="s">
        <v>41</v>
      </c>
      <c r="O179" s="56"/>
      <c r="P179" s="173">
        <f>O179*H179</f>
        <v>0</v>
      </c>
      <c r="Q179" s="173">
        <v>0</v>
      </c>
      <c r="R179" s="173">
        <f>Q179*H179</f>
        <v>0</v>
      </c>
      <c r="S179" s="173">
        <v>0</v>
      </c>
      <c r="T179" s="174">
        <f>S179*H179</f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75" t="s">
        <v>188</v>
      </c>
      <c r="AT179" s="175" t="s">
        <v>141</v>
      </c>
      <c r="AU179" s="175" t="s">
        <v>85</v>
      </c>
      <c r="AY179" s="15" t="s">
        <v>137</v>
      </c>
      <c r="BE179" s="176">
        <f>IF(N179="základní",J179,0)</f>
        <v>0</v>
      </c>
      <c r="BF179" s="176">
        <f>IF(N179="snížená",J179,0)</f>
        <v>0</v>
      </c>
      <c r="BG179" s="176">
        <f>IF(N179="zákl. přenesená",J179,0)</f>
        <v>0</v>
      </c>
      <c r="BH179" s="176">
        <f>IF(N179="sníž. přenesená",J179,0)</f>
        <v>0</v>
      </c>
      <c r="BI179" s="176">
        <f>IF(N179="nulová",J179,0)</f>
        <v>0</v>
      </c>
      <c r="BJ179" s="15" t="s">
        <v>83</v>
      </c>
      <c r="BK179" s="176">
        <f>ROUND(I179*H179,1)</f>
        <v>0</v>
      </c>
      <c r="BL179" s="15" t="s">
        <v>188</v>
      </c>
      <c r="BM179" s="175" t="s">
        <v>680</v>
      </c>
    </row>
    <row r="180" spans="2:63" s="12" customFormat="1" ht="22.95" customHeight="1">
      <c r="B180" s="150"/>
      <c r="D180" s="151" t="s">
        <v>75</v>
      </c>
      <c r="E180" s="161" t="s">
        <v>514</v>
      </c>
      <c r="F180" s="161" t="s">
        <v>515</v>
      </c>
      <c r="I180" s="153"/>
      <c r="J180" s="162">
        <f>BK180</f>
        <v>0</v>
      </c>
      <c r="L180" s="150"/>
      <c r="M180" s="155"/>
      <c r="N180" s="156"/>
      <c r="O180" s="156"/>
      <c r="P180" s="157">
        <f>SUM(P181:P198)</f>
        <v>0</v>
      </c>
      <c r="Q180" s="156"/>
      <c r="R180" s="157">
        <f>SUM(R181:R198)</f>
        <v>0.00454</v>
      </c>
      <c r="S180" s="156"/>
      <c r="T180" s="158">
        <f>SUM(T181:T198)</f>
        <v>0</v>
      </c>
      <c r="AR180" s="151" t="s">
        <v>85</v>
      </c>
      <c r="AT180" s="159" t="s">
        <v>75</v>
      </c>
      <c r="AU180" s="159" t="s">
        <v>83</v>
      </c>
      <c r="AY180" s="151" t="s">
        <v>137</v>
      </c>
      <c r="BK180" s="160">
        <f>SUM(BK181:BK198)</f>
        <v>0</v>
      </c>
    </row>
    <row r="181" spans="1:65" s="2" customFormat="1" ht="21.75" customHeight="1">
      <c r="A181" s="30"/>
      <c r="B181" s="163"/>
      <c r="C181" s="164" t="s">
        <v>187</v>
      </c>
      <c r="D181" s="164" t="s">
        <v>141</v>
      </c>
      <c r="E181" s="165" t="s">
        <v>517</v>
      </c>
      <c r="F181" s="166" t="s">
        <v>518</v>
      </c>
      <c r="G181" s="167" t="s">
        <v>186</v>
      </c>
      <c r="H181" s="168">
        <v>28</v>
      </c>
      <c r="I181" s="169"/>
      <c r="J181" s="170">
        <f>ROUND(I181*H181,1)</f>
        <v>0</v>
      </c>
      <c r="K181" s="166" t="s">
        <v>151</v>
      </c>
      <c r="L181" s="31"/>
      <c r="M181" s="171" t="s">
        <v>1</v>
      </c>
      <c r="N181" s="172" t="s">
        <v>41</v>
      </c>
      <c r="O181" s="56"/>
      <c r="P181" s="173">
        <f>O181*H181</f>
        <v>0</v>
      </c>
      <c r="Q181" s="173">
        <v>2E-05</v>
      </c>
      <c r="R181" s="173">
        <f>Q181*H181</f>
        <v>0.0005600000000000001</v>
      </c>
      <c r="S181" s="173">
        <v>0</v>
      </c>
      <c r="T181" s="174">
        <f>S181*H181</f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75" t="s">
        <v>188</v>
      </c>
      <c r="AT181" s="175" t="s">
        <v>141</v>
      </c>
      <c r="AU181" s="175" t="s">
        <v>85</v>
      </c>
      <c r="AY181" s="15" t="s">
        <v>137</v>
      </c>
      <c r="BE181" s="176">
        <f>IF(N181="základní",J181,0)</f>
        <v>0</v>
      </c>
      <c r="BF181" s="176">
        <f>IF(N181="snížená",J181,0)</f>
        <v>0</v>
      </c>
      <c r="BG181" s="176">
        <f>IF(N181="zákl. přenesená",J181,0)</f>
        <v>0</v>
      </c>
      <c r="BH181" s="176">
        <f>IF(N181="sníž. přenesená",J181,0)</f>
        <v>0</v>
      </c>
      <c r="BI181" s="176">
        <f>IF(N181="nulová",J181,0)</f>
        <v>0</v>
      </c>
      <c r="BJ181" s="15" t="s">
        <v>83</v>
      </c>
      <c r="BK181" s="176">
        <f>ROUND(I181*H181,1)</f>
        <v>0</v>
      </c>
      <c r="BL181" s="15" t="s">
        <v>188</v>
      </c>
      <c r="BM181" s="175" t="s">
        <v>681</v>
      </c>
    </row>
    <row r="182" spans="2:51" s="13" customFormat="1" ht="12">
      <c r="B182" s="177"/>
      <c r="D182" s="178" t="s">
        <v>148</v>
      </c>
      <c r="E182" s="179" t="s">
        <v>1</v>
      </c>
      <c r="F182" s="180" t="s">
        <v>682</v>
      </c>
      <c r="H182" s="181">
        <v>28</v>
      </c>
      <c r="I182" s="182"/>
      <c r="L182" s="177"/>
      <c r="M182" s="183"/>
      <c r="N182" s="184"/>
      <c r="O182" s="184"/>
      <c r="P182" s="184"/>
      <c r="Q182" s="184"/>
      <c r="R182" s="184"/>
      <c r="S182" s="184"/>
      <c r="T182" s="185"/>
      <c r="AT182" s="179" t="s">
        <v>148</v>
      </c>
      <c r="AU182" s="179" t="s">
        <v>85</v>
      </c>
      <c r="AV182" s="13" t="s">
        <v>85</v>
      </c>
      <c r="AW182" s="13" t="s">
        <v>34</v>
      </c>
      <c r="AX182" s="13" t="s">
        <v>83</v>
      </c>
      <c r="AY182" s="179" t="s">
        <v>137</v>
      </c>
    </row>
    <row r="183" spans="1:65" s="2" customFormat="1" ht="21.75" customHeight="1">
      <c r="A183" s="30"/>
      <c r="B183" s="163"/>
      <c r="C183" s="164" t="s">
        <v>291</v>
      </c>
      <c r="D183" s="164" t="s">
        <v>141</v>
      </c>
      <c r="E183" s="165" t="s">
        <v>521</v>
      </c>
      <c r="F183" s="166" t="s">
        <v>522</v>
      </c>
      <c r="G183" s="167" t="s">
        <v>186</v>
      </c>
      <c r="H183" s="168">
        <v>9</v>
      </c>
      <c r="I183" s="169"/>
      <c r="J183" s="170">
        <f>ROUND(I183*H183,1)</f>
        <v>0</v>
      </c>
      <c r="K183" s="166" t="s">
        <v>151</v>
      </c>
      <c r="L183" s="31"/>
      <c r="M183" s="171" t="s">
        <v>1</v>
      </c>
      <c r="N183" s="172" t="s">
        <v>41</v>
      </c>
      <c r="O183" s="56"/>
      <c r="P183" s="173">
        <f>O183*H183</f>
        <v>0</v>
      </c>
      <c r="Q183" s="173">
        <v>4E-05</v>
      </c>
      <c r="R183" s="173">
        <f>Q183*H183</f>
        <v>0.00036</v>
      </c>
      <c r="S183" s="173">
        <v>0</v>
      </c>
      <c r="T183" s="174">
        <f>S183*H183</f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75" t="s">
        <v>188</v>
      </c>
      <c r="AT183" s="175" t="s">
        <v>141</v>
      </c>
      <c r="AU183" s="175" t="s">
        <v>85</v>
      </c>
      <c r="AY183" s="15" t="s">
        <v>137</v>
      </c>
      <c r="BE183" s="176">
        <f>IF(N183="základní",J183,0)</f>
        <v>0</v>
      </c>
      <c r="BF183" s="176">
        <f>IF(N183="snížená",J183,0)</f>
        <v>0</v>
      </c>
      <c r="BG183" s="176">
        <f>IF(N183="zákl. přenesená",J183,0)</f>
        <v>0</v>
      </c>
      <c r="BH183" s="176">
        <f>IF(N183="sníž. přenesená",J183,0)</f>
        <v>0</v>
      </c>
      <c r="BI183" s="176">
        <f>IF(N183="nulová",J183,0)</f>
        <v>0</v>
      </c>
      <c r="BJ183" s="15" t="s">
        <v>83</v>
      </c>
      <c r="BK183" s="176">
        <f>ROUND(I183*H183,1)</f>
        <v>0</v>
      </c>
      <c r="BL183" s="15" t="s">
        <v>188</v>
      </c>
      <c r="BM183" s="175" t="s">
        <v>683</v>
      </c>
    </row>
    <row r="184" spans="2:51" s="13" customFormat="1" ht="12">
      <c r="B184" s="177"/>
      <c r="D184" s="178" t="s">
        <v>148</v>
      </c>
      <c r="E184" s="179" t="s">
        <v>1</v>
      </c>
      <c r="F184" s="180" t="s">
        <v>190</v>
      </c>
      <c r="H184" s="181">
        <v>9</v>
      </c>
      <c r="I184" s="182"/>
      <c r="L184" s="177"/>
      <c r="M184" s="183"/>
      <c r="N184" s="184"/>
      <c r="O184" s="184"/>
      <c r="P184" s="184"/>
      <c r="Q184" s="184"/>
      <c r="R184" s="184"/>
      <c r="S184" s="184"/>
      <c r="T184" s="185"/>
      <c r="AT184" s="179" t="s">
        <v>148</v>
      </c>
      <c r="AU184" s="179" t="s">
        <v>85</v>
      </c>
      <c r="AV184" s="13" t="s">
        <v>85</v>
      </c>
      <c r="AW184" s="13" t="s">
        <v>34</v>
      </c>
      <c r="AX184" s="13" t="s">
        <v>83</v>
      </c>
      <c r="AY184" s="179" t="s">
        <v>137</v>
      </c>
    </row>
    <row r="185" spans="1:65" s="2" customFormat="1" ht="21.75" customHeight="1">
      <c r="A185" s="30"/>
      <c r="B185" s="163"/>
      <c r="C185" s="164" t="s">
        <v>295</v>
      </c>
      <c r="D185" s="164" t="s">
        <v>141</v>
      </c>
      <c r="E185" s="165" t="s">
        <v>684</v>
      </c>
      <c r="F185" s="166" t="s">
        <v>685</v>
      </c>
      <c r="G185" s="167" t="s">
        <v>186</v>
      </c>
      <c r="H185" s="168">
        <v>4.2</v>
      </c>
      <c r="I185" s="169"/>
      <c r="J185" s="170">
        <f>ROUND(I185*H185,1)</f>
        <v>0</v>
      </c>
      <c r="K185" s="166" t="s">
        <v>151</v>
      </c>
      <c r="L185" s="31"/>
      <c r="M185" s="171" t="s">
        <v>1</v>
      </c>
      <c r="N185" s="172" t="s">
        <v>41</v>
      </c>
      <c r="O185" s="56"/>
      <c r="P185" s="173">
        <f>O185*H185</f>
        <v>0</v>
      </c>
      <c r="Q185" s="173">
        <v>6E-05</v>
      </c>
      <c r="R185" s="173">
        <f>Q185*H185</f>
        <v>0.000252</v>
      </c>
      <c r="S185" s="173">
        <v>0</v>
      </c>
      <c r="T185" s="174">
        <f>S185*H185</f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75" t="s">
        <v>188</v>
      </c>
      <c r="AT185" s="175" t="s">
        <v>141</v>
      </c>
      <c r="AU185" s="175" t="s">
        <v>85</v>
      </c>
      <c r="AY185" s="15" t="s">
        <v>137</v>
      </c>
      <c r="BE185" s="176">
        <f>IF(N185="základní",J185,0)</f>
        <v>0</v>
      </c>
      <c r="BF185" s="176">
        <f>IF(N185="snížená",J185,0)</f>
        <v>0</v>
      </c>
      <c r="BG185" s="176">
        <f>IF(N185="zákl. přenesená",J185,0)</f>
        <v>0</v>
      </c>
      <c r="BH185" s="176">
        <f>IF(N185="sníž. přenesená",J185,0)</f>
        <v>0</v>
      </c>
      <c r="BI185" s="176">
        <f>IF(N185="nulová",J185,0)</f>
        <v>0</v>
      </c>
      <c r="BJ185" s="15" t="s">
        <v>83</v>
      </c>
      <c r="BK185" s="176">
        <f>ROUND(I185*H185,1)</f>
        <v>0</v>
      </c>
      <c r="BL185" s="15" t="s">
        <v>188</v>
      </c>
      <c r="BM185" s="175" t="s">
        <v>686</v>
      </c>
    </row>
    <row r="186" spans="2:51" s="13" customFormat="1" ht="12">
      <c r="B186" s="177"/>
      <c r="D186" s="178" t="s">
        <v>148</v>
      </c>
      <c r="E186" s="179" t="s">
        <v>1</v>
      </c>
      <c r="F186" s="180" t="s">
        <v>609</v>
      </c>
      <c r="H186" s="181">
        <v>4.2</v>
      </c>
      <c r="I186" s="182"/>
      <c r="L186" s="177"/>
      <c r="M186" s="183"/>
      <c r="N186" s="184"/>
      <c r="O186" s="184"/>
      <c r="P186" s="184"/>
      <c r="Q186" s="184"/>
      <c r="R186" s="184"/>
      <c r="S186" s="184"/>
      <c r="T186" s="185"/>
      <c r="AT186" s="179" t="s">
        <v>148</v>
      </c>
      <c r="AU186" s="179" t="s">
        <v>85</v>
      </c>
      <c r="AV186" s="13" t="s">
        <v>85</v>
      </c>
      <c r="AW186" s="13" t="s">
        <v>34</v>
      </c>
      <c r="AX186" s="13" t="s">
        <v>83</v>
      </c>
      <c r="AY186" s="179" t="s">
        <v>137</v>
      </c>
    </row>
    <row r="187" spans="1:65" s="2" customFormat="1" ht="21.75" customHeight="1">
      <c r="A187" s="30"/>
      <c r="B187" s="163"/>
      <c r="C187" s="164" t="s">
        <v>300</v>
      </c>
      <c r="D187" s="164" t="s">
        <v>141</v>
      </c>
      <c r="E187" s="165" t="s">
        <v>526</v>
      </c>
      <c r="F187" s="166" t="s">
        <v>527</v>
      </c>
      <c r="G187" s="167" t="s">
        <v>186</v>
      </c>
      <c r="H187" s="168">
        <v>28</v>
      </c>
      <c r="I187" s="169"/>
      <c r="J187" s="170">
        <f>ROUND(I187*H187,1)</f>
        <v>0</v>
      </c>
      <c r="K187" s="166" t="s">
        <v>151</v>
      </c>
      <c r="L187" s="31"/>
      <c r="M187" s="171" t="s">
        <v>1</v>
      </c>
      <c r="N187" s="172" t="s">
        <v>41</v>
      </c>
      <c r="O187" s="56"/>
      <c r="P187" s="173">
        <f>O187*H187</f>
        <v>0</v>
      </c>
      <c r="Q187" s="173">
        <v>2E-05</v>
      </c>
      <c r="R187" s="173">
        <f>Q187*H187</f>
        <v>0.0005600000000000001</v>
      </c>
      <c r="S187" s="173">
        <v>0</v>
      </c>
      <c r="T187" s="174">
        <f>S187*H187</f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75" t="s">
        <v>188</v>
      </c>
      <c r="AT187" s="175" t="s">
        <v>141</v>
      </c>
      <c r="AU187" s="175" t="s">
        <v>85</v>
      </c>
      <c r="AY187" s="15" t="s">
        <v>137</v>
      </c>
      <c r="BE187" s="176">
        <f>IF(N187="základní",J187,0)</f>
        <v>0</v>
      </c>
      <c r="BF187" s="176">
        <f>IF(N187="snížená",J187,0)</f>
        <v>0</v>
      </c>
      <c r="BG187" s="176">
        <f>IF(N187="zákl. přenesená",J187,0)</f>
        <v>0</v>
      </c>
      <c r="BH187" s="176">
        <f>IF(N187="sníž. přenesená",J187,0)</f>
        <v>0</v>
      </c>
      <c r="BI187" s="176">
        <f>IF(N187="nulová",J187,0)</f>
        <v>0</v>
      </c>
      <c r="BJ187" s="15" t="s">
        <v>83</v>
      </c>
      <c r="BK187" s="176">
        <f>ROUND(I187*H187,1)</f>
        <v>0</v>
      </c>
      <c r="BL187" s="15" t="s">
        <v>188</v>
      </c>
      <c r="BM187" s="175" t="s">
        <v>687</v>
      </c>
    </row>
    <row r="188" spans="2:51" s="13" customFormat="1" ht="12">
      <c r="B188" s="177"/>
      <c r="D188" s="178" t="s">
        <v>148</v>
      </c>
      <c r="E188" s="179" t="s">
        <v>1</v>
      </c>
      <c r="F188" s="180" t="s">
        <v>682</v>
      </c>
      <c r="H188" s="181">
        <v>28</v>
      </c>
      <c r="I188" s="182"/>
      <c r="L188" s="177"/>
      <c r="M188" s="183"/>
      <c r="N188" s="184"/>
      <c r="O188" s="184"/>
      <c r="P188" s="184"/>
      <c r="Q188" s="184"/>
      <c r="R188" s="184"/>
      <c r="S188" s="184"/>
      <c r="T188" s="185"/>
      <c r="AT188" s="179" t="s">
        <v>148</v>
      </c>
      <c r="AU188" s="179" t="s">
        <v>85</v>
      </c>
      <c r="AV188" s="13" t="s">
        <v>85</v>
      </c>
      <c r="AW188" s="13" t="s">
        <v>34</v>
      </c>
      <c r="AX188" s="13" t="s">
        <v>83</v>
      </c>
      <c r="AY188" s="179" t="s">
        <v>137</v>
      </c>
    </row>
    <row r="189" spans="1:65" s="2" customFormat="1" ht="21.75" customHeight="1">
      <c r="A189" s="30"/>
      <c r="B189" s="163"/>
      <c r="C189" s="164" t="s">
        <v>304</v>
      </c>
      <c r="D189" s="164" t="s">
        <v>141</v>
      </c>
      <c r="E189" s="165" t="s">
        <v>530</v>
      </c>
      <c r="F189" s="166" t="s">
        <v>531</v>
      </c>
      <c r="G189" s="167" t="s">
        <v>186</v>
      </c>
      <c r="H189" s="168">
        <v>9</v>
      </c>
      <c r="I189" s="169"/>
      <c r="J189" s="170">
        <f>ROUND(I189*H189,1)</f>
        <v>0</v>
      </c>
      <c r="K189" s="166" t="s">
        <v>151</v>
      </c>
      <c r="L189" s="31"/>
      <c r="M189" s="171" t="s">
        <v>1</v>
      </c>
      <c r="N189" s="172" t="s">
        <v>41</v>
      </c>
      <c r="O189" s="56"/>
      <c r="P189" s="173">
        <f>O189*H189</f>
        <v>0</v>
      </c>
      <c r="Q189" s="173">
        <v>5E-05</v>
      </c>
      <c r="R189" s="173">
        <f>Q189*H189</f>
        <v>0.00045000000000000004</v>
      </c>
      <c r="S189" s="173">
        <v>0</v>
      </c>
      <c r="T189" s="174">
        <f>S189*H189</f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75" t="s">
        <v>188</v>
      </c>
      <c r="AT189" s="175" t="s">
        <v>141</v>
      </c>
      <c r="AU189" s="175" t="s">
        <v>85</v>
      </c>
      <c r="AY189" s="15" t="s">
        <v>137</v>
      </c>
      <c r="BE189" s="176">
        <f>IF(N189="základní",J189,0)</f>
        <v>0</v>
      </c>
      <c r="BF189" s="176">
        <f>IF(N189="snížená",J189,0)</f>
        <v>0</v>
      </c>
      <c r="BG189" s="176">
        <f>IF(N189="zákl. přenesená",J189,0)</f>
        <v>0</v>
      </c>
      <c r="BH189" s="176">
        <f>IF(N189="sníž. přenesená",J189,0)</f>
        <v>0</v>
      </c>
      <c r="BI189" s="176">
        <f>IF(N189="nulová",J189,0)</f>
        <v>0</v>
      </c>
      <c r="BJ189" s="15" t="s">
        <v>83</v>
      </c>
      <c r="BK189" s="176">
        <f>ROUND(I189*H189,1)</f>
        <v>0</v>
      </c>
      <c r="BL189" s="15" t="s">
        <v>188</v>
      </c>
      <c r="BM189" s="175" t="s">
        <v>688</v>
      </c>
    </row>
    <row r="190" spans="2:51" s="13" customFormat="1" ht="12">
      <c r="B190" s="177"/>
      <c r="D190" s="178" t="s">
        <v>148</v>
      </c>
      <c r="E190" s="179" t="s">
        <v>1</v>
      </c>
      <c r="F190" s="180" t="s">
        <v>190</v>
      </c>
      <c r="H190" s="181">
        <v>9</v>
      </c>
      <c r="I190" s="182"/>
      <c r="L190" s="177"/>
      <c r="M190" s="183"/>
      <c r="N190" s="184"/>
      <c r="O190" s="184"/>
      <c r="P190" s="184"/>
      <c r="Q190" s="184"/>
      <c r="R190" s="184"/>
      <c r="S190" s="184"/>
      <c r="T190" s="185"/>
      <c r="AT190" s="179" t="s">
        <v>148</v>
      </c>
      <c r="AU190" s="179" t="s">
        <v>85</v>
      </c>
      <c r="AV190" s="13" t="s">
        <v>85</v>
      </c>
      <c r="AW190" s="13" t="s">
        <v>34</v>
      </c>
      <c r="AX190" s="13" t="s">
        <v>83</v>
      </c>
      <c r="AY190" s="179" t="s">
        <v>137</v>
      </c>
    </row>
    <row r="191" spans="1:65" s="2" customFormat="1" ht="21.75" customHeight="1">
      <c r="A191" s="30"/>
      <c r="B191" s="163"/>
      <c r="C191" s="164" t="s">
        <v>310</v>
      </c>
      <c r="D191" s="164" t="s">
        <v>141</v>
      </c>
      <c r="E191" s="165" t="s">
        <v>689</v>
      </c>
      <c r="F191" s="166" t="s">
        <v>690</v>
      </c>
      <c r="G191" s="167" t="s">
        <v>186</v>
      </c>
      <c r="H191" s="168">
        <v>4.2</v>
      </c>
      <c r="I191" s="169"/>
      <c r="J191" s="170">
        <f>ROUND(I191*H191,1)</f>
        <v>0</v>
      </c>
      <c r="K191" s="166" t="s">
        <v>151</v>
      </c>
      <c r="L191" s="31"/>
      <c r="M191" s="171" t="s">
        <v>1</v>
      </c>
      <c r="N191" s="172" t="s">
        <v>41</v>
      </c>
      <c r="O191" s="56"/>
      <c r="P191" s="173">
        <f>O191*H191</f>
        <v>0</v>
      </c>
      <c r="Q191" s="173">
        <v>7E-05</v>
      </c>
      <c r="R191" s="173">
        <f>Q191*H191</f>
        <v>0.000294</v>
      </c>
      <c r="S191" s="173">
        <v>0</v>
      </c>
      <c r="T191" s="174">
        <f>S191*H191</f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75" t="s">
        <v>188</v>
      </c>
      <c r="AT191" s="175" t="s">
        <v>141</v>
      </c>
      <c r="AU191" s="175" t="s">
        <v>85</v>
      </c>
      <c r="AY191" s="15" t="s">
        <v>137</v>
      </c>
      <c r="BE191" s="176">
        <f>IF(N191="základní",J191,0)</f>
        <v>0</v>
      </c>
      <c r="BF191" s="176">
        <f>IF(N191="snížená",J191,0)</f>
        <v>0</v>
      </c>
      <c r="BG191" s="176">
        <f>IF(N191="zákl. přenesená",J191,0)</f>
        <v>0</v>
      </c>
      <c r="BH191" s="176">
        <f>IF(N191="sníž. přenesená",J191,0)</f>
        <v>0</v>
      </c>
      <c r="BI191" s="176">
        <f>IF(N191="nulová",J191,0)</f>
        <v>0</v>
      </c>
      <c r="BJ191" s="15" t="s">
        <v>83</v>
      </c>
      <c r="BK191" s="176">
        <f>ROUND(I191*H191,1)</f>
        <v>0</v>
      </c>
      <c r="BL191" s="15" t="s">
        <v>188</v>
      </c>
      <c r="BM191" s="175" t="s">
        <v>691</v>
      </c>
    </row>
    <row r="192" spans="2:51" s="13" customFormat="1" ht="12">
      <c r="B192" s="177"/>
      <c r="D192" s="178" t="s">
        <v>148</v>
      </c>
      <c r="E192" s="179" t="s">
        <v>1</v>
      </c>
      <c r="F192" s="180" t="s">
        <v>609</v>
      </c>
      <c r="H192" s="181">
        <v>4.2</v>
      </c>
      <c r="I192" s="182"/>
      <c r="L192" s="177"/>
      <c r="M192" s="183"/>
      <c r="N192" s="184"/>
      <c r="O192" s="184"/>
      <c r="P192" s="184"/>
      <c r="Q192" s="184"/>
      <c r="R192" s="184"/>
      <c r="S192" s="184"/>
      <c r="T192" s="185"/>
      <c r="AT192" s="179" t="s">
        <v>148</v>
      </c>
      <c r="AU192" s="179" t="s">
        <v>85</v>
      </c>
      <c r="AV192" s="13" t="s">
        <v>85</v>
      </c>
      <c r="AW192" s="13" t="s">
        <v>34</v>
      </c>
      <c r="AX192" s="13" t="s">
        <v>83</v>
      </c>
      <c r="AY192" s="179" t="s">
        <v>137</v>
      </c>
    </row>
    <row r="193" spans="1:65" s="2" customFormat="1" ht="21.75" customHeight="1">
      <c r="A193" s="30"/>
      <c r="B193" s="163"/>
      <c r="C193" s="164" t="s">
        <v>314</v>
      </c>
      <c r="D193" s="164" t="s">
        <v>141</v>
      </c>
      <c r="E193" s="165" t="s">
        <v>692</v>
      </c>
      <c r="F193" s="166" t="s">
        <v>693</v>
      </c>
      <c r="G193" s="167" t="s">
        <v>186</v>
      </c>
      <c r="H193" s="168">
        <v>28</v>
      </c>
      <c r="I193" s="169"/>
      <c r="J193" s="170">
        <f>ROUND(I193*H193,1)</f>
        <v>0</v>
      </c>
      <c r="K193" s="166" t="s">
        <v>151</v>
      </c>
      <c r="L193" s="31"/>
      <c r="M193" s="171" t="s">
        <v>1</v>
      </c>
      <c r="N193" s="172" t="s">
        <v>41</v>
      </c>
      <c r="O193" s="56"/>
      <c r="P193" s="173">
        <f>O193*H193</f>
        <v>0</v>
      </c>
      <c r="Q193" s="173">
        <v>3E-05</v>
      </c>
      <c r="R193" s="173">
        <f>Q193*H193</f>
        <v>0.00084</v>
      </c>
      <c r="S193" s="173">
        <v>0</v>
      </c>
      <c r="T193" s="174">
        <f>S193*H193</f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75" t="s">
        <v>188</v>
      </c>
      <c r="AT193" s="175" t="s">
        <v>141</v>
      </c>
      <c r="AU193" s="175" t="s">
        <v>85</v>
      </c>
      <c r="AY193" s="15" t="s">
        <v>137</v>
      </c>
      <c r="BE193" s="176">
        <f>IF(N193="základní",J193,0)</f>
        <v>0</v>
      </c>
      <c r="BF193" s="176">
        <f>IF(N193="snížená",J193,0)</f>
        <v>0</v>
      </c>
      <c r="BG193" s="176">
        <f>IF(N193="zákl. přenesená",J193,0)</f>
        <v>0</v>
      </c>
      <c r="BH193" s="176">
        <f>IF(N193="sníž. přenesená",J193,0)</f>
        <v>0</v>
      </c>
      <c r="BI193" s="176">
        <f>IF(N193="nulová",J193,0)</f>
        <v>0</v>
      </c>
      <c r="BJ193" s="15" t="s">
        <v>83</v>
      </c>
      <c r="BK193" s="176">
        <f>ROUND(I193*H193,1)</f>
        <v>0</v>
      </c>
      <c r="BL193" s="15" t="s">
        <v>188</v>
      </c>
      <c r="BM193" s="175" t="s">
        <v>694</v>
      </c>
    </row>
    <row r="194" spans="2:51" s="13" customFormat="1" ht="12">
      <c r="B194" s="177"/>
      <c r="D194" s="178" t="s">
        <v>148</v>
      </c>
      <c r="E194" s="179" t="s">
        <v>1</v>
      </c>
      <c r="F194" s="180" t="s">
        <v>682</v>
      </c>
      <c r="H194" s="181">
        <v>28</v>
      </c>
      <c r="I194" s="182"/>
      <c r="L194" s="177"/>
      <c r="M194" s="183"/>
      <c r="N194" s="184"/>
      <c r="O194" s="184"/>
      <c r="P194" s="184"/>
      <c r="Q194" s="184"/>
      <c r="R194" s="184"/>
      <c r="S194" s="184"/>
      <c r="T194" s="185"/>
      <c r="AT194" s="179" t="s">
        <v>148</v>
      </c>
      <c r="AU194" s="179" t="s">
        <v>85</v>
      </c>
      <c r="AV194" s="13" t="s">
        <v>85</v>
      </c>
      <c r="AW194" s="13" t="s">
        <v>34</v>
      </c>
      <c r="AX194" s="13" t="s">
        <v>83</v>
      </c>
      <c r="AY194" s="179" t="s">
        <v>137</v>
      </c>
    </row>
    <row r="195" spans="1:65" s="2" customFormat="1" ht="21.75" customHeight="1">
      <c r="A195" s="30"/>
      <c r="B195" s="163"/>
      <c r="C195" s="164" t="s">
        <v>318</v>
      </c>
      <c r="D195" s="164" t="s">
        <v>141</v>
      </c>
      <c r="E195" s="165" t="s">
        <v>695</v>
      </c>
      <c r="F195" s="166" t="s">
        <v>696</v>
      </c>
      <c r="G195" s="167" t="s">
        <v>186</v>
      </c>
      <c r="H195" s="168">
        <v>9</v>
      </c>
      <c r="I195" s="169"/>
      <c r="J195" s="170">
        <f>ROUND(I195*H195,1)</f>
        <v>0</v>
      </c>
      <c r="K195" s="166" t="s">
        <v>151</v>
      </c>
      <c r="L195" s="31"/>
      <c r="M195" s="171" t="s">
        <v>1</v>
      </c>
      <c r="N195" s="172" t="s">
        <v>41</v>
      </c>
      <c r="O195" s="56"/>
      <c r="P195" s="173">
        <f>O195*H195</f>
        <v>0</v>
      </c>
      <c r="Q195" s="173">
        <v>8E-05</v>
      </c>
      <c r="R195" s="173">
        <f>Q195*H195</f>
        <v>0.00072</v>
      </c>
      <c r="S195" s="173">
        <v>0</v>
      </c>
      <c r="T195" s="174">
        <f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75" t="s">
        <v>188</v>
      </c>
      <c r="AT195" s="175" t="s">
        <v>141</v>
      </c>
      <c r="AU195" s="175" t="s">
        <v>85</v>
      </c>
      <c r="AY195" s="15" t="s">
        <v>137</v>
      </c>
      <c r="BE195" s="176">
        <f>IF(N195="základní",J195,0)</f>
        <v>0</v>
      </c>
      <c r="BF195" s="176">
        <f>IF(N195="snížená",J195,0)</f>
        <v>0</v>
      </c>
      <c r="BG195" s="176">
        <f>IF(N195="zákl. přenesená",J195,0)</f>
        <v>0</v>
      </c>
      <c r="BH195" s="176">
        <f>IF(N195="sníž. přenesená",J195,0)</f>
        <v>0</v>
      </c>
      <c r="BI195" s="176">
        <f>IF(N195="nulová",J195,0)</f>
        <v>0</v>
      </c>
      <c r="BJ195" s="15" t="s">
        <v>83</v>
      </c>
      <c r="BK195" s="176">
        <f>ROUND(I195*H195,1)</f>
        <v>0</v>
      </c>
      <c r="BL195" s="15" t="s">
        <v>188</v>
      </c>
      <c r="BM195" s="175" t="s">
        <v>697</v>
      </c>
    </row>
    <row r="196" spans="2:51" s="13" customFormat="1" ht="12">
      <c r="B196" s="177"/>
      <c r="D196" s="178" t="s">
        <v>148</v>
      </c>
      <c r="E196" s="179" t="s">
        <v>1</v>
      </c>
      <c r="F196" s="180" t="s">
        <v>190</v>
      </c>
      <c r="H196" s="181">
        <v>9</v>
      </c>
      <c r="I196" s="182"/>
      <c r="L196" s="177"/>
      <c r="M196" s="183"/>
      <c r="N196" s="184"/>
      <c r="O196" s="184"/>
      <c r="P196" s="184"/>
      <c r="Q196" s="184"/>
      <c r="R196" s="184"/>
      <c r="S196" s="184"/>
      <c r="T196" s="185"/>
      <c r="AT196" s="179" t="s">
        <v>148</v>
      </c>
      <c r="AU196" s="179" t="s">
        <v>85</v>
      </c>
      <c r="AV196" s="13" t="s">
        <v>85</v>
      </c>
      <c r="AW196" s="13" t="s">
        <v>34</v>
      </c>
      <c r="AX196" s="13" t="s">
        <v>83</v>
      </c>
      <c r="AY196" s="179" t="s">
        <v>137</v>
      </c>
    </row>
    <row r="197" spans="1:65" s="2" customFormat="1" ht="21.75" customHeight="1">
      <c r="A197" s="30"/>
      <c r="B197" s="163"/>
      <c r="C197" s="164" t="s">
        <v>322</v>
      </c>
      <c r="D197" s="164" t="s">
        <v>141</v>
      </c>
      <c r="E197" s="165" t="s">
        <v>698</v>
      </c>
      <c r="F197" s="166" t="s">
        <v>699</v>
      </c>
      <c r="G197" s="167" t="s">
        <v>186</v>
      </c>
      <c r="H197" s="168">
        <v>4.2</v>
      </c>
      <c r="I197" s="169"/>
      <c r="J197" s="170">
        <f>ROUND(I197*H197,1)</f>
        <v>0</v>
      </c>
      <c r="K197" s="166" t="s">
        <v>151</v>
      </c>
      <c r="L197" s="31"/>
      <c r="M197" s="171" t="s">
        <v>1</v>
      </c>
      <c r="N197" s="172" t="s">
        <v>41</v>
      </c>
      <c r="O197" s="56"/>
      <c r="P197" s="173">
        <f>O197*H197</f>
        <v>0</v>
      </c>
      <c r="Q197" s="173">
        <v>0.00012</v>
      </c>
      <c r="R197" s="173">
        <f>Q197*H197</f>
        <v>0.000504</v>
      </c>
      <c r="S197" s="173">
        <v>0</v>
      </c>
      <c r="T197" s="174">
        <f>S197*H197</f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75" t="s">
        <v>188</v>
      </c>
      <c r="AT197" s="175" t="s">
        <v>141</v>
      </c>
      <c r="AU197" s="175" t="s">
        <v>85</v>
      </c>
      <c r="AY197" s="15" t="s">
        <v>137</v>
      </c>
      <c r="BE197" s="176">
        <f>IF(N197="základní",J197,0)</f>
        <v>0</v>
      </c>
      <c r="BF197" s="176">
        <f>IF(N197="snížená",J197,0)</f>
        <v>0</v>
      </c>
      <c r="BG197" s="176">
        <f>IF(N197="zákl. přenesená",J197,0)</f>
        <v>0</v>
      </c>
      <c r="BH197" s="176">
        <f>IF(N197="sníž. přenesená",J197,0)</f>
        <v>0</v>
      </c>
      <c r="BI197" s="176">
        <f>IF(N197="nulová",J197,0)</f>
        <v>0</v>
      </c>
      <c r="BJ197" s="15" t="s">
        <v>83</v>
      </c>
      <c r="BK197" s="176">
        <f>ROUND(I197*H197,1)</f>
        <v>0</v>
      </c>
      <c r="BL197" s="15" t="s">
        <v>188</v>
      </c>
      <c r="BM197" s="175" t="s">
        <v>700</v>
      </c>
    </row>
    <row r="198" spans="2:51" s="13" customFormat="1" ht="12">
      <c r="B198" s="177"/>
      <c r="D198" s="178" t="s">
        <v>148</v>
      </c>
      <c r="E198" s="179" t="s">
        <v>1</v>
      </c>
      <c r="F198" s="180" t="s">
        <v>609</v>
      </c>
      <c r="H198" s="181">
        <v>4.2</v>
      </c>
      <c r="I198" s="182"/>
      <c r="L198" s="177"/>
      <c r="M198" s="183"/>
      <c r="N198" s="184"/>
      <c r="O198" s="184"/>
      <c r="P198" s="184"/>
      <c r="Q198" s="184"/>
      <c r="R198" s="184"/>
      <c r="S198" s="184"/>
      <c r="T198" s="185"/>
      <c r="AT198" s="179" t="s">
        <v>148</v>
      </c>
      <c r="AU198" s="179" t="s">
        <v>85</v>
      </c>
      <c r="AV198" s="13" t="s">
        <v>85</v>
      </c>
      <c r="AW198" s="13" t="s">
        <v>34</v>
      </c>
      <c r="AX198" s="13" t="s">
        <v>83</v>
      </c>
      <c r="AY198" s="179" t="s">
        <v>137</v>
      </c>
    </row>
    <row r="199" spans="2:63" s="12" customFormat="1" ht="25.95" customHeight="1">
      <c r="B199" s="150"/>
      <c r="D199" s="151" t="s">
        <v>75</v>
      </c>
      <c r="E199" s="152" t="s">
        <v>555</v>
      </c>
      <c r="F199" s="152" t="s">
        <v>556</v>
      </c>
      <c r="I199" s="153"/>
      <c r="J199" s="154">
        <f>BK199</f>
        <v>0</v>
      </c>
      <c r="L199" s="150"/>
      <c r="M199" s="155"/>
      <c r="N199" s="156"/>
      <c r="O199" s="156"/>
      <c r="P199" s="157">
        <f>SUM(P200:P203)</f>
        <v>0</v>
      </c>
      <c r="Q199" s="156"/>
      <c r="R199" s="157">
        <f>SUM(R200:R203)</f>
        <v>0</v>
      </c>
      <c r="S199" s="156"/>
      <c r="T199" s="158">
        <f>SUM(T200:T203)</f>
        <v>0</v>
      </c>
      <c r="AR199" s="151" t="s">
        <v>146</v>
      </c>
      <c r="AT199" s="159" t="s">
        <v>75</v>
      </c>
      <c r="AU199" s="159" t="s">
        <v>76</v>
      </c>
      <c r="AY199" s="151" t="s">
        <v>137</v>
      </c>
      <c r="BK199" s="160">
        <f>SUM(BK200:BK203)</f>
        <v>0</v>
      </c>
    </row>
    <row r="200" spans="1:65" s="2" customFormat="1" ht="16.5" customHeight="1">
      <c r="A200" s="30"/>
      <c r="B200" s="163"/>
      <c r="C200" s="164" t="s">
        <v>326</v>
      </c>
      <c r="D200" s="164" t="s">
        <v>141</v>
      </c>
      <c r="E200" s="165" t="s">
        <v>701</v>
      </c>
      <c r="F200" s="166" t="s">
        <v>702</v>
      </c>
      <c r="G200" s="167" t="s">
        <v>231</v>
      </c>
      <c r="H200" s="168">
        <v>1</v>
      </c>
      <c r="I200" s="169"/>
      <c r="J200" s="170">
        <f>ROUND(I200*H200,1)</f>
        <v>0</v>
      </c>
      <c r="K200" s="166" t="s">
        <v>1</v>
      </c>
      <c r="L200" s="31"/>
      <c r="M200" s="171" t="s">
        <v>1</v>
      </c>
      <c r="N200" s="172" t="s">
        <v>41</v>
      </c>
      <c r="O200" s="56"/>
      <c r="P200" s="173">
        <f>O200*H200</f>
        <v>0</v>
      </c>
      <c r="Q200" s="173">
        <v>0</v>
      </c>
      <c r="R200" s="173">
        <f>Q200*H200</f>
        <v>0</v>
      </c>
      <c r="S200" s="173">
        <v>0</v>
      </c>
      <c r="T200" s="174">
        <f>S200*H200</f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75" t="s">
        <v>561</v>
      </c>
      <c r="AT200" s="175" t="s">
        <v>141</v>
      </c>
      <c r="AU200" s="175" t="s">
        <v>83</v>
      </c>
      <c r="AY200" s="15" t="s">
        <v>137</v>
      </c>
      <c r="BE200" s="176">
        <f>IF(N200="základní",J200,0)</f>
        <v>0</v>
      </c>
      <c r="BF200" s="176">
        <f>IF(N200="snížená",J200,0)</f>
        <v>0</v>
      </c>
      <c r="BG200" s="176">
        <f>IF(N200="zákl. přenesená",J200,0)</f>
        <v>0</v>
      </c>
      <c r="BH200" s="176">
        <f>IF(N200="sníž. přenesená",J200,0)</f>
        <v>0</v>
      </c>
      <c r="BI200" s="176">
        <f>IF(N200="nulová",J200,0)</f>
        <v>0</v>
      </c>
      <c r="BJ200" s="15" t="s">
        <v>83</v>
      </c>
      <c r="BK200" s="176">
        <f>ROUND(I200*H200,1)</f>
        <v>0</v>
      </c>
      <c r="BL200" s="15" t="s">
        <v>561</v>
      </c>
      <c r="BM200" s="175" t="s">
        <v>703</v>
      </c>
    </row>
    <row r="201" spans="1:65" s="2" customFormat="1" ht="16.5" customHeight="1">
      <c r="A201" s="30"/>
      <c r="B201" s="163"/>
      <c r="C201" s="164" t="s">
        <v>330</v>
      </c>
      <c r="D201" s="164" t="s">
        <v>141</v>
      </c>
      <c r="E201" s="165" t="s">
        <v>704</v>
      </c>
      <c r="F201" s="166" t="s">
        <v>705</v>
      </c>
      <c r="G201" s="167" t="s">
        <v>231</v>
      </c>
      <c r="H201" s="168">
        <v>1</v>
      </c>
      <c r="I201" s="169"/>
      <c r="J201" s="170">
        <f>ROUND(I201*H201,1)</f>
        <v>0</v>
      </c>
      <c r="K201" s="166" t="s">
        <v>1</v>
      </c>
      <c r="L201" s="31"/>
      <c r="M201" s="171" t="s">
        <v>1</v>
      </c>
      <c r="N201" s="172" t="s">
        <v>41</v>
      </c>
      <c r="O201" s="56"/>
      <c r="P201" s="173">
        <f>O201*H201</f>
        <v>0</v>
      </c>
      <c r="Q201" s="173">
        <v>0</v>
      </c>
      <c r="R201" s="173">
        <f>Q201*H201</f>
        <v>0</v>
      </c>
      <c r="S201" s="173">
        <v>0</v>
      </c>
      <c r="T201" s="174">
        <f>S201*H201</f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75" t="s">
        <v>561</v>
      </c>
      <c r="AT201" s="175" t="s">
        <v>141</v>
      </c>
      <c r="AU201" s="175" t="s">
        <v>83</v>
      </c>
      <c r="AY201" s="15" t="s">
        <v>137</v>
      </c>
      <c r="BE201" s="176">
        <f>IF(N201="základní",J201,0)</f>
        <v>0</v>
      </c>
      <c r="BF201" s="176">
        <f>IF(N201="snížená",J201,0)</f>
        <v>0</v>
      </c>
      <c r="BG201" s="176">
        <f>IF(N201="zákl. přenesená",J201,0)</f>
        <v>0</v>
      </c>
      <c r="BH201" s="176">
        <f>IF(N201="sníž. přenesená",J201,0)</f>
        <v>0</v>
      </c>
      <c r="BI201" s="176">
        <f>IF(N201="nulová",J201,0)</f>
        <v>0</v>
      </c>
      <c r="BJ201" s="15" t="s">
        <v>83</v>
      </c>
      <c r="BK201" s="176">
        <f>ROUND(I201*H201,1)</f>
        <v>0</v>
      </c>
      <c r="BL201" s="15" t="s">
        <v>561</v>
      </c>
      <c r="BM201" s="175" t="s">
        <v>706</v>
      </c>
    </row>
    <row r="202" spans="1:65" s="2" customFormat="1" ht="16.5" customHeight="1">
      <c r="A202" s="30"/>
      <c r="B202" s="163"/>
      <c r="C202" s="164" t="s">
        <v>334</v>
      </c>
      <c r="D202" s="164" t="s">
        <v>141</v>
      </c>
      <c r="E202" s="165" t="s">
        <v>707</v>
      </c>
      <c r="F202" s="166" t="s">
        <v>708</v>
      </c>
      <c r="G202" s="167" t="s">
        <v>560</v>
      </c>
      <c r="H202" s="168">
        <v>72</v>
      </c>
      <c r="I202" s="169"/>
      <c r="J202" s="170">
        <f>ROUND(I202*H202,1)</f>
        <v>0</v>
      </c>
      <c r="K202" s="166" t="s">
        <v>1</v>
      </c>
      <c r="L202" s="31"/>
      <c r="M202" s="171" t="s">
        <v>1</v>
      </c>
      <c r="N202" s="172" t="s">
        <v>41</v>
      </c>
      <c r="O202" s="56"/>
      <c r="P202" s="173">
        <f>O202*H202</f>
        <v>0</v>
      </c>
      <c r="Q202" s="173">
        <v>0</v>
      </c>
      <c r="R202" s="173">
        <f>Q202*H202</f>
        <v>0</v>
      </c>
      <c r="S202" s="173">
        <v>0</v>
      </c>
      <c r="T202" s="174">
        <f>S202*H202</f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75" t="s">
        <v>561</v>
      </c>
      <c r="AT202" s="175" t="s">
        <v>141</v>
      </c>
      <c r="AU202" s="175" t="s">
        <v>83</v>
      </c>
      <c r="AY202" s="15" t="s">
        <v>137</v>
      </c>
      <c r="BE202" s="176">
        <f>IF(N202="základní",J202,0)</f>
        <v>0</v>
      </c>
      <c r="BF202" s="176">
        <f>IF(N202="snížená",J202,0)</f>
        <v>0</v>
      </c>
      <c r="BG202" s="176">
        <f>IF(N202="zákl. přenesená",J202,0)</f>
        <v>0</v>
      </c>
      <c r="BH202" s="176">
        <f>IF(N202="sníž. přenesená",J202,0)</f>
        <v>0</v>
      </c>
      <c r="BI202" s="176">
        <f>IF(N202="nulová",J202,0)</f>
        <v>0</v>
      </c>
      <c r="BJ202" s="15" t="s">
        <v>83</v>
      </c>
      <c r="BK202" s="176">
        <f>ROUND(I202*H202,1)</f>
        <v>0</v>
      </c>
      <c r="BL202" s="15" t="s">
        <v>561</v>
      </c>
      <c r="BM202" s="175" t="s">
        <v>709</v>
      </c>
    </row>
    <row r="203" spans="1:65" s="2" customFormat="1" ht="21.75" customHeight="1">
      <c r="A203" s="30"/>
      <c r="B203" s="163"/>
      <c r="C203" s="164" t="s">
        <v>338</v>
      </c>
      <c r="D203" s="164" t="s">
        <v>141</v>
      </c>
      <c r="E203" s="165" t="s">
        <v>710</v>
      </c>
      <c r="F203" s="166" t="s">
        <v>585</v>
      </c>
      <c r="G203" s="167" t="s">
        <v>298</v>
      </c>
      <c r="H203" s="168">
        <v>1</v>
      </c>
      <c r="I203" s="169"/>
      <c r="J203" s="170">
        <f>ROUND(I203*H203,1)</f>
        <v>0</v>
      </c>
      <c r="K203" s="166" t="s">
        <v>1</v>
      </c>
      <c r="L203" s="31"/>
      <c r="M203" s="197" t="s">
        <v>1</v>
      </c>
      <c r="N203" s="198" t="s">
        <v>41</v>
      </c>
      <c r="O203" s="199"/>
      <c r="P203" s="200">
        <f>O203*H203</f>
        <v>0</v>
      </c>
      <c r="Q203" s="200">
        <v>0</v>
      </c>
      <c r="R203" s="200">
        <f>Q203*H203</f>
        <v>0</v>
      </c>
      <c r="S203" s="200">
        <v>0</v>
      </c>
      <c r="T203" s="201">
        <f>S203*H203</f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75" t="s">
        <v>561</v>
      </c>
      <c r="AT203" s="175" t="s">
        <v>141</v>
      </c>
      <c r="AU203" s="175" t="s">
        <v>83</v>
      </c>
      <c r="AY203" s="15" t="s">
        <v>137</v>
      </c>
      <c r="BE203" s="176">
        <f>IF(N203="základní",J203,0)</f>
        <v>0</v>
      </c>
      <c r="BF203" s="176">
        <f>IF(N203="snížená",J203,0)</f>
        <v>0</v>
      </c>
      <c r="BG203" s="176">
        <f>IF(N203="zákl. přenesená",J203,0)</f>
        <v>0</v>
      </c>
      <c r="BH203" s="176">
        <f>IF(N203="sníž. přenesená",J203,0)</f>
        <v>0</v>
      </c>
      <c r="BI203" s="176">
        <f>IF(N203="nulová",J203,0)</f>
        <v>0</v>
      </c>
      <c r="BJ203" s="15" t="s">
        <v>83</v>
      </c>
      <c r="BK203" s="176">
        <f>ROUND(I203*H203,1)</f>
        <v>0</v>
      </c>
      <c r="BL203" s="15" t="s">
        <v>561</v>
      </c>
      <c r="BM203" s="175" t="s">
        <v>711</v>
      </c>
    </row>
    <row r="204" spans="1:31" s="2" customFormat="1" ht="6.9" customHeight="1">
      <c r="A204" s="30"/>
      <c r="B204" s="45"/>
      <c r="C204" s="46"/>
      <c r="D204" s="46"/>
      <c r="E204" s="46"/>
      <c r="F204" s="46"/>
      <c r="G204" s="46"/>
      <c r="H204" s="46"/>
      <c r="I204" s="123"/>
      <c r="J204" s="46"/>
      <c r="K204" s="46"/>
      <c r="L204" s="31"/>
      <c r="M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</row>
  </sheetData>
  <autoFilter ref="C124:K203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96"/>
      <c r="L2" s="202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5" t="s">
        <v>96</v>
      </c>
    </row>
    <row r="3" spans="2:46" s="1" customFormat="1" ht="6.9" customHeight="1">
      <c r="B3" s="16"/>
      <c r="C3" s="17"/>
      <c r="D3" s="17"/>
      <c r="E3" s="17"/>
      <c r="F3" s="17"/>
      <c r="G3" s="17"/>
      <c r="H3" s="17"/>
      <c r="I3" s="97"/>
      <c r="J3" s="17"/>
      <c r="K3" s="17"/>
      <c r="L3" s="18"/>
      <c r="AT3" s="15" t="s">
        <v>85</v>
      </c>
    </row>
    <row r="4" spans="2:46" s="1" customFormat="1" ht="24.9" customHeight="1">
      <c r="B4" s="18"/>
      <c r="D4" s="19" t="s">
        <v>97</v>
      </c>
      <c r="I4" s="96"/>
      <c r="L4" s="18"/>
      <c r="M4" s="98" t="s">
        <v>10</v>
      </c>
      <c r="AT4" s="15" t="s">
        <v>3</v>
      </c>
    </row>
    <row r="5" spans="2:12" s="1" customFormat="1" ht="6.9" customHeight="1">
      <c r="B5" s="18"/>
      <c r="I5" s="96"/>
      <c r="L5" s="18"/>
    </row>
    <row r="6" spans="2:12" s="1" customFormat="1" ht="12" customHeight="1">
      <c r="B6" s="18"/>
      <c r="D6" s="25" t="s">
        <v>16</v>
      </c>
      <c r="I6" s="96"/>
      <c r="L6" s="18"/>
    </row>
    <row r="7" spans="2:12" s="1" customFormat="1" ht="16.5" customHeight="1">
      <c r="B7" s="18"/>
      <c r="E7" s="246" t="str">
        <f>'Rekapitulace stavby'!K6</f>
        <v>Rekonstrukce centrální kotelny Habrovanského zámku</v>
      </c>
      <c r="F7" s="247"/>
      <c r="G7" s="247"/>
      <c r="H7" s="247"/>
      <c r="I7" s="96"/>
      <c r="L7" s="18"/>
    </row>
    <row r="8" spans="2:12" s="1" customFormat="1" ht="12" customHeight="1">
      <c r="B8" s="18"/>
      <c r="D8" s="25" t="s">
        <v>98</v>
      </c>
      <c r="I8" s="96"/>
      <c r="L8" s="18"/>
    </row>
    <row r="9" spans="1:31" s="2" customFormat="1" ht="16.5" customHeight="1">
      <c r="A9" s="30"/>
      <c r="B9" s="31"/>
      <c r="C9" s="30"/>
      <c r="D9" s="30"/>
      <c r="E9" s="246" t="s">
        <v>99</v>
      </c>
      <c r="F9" s="245"/>
      <c r="G9" s="245"/>
      <c r="H9" s="245"/>
      <c r="I9" s="99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 customHeight="1">
      <c r="A10" s="30"/>
      <c r="B10" s="31"/>
      <c r="C10" s="30"/>
      <c r="D10" s="25" t="s">
        <v>100</v>
      </c>
      <c r="E10" s="30"/>
      <c r="F10" s="30"/>
      <c r="G10" s="30"/>
      <c r="H10" s="30"/>
      <c r="I10" s="99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6.5" customHeight="1">
      <c r="A11" s="30"/>
      <c r="B11" s="31"/>
      <c r="C11" s="30"/>
      <c r="D11" s="30"/>
      <c r="E11" s="236" t="s">
        <v>712</v>
      </c>
      <c r="F11" s="245"/>
      <c r="G11" s="245"/>
      <c r="H11" s="245"/>
      <c r="I11" s="99"/>
      <c r="J11" s="30"/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>
      <c r="A12" s="30"/>
      <c r="B12" s="31"/>
      <c r="C12" s="30"/>
      <c r="D12" s="30"/>
      <c r="E12" s="30"/>
      <c r="F12" s="30"/>
      <c r="G12" s="30"/>
      <c r="H12" s="30"/>
      <c r="I12" s="99"/>
      <c r="J12" s="30"/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2" customHeight="1">
      <c r="A13" s="30"/>
      <c r="B13" s="31"/>
      <c r="C13" s="30"/>
      <c r="D13" s="25" t="s">
        <v>18</v>
      </c>
      <c r="E13" s="30"/>
      <c r="F13" s="23" t="s">
        <v>1</v>
      </c>
      <c r="G13" s="30"/>
      <c r="H13" s="30"/>
      <c r="I13" s="100" t="s">
        <v>19</v>
      </c>
      <c r="J13" s="23" t="s">
        <v>1</v>
      </c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5" t="s">
        <v>20</v>
      </c>
      <c r="E14" s="30"/>
      <c r="F14" s="23" t="s">
        <v>21</v>
      </c>
      <c r="G14" s="30"/>
      <c r="H14" s="30"/>
      <c r="I14" s="100" t="s">
        <v>22</v>
      </c>
      <c r="J14" s="53" t="str">
        <f>'Rekapitulace stavby'!AN8</f>
        <v>30. 4. 2020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0.95" customHeight="1">
      <c r="A15" s="30"/>
      <c r="B15" s="31"/>
      <c r="C15" s="30"/>
      <c r="D15" s="30"/>
      <c r="E15" s="30"/>
      <c r="F15" s="30"/>
      <c r="G15" s="30"/>
      <c r="H15" s="30"/>
      <c r="I15" s="99"/>
      <c r="J15" s="30"/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12" customHeight="1">
      <c r="A16" s="30"/>
      <c r="B16" s="31"/>
      <c r="C16" s="30"/>
      <c r="D16" s="25" t="s">
        <v>24</v>
      </c>
      <c r="E16" s="30"/>
      <c r="F16" s="30"/>
      <c r="G16" s="30"/>
      <c r="H16" s="30"/>
      <c r="I16" s="100" t="s">
        <v>25</v>
      </c>
      <c r="J16" s="23" t="s">
        <v>1</v>
      </c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8" customHeight="1">
      <c r="A17" s="30"/>
      <c r="B17" s="31"/>
      <c r="C17" s="30"/>
      <c r="D17" s="30"/>
      <c r="E17" s="23" t="s">
        <v>26</v>
      </c>
      <c r="F17" s="30"/>
      <c r="G17" s="30"/>
      <c r="H17" s="30"/>
      <c r="I17" s="100" t="s">
        <v>27</v>
      </c>
      <c r="J17" s="23" t="s">
        <v>1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6.9" customHeight="1">
      <c r="A18" s="30"/>
      <c r="B18" s="31"/>
      <c r="C18" s="30"/>
      <c r="D18" s="30"/>
      <c r="E18" s="30"/>
      <c r="F18" s="30"/>
      <c r="G18" s="30"/>
      <c r="H18" s="30"/>
      <c r="I18" s="99"/>
      <c r="J18" s="30"/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2" customHeight="1">
      <c r="A19" s="30"/>
      <c r="B19" s="31"/>
      <c r="C19" s="30"/>
      <c r="D19" s="25" t="s">
        <v>28</v>
      </c>
      <c r="E19" s="30"/>
      <c r="F19" s="30"/>
      <c r="G19" s="30"/>
      <c r="H19" s="30"/>
      <c r="I19" s="100" t="s">
        <v>25</v>
      </c>
      <c r="J19" s="26" t="str">
        <f>'Rekapitulace stavby'!AN13</f>
        <v>Vyplň údaj</v>
      </c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8" customHeight="1">
      <c r="A20" s="30"/>
      <c r="B20" s="31"/>
      <c r="C20" s="30"/>
      <c r="D20" s="30"/>
      <c r="E20" s="248" t="str">
        <f>'Rekapitulace stavby'!E14</f>
        <v>Vyplň údaj</v>
      </c>
      <c r="F20" s="214"/>
      <c r="G20" s="214"/>
      <c r="H20" s="214"/>
      <c r="I20" s="100" t="s">
        <v>27</v>
      </c>
      <c r="J20" s="26" t="str">
        <f>'Rekapitulace stavby'!AN14</f>
        <v>Vyplň údaj</v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6.9" customHeight="1">
      <c r="A21" s="30"/>
      <c r="B21" s="31"/>
      <c r="C21" s="30"/>
      <c r="D21" s="30"/>
      <c r="E21" s="30"/>
      <c r="F21" s="30"/>
      <c r="G21" s="30"/>
      <c r="H21" s="30"/>
      <c r="I21" s="99"/>
      <c r="J21" s="30"/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2" customHeight="1">
      <c r="A22" s="30"/>
      <c r="B22" s="31"/>
      <c r="C22" s="30"/>
      <c r="D22" s="25" t="s">
        <v>30</v>
      </c>
      <c r="E22" s="30"/>
      <c r="F22" s="30"/>
      <c r="G22" s="30"/>
      <c r="H22" s="30"/>
      <c r="I22" s="100" t="s">
        <v>25</v>
      </c>
      <c r="J22" s="23" t="s">
        <v>1</v>
      </c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8" customHeight="1">
      <c r="A23" s="30"/>
      <c r="B23" s="31"/>
      <c r="C23" s="30"/>
      <c r="D23" s="30"/>
      <c r="E23" s="23" t="s">
        <v>31</v>
      </c>
      <c r="F23" s="30"/>
      <c r="G23" s="30"/>
      <c r="H23" s="30"/>
      <c r="I23" s="100" t="s">
        <v>27</v>
      </c>
      <c r="J23" s="23" t="s">
        <v>1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6.9" customHeight="1">
      <c r="A24" s="30"/>
      <c r="B24" s="31"/>
      <c r="C24" s="30"/>
      <c r="D24" s="30"/>
      <c r="E24" s="30"/>
      <c r="F24" s="30"/>
      <c r="G24" s="30"/>
      <c r="H24" s="30"/>
      <c r="I24" s="99"/>
      <c r="J24" s="30"/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2" customHeight="1">
      <c r="A25" s="30"/>
      <c r="B25" s="31"/>
      <c r="C25" s="30"/>
      <c r="D25" s="25" t="s">
        <v>32</v>
      </c>
      <c r="E25" s="30"/>
      <c r="F25" s="30"/>
      <c r="G25" s="30"/>
      <c r="H25" s="30"/>
      <c r="I25" s="100" t="s">
        <v>25</v>
      </c>
      <c r="J25" s="23" t="str">
        <f>IF('Rekapitulace stavby'!AN19="","",'Rekapitulace stavby'!AN19)</f>
        <v/>
      </c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8" customHeight="1">
      <c r="A26" s="30"/>
      <c r="B26" s="31"/>
      <c r="C26" s="30"/>
      <c r="D26" s="30"/>
      <c r="E26" s="23" t="str">
        <f>IF('Rekapitulace stavby'!E20="","",'Rekapitulace stavby'!E20)</f>
        <v xml:space="preserve"> </v>
      </c>
      <c r="F26" s="30"/>
      <c r="G26" s="30"/>
      <c r="H26" s="30"/>
      <c r="I26" s="100" t="s">
        <v>27</v>
      </c>
      <c r="J26" s="23" t="str">
        <f>IF('Rekapitulace stavby'!AN20="","",'Rekapitulace stavby'!AN20)</f>
        <v/>
      </c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6.9" customHeight="1">
      <c r="A27" s="30"/>
      <c r="B27" s="31"/>
      <c r="C27" s="30"/>
      <c r="D27" s="30"/>
      <c r="E27" s="30"/>
      <c r="F27" s="30"/>
      <c r="G27" s="30"/>
      <c r="H27" s="30"/>
      <c r="I27" s="99"/>
      <c r="J27" s="30"/>
      <c r="K27" s="30"/>
      <c r="L27" s="4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2" customHeight="1">
      <c r="A28" s="30"/>
      <c r="B28" s="31"/>
      <c r="C28" s="30"/>
      <c r="D28" s="25" t="s">
        <v>35</v>
      </c>
      <c r="E28" s="30"/>
      <c r="F28" s="30"/>
      <c r="G28" s="30"/>
      <c r="H28" s="30"/>
      <c r="I28" s="99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8" customFormat="1" ht="16.5" customHeight="1">
      <c r="A29" s="101"/>
      <c r="B29" s="102"/>
      <c r="C29" s="101"/>
      <c r="D29" s="101"/>
      <c r="E29" s="218" t="s">
        <v>1</v>
      </c>
      <c r="F29" s="218"/>
      <c r="G29" s="218"/>
      <c r="H29" s="218"/>
      <c r="I29" s="103"/>
      <c r="J29" s="101"/>
      <c r="K29" s="101"/>
      <c r="L29" s="104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6.9" customHeight="1">
      <c r="A30" s="30"/>
      <c r="B30" s="31"/>
      <c r="C30" s="30"/>
      <c r="D30" s="30"/>
      <c r="E30" s="30"/>
      <c r="F30" s="30"/>
      <c r="G30" s="30"/>
      <c r="H30" s="30"/>
      <c r="I30" s="99"/>
      <c r="J30" s="30"/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" customHeight="1">
      <c r="A31" s="30"/>
      <c r="B31" s="31"/>
      <c r="C31" s="30"/>
      <c r="D31" s="64"/>
      <c r="E31" s="64"/>
      <c r="F31" s="64"/>
      <c r="G31" s="64"/>
      <c r="H31" s="64"/>
      <c r="I31" s="105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25.35" customHeight="1">
      <c r="A32" s="30"/>
      <c r="B32" s="31"/>
      <c r="C32" s="30"/>
      <c r="D32" s="106" t="s">
        <v>36</v>
      </c>
      <c r="E32" s="30"/>
      <c r="F32" s="30"/>
      <c r="G32" s="30"/>
      <c r="H32" s="30"/>
      <c r="I32" s="99"/>
      <c r="J32" s="69">
        <f>ROUND(J131,1)</f>
        <v>0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6.9" customHeight="1">
      <c r="A33" s="30"/>
      <c r="B33" s="31"/>
      <c r="C33" s="30"/>
      <c r="D33" s="64"/>
      <c r="E33" s="64"/>
      <c r="F33" s="64"/>
      <c r="G33" s="64"/>
      <c r="H33" s="64"/>
      <c r="I33" s="105"/>
      <c r="J33" s="64"/>
      <c r="K33" s="64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customHeight="1">
      <c r="A34" s="30"/>
      <c r="B34" s="31"/>
      <c r="C34" s="30"/>
      <c r="D34" s="30"/>
      <c r="E34" s="30"/>
      <c r="F34" s="34" t="s">
        <v>38</v>
      </c>
      <c r="G34" s="30"/>
      <c r="H34" s="30"/>
      <c r="I34" s="107" t="s">
        <v>37</v>
      </c>
      <c r="J34" s="34" t="s">
        <v>39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customHeight="1">
      <c r="A35" s="30"/>
      <c r="B35" s="31"/>
      <c r="C35" s="30"/>
      <c r="D35" s="108" t="s">
        <v>40</v>
      </c>
      <c r="E35" s="25" t="s">
        <v>41</v>
      </c>
      <c r="F35" s="109">
        <f>ROUND((SUM(BE131:BE213)),1)</f>
        <v>0</v>
      </c>
      <c r="G35" s="30"/>
      <c r="H35" s="30"/>
      <c r="I35" s="110">
        <v>0.21</v>
      </c>
      <c r="J35" s="109">
        <f>ROUND(((SUM(BE131:BE213))*I35),1)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customHeight="1">
      <c r="A36" s="30"/>
      <c r="B36" s="31"/>
      <c r="C36" s="30"/>
      <c r="D36" s="30"/>
      <c r="E36" s="25" t="s">
        <v>42</v>
      </c>
      <c r="F36" s="109">
        <f>ROUND((SUM(BF131:BF213)),1)</f>
        <v>0</v>
      </c>
      <c r="G36" s="30"/>
      <c r="H36" s="30"/>
      <c r="I36" s="110">
        <v>0.15</v>
      </c>
      <c r="J36" s="109">
        <f>ROUND(((SUM(BF131:BF213))*I36),1)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customHeight="1" hidden="1">
      <c r="A37" s="30"/>
      <c r="B37" s="31"/>
      <c r="C37" s="30"/>
      <c r="D37" s="30"/>
      <c r="E37" s="25" t="s">
        <v>43</v>
      </c>
      <c r="F37" s="109">
        <f>ROUND((SUM(BG131:BG213)),1)</f>
        <v>0</v>
      </c>
      <c r="G37" s="30"/>
      <c r="H37" s="30"/>
      <c r="I37" s="110">
        <v>0.21</v>
      </c>
      <c r="J37" s="109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4" customHeight="1" hidden="1">
      <c r="A38" s="30"/>
      <c r="B38" s="31"/>
      <c r="C38" s="30"/>
      <c r="D38" s="30"/>
      <c r="E38" s="25" t="s">
        <v>44</v>
      </c>
      <c r="F38" s="109">
        <f>ROUND((SUM(BH131:BH213)),1)</f>
        <v>0</v>
      </c>
      <c r="G38" s="30"/>
      <c r="H38" s="30"/>
      <c r="I38" s="110">
        <v>0.15</v>
      </c>
      <c r="J38" s="109">
        <f>0</f>
        <v>0</v>
      </c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4" customHeight="1" hidden="1">
      <c r="A39" s="30"/>
      <c r="B39" s="31"/>
      <c r="C39" s="30"/>
      <c r="D39" s="30"/>
      <c r="E39" s="25" t="s">
        <v>45</v>
      </c>
      <c r="F39" s="109">
        <f>ROUND((SUM(BI131:BI213)),1)</f>
        <v>0</v>
      </c>
      <c r="G39" s="30"/>
      <c r="H39" s="30"/>
      <c r="I39" s="110">
        <v>0</v>
      </c>
      <c r="J39" s="109">
        <f>0</f>
        <v>0</v>
      </c>
      <c r="K39" s="30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6.9" customHeight="1">
      <c r="A40" s="30"/>
      <c r="B40" s="31"/>
      <c r="C40" s="30"/>
      <c r="D40" s="30"/>
      <c r="E40" s="30"/>
      <c r="F40" s="30"/>
      <c r="G40" s="30"/>
      <c r="H40" s="30"/>
      <c r="I40" s="99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25.35" customHeight="1">
      <c r="A41" s="30"/>
      <c r="B41" s="31"/>
      <c r="C41" s="111"/>
      <c r="D41" s="112" t="s">
        <v>46</v>
      </c>
      <c r="E41" s="58"/>
      <c r="F41" s="58"/>
      <c r="G41" s="113" t="s">
        <v>47</v>
      </c>
      <c r="H41" s="114" t="s">
        <v>48</v>
      </c>
      <c r="I41" s="115"/>
      <c r="J41" s="116">
        <f>SUM(J32:J39)</f>
        <v>0</v>
      </c>
      <c r="K41" s="117"/>
      <c r="L41" s="4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14.4" customHeight="1">
      <c r="A42" s="30"/>
      <c r="B42" s="31"/>
      <c r="C42" s="30"/>
      <c r="D42" s="30"/>
      <c r="E42" s="30"/>
      <c r="F42" s="30"/>
      <c r="G42" s="30"/>
      <c r="H42" s="30"/>
      <c r="I42" s="99"/>
      <c r="J42" s="30"/>
      <c r="K42" s="30"/>
      <c r="L42" s="4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2:12" s="1" customFormat="1" ht="14.4" customHeight="1">
      <c r="B43" s="18"/>
      <c r="I43" s="96"/>
      <c r="L43" s="18"/>
    </row>
    <row r="44" spans="2:12" s="1" customFormat="1" ht="14.4" customHeight="1">
      <c r="B44" s="18"/>
      <c r="I44" s="96"/>
      <c r="L44" s="18"/>
    </row>
    <row r="45" spans="2:12" s="1" customFormat="1" ht="14.4" customHeight="1">
      <c r="B45" s="18"/>
      <c r="I45" s="96"/>
      <c r="L45" s="18"/>
    </row>
    <row r="46" spans="2:12" s="1" customFormat="1" ht="14.4" customHeight="1">
      <c r="B46" s="18"/>
      <c r="I46" s="96"/>
      <c r="L46" s="18"/>
    </row>
    <row r="47" spans="2:12" s="1" customFormat="1" ht="14.4" customHeight="1">
      <c r="B47" s="18"/>
      <c r="I47" s="96"/>
      <c r="L47" s="18"/>
    </row>
    <row r="48" spans="2:12" s="1" customFormat="1" ht="14.4" customHeight="1">
      <c r="B48" s="18"/>
      <c r="I48" s="96"/>
      <c r="L48" s="18"/>
    </row>
    <row r="49" spans="2:12" s="1" customFormat="1" ht="14.4" customHeight="1">
      <c r="B49" s="18"/>
      <c r="I49" s="96"/>
      <c r="L49" s="18"/>
    </row>
    <row r="50" spans="2:12" s="2" customFormat="1" ht="14.4" customHeight="1">
      <c r="B50" s="40"/>
      <c r="D50" s="41" t="s">
        <v>49</v>
      </c>
      <c r="E50" s="42"/>
      <c r="F50" s="42"/>
      <c r="G50" s="41" t="s">
        <v>50</v>
      </c>
      <c r="H50" s="42"/>
      <c r="I50" s="118"/>
      <c r="J50" s="42"/>
      <c r="K50" s="42"/>
      <c r="L50" s="4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3.2">
      <c r="A61" s="30"/>
      <c r="B61" s="31"/>
      <c r="C61" s="30"/>
      <c r="D61" s="43" t="s">
        <v>51</v>
      </c>
      <c r="E61" s="33"/>
      <c r="F61" s="119" t="s">
        <v>52</v>
      </c>
      <c r="G61" s="43" t="s">
        <v>51</v>
      </c>
      <c r="H61" s="33"/>
      <c r="I61" s="120"/>
      <c r="J61" s="121" t="s">
        <v>52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3.2">
      <c r="A65" s="30"/>
      <c r="B65" s="31"/>
      <c r="C65" s="30"/>
      <c r="D65" s="41" t="s">
        <v>53</v>
      </c>
      <c r="E65" s="44"/>
      <c r="F65" s="44"/>
      <c r="G65" s="41" t="s">
        <v>54</v>
      </c>
      <c r="H65" s="44"/>
      <c r="I65" s="122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3.2">
      <c r="A76" s="30"/>
      <c r="B76" s="31"/>
      <c r="C76" s="30"/>
      <c r="D76" s="43" t="s">
        <v>51</v>
      </c>
      <c r="E76" s="33"/>
      <c r="F76" s="119" t="s">
        <v>52</v>
      </c>
      <c r="G76" s="43" t="s">
        <v>51</v>
      </c>
      <c r="H76" s="33"/>
      <c r="I76" s="120"/>
      <c r="J76" s="121" t="s">
        <v>52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customHeight="1">
      <c r="A77" s="30"/>
      <c r="B77" s="45"/>
      <c r="C77" s="46"/>
      <c r="D77" s="46"/>
      <c r="E77" s="46"/>
      <c r="F77" s="46"/>
      <c r="G77" s="46"/>
      <c r="H77" s="46"/>
      <c r="I77" s="123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" customHeight="1" hidden="1">
      <c r="A81" s="30"/>
      <c r="B81" s="47"/>
      <c r="C81" s="48"/>
      <c r="D81" s="48"/>
      <c r="E81" s="48"/>
      <c r="F81" s="48"/>
      <c r="G81" s="48"/>
      <c r="H81" s="48"/>
      <c r="I81" s="124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" customHeight="1" hidden="1">
      <c r="A82" s="30"/>
      <c r="B82" s="31"/>
      <c r="C82" s="19" t="s">
        <v>102</v>
      </c>
      <c r="D82" s="30"/>
      <c r="E82" s="30"/>
      <c r="F82" s="30"/>
      <c r="G82" s="30"/>
      <c r="H82" s="30"/>
      <c r="I82" s="99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" customHeight="1" hidden="1">
      <c r="A83" s="30"/>
      <c r="B83" s="31"/>
      <c r="C83" s="30"/>
      <c r="D83" s="30"/>
      <c r="E83" s="30"/>
      <c r="F83" s="30"/>
      <c r="G83" s="30"/>
      <c r="H83" s="30"/>
      <c r="I83" s="99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 hidden="1">
      <c r="A84" s="30"/>
      <c r="B84" s="31"/>
      <c r="C84" s="25" t="s">
        <v>16</v>
      </c>
      <c r="D84" s="30"/>
      <c r="E84" s="30"/>
      <c r="F84" s="30"/>
      <c r="G84" s="30"/>
      <c r="H84" s="30"/>
      <c r="I84" s="99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 hidden="1">
      <c r="A85" s="30"/>
      <c r="B85" s="31"/>
      <c r="C85" s="30"/>
      <c r="D85" s="30"/>
      <c r="E85" s="246" t="str">
        <f>E7</f>
        <v>Rekonstrukce centrální kotelny Habrovanského zámku</v>
      </c>
      <c r="F85" s="247"/>
      <c r="G85" s="247"/>
      <c r="H85" s="247"/>
      <c r="I85" s="99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2:12" s="1" customFormat="1" ht="12" customHeight="1" hidden="1">
      <c r="B86" s="18"/>
      <c r="C86" s="25" t="s">
        <v>98</v>
      </c>
      <c r="I86" s="96"/>
      <c r="L86" s="18"/>
    </row>
    <row r="87" spans="1:31" s="2" customFormat="1" ht="16.5" customHeight="1" hidden="1">
      <c r="A87" s="30"/>
      <c r="B87" s="31"/>
      <c r="C87" s="30"/>
      <c r="D87" s="30"/>
      <c r="E87" s="246" t="s">
        <v>99</v>
      </c>
      <c r="F87" s="245"/>
      <c r="G87" s="245"/>
      <c r="H87" s="245"/>
      <c r="I87" s="99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12" customHeight="1" hidden="1">
      <c r="A88" s="30"/>
      <c r="B88" s="31"/>
      <c r="C88" s="25" t="s">
        <v>100</v>
      </c>
      <c r="D88" s="30"/>
      <c r="E88" s="30"/>
      <c r="F88" s="30"/>
      <c r="G88" s="30"/>
      <c r="H88" s="30"/>
      <c r="I88" s="99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6.5" customHeight="1" hidden="1">
      <c r="A89" s="30"/>
      <c r="B89" s="31"/>
      <c r="C89" s="30"/>
      <c r="D89" s="30"/>
      <c r="E89" s="236" t="str">
        <f>E11</f>
        <v>20-245-01_3 - D1.4.3 Měření a regulace</v>
      </c>
      <c r="F89" s="245"/>
      <c r="G89" s="245"/>
      <c r="H89" s="245"/>
      <c r="I89" s="99"/>
      <c r="J89" s="30"/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" customHeight="1" hidden="1">
      <c r="A90" s="30"/>
      <c r="B90" s="31"/>
      <c r="C90" s="30"/>
      <c r="D90" s="30"/>
      <c r="E90" s="30"/>
      <c r="F90" s="30"/>
      <c r="G90" s="30"/>
      <c r="H90" s="30"/>
      <c r="I90" s="99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2" customHeight="1" hidden="1">
      <c r="A91" s="30"/>
      <c r="B91" s="31"/>
      <c r="C91" s="25" t="s">
        <v>20</v>
      </c>
      <c r="D91" s="30"/>
      <c r="E91" s="30"/>
      <c r="F91" s="23" t="str">
        <f>F14</f>
        <v xml:space="preserve"> </v>
      </c>
      <c r="G91" s="30"/>
      <c r="H91" s="30"/>
      <c r="I91" s="100" t="s">
        <v>22</v>
      </c>
      <c r="J91" s="53" t="str">
        <f>IF(J14="","",J14)</f>
        <v>30. 4. 2020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6.9" customHeight="1" hidden="1">
      <c r="A92" s="30"/>
      <c r="B92" s="31"/>
      <c r="C92" s="30"/>
      <c r="D92" s="30"/>
      <c r="E92" s="30"/>
      <c r="F92" s="30"/>
      <c r="G92" s="30"/>
      <c r="H92" s="30"/>
      <c r="I92" s="99"/>
      <c r="J92" s="30"/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25.65" customHeight="1" hidden="1">
      <c r="A93" s="30"/>
      <c r="B93" s="31"/>
      <c r="C93" s="25" t="s">
        <v>24</v>
      </c>
      <c r="D93" s="30"/>
      <c r="E93" s="30"/>
      <c r="F93" s="23" t="str">
        <f>E17</f>
        <v>Habrovanský zámek, p.o.</v>
      </c>
      <c r="G93" s="30"/>
      <c r="H93" s="30"/>
      <c r="I93" s="100" t="s">
        <v>30</v>
      </c>
      <c r="J93" s="28" t="str">
        <f>E23</f>
        <v>Ing. Pavla Wernerová</v>
      </c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15.15" customHeight="1" hidden="1">
      <c r="A94" s="30"/>
      <c r="B94" s="31"/>
      <c r="C94" s="25" t="s">
        <v>28</v>
      </c>
      <c r="D94" s="30"/>
      <c r="E94" s="30"/>
      <c r="F94" s="23" t="str">
        <f>IF(E20="","",E20)</f>
        <v>Vyplň údaj</v>
      </c>
      <c r="G94" s="30"/>
      <c r="H94" s="30"/>
      <c r="I94" s="100" t="s">
        <v>32</v>
      </c>
      <c r="J94" s="28" t="str">
        <f>E26</f>
        <v xml:space="preserve"> </v>
      </c>
      <c r="K94" s="3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 hidden="1">
      <c r="A95" s="30"/>
      <c r="B95" s="31"/>
      <c r="C95" s="30"/>
      <c r="D95" s="30"/>
      <c r="E95" s="30"/>
      <c r="F95" s="30"/>
      <c r="G95" s="30"/>
      <c r="H95" s="30"/>
      <c r="I95" s="99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29.25" customHeight="1" hidden="1">
      <c r="A96" s="30"/>
      <c r="B96" s="31"/>
      <c r="C96" s="125" t="s">
        <v>103</v>
      </c>
      <c r="D96" s="111"/>
      <c r="E96" s="111"/>
      <c r="F96" s="111"/>
      <c r="G96" s="111"/>
      <c r="H96" s="111"/>
      <c r="I96" s="126"/>
      <c r="J96" s="127" t="s">
        <v>104</v>
      </c>
      <c r="K96" s="111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2" customFormat="1" ht="10.35" customHeight="1" hidden="1">
      <c r="A97" s="30"/>
      <c r="B97" s="31"/>
      <c r="C97" s="30"/>
      <c r="D97" s="30"/>
      <c r="E97" s="30"/>
      <c r="F97" s="30"/>
      <c r="G97" s="30"/>
      <c r="H97" s="30"/>
      <c r="I97" s="99"/>
      <c r="J97" s="30"/>
      <c r="K97" s="30"/>
      <c r="L97" s="4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47" s="2" customFormat="1" ht="22.95" customHeight="1" hidden="1">
      <c r="A98" s="30"/>
      <c r="B98" s="31"/>
      <c r="C98" s="128" t="s">
        <v>105</v>
      </c>
      <c r="D98" s="30"/>
      <c r="E98" s="30"/>
      <c r="F98" s="30"/>
      <c r="G98" s="30"/>
      <c r="H98" s="30"/>
      <c r="I98" s="99"/>
      <c r="J98" s="69">
        <f>J131</f>
        <v>0</v>
      </c>
      <c r="K98" s="30"/>
      <c r="L98" s="4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U98" s="15" t="s">
        <v>106</v>
      </c>
    </row>
    <row r="99" spans="2:12" s="9" customFormat="1" ht="24.9" customHeight="1" hidden="1">
      <c r="B99" s="129"/>
      <c r="D99" s="130" t="s">
        <v>713</v>
      </c>
      <c r="E99" s="131"/>
      <c r="F99" s="131"/>
      <c r="G99" s="131"/>
      <c r="H99" s="131"/>
      <c r="I99" s="132"/>
      <c r="J99" s="133">
        <f>J132</f>
        <v>0</v>
      </c>
      <c r="L99" s="129"/>
    </row>
    <row r="100" spans="2:12" s="10" customFormat="1" ht="19.95" customHeight="1" hidden="1">
      <c r="B100" s="134"/>
      <c r="D100" s="135" t="s">
        <v>714</v>
      </c>
      <c r="E100" s="136"/>
      <c r="F100" s="136"/>
      <c r="G100" s="136"/>
      <c r="H100" s="136"/>
      <c r="I100" s="137"/>
      <c r="J100" s="138">
        <f>J133</f>
        <v>0</v>
      </c>
      <c r="L100" s="134"/>
    </row>
    <row r="101" spans="2:12" s="10" customFormat="1" ht="19.95" customHeight="1" hidden="1">
      <c r="B101" s="134"/>
      <c r="D101" s="135" t="s">
        <v>715</v>
      </c>
      <c r="E101" s="136"/>
      <c r="F101" s="136"/>
      <c r="G101" s="136"/>
      <c r="H101" s="136"/>
      <c r="I101" s="137"/>
      <c r="J101" s="138">
        <f>J137</f>
        <v>0</v>
      </c>
      <c r="L101" s="134"/>
    </row>
    <row r="102" spans="2:12" s="10" customFormat="1" ht="19.95" customHeight="1" hidden="1">
      <c r="B102" s="134"/>
      <c r="D102" s="135" t="s">
        <v>716</v>
      </c>
      <c r="E102" s="136"/>
      <c r="F102" s="136"/>
      <c r="G102" s="136"/>
      <c r="H102" s="136"/>
      <c r="I102" s="137"/>
      <c r="J102" s="138">
        <f>J141</f>
        <v>0</v>
      </c>
      <c r="L102" s="134"/>
    </row>
    <row r="103" spans="2:12" s="10" customFormat="1" ht="19.95" customHeight="1" hidden="1">
      <c r="B103" s="134"/>
      <c r="D103" s="135" t="s">
        <v>717</v>
      </c>
      <c r="E103" s="136"/>
      <c r="F103" s="136"/>
      <c r="G103" s="136"/>
      <c r="H103" s="136"/>
      <c r="I103" s="137"/>
      <c r="J103" s="138">
        <f>J146</f>
        <v>0</v>
      </c>
      <c r="L103" s="134"/>
    </row>
    <row r="104" spans="2:12" s="10" customFormat="1" ht="19.95" customHeight="1" hidden="1">
      <c r="B104" s="134"/>
      <c r="D104" s="135" t="s">
        <v>718</v>
      </c>
      <c r="E104" s="136"/>
      <c r="F104" s="136"/>
      <c r="G104" s="136"/>
      <c r="H104" s="136"/>
      <c r="I104" s="137"/>
      <c r="J104" s="138">
        <f>J151</f>
        <v>0</v>
      </c>
      <c r="L104" s="134"/>
    </row>
    <row r="105" spans="2:12" s="10" customFormat="1" ht="19.95" customHeight="1" hidden="1">
      <c r="B105" s="134"/>
      <c r="D105" s="135" t="s">
        <v>719</v>
      </c>
      <c r="E105" s="136"/>
      <c r="F105" s="136"/>
      <c r="G105" s="136"/>
      <c r="H105" s="136"/>
      <c r="I105" s="137"/>
      <c r="J105" s="138">
        <f>J158</f>
        <v>0</v>
      </c>
      <c r="L105" s="134"/>
    </row>
    <row r="106" spans="2:12" s="10" customFormat="1" ht="19.95" customHeight="1" hidden="1">
      <c r="B106" s="134"/>
      <c r="D106" s="135" t="s">
        <v>720</v>
      </c>
      <c r="E106" s="136"/>
      <c r="F106" s="136"/>
      <c r="G106" s="136"/>
      <c r="H106" s="136"/>
      <c r="I106" s="137"/>
      <c r="J106" s="138">
        <f>J160</f>
        <v>0</v>
      </c>
      <c r="L106" s="134"/>
    </row>
    <row r="107" spans="2:12" s="10" customFormat="1" ht="19.95" customHeight="1" hidden="1">
      <c r="B107" s="134"/>
      <c r="D107" s="135" t="s">
        <v>721</v>
      </c>
      <c r="E107" s="136"/>
      <c r="F107" s="136"/>
      <c r="G107" s="136"/>
      <c r="H107" s="136"/>
      <c r="I107" s="137"/>
      <c r="J107" s="138">
        <f>J172</f>
        <v>0</v>
      </c>
      <c r="L107" s="134"/>
    </row>
    <row r="108" spans="2:12" s="10" customFormat="1" ht="19.95" customHeight="1" hidden="1">
      <c r="B108" s="134"/>
      <c r="D108" s="135" t="s">
        <v>722</v>
      </c>
      <c r="E108" s="136"/>
      <c r="F108" s="136"/>
      <c r="G108" s="136"/>
      <c r="H108" s="136"/>
      <c r="I108" s="137"/>
      <c r="J108" s="138">
        <f>J180</f>
        <v>0</v>
      </c>
      <c r="L108" s="134"/>
    </row>
    <row r="109" spans="2:12" s="10" customFormat="1" ht="19.95" customHeight="1" hidden="1">
      <c r="B109" s="134"/>
      <c r="D109" s="135" t="s">
        <v>723</v>
      </c>
      <c r="E109" s="136"/>
      <c r="F109" s="136"/>
      <c r="G109" s="136"/>
      <c r="H109" s="136"/>
      <c r="I109" s="137"/>
      <c r="J109" s="138">
        <f>J202</f>
        <v>0</v>
      </c>
      <c r="L109" s="134"/>
    </row>
    <row r="110" spans="1:31" s="2" customFormat="1" ht="21.75" customHeight="1" hidden="1">
      <c r="A110" s="30"/>
      <c r="B110" s="31"/>
      <c r="C110" s="30"/>
      <c r="D110" s="30"/>
      <c r="E110" s="30"/>
      <c r="F110" s="30"/>
      <c r="G110" s="30"/>
      <c r="H110" s="30"/>
      <c r="I110" s="99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" customHeight="1" hidden="1">
      <c r="A111" s="30"/>
      <c r="B111" s="45"/>
      <c r="C111" s="46"/>
      <c r="D111" s="46"/>
      <c r="E111" s="46"/>
      <c r="F111" s="46"/>
      <c r="G111" s="46"/>
      <c r="H111" s="46"/>
      <c r="I111" s="123"/>
      <c r="J111" s="46"/>
      <c r="K111" s="46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ht="12" hidden="1"/>
    <row r="113" ht="12" hidden="1"/>
    <row r="114" ht="12" hidden="1"/>
    <row r="115" spans="1:31" s="2" customFormat="1" ht="6.9" customHeight="1">
      <c r="A115" s="30"/>
      <c r="B115" s="47"/>
      <c r="C115" s="48"/>
      <c r="D115" s="48"/>
      <c r="E115" s="48"/>
      <c r="F115" s="48"/>
      <c r="G115" s="48"/>
      <c r="H115" s="48"/>
      <c r="I115" s="124"/>
      <c r="J115" s="48"/>
      <c r="K115" s="48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24.9" customHeight="1">
      <c r="A116" s="30"/>
      <c r="B116" s="31"/>
      <c r="C116" s="19" t="s">
        <v>122</v>
      </c>
      <c r="D116" s="30"/>
      <c r="E116" s="30"/>
      <c r="F116" s="30"/>
      <c r="G116" s="30"/>
      <c r="H116" s="30"/>
      <c r="I116" s="99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6.9" customHeight="1">
      <c r="A117" s="30"/>
      <c r="B117" s="31"/>
      <c r="C117" s="30"/>
      <c r="D117" s="30"/>
      <c r="E117" s="30"/>
      <c r="F117" s="30"/>
      <c r="G117" s="30"/>
      <c r="H117" s="30"/>
      <c r="I117" s="99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12" customHeight="1">
      <c r="A118" s="30"/>
      <c r="B118" s="31"/>
      <c r="C118" s="25" t="s">
        <v>16</v>
      </c>
      <c r="D118" s="30"/>
      <c r="E118" s="30"/>
      <c r="F118" s="30"/>
      <c r="G118" s="30"/>
      <c r="H118" s="30"/>
      <c r="I118" s="99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16.5" customHeight="1">
      <c r="A119" s="30"/>
      <c r="B119" s="31"/>
      <c r="C119" s="30"/>
      <c r="D119" s="30"/>
      <c r="E119" s="246" t="str">
        <f>E7</f>
        <v>Rekonstrukce centrální kotelny Habrovanského zámku</v>
      </c>
      <c r="F119" s="247"/>
      <c r="G119" s="247"/>
      <c r="H119" s="247"/>
      <c r="I119" s="99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2:12" s="1" customFormat="1" ht="12" customHeight="1">
      <c r="B120" s="18"/>
      <c r="C120" s="25" t="s">
        <v>98</v>
      </c>
      <c r="I120" s="96"/>
      <c r="L120" s="18"/>
    </row>
    <row r="121" spans="1:31" s="2" customFormat="1" ht="16.5" customHeight="1">
      <c r="A121" s="30"/>
      <c r="B121" s="31"/>
      <c r="C121" s="30"/>
      <c r="D121" s="30"/>
      <c r="E121" s="246" t="s">
        <v>99</v>
      </c>
      <c r="F121" s="245"/>
      <c r="G121" s="245"/>
      <c r="H121" s="245"/>
      <c r="I121" s="99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12" customHeight="1">
      <c r="A122" s="30"/>
      <c r="B122" s="31"/>
      <c r="C122" s="25" t="s">
        <v>100</v>
      </c>
      <c r="D122" s="30"/>
      <c r="E122" s="30"/>
      <c r="F122" s="30"/>
      <c r="G122" s="30"/>
      <c r="H122" s="30"/>
      <c r="I122" s="99"/>
      <c r="J122" s="30"/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16.5" customHeight="1">
      <c r="A123" s="30"/>
      <c r="B123" s="31"/>
      <c r="C123" s="30"/>
      <c r="D123" s="30"/>
      <c r="E123" s="236" t="str">
        <f>E11</f>
        <v>20-245-01_3 - D1.4.3 Měření a regulace</v>
      </c>
      <c r="F123" s="245"/>
      <c r="G123" s="245"/>
      <c r="H123" s="245"/>
      <c r="I123" s="99"/>
      <c r="J123" s="30"/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6.9" customHeight="1">
      <c r="A124" s="30"/>
      <c r="B124" s="31"/>
      <c r="C124" s="30"/>
      <c r="D124" s="30"/>
      <c r="E124" s="30"/>
      <c r="F124" s="30"/>
      <c r="G124" s="30"/>
      <c r="H124" s="30"/>
      <c r="I124" s="99"/>
      <c r="J124" s="30"/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12" customHeight="1">
      <c r="A125" s="30"/>
      <c r="B125" s="31"/>
      <c r="C125" s="25" t="s">
        <v>20</v>
      </c>
      <c r="D125" s="30"/>
      <c r="E125" s="30"/>
      <c r="F125" s="23" t="str">
        <f>F14</f>
        <v xml:space="preserve"> </v>
      </c>
      <c r="G125" s="30"/>
      <c r="H125" s="30"/>
      <c r="I125" s="100" t="s">
        <v>22</v>
      </c>
      <c r="J125" s="53" t="str">
        <f>IF(J14="","",J14)</f>
        <v>30. 4. 2020</v>
      </c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6.9" customHeight="1">
      <c r="A126" s="30"/>
      <c r="B126" s="31"/>
      <c r="C126" s="30"/>
      <c r="D126" s="30"/>
      <c r="E126" s="30"/>
      <c r="F126" s="30"/>
      <c r="G126" s="30"/>
      <c r="H126" s="30"/>
      <c r="I126" s="99"/>
      <c r="J126" s="30"/>
      <c r="K126" s="30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25.65" customHeight="1">
      <c r="A127" s="30"/>
      <c r="B127" s="31"/>
      <c r="C127" s="25" t="s">
        <v>24</v>
      </c>
      <c r="D127" s="30"/>
      <c r="E127" s="30"/>
      <c r="F127" s="23" t="str">
        <f>E17</f>
        <v>Habrovanský zámek, p.o.</v>
      </c>
      <c r="G127" s="30"/>
      <c r="H127" s="30"/>
      <c r="I127" s="100" t="s">
        <v>30</v>
      </c>
      <c r="J127" s="28" t="str">
        <f>E23</f>
        <v>Ing. Pavla Wernerová</v>
      </c>
      <c r="K127" s="30"/>
      <c r="L127" s="4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2" customFormat="1" ht="15.15" customHeight="1">
      <c r="A128" s="30"/>
      <c r="B128" s="31"/>
      <c r="C128" s="25" t="s">
        <v>28</v>
      </c>
      <c r="D128" s="30"/>
      <c r="E128" s="30"/>
      <c r="F128" s="23" t="str">
        <f>IF(E20="","",E20)</f>
        <v>Vyplň údaj</v>
      </c>
      <c r="G128" s="30"/>
      <c r="H128" s="30"/>
      <c r="I128" s="100" t="s">
        <v>32</v>
      </c>
      <c r="J128" s="28" t="str">
        <f>E26</f>
        <v xml:space="preserve"> </v>
      </c>
      <c r="K128" s="30"/>
      <c r="L128" s="4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31" s="2" customFormat="1" ht="10.35" customHeight="1">
      <c r="A129" s="30"/>
      <c r="B129" s="31"/>
      <c r="C129" s="30"/>
      <c r="D129" s="30"/>
      <c r="E129" s="30"/>
      <c r="F129" s="30"/>
      <c r="G129" s="30"/>
      <c r="H129" s="30"/>
      <c r="I129" s="99"/>
      <c r="J129" s="30"/>
      <c r="K129" s="30"/>
      <c r="L129" s="4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31" s="11" customFormat="1" ht="29.25" customHeight="1">
      <c r="A130" s="139"/>
      <c r="B130" s="140"/>
      <c r="C130" s="141" t="s">
        <v>123</v>
      </c>
      <c r="D130" s="142" t="s">
        <v>61</v>
      </c>
      <c r="E130" s="142" t="s">
        <v>57</v>
      </c>
      <c r="F130" s="142" t="s">
        <v>58</v>
      </c>
      <c r="G130" s="142" t="s">
        <v>124</v>
      </c>
      <c r="H130" s="142" t="s">
        <v>125</v>
      </c>
      <c r="I130" s="143" t="s">
        <v>126</v>
      </c>
      <c r="J130" s="142" t="s">
        <v>104</v>
      </c>
      <c r="K130" s="144" t="s">
        <v>127</v>
      </c>
      <c r="L130" s="145"/>
      <c r="M130" s="60" t="s">
        <v>1</v>
      </c>
      <c r="N130" s="61" t="s">
        <v>40</v>
      </c>
      <c r="O130" s="61" t="s">
        <v>128</v>
      </c>
      <c r="P130" s="61" t="s">
        <v>129</v>
      </c>
      <c r="Q130" s="61" t="s">
        <v>130</v>
      </c>
      <c r="R130" s="61" t="s">
        <v>131</v>
      </c>
      <c r="S130" s="61" t="s">
        <v>132</v>
      </c>
      <c r="T130" s="62" t="s">
        <v>133</v>
      </c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</row>
    <row r="131" spans="1:63" s="2" customFormat="1" ht="22.95" customHeight="1">
      <c r="A131" s="30"/>
      <c r="B131" s="31"/>
      <c r="C131" s="67" t="s">
        <v>134</v>
      </c>
      <c r="D131" s="30"/>
      <c r="E131" s="30"/>
      <c r="F131" s="30"/>
      <c r="G131" s="30"/>
      <c r="H131" s="30"/>
      <c r="I131" s="99"/>
      <c r="J131" s="146">
        <f>BK131</f>
        <v>0</v>
      </c>
      <c r="K131" s="30"/>
      <c r="L131" s="31"/>
      <c r="M131" s="63"/>
      <c r="N131" s="54"/>
      <c r="O131" s="64"/>
      <c r="P131" s="147">
        <f>P132</f>
        <v>0</v>
      </c>
      <c r="Q131" s="64"/>
      <c r="R131" s="147">
        <f>R132</f>
        <v>0</v>
      </c>
      <c r="S131" s="64"/>
      <c r="T131" s="148">
        <f>T132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T131" s="15" t="s">
        <v>75</v>
      </c>
      <c r="AU131" s="15" t="s">
        <v>106</v>
      </c>
      <c r="BK131" s="149">
        <f>BK132</f>
        <v>0</v>
      </c>
    </row>
    <row r="132" spans="2:63" s="12" customFormat="1" ht="25.95" customHeight="1">
      <c r="B132" s="150"/>
      <c r="D132" s="151" t="s">
        <v>75</v>
      </c>
      <c r="E132" s="152" t="s">
        <v>178</v>
      </c>
      <c r="F132" s="152" t="s">
        <v>178</v>
      </c>
      <c r="I132" s="153"/>
      <c r="J132" s="154">
        <f>BK132</f>
        <v>0</v>
      </c>
      <c r="L132" s="150"/>
      <c r="M132" s="155"/>
      <c r="N132" s="156"/>
      <c r="O132" s="156"/>
      <c r="P132" s="157">
        <f>P133+P137+P141+P146+P151+P158+P160+P172+P180+P202</f>
        <v>0</v>
      </c>
      <c r="Q132" s="156"/>
      <c r="R132" s="157">
        <f>R133+R137+R141+R146+R151+R158+R160+R172+R180+R202</f>
        <v>0</v>
      </c>
      <c r="S132" s="156"/>
      <c r="T132" s="158">
        <f>T133+T137+T141+T146+T151+T158+T160+T172+T180+T202</f>
        <v>0</v>
      </c>
      <c r="AR132" s="151" t="s">
        <v>85</v>
      </c>
      <c r="AT132" s="159" t="s">
        <v>75</v>
      </c>
      <c r="AU132" s="159" t="s">
        <v>76</v>
      </c>
      <c r="AY132" s="151" t="s">
        <v>137</v>
      </c>
      <c r="BK132" s="160">
        <f>BK133+BK137+BK141+BK146+BK151+BK158+BK160+BK172+BK180+BK202</f>
        <v>0</v>
      </c>
    </row>
    <row r="133" spans="2:63" s="12" customFormat="1" ht="22.95" customHeight="1">
      <c r="B133" s="150"/>
      <c r="D133" s="151" t="s">
        <v>75</v>
      </c>
      <c r="E133" s="161" t="s">
        <v>724</v>
      </c>
      <c r="F133" s="161" t="s">
        <v>725</v>
      </c>
      <c r="I133" s="153"/>
      <c r="J133" s="162">
        <f>BK133</f>
        <v>0</v>
      </c>
      <c r="L133" s="150"/>
      <c r="M133" s="155"/>
      <c r="N133" s="156"/>
      <c r="O133" s="156"/>
      <c r="P133" s="157">
        <f>SUM(P134:P136)</f>
        <v>0</v>
      </c>
      <c r="Q133" s="156"/>
      <c r="R133" s="157">
        <f>SUM(R134:R136)</f>
        <v>0</v>
      </c>
      <c r="S133" s="156"/>
      <c r="T133" s="158">
        <f>SUM(T134:T136)</f>
        <v>0</v>
      </c>
      <c r="AR133" s="151" t="s">
        <v>85</v>
      </c>
      <c r="AT133" s="159" t="s">
        <v>75</v>
      </c>
      <c r="AU133" s="159" t="s">
        <v>83</v>
      </c>
      <c r="AY133" s="151" t="s">
        <v>137</v>
      </c>
      <c r="BK133" s="160">
        <f>SUM(BK134:BK136)</f>
        <v>0</v>
      </c>
    </row>
    <row r="134" spans="1:65" s="2" customFormat="1" ht="16.5" customHeight="1">
      <c r="A134" s="30"/>
      <c r="B134" s="163"/>
      <c r="C134" s="186" t="s">
        <v>83</v>
      </c>
      <c r="D134" s="186" t="s">
        <v>183</v>
      </c>
      <c r="E134" s="187" t="s">
        <v>726</v>
      </c>
      <c r="F134" s="188" t="s">
        <v>727</v>
      </c>
      <c r="G134" s="189" t="s">
        <v>728</v>
      </c>
      <c r="H134" s="190">
        <v>1</v>
      </c>
      <c r="I134" s="191"/>
      <c r="J134" s="192">
        <f>ROUND(I134*H134,1)</f>
        <v>0</v>
      </c>
      <c r="K134" s="188" t="s">
        <v>1</v>
      </c>
      <c r="L134" s="193"/>
      <c r="M134" s="194" t="s">
        <v>1</v>
      </c>
      <c r="N134" s="195" t="s">
        <v>41</v>
      </c>
      <c r="O134" s="56"/>
      <c r="P134" s="173">
        <f>O134*H134</f>
        <v>0</v>
      </c>
      <c r="Q134" s="173">
        <v>0</v>
      </c>
      <c r="R134" s="173">
        <f>Q134*H134</f>
        <v>0</v>
      </c>
      <c r="S134" s="173">
        <v>0</v>
      </c>
      <c r="T134" s="174">
        <f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75" t="s">
        <v>187</v>
      </c>
      <c r="AT134" s="175" t="s">
        <v>183</v>
      </c>
      <c r="AU134" s="175" t="s">
        <v>85</v>
      </c>
      <c r="AY134" s="15" t="s">
        <v>137</v>
      </c>
      <c r="BE134" s="176">
        <f>IF(N134="základní",J134,0)</f>
        <v>0</v>
      </c>
      <c r="BF134" s="176">
        <f>IF(N134="snížená",J134,0)</f>
        <v>0</v>
      </c>
      <c r="BG134" s="176">
        <f>IF(N134="zákl. přenesená",J134,0)</f>
        <v>0</v>
      </c>
      <c r="BH134" s="176">
        <f>IF(N134="sníž. přenesená",J134,0)</f>
        <v>0</v>
      </c>
      <c r="BI134" s="176">
        <f>IF(N134="nulová",J134,0)</f>
        <v>0</v>
      </c>
      <c r="BJ134" s="15" t="s">
        <v>83</v>
      </c>
      <c r="BK134" s="176">
        <f>ROUND(I134*H134,1)</f>
        <v>0</v>
      </c>
      <c r="BL134" s="15" t="s">
        <v>188</v>
      </c>
      <c r="BM134" s="175" t="s">
        <v>729</v>
      </c>
    </row>
    <row r="135" spans="1:65" s="2" customFormat="1" ht="16.5" customHeight="1">
      <c r="A135" s="30"/>
      <c r="B135" s="163"/>
      <c r="C135" s="186" t="s">
        <v>85</v>
      </c>
      <c r="D135" s="186" t="s">
        <v>183</v>
      </c>
      <c r="E135" s="187" t="s">
        <v>730</v>
      </c>
      <c r="F135" s="188" t="s">
        <v>731</v>
      </c>
      <c r="G135" s="189" t="s">
        <v>728</v>
      </c>
      <c r="H135" s="190">
        <v>1</v>
      </c>
      <c r="I135" s="191"/>
      <c r="J135" s="192">
        <f>ROUND(I135*H135,1)</f>
        <v>0</v>
      </c>
      <c r="K135" s="188" t="s">
        <v>1</v>
      </c>
      <c r="L135" s="193"/>
      <c r="M135" s="194" t="s">
        <v>1</v>
      </c>
      <c r="N135" s="195" t="s">
        <v>41</v>
      </c>
      <c r="O135" s="56"/>
      <c r="P135" s="173">
        <f>O135*H135</f>
        <v>0</v>
      </c>
      <c r="Q135" s="173">
        <v>0</v>
      </c>
      <c r="R135" s="173">
        <f>Q135*H135</f>
        <v>0</v>
      </c>
      <c r="S135" s="173">
        <v>0</v>
      </c>
      <c r="T135" s="174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75" t="s">
        <v>187</v>
      </c>
      <c r="AT135" s="175" t="s">
        <v>183</v>
      </c>
      <c r="AU135" s="175" t="s">
        <v>85</v>
      </c>
      <c r="AY135" s="15" t="s">
        <v>137</v>
      </c>
      <c r="BE135" s="176">
        <f>IF(N135="základní",J135,0)</f>
        <v>0</v>
      </c>
      <c r="BF135" s="176">
        <f>IF(N135="snížená",J135,0)</f>
        <v>0</v>
      </c>
      <c r="BG135" s="176">
        <f>IF(N135="zákl. přenesená",J135,0)</f>
        <v>0</v>
      </c>
      <c r="BH135" s="176">
        <f>IF(N135="sníž. přenesená",J135,0)</f>
        <v>0</v>
      </c>
      <c r="BI135" s="176">
        <f>IF(N135="nulová",J135,0)</f>
        <v>0</v>
      </c>
      <c r="BJ135" s="15" t="s">
        <v>83</v>
      </c>
      <c r="BK135" s="176">
        <f>ROUND(I135*H135,1)</f>
        <v>0</v>
      </c>
      <c r="BL135" s="15" t="s">
        <v>188</v>
      </c>
      <c r="BM135" s="175" t="s">
        <v>732</v>
      </c>
    </row>
    <row r="136" spans="1:65" s="2" customFormat="1" ht="16.5" customHeight="1">
      <c r="A136" s="30"/>
      <c r="B136" s="163"/>
      <c r="C136" s="164" t="s">
        <v>156</v>
      </c>
      <c r="D136" s="164" t="s">
        <v>141</v>
      </c>
      <c r="E136" s="165" t="s">
        <v>733</v>
      </c>
      <c r="F136" s="166" t="s">
        <v>734</v>
      </c>
      <c r="G136" s="167" t="s">
        <v>728</v>
      </c>
      <c r="H136" s="168">
        <v>1</v>
      </c>
      <c r="I136" s="169"/>
      <c r="J136" s="170">
        <f>ROUND(I136*H136,1)</f>
        <v>0</v>
      </c>
      <c r="K136" s="166" t="s">
        <v>1</v>
      </c>
      <c r="L136" s="31"/>
      <c r="M136" s="171" t="s">
        <v>1</v>
      </c>
      <c r="N136" s="172" t="s">
        <v>41</v>
      </c>
      <c r="O136" s="56"/>
      <c r="P136" s="173">
        <f>O136*H136</f>
        <v>0</v>
      </c>
      <c r="Q136" s="173">
        <v>0</v>
      </c>
      <c r="R136" s="173">
        <f>Q136*H136</f>
        <v>0</v>
      </c>
      <c r="S136" s="173">
        <v>0</v>
      </c>
      <c r="T136" s="174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75" t="s">
        <v>188</v>
      </c>
      <c r="AT136" s="175" t="s">
        <v>141</v>
      </c>
      <c r="AU136" s="175" t="s">
        <v>85</v>
      </c>
      <c r="AY136" s="15" t="s">
        <v>137</v>
      </c>
      <c r="BE136" s="176">
        <f>IF(N136="základní",J136,0)</f>
        <v>0</v>
      </c>
      <c r="BF136" s="176">
        <f>IF(N136="snížená",J136,0)</f>
        <v>0</v>
      </c>
      <c r="BG136" s="176">
        <f>IF(N136="zákl. přenesená",J136,0)</f>
        <v>0</v>
      </c>
      <c r="BH136" s="176">
        <f>IF(N136="sníž. přenesená",J136,0)</f>
        <v>0</v>
      </c>
      <c r="BI136" s="176">
        <f>IF(N136="nulová",J136,0)</f>
        <v>0</v>
      </c>
      <c r="BJ136" s="15" t="s">
        <v>83</v>
      </c>
      <c r="BK136" s="176">
        <f>ROUND(I136*H136,1)</f>
        <v>0</v>
      </c>
      <c r="BL136" s="15" t="s">
        <v>188</v>
      </c>
      <c r="BM136" s="175" t="s">
        <v>735</v>
      </c>
    </row>
    <row r="137" spans="2:63" s="12" customFormat="1" ht="22.95" customHeight="1">
      <c r="B137" s="150"/>
      <c r="D137" s="151" t="s">
        <v>75</v>
      </c>
      <c r="E137" s="161" t="s">
        <v>736</v>
      </c>
      <c r="F137" s="161" t="s">
        <v>737</v>
      </c>
      <c r="I137" s="153"/>
      <c r="J137" s="162">
        <f>BK137</f>
        <v>0</v>
      </c>
      <c r="L137" s="150"/>
      <c r="M137" s="155"/>
      <c r="N137" s="156"/>
      <c r="O137" s="156"/>
      <c r="P137" s="157">
        <f>SUM(P138:P140)</f>
        <v>0</v>
      </c>
      <c r="Q137" s="156"/>
      <c r="R137" s="157">
        <f>SUM(R138:R140)</f>
        <v>0</v>
      </c>
      <c r="S137" s="156"/>
      <c r="T137" s="158">
        <f>SUM(T138:T140)</f>
        <v>0</v>
      </c>
      <c r="AR137" s="151" t="s">
        <v>85</v>
      </c>
      <c r="AT137" s="159" t="s">
        <v>75</v>
      </c>
      <c r="AU137" s="159" t="s">
        <v>83</v>
      </c>
      <c r="AY137" s="151" t="s">
        <v>137</v>
      </c>
      <c r="BK137" s="160">
        <f>SUM(BK138:BK140)</f>
        <v>0</v>
      </c>
    </row>
    <row r="138" spans="1:65" s="2" customFormat="1" ht="16.5" customHeight="1">
      <c r="A138" s="30"/>
      <c r="B138" s="163"/>
      <c r="C138" s="186" t="s">
        <v>146</v>
      </c>
      <c r="D138" s="186" t="s">
        <v>183</v>
      </c>
      <c r="E138" s="187" t="s">
        <v>738</v>
      </c>
      <c r="F138" s="188" t="s">
        <v>739</v>
      </c>
      <c r="G138" s="189" t="s">
        <v>728</v>
      </c>
      <c r="H138" s="190">
        <v>1</v>
      </c>
      <c r="I138" s="191"/>
      <c r="J138" s="192">
        <f>ROUND(I138*H138,1)</f>
        <v>0</v>
      </c>
      <c r="K138" s="188" t="s">
        <v>1</v>
      </c>
      <c r="L138" s="193"/>
      <c r="M138" s="194" t="s">
        <v>1</v>
      </c>
      <c r="N138" s="195" t="s">
        <v>41</v>
      </c>
      <c r="O138" s="56"/>
      <c r="P138" s="173">
        <f>O138*H138</f>
        <v>0</v>
      </c>
      <c r="Q138" s="173">
        <v>0</v>
      </c>
      <c r="R138" s="173">
        <f>Q138*H138</f>
        <v>0</v>
      </c>
      <c r="S138" s="173">
        <v>0</v>
      </c>
      <c r="T138" s="174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75" t="s">
        <v>187</v>
      </c>
      <c r="AT138" s="175" t="s">
        <v>183</v>
      </c>
      <c r="AU138" s="175" t="s">
        <v>85</v>
      </c>
      <c r="AY138" s="15" t="s">
        <v>137</v>
      </c>
      <c r="BE138" s="176">
        <f>IF(N138="základní",J138,0)</f>
        <v>0</v>
      </c>
      <c r="BF138" s="176">
        <f>IF(N138="snížená",J138,0)</f>
        <v>0</v>
      </c>
      <c r="BG138" s="176">
        <f>IF(N138="zákl. přenesená",J138,0)</f>
        <v>0</v>
      </c>
      <c r="BH138" s="176">
        <f>IF(N138="sníž. přenesená",J138,0)</f>
        <v>0</v>
      </c>
      <c r="BI138" s="176">
        <f>IF(N138="nulová",J138,0)</f>
        <v>0</v>
      </c>
      <c r="BJ138" s="15" t="s">
        <v>83</v>
      </c>
      <c r="BK138" s="176">
        <f>ROUND(I138*H138,1)</f>
        <v>0</v>
      </c>
      <c r="BL138" s="15" t="s">
        <v>188</v>
      </c>
      <c r="BM138" s="175" t="s">
        <v>740</v>
      </c>
    </row>
    <row r="139" spans="1:65" s="2" customFormat="1" ht="16.5" customHeight="1">
      <c r="A139" s="30"/>
      <c r="B139" s="163"/>
      <c r="C139" s="186" t="s">
        <v>166</v>
      </c>
      <c r="D139" s="186" t="s">
        <v>183</v>
      </c>
      <c r="E139" s="187" t="s">
        <v>741</v>
      </c>
      <c r="F139" s="188" t="s">
        <v>742</v>
      </c>
      <c r="G139" s="189" t="s">
        <v>728</v>
      </c>
      <c r="H139" s="190">
        <v>1</v>
      </c>
      <c r="I139" s="191"/>
      <c r="J139" s="192">
        <f>ROUND(I139*H139,1)</f>
        <v>0</v>
      </c>
      <c r="K139" s="188" t="s">
        <v>1</v>
      </c>
      <c r="L139" s="193"/>
      <c r="M139" s="194" t="s">
        <v>1</v>
      </c>
      <c r="N139" s="195" t="s">
        <v>41</v>
      </c>
      <c r="O139" s="56"/>
      <c r="P139" s="173">
        <f>O139*H139</f>
        <v>0</v>
      </c>
      <c r="Q139" s="173">
        <v>0</v>
      </c>
      <c r="R139" s="173">
        <f>Q139*H139</f>
        <v>0</v>
      </c>
      <c r="S139" s="173">
        <v>0</v>
      </c>
      <c r="T139" s="174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75" t="s">
        <v>187</v>
      </c>
      <c r="AT139" s="175" t="s">
        <v>183</v>
      </c>
      <c r="AU139" s="175" t="s">
        <v>85</v>
      </c>
      <c r="AY139" s="15" t="s">
        <v>137</v>
      </c>
      <c r="BE139" s="176">
        <f>IF(N139="základní",J139,0)</f>
        <v>0</v>
      </c>
      <c r="BF139" s="176">
        <f>IF(N139="snížená",J139,0)</f>
        <v>0</v>
      </c>
      <c r="BG139" s="176">
        <f>IF(N139="zákl. přenesená",J139,0)</f>
        <v>0</v>
      </c>
      <c r="BH139" s="176">
        <f>IF(N139="sníž. přenesená",J139,0)</f>
        <v>0</v>
      </c>
      <c r="BI139" s="176">
        <f>IF(N139="nulová",J139,0)</f>
        <v>0</v>
      </c>
      <c r="BJ139" s="15" t="s">
        <v>83</v>
      </c>
      <c r="BK139" s="176">
        <f>ROUND(I139*H139,1)</f>
        <v>0</v>
      </c>
      <c r="BL139" s="15" t="s">
        <v>188</v>
      </c>
      <c r="BM139" s="175" t="s">
        <v>743</v>
      </c>
    </row>
    <row r="140" spans="1:65" s="2" customFormat="1" ht="16.5" customHeight="1">
      <c r="A140" s="30"/>
      <c r="B140" s="163"/>
      <c r="C140" s="164" t="s">
        <v>138</v>
      </c>
      <c r="D140" s="164" t="s">
        <v>141</v>
      </c>
      <c r="E140" s="165" t="s">
        <v>744</v>
      </c>
      <c r="F140" s="166" t="s">
        <v>734</v>
      </c>
      <c r="G140" s="167" t="s">
        <v>728</v>
      </c>
      <c r="H140" s="168">
        <v>1</v>
      </c>
      <c r="I140" s="169"/>
      <c r="J140" s="170">
        <f>ROUND(I140*H140,1)</f>
        <v>0</v>
      </c>
      <c r="K140" s="166" t="s">
        <v>1</v>
      </c>
      <c r="L140" s="31"/>
      <c r="M140" s="171" t="s">
        <v>1</v>
      </c>
      <c r="N140" s="172" t="s">
        <v>41</v>
      </c>
      <c r="O140" s="56"/>
      <c r="P140" s="173">
        <f>O140*H140</f>
        <v>0</v>
      </c>
      <c r="Q140" s="173">
        <v>0</v>
      </c>
      <c r="R140" s="173">
        <f>Q140*H140</f>
        <v>0</v>
      </c>
      <c r="S140" s="173">
        <v>0</v>
      </c>
      <c r="T140" s="174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75" t="s">
        <v>188</v>
      </c>
      <c r="AT140" s="175" t="s">
        <v>141</v>
      </c>
      <c r="AU140" s="175" t="s">
        <v>85</v>
      </c>
      <c r="AY140" s="15" t="s">
        <v>137</v>
      </c>
      <c r="BE140" s="176">
        <f>IF(N140="základní",J140,0)</f>
        <v>0</v>
      </c>
      <c r="BF140" s="176">
        <f>IF(N140="snížená",J140,0)</f>
        <v>0</v>
      </c>
      <c r="BG140" s="176">
        <f>IF(N140="zákl. přenesená",J140,0)</f>
        <v>0</v>
      </c>
      <c r="BH140" s="176">
        <f>IF(N140="sníž. přenesená",J140,0)</f>
        <v>0</v>
      </c>
      <c r="BI140" s="176">
        <f>IF(N140="nulová",J140,0)</f>
        <v>0</v>
      </c>
      <c r="BJ140" s="15" t="s">
        <v>83</v>
      </c>
      <c r="BK140" s="176">
        <f>ROUND(I140*H140,1)</f>
        <v>0</v>
      </c>
      <c r="BL140" s="15" t="s">
        <v>188</v>
      </c>
      <c r="BM140" s="175" t="s">
        <v>745</v>
      </c>
    </row>
    <row r="141" spans="2:63" s="12" customFormat="1" ht="22.95" customHeight="1">
      <c r="B141" s="150"/>
      <c r="D141" s="151" t="s">
        <v>75</v>
      </c>
      <c r="E141" s="161" t="s">
        <v>746</v>
      </c>
      <c r="F141" s="161" t="s">
        <v>747</v>
      </c>
      <c r="I141" s="153"/>
      <c r="J141" s="162">
        <f>BK141</f>
        <v>0</v>
      </c>
      <c r="L141" s="150"/>
      <c r="M141" s="155"/>
      <c r="N141" s="156"/>
      <c r="O141" s="156"/>
      <c r="P141" s="157">
        <f>SUM(P142:P145)</f>
        <v>0</v>
      </c>
      <c r="Q141" s="156"/>
      <c r="R141" s="157">
        <f>SUM(R142:R145)</f>
        <v>0</v>
      </c>
      <c r="S141" s="156"/>
      <c r="T141" s="158">
        <f>SUM(T142:T145)</f>
        <v>0</v>
      </c>
      <c r="AR141" s="151" t="s">
        <v>85</v>
      </c>
      <c r="AT141" s="159" t="s">
        <v>75</v>
      </c>
      <c r="AU141" s="159" t="s">
        <v>83</v>
      </c>
      <c r="AY141" s="151" t="s">
        <v>137</v>
      </c>
      <c r="BK141" s="160">
        <f>SUM(BK142:BK145)</f>
        <v>0</v>
      </c>
    </row>
    <row r="142" spans="1:65" s="2" customFormat="1" ht="16.5" customHeight="1">
      <c r="A142" s="30"/>
      <c r="B142" s="163"/>
      <c r="C142" s="186" t="s">
        <v>174</v>
      </c>
      <c r="D142" s="186" t="s">
        <v>183</v>
      </c>
      <c r="E142" s="187" t="s">
        <v>748</v>
      </c>
      <c r="F142" s="188" t="s">
        <v>749</v>
      </c>
      <c r="G142" s="189" t="s">
        <v>186</v>
      </c>
      <c r="H142" s="190">
        <v>6</v>
      </c>
      <c r="I142" s="191"/>
      <c r="J142" s="192">
        <f>ROUND(I142*H142,1)</f>
        <v>0</v>
      </c>
      <c r="K142" s="188" t="s">
        <v>1</v>
      </c>
      <c r="L142" s="193"/>
      <c r="M142" s="194" t="s">
        <v>1</v>
      </c>
      <c r="N142" s="195" t="s">
        <v>41</v>
      </c>
      <c r="O142" s="56"/>
      <c r="P142" s="173">
        <f>O142*H142</f>
        <v>0</v>
      </c>
      <c r="Q142" s="173">
        <v>0</v>
      </c>
      <c r="R142" s="173">
        <f>Q142*H142</f>
        <v>0</v>
      </c>
      <c r="S142" s="173">
        <v>0</v>
      </c>
      <c r="T142" s="174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75" t="s">
        <v>187</v>
      </c>
      <c r="AT142" s="175" t="s">
        <v>183</v>
      </c>
      <c r="AU142" s="175" t="s">
        <v>85</v>
      </c>
      <c r="AY142" s="15" t="s">
        <v>137</v>
      </c>
      <c r="BE142" s="176">
        <f>IF(N142="základní",J142,0)</f>
        <v>0</v>
      </c>
      <c r="BF142" s="176">
        <f>IF(N142="snížená",J142,0)</f>
        <v>0</v>
      </c>
      <c r="BG142" s="176">
        <f>IF(N142="zákl. přenesená",J142,0)</f>
        <v>0</v>
      </c>
      <c r="BH142" s="176">
        <f>IF(N142="sníž. přenesená",J142,0)</f>
        <v>0</v>
      </c>
      <c r="BI142" s="176">
        <f>IF(N142="nulová",J142,0)</f>
        <v>0</v>
      </c>
      <c r="BJ142" s="15" t="s">
        <v>83</v>
      </c>
      <c r="BK142" s="176">
        <f>ROUND(I142*H142,1)</f>
        <v>0</v>
      </c>
      <c r="BL142" s="15" t="s">
        <v>188</v>
      </c>
      <c r="BM142" s="175" t="s">
        <v>750</v>
      </c>
    </row>
    <row r="143" spans="1:65" s="2" customFormat="1" ht="16.5" customHeight="1">
      <c r="A143" s="30"/>
      <c r="B143" s="163"/>
      <c r="C143" s="186" t="s">
        <v>182</v>
      </c>
      <c r="D143" s="186" t="s">
        <v>183</v>
      </c>
      <c r="E143" s="187" t="s">
        <v>751</v>
      </c>
      <c r="F143" s="188" t="s">
        <v>752</v>
      </c>
      <c r="G143" s="189" t="s">
        <v>186</v>
      </c>
      <c r="H143" s="190">
        <v>6</v>
      </c>
      <c r="I143" s="191"/>
      <c r="J143" s="192">
        <f>ROUND(I143*H143,1)</f>
        <v>0</v>
      </c>
      <c r="K143" s="188" t="s">
        <v>1</v>
      </c>
      <c r="L143" s="193"/>
      <c r="M143" s="194" t="s">
        <v>1</v>
      </c>
      <c r="N143" s="195" t="s">
        <v>41</v>
      </c>
      <c r="O143" s="56"/>
      <c r="P143" s="173">
        <f>O143*H143</f>
        <v>0</v>
      </c>
      <c r="Q143" s="173">
        <v>0</v>
      </c>
      <c r="R143" s="173">
        <f>Q143*H143</f>
        <v>0</v>
      </c>
      <c r="S143" s="173">
        <v>0</v>
      </c>
      <c r="T143" s="174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75" t="s">
        <v>187</v>
      </c>
      <c r="AT143" s="175" t="s">
        <v>183</v>
      </c>
      <c r="AU143" s="175" t="s">
        <v>85</v>
      </c>
      <c r="AY143" s="15" t="s">
        <v>137</v>
      </c>
      <c r="BE143" s="176">
        <f>IF(N143="základní",J143,0)</f>
        <v>0</v>
      </c>
      <c r="BF143" s="176">
        <f>IF(N143="snížená",J143,0)</f>
        <v>0</v>
      </c>
      <c r="BG143" s="176">
        <f>IF(N143="zákl. přenesená",J143,0)</f>
        <v>0</v>
      </c>
      <c r="BH143" s="176">
        <f>IF(N143="sníž. přenesená",J143,0)</f>
        <v>0</v>
      </c>
      <c r="BI143" s="176">
        <f>IF(N143="nulová",J143,0)</f>
        <v>0</v>
      </c>
      <c r="BJ143" s="15" t="s">
        <v>83</v>
      </c>
      <c r="BK143" s="176">
        <f>ROUND(I143*H143,1)</f>
        <v>0</v>
      </c>
      <c r="BL143" s="15" t="s">
        <v>188</v>
      </c>
      <c r="BM143" s="175" t="s">
        <v>753</v>
      </c>
    </row>
    <row r="144" spans="1:65" s="2" customFormat="1" ht="16.5" customHeight="1">
      <c r="A144" s="30"/>
      <c r="B144" s="163"/>
      <c r="C144" s="186" t="s">
        <v>190</v>
      </c>
      <c r="D144" s="186" t="s">
        <v>183</v>
      </c>
      <c r="E144" s="187" t="s">
        <v>754</v>
      </c>
      <c r="F144" s="188" t="s">
        <v>755</v>
      </c>
      <c r="G144" s="189" t="s">
        <v>186</v>
      </c>
      <c r="H144" s="190">
        <v>6</v>
      </c>
      <c r="I144" s="191"/>
      <c r="J144" s="192">
        <f>ROUND(I144*H144,1)</f>
        <v>0</v>
      </c>
      <c r="K144" s="188" t="s">
        <v>1</v>
      </c>
      <c r="L144" s="193"/>
      <c r="M144" s="194" t="s">
        <v>1</v>
      </c>
      <c r="N144" s="195" t="s">
        <v>41</v>
      </c>
      <c r="O144" s="56"/>
      <c r="P144" s="173">
        <f>O144*H144</f>
        <v>0</v>
      </c>
      <c r="Q144" s="173">
        <v>0</v>
      </c>
      <c r="R144" s="173">
        <f>Q144*H144</f>
        <v>0</v>
      </c>
      <c r="S144" s="173">
        <v>0</v>
      </c>
      <c r="T144" s="174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75" t="s">
        <v>187</v>
      </c>
      <c r="AT144" s="175" t="s">
        <v>183</v>
      </c>
      <c r="AU144" s="175" t="s">
        <v>85</v>
      </c>
      <c r="AY144" s="15" t="s">
        <v>137</v>
      </c>
      <c r="BE144" s="176">
        <f>IF(N144="základní",J144,0)</f>
        <v>0</v>
      </c>
      <c r="BF144" s="176">
        <f>IF(N144="snížená",J144,0)</f>
        <v>0</v>
      </c>
      <c r="BG144" s="176">
        <f>IF(N144="zákl. přenesená",J144,0)</f>
        <v>0</v>
      </c>
      <c r="BH144" s="176">
        <f>IF(N144="sníž. přenesená",J144,0)</f>
        <v>0</v>
      </c>
      <c r="BI144" s="176">
        <f>IF(N144="nulová",J144,0)</f>
        <v>0</v>
      </c>
      <c r="BJ144" s="15" t="s">
        <v>83</v>
      </c>
      <c r="BK144" s="176">
        <f>ROUND(I144*H144,1)</f>
        <v>0</v>
      </c>
      <c r="BL144" s="15" t="s">
        <v>188</v>
      </c>
      <c r="BM144" s="175" t="s">
        <v>756</v>
      </c>
    </row>
    <row r="145" spans="1:65" s="2" customFormat="1" ht="16.5" customHeight="1">
      <c r="A145" s="30"/>
      <c r="B145" s="163"/>
      <c r="C145" s="164" t="s">
        <v>194</v>
      </c>
      <c r="D145" s="164" t="s">
        <v>141</v>
      </c>
      <c r="E145" s="165" t="s">
        <v>757</v>
      </c>
      <c r="F145" s="166" t="s">
        <v>734</v>
      </c>
      <c r="G145" s="167" t="s">
        <v>186</v>
      </c>
      <c r="H145" s="168">
        <v>18</v>
      </c>
      <c r="I145" s="169"/>
      <c r="J145" s="170">
        <f>ROUND(I145*H145,1)</f>
        <v>0</v>
      </c>
      <c r="K145" s="166" t="s">
        <v>1</v>
      </c>
      <c r="L145" s="31"/>
      <c r="M145" s="171" t="s">
        <v>1</v>
      </c>
      <c r="N145" s="172" t="s">
        <v>41</v>
      </c>
      <c r="O145" s="56"/>
      <c r="P145" s="173">
        <f>O145*H145</f>
        <v>0</v>
      </c>
      <c r="Q145" s="173">
        <v>0</v>
      </c>
      <c r="R145" s="173">
        <f>Q145*H145</f>
        <v>0</v>
      </c>
      <c r="S145" s="173">
        <v>0</v>
      </c>
      <c r="T145" s="174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75" t="s">
        <v>188</v>
      </c>
      <c r="AT145" s="175" t="s">
        <v>141</v>
      </c>
      <c r="AU145" s="175" t="s">
        <v>85</v>
      </c>
      <c r="AY145" s="15" t="s">
        <v>137</v>
      </c>
      <c r="BE145" s="176">
        <f>IF(N145="základní",J145,0)</f>
        <v>0</v>
      </c>
      <c r="BF145" s="176">
        <f>IF(N145="snížená",J145,0)</f>
        <v>0</v>
      </c>
      <c r="BG145" s="176">
        <f>IF(N145="zákl. přenesená",J145,0)</f>
        <v>0</v>
      </c>
      <c r="BH145" s="176">
        <f>IF(N145="sníž. přenesená",J145,0)</f>
        <v>0</v>
      </c>
      <c r="BI145" s="176">
        <f>IF(N145="nulová",J145,0)</f>
        <v>0</v>
      </c>
      <c r="BJ145" s="15" t="s">
        <v>83</v>
      </c>
      <c r="BK145" s="176">
        <f>ROUND(I145*H145,1)</f>
        <v>0</v>
      </c>
      <c r="BL145" s="15" t="s">
        <v>188</v>
      </c>
      <c r="BM145" s="175" t="s">
        <v>758</v>
      </c>
    </row>
    <row r="146" spans="2:63" s="12" customFormat="1" ht="22.95" customHeight="1">
      <c r="B146" s="150"/>
      <c r="D146" s="151" t="s">
        <v>75</v>
      </c>
      <c r="E146" s="161" t="s">
        <v>759</v>
      </c>
      <c r="F146" s="161" t="s">
        <v>760</v>
      </c>
      <c r="I146" s="153"/>
      <c r="J146" s="162">
        <f>BK146</f>
        <v>0</v>
      </c>
      <c r="L146" s="150"/>
      <c r="M146" s="155"/>
      <c r="N146" s="156"/>
      <c r="O146" s="156"/>
      <c r="P146" s="157">
        <f>SUM(P147:P150)</f>
        <v>0</v>
      </c>
      <c r="Q146" s="156"/>
      <c r="R146" s="157">
        <f>SUM(R147:R150)</f>
        <v>0</v>
      </c>
      <c r="S146" s="156"/>
      <c r="T146" s="158">
        <f>SUM(T147:T150)</f>
        <v>0</v>
      </c>
      <c r="AR146" s="151" t="s">
        <v>85</v>
      </c>
      <c r="AT146" s="159" t="s">
        <v>75</v>
      </c>
      <c r="AU146" s="159" t="s">
        <v>83</v>
      </c>
      <c r="AY146" s="151" t="s">
        <v>137</v>
      </c>
      <c r="BK146" s="160">
        <f>SUM(BK147:BK150)</f>
        <v>0</v>
      </c>
    </row>
    <row r="147" spans="1:65" s="2" customFormat="1" ht="21.75" customHeight="1">
      <c r="A147" s="30"/>
      <c r="B147" s="163"/>
      <c r="C147" s="186" t="s">
        <v>198</v>
      </c>
      <c r="D147" s="186" t="s">
        <v>183</v>
      </c>
      <c r="E147" s="187" t="s">
        <v>761</v>
      </c>
      <c r="F147" s="188" t="s">
        <v>762</v>
      </c>
      <c r="G147" s="189" t="s">
        <v>728</v>
      </c>
      <c r="H147" s="190">
        <v>1</v>
      </c>
      <c r="I147" s="191"/>
      <c r="J147" s="192">
        <f>ROUND(I147*H147,1)</f>
        <v>0</v>
      </c>
      <c r="K147" s="188" t="s">
        <v>1</v>
      </c>
      <c r="L147" s="193"/>
      <c r="M147" s="194" t="s">
        <v>1</v>
      </c>
      <c r="N147" s="195" t="s">
        <v>41</v>
      </c>
      <c r="O147" s="56"/>
      <c r="P147" s="173">
        <f>O147*H147</f>
        <v>0</v>
      </c>
      <c r="Q147" s="173">
        <v>0</v>
      </c>
      <c r="R147" s="173">
        <f>Q147*H147</f>
        <v>0</v>
      </c>
      <c r="S147" s="173">
        <v>0</v>
      </c>
      <c r="T147" s="174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75" t="s">
        <v>187</v>
      </c>
      <c r="AT147" s="175" t="s">
        <v>183</v>
      </c>
      <c r="AU147" s="175" t="s">
        <v>85</v>
      </c>
      <c r="AY147" s="15" t="s">
        <v>137</v>
      </c>
      <c r="BE147" s="176">
        <f>IF(N147="základní",J147,0)</f>
        <v>0</v>
      </c>
      <c r="BF147" s="176">
        <f>IF(N147="snížená",J147,0)</f>
        <v>0</v>
      </c>
      <c r="BG147" s="176">
        <f>IF(N147="zákl. přenesená",J147,0)</f>
        <v>0</v>
      </c>
      <c r="BH147" s="176">
        <f>IF(N147="sníž. přenesená",J147,0)</f>
        <v>0</v>
      </c>
      <c r="BI147" s="176">
        <f>IF(N147="nulová",J147,0)</f>
        <v>0</v>
      </c>
      <c r="BJ147" s="15" t="s">
        <v>83</v>
      </c>
      <c r="BK147" s="176">
        <f>ROUND(I147*H147,1)</f>
        <v>0</v>
      </c>
      <c r="BL147" s="15" t="s">
        <v>188</v>
      </c>
      <c r="BM147" s="175" t="s">
        <v>763</v>
      </c>
    </row>
    <row r="148" spans="1:65" s="2" customFormat="1" ht="21.75" customHeight="1">
      <c r="A148" s="30"/>
      <c r="B148" s="163"/>
      <c r="C148" s="186" t="s">
        <v>203</v>
      </c>
      <c r="D148" s="186" t="s">
        <v>183</v>
      </c>
      <c r="E148" s="187" t="s">
        <v>764</v>
      </c>
      <c r="F148" s="188" t="s">
        <v>765</v>
      </c>
      <c r="G148" s="189" t="s">
        <v>728</v>
      </c>
      <c r="H148" s="190">
        <v>1</v>
      </c>
      <c r="I148" s="191"/>
      <c r="J148" s="192">
        <f>ROUND(I148*H148,1)</f>
        <v>0</v>
      </c>
      <c r="K148" s="188" t="s">
        <v>1</v>
      </c>
      <c r="L148" s="193"/>
      <c r="M148" s="194" t="s">
        <v>1</v>
      </c>
      <c r="N148" s="195" t="s">
        <v>41</v>
      </c>
      <c r="O148" s="56"/>
      <c r="P148" s="173">
        <f>O148*H148</f>
        <v>0</v>
      </c>
      <c r="Q148" s="173">
        <v>0</v>
      </c>
      <c r="R148" s="173">
        <f>Q148*H148</f>
        <v>0</v>
      </c>
      <c r="S148" s="173">
        <v>0</v>
      </c>
      <c r="T148" s="174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75" t="s">
        <v>187</v>
      </c>
      <c r="AT148" s="175" t="s">
        <v>183</v>
      </c>
      <c r="AU148" s="175" t="s">
        <v>85</v>
      </c>
      <c r="AY148" s="15" t="s">
        <v>137</v>
      </c>
      <c r="BE148" s="176">
        <f>IF(N148="základní",J148,0)</f>
        <v>0</v>
      </c>
      <c r="BF148" s="176">
        <f>IF(N148="snížená",J148,0)</f>
        <v>0</v>
      </c>
      <c r="BG148" s="176">
        <f>IF(N148="zákl. přenesená",J148,0)</f>
        <v>0</v>
      </c>
      <c r="BH148" s="176">
        <f>IF(N148="sníž. přenesená",J148,0)</f>
        <v>0</v>
      </c>
      <c r="BI148" s="176">
        <f>IF(N148="nulová",J148,0)</f>
        <v>0</v>
      </c>
      <c r="BJ148" s="15" t="s">
        <v>83</v>
      </c>
      <c r="BK148" s="176">
        <f>ROUND(I148*H148,1)</f>
        <v>0</v>
      </c>
      <c r="BL148" s="15" t="s">
        <v>188</v>
      </c>
      <c r="BM148" s="175" t="s">
        <v>766</v>
      </c>
    </row>
    <row r="149" spans="1:65" s="2" customFormat="1" ht="16.5" customHeight="1">
      <c r="A149" s="30"/>
      <c r="B149" s="163"/>
      <c r="C149" s="186" t="s">
        <v>207</v>
      </c>
      <c r="D149" s="186" t="s">
        <v>183</v>
      </c>
      <c r="E149" s="187" t="s">
        <v>767</v>
      </c>
      <c r="F149" s="188" t="s">
        <v>768</v>
      </c>
      <c r="G149" s="189" t="s">
        <v>728</v>
      </c>
      <c r="H149" s="190">
        <v>1</v>
      </c>
      <c r="I149" s="191"/>
      <c r="J149" s="192">
        <f>ROUND(I149*H149,1)</f>
        <v>0</v>
      </c>
      <c r="K149" s="188" t="s">
        <v>1</v>
      </c>
      <c r="L149" s="193"/>
      <c r="M149" s="194" t="s">
        <v>1</v>
      </c>
      <c r="N149" s="195" t="s">
        <v>41</v>
      </c>
      <c r="O149" s="56"/>
      <c r="P149" s="173">
        <f>O149*H149</f>
        <v>0</v>
      </c>
      <c r="Q149" s="173">
        <v>0</v>
      </c>
      <c r="R149" s="173">
        <f>Q149*H149</f>
        <v>0</v>
      </c>
      <c r="S149" s="173">
        <v>0</v>
      </c>
      <c r="T149" s="174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75" t="s">
        <v>187</v>
      </c>
      <c r="AT149" s="175" t="s">
        <v>183</v>
      </c>
      <c r="AU149" s="175" t="s">
        <v>85</v>
      </c>
      <c r="AY149" s="15" t="s">
        <v>137</v>
      </c>
      <c r="BE149" s="176">
        <f>IF(N149="základní",J149,0)</f>
        <v>0</v>
      </c>
      <c r="BF149" s="176">
        <f>IF(N149="snížená",J149,0)</f>
        <v>0</v>
      </c>
      <c r="BG149" s="176">
        <f>IF(N149="zákl. přenesená",J149,0)</f>
        <v>0</v>
      </c>
      <c r="BH149" s="176">
        <f>IF(N149="sníž. přenesená",J149,0)</f>
        <v>0</v>
      </c>
      <c r="BI149" s="176">
        <f>IF(N149="nulová",J149,0)</f>
        <v>0</v>
      </c>
      <c r="BJ149" s="15" t="s">
        <v>83</v>
      </c>
      <c r="BK149" s="176">
        <f>ROUND(I149*H149,1)</f>
        <v>0</v>
      </c>
      <c r="BL149" s="15" t="s">
        <v>188</v>
      </c>
      <c r="BM149" s="175" t="s">
        <v>769</v>
      </c>
    </row>
    <row r="150" spans="1:65" s="2" customFormat="1" ht="16.5" customHeight="1">
      <c r="A150" s="30"/>
      <c r="B150" s="163"/>
      <c r="C150" s="164" t="s">
        <v>212</v>
      </c>
      <c r="D150" s="164" t="s">
        <v>141</v>
      </c>
      <c r="E150" s="165" t="s">
        <v>770</v>
      </c>
      <c r="F150" s="166" t="s">
        <v>771</v>
      </c>
      <c r="G150" s="167" t="s">
        <v>772</v>
      </c>
      <c r="H150" s="168">
        <v>41</v>
      </c>
      <c r="I150" s="169"/>
      <c r="J150" s="170">
        <f>ROUND(I150*H150,1)</f>
        <v>0</v>
      </c>
      <c r="K150" s="166" t="s">
        <v>1</v>
      </c>
      <c r="L150" s="31"/>
      <c r="M150" s="171" t="s">
        <v>1</v>
      </c>
      <c r="N150" s="172" t="s">
        <v>41</v>
      </c>
      <c r="O150" s="56"/>
      <c r="P150" s="173">
        <f>O150*H150</f>
        <v>0</v>
      </c>
      <c r="Q150" s="173">
        <v>0</v>
      </c>
      <c r="R150" s="173">
        <f>Q150*H150</f>
        <v>0</v>
      </c>
      <c r="S150" s="173">
        <v>0</v>
      </c>
      <c r="T150" s="174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75" t="s">
        <v>188</v>
      </c>
      <c r="AT150" s="175" t="s">
        <v>141</v>
      </c>
      <c r="AU150" s="175" t="s">
        <v>85</v>
      </c>
      <c r="AY150" s="15" t="s">
        <v>137</v>
      </c>
      <c r="BE150" s="176">
        <f>IF(N150="základní",J150,0)</f>
        <v>0</v>
      </c>
      <c r="BF150" s="176">
        <f>IF(N150="snížená",J150,0)</f>
        <v>0</v>
      </c>
      <c r="BG150" s="176">
        <f>IF(N150="zákl. přenesená",J150,0)</f>
        <v>0</v>
      </c>
      <c r="BH150" s="176">
        <f>IF(N150="sníž. přenesená",J150,0)</f>
        <v>0</v>
      </c>
      <c r="BI150" s="176">
        <f>IF(N150="nulová",J150,0)</f>
        <v>0</v>
      </c>
      <c r="BJ150" s="15" t="s">
        <v>83</v>
      </c>
      <c r="BK150" s="176">
        <f>ROUND(I150*H150,1)</f>
        <v>0</v>
      </c>
      <c r="BL150" s="15" t="s">
        <v>188</v>
      </c>
      <c r="BM150" s="175" t="s">
        <v>773</v>
      </c>
    </row>
    <row r="151" spans="2:63" s="12" customFormat="1" ht="22.95" customHeight="1">
      <c r="B151" s="150"/>
      <c r="D151" s="151" t="s">
        <v>75</v>
      </c>
      <c r="E151" s="161" t="s">
        <v>774</v>
      </c>
      <c r="F151" s="161" t="s">
        <v>775</v>
      </c>
      <c r="I151" s="153"/>
      <c r="J151" s="162">
        <f>BK151</f>
        <v>0</v>
      </c>
      <c r="L151" s="150"/>
      <c r="M151" s="155"/>
      <c r="N151" s="156"/>
      <c r="O151" s="156"/>
      <c r="P151" s="157">
        <f>SUM(P152:P157)</f>
        <v>0</v>
      </c>
      <c r="Q151" s="156"/>
      <c r="R151" s="157">
        <f>SUM(R152:R157)</f>
        <v>0</v>
      </c>
      <c r="S151" s="156"/>
      <c r="T151" s="158">
        <f>SUM(T152:T157)</f>
        <v>0</v>
      </c>
      <c r="AR151" s="151" t="s">
        <v>85</v>
      </c>
      <c r="AT151" s="159" t="s">
        <v>75</v>
      </c>
      <c r="AU151" s="159" t="s">
        <v>83</v>
      </c>
      <c r="AY151" s="151" t="s">
        <v>137</v>
      </c>
      <c r="BK151" s="160">
        <f>SUM(BK152:BK157)</f>
        <v>0</v>
      </c>
    </row>
    <row r="152" spans="1:65" s="2" customFormat="1" ht="21.75" customHeight="1">
      <c r="A152" s="30"/>
      <c r="B152" s="163"/>
      <c r="C152" s="186" t="s">
        <v>8</v>
      </c>
      <c r="D152" s="186" t="s">
        <v>183</v>
      </c>
      <c r="E152" s="187" t="s">
        <v>776</v>
      </c>
      <c r="F152" s="188" t="s">
        <v>777</v>
      </c>
      <c r="G152" s="189" t="s">
        <v>728</v>
      </c>
      <c r="H152" s="190">
        <v>1</v>
      </c>
      <c r="I152" s="191"/>
      <c r="J152" s="192">
        <f aca="true" t="shared" si="0" ref="J152:J157">ROUND(I152*H152,1)</f>
        <v>0</v>
      </c>
      <c r="K152" s="188" t="s">
        <v>1</v>
      </c>
      <c r="L152" s="193"/>
      <c r="M152" s="194" t="s">
        <v>1</v>
      </c>
      <c r="N152" s="195" t="s">
        <v>41</v>
      </c>
      <c r="O152" s="56"/>
      <c r="P152" s="173">
        <f aca="true" t="shared" si="1" ref="P152:P157">O152*H152</f>
        <v>0</v>
      </c>
      <c r="Q152" s="173">
        <v>0</v>
      </c>
      <c r="R152" s="173">
        <f aca="true" t="shared" si="2" ref="R152:R157">Q152*H152</f>
        <v>0</v>
      </c>
      <c r="S152" s="173">
        <v>0</v>
      </c>
      <c r="T152" s="174">
        <f aca="true" t="shared" si="3" ref="T152:T157"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75" t="s">
        <v>187</v>
      </c>
      <c r="AT152" s="175" t="s">
        <v>183</v>
      </c>
      <c r="AU152" s="175" t="s">
        <v>85</v>
      </c>
      <c r="AY152" s="15" t="s">
        <v>137</v>
      </c>
      <c r="BE152" s="176">
        <f aca="true" t="shared" si="4" ref="BE152:BE157">IF(N152="základní",J152,0)</f>
        <v>0</v>
      </c>
      <c r="BF152" s="176">
        <f aca="true" t="shared" si="5" ref="BF152:BF157">IF(N152="snížená",J152,0)</f>
        <v>0</v>
      </c>
      <c r="BG152" s="176">
        <f aca="true" t="shared" si="6" ref="BG152:BG157">IF(N152="zákl. přenesená",J152,0)</f>
        <v>0</v>
      </c>
      <c r="BH152" s="176">
        <f aca="true" t="shared" si="7" ref="BH152:BH157">IF(N152="sníž. přenesená",J152,0)</f>
        <v>0</v>
      </c>
      <c r="BI152" s="176">
        <f aca="true" t="shared" si="8" ref="BI152:BI157">IF(N152="nulová",J152,0)</f>
        <v>0</v>
      </c>
      <c r="BJ152" s="15" t="s">
        <v>83</v>
      </c>
      <c r="BK152" s="176">
        <f aca="true" t="shared" si="9" ref="BK152:BK157">ROUND(I152*H152,1)</f>
        <v>0</v>
      </c>
      <c r="BL152" s="15" t="s">
        <v>188</v>
      </c>
      <c r="BM152" s="175" t="s">
        <v>778</v>
      </c>
    </row>
    <row r="153" spans="1:65" s="2" customFormat="1" ht="16.5" customHeight="1">
      <c r="A153" s="30"/>
      <c r="B153" s="163"/>
      <c r="C153" s="186" t="s">
        <v>188</v>
      </c>
      <c r="D153" s="186" t="s">
        <v>183</v>
      </c>
      <c r="E153" s="187" t="s">
        <v>779</v>
      </c>
      <c r="F153" s="188" t="s">
        <v>780</v>
      </c>
      <c r="G153" s="189" t="s">
        <v>728</v>
      </c>
      <c r="H153" s="190">
        <v>1</v>
      </c>
      <c r="I153" s="191"/>
      <c r="J153" s="192">
        <f t="shared" si="0"/>
        <v>0</v>
      </c>
      <c r="K153" s="188" t="s">
        <v>1</v>
      </c>
      <c r="L153" s="193"/>
      <c r="M153" s="194" t="s">
        <v>1</v>
      </c>
      <c r="N153" s="195" t="s">
        <v>41</v>
      </c>
      <c r="O153" s="56"/>
      <c r="P153" s="173">
        <f t="shared" si="1"/>
        <v>0</v>
      </c>
      <c r="Q153" s="173">
        <v>0</v>
      </c>
      <c r="R153" s="173">
        <f t="shared" si="2"/>
        <v>0</v>
      </c>
      <c r="S153" s="173">
        <v>0</v>
      </c>
      <c r="T153" s="174">
        <f t="shared" si="3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75" t="s">
        <v>187</v>
      </c>
      <c r="AT153" s="175" t="s">
        <v>183</v>
      </c>
      <c r="AU153" s="175" t="s">
        <v>85</v>
      </c>
      <c r="AY153" s="15" t="s">
        <v>137</v>
      </c>
      <c r="BE153" s="176">
        <f t="shared" si="4"/>
        <v>0</v>
      </c>
      <c r="BF153" s="176">
        <f t="shared" si="5"/>
        <v>0</v>
      </c>
      <c r="BG153" s="176">
        <f t="shared" si="6"/>
        <v>0</v>
      </c>
      <c r="BH153" s="176">
        <f t="shared" si="7"/>
        <v>0</v>
      </c>
      <c r="BI153" s="176">
        <f t="shared" si="8"/>
        <v>0</v>
      </c>
      <c r="BJ153" s="15" t="s">
        <v>83</v>
      </c>
      <c r="BK153" s="176">
        <f t="shared" si="9"/>
        <v>0</v>
      </c>
      <c r="BL153" s="15" t="s">
        <v>188</v>
      </c>
      <c r="BM153" s="175" t="s">
        <v>781</v>
      </c>
    </row>
    <row r="154" spans="1:65" s="2" customFormat="1" ht="21.75" customHeight="1">
      <c r="A154" s="30"/>
      <c r="B154" s="163"/>
      <c r="C154" s="186" t="s">
        <v>202</v>
      </c>
      <c r="D154" s="186" t="s">
        <v>183</v>
      </c>
      <c r="E154" s="187" t="s">
        <v>782</v>
      </c>
      <c r="F154" s="188" t="s">
        <v>783</v>
      </c>
      <c r="G154" s="189" t="s">
        <v>728</v>
      </c>
      <c r="H154" s="190">
        <v>1</v>
      </c>
      <c r="I154" s="191"/>
      <c r="J154" s="192">
        <f t="shared" si="0"/>
        <v>0</v>
      </c>
      <c r="K154" s="188" t="s">
        <v>1</v>
      </c>
      <c r="L154" s="193"/>
      <c r="M154" s="194" t="s">
        <v>1</v>
      </c>
      <c r="N154" s="195" t="s">
        <v>41</v>
      </c>
      <c r="O154" s="56"/>
      <c r="P154" s="173">
        <f t="shared" si="1"/>
        <v>0</v>
      </c>
      <c r="Q154" s="173">
        <v>0</v>
      </c>
      <c r="R154" s="173">
        <f t="shared" si="2"/>
        <v>0</v>
      </c>
      <c r="S154" s="173">
        <v>0</v>
      </c>
      <c r="T154" s="174">
        <f t="shared" si="3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75" t="s">
        <v>187</v>
      </c>
      <c r="AT154" s="175" t="s">
        <v>183</v>
      </c>
      <c r="AU154" s="175" t="s">
        <v>85</v>
      </c>
      <c r="AY154" s="15" t="s">
        <v>137</v>
      </c>
      <c r="BE154" s="176">
        <f t="shared" si="4"/>
        <v>0</v>
      </c>
      <c r="BF154" s="176">
        <f t="shared" si="5"/>
        <v>0</v>
      </c>
      <c r="BG154" s="176">
        <f t="shared" si="6"/>
        <v>0</v>
      </c>
      <c r="BH154" s="176">
        <f t="shared" si="7"/>
        <v>0</v>
      </c>
      <c r="BI154" s="176">
        <f t="shared" si="8"/>
        <v>0</v>
      </c>
      <c r="BJ154" s="15" t="s">
        <v>83</v>
      </c>
      <c r="BK154" s="176">
        <f t="shared" si="9"/>
        <v>0</v>
      </c>
      <c r="BL154" s="15" t="s">
        <v>188</v>
      </c>
      <c r="BM154" s="175" t="s">
        <v>784</v>
      </c>
    </row>
    <row r="155" spans="1:65" s="2" customFormat="1" ht="21.75" customHeight="1">
      <c r="A155" s="30"/>
      <c r="B155" s="163"/>
      <c r="C155" s="164" t="s">
        <v>228</v>
      </c>
      <c r="D155" s="164" t="s">
        <v>141</v>
      </c>
      <c r="E155" s="165" t="s">
        <v>785</v>
      </c>
      <c r="F155" s="166" t="s">
        <v>786</v>
      </c>
      <c r="G155" s="167" t="s">
        <v>728</v>
      </c>
      <c r="H155" s="168">
        <v>1</v>
      </c>
      <c r="I155" s="169"/>
      <c r="J155" s="170">
        <f t="shared" si="0"/>
        <v>0</v>
      </c>
      <c r="K155" s="166" t="s">
        <v>1</v>
      </c>
      <c r="L155" s="31"/>
      <c r="M155" s="171" t="s">
        <v>1</v>
      </c>
      <c r="N155" s="172" t="s">
        <v>41</v>
      </c>
      <c r="O155" s="56"/>
      <c r="P155" s="173">
        <f t="shared" si="1"/>
        <v>0</v>
      </c>
      <c r="Q155" s="173">
        <v>0</v>
      </c>
      <c r="R155" s="173">
        <f t="shared" si="2"/>
        <v>0</v>
      </c>
      <c r="S155" s="173">
        <v>0</v>
      </c>
      <c r="T155" s="174">
        <f t="shared" si="3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75" t="s">
        <v>188</v>
      </c>
      <c r="AT155" s="175" t="s">
        <v>141</v>
      </c>
      <c r="AU155" s="175" t="s">
        <v>85</v>
      </c>
      <c r="AY155" s="15" t="s">
        <v>137</v>
      </c>
      <c r="BE155" s="176">
        <f t="shared" si="4"/>
        <v>0</v>
      </c>
      <c r="BF155" s="176">
        <f t="shared" si="5"/>
        <v>0</v>
      </c>
      <c r="BG155" s="176">
        <f t="shared" si="6"/>
        <v>0</v>
      </c>
      <c r="BH155" s="176">
        <f t="shared" si="7"/>
        <v>0</v>
      </c>
      <c r="BI155" s="176">
        <f t="shared" si="8"/>
        <v>0</v>
      </c>
      <c r="BJ155" s="15" t="s">
        <v>83</v>
      </c>
      <c r="BK155" s="176">
        <f t="shared" si="9"/>
        <v>0</v>
      </c>
      <c r="BL155" s="15" t="s">
        <v>188</v>
      </c>
      <c r="BM155" s="175" t="s">
        <v>787</v>
      </c>
    </row>
    <row r="156" spans="1:65" s="2" customFormat="1" ht="21.75" customHeight="1">
      <c r="A156" s="30"/>
      <c r="B156" s="163"/>
      <c r="C156" s="186" t="s">
        <v>233</v>
      </c>
      <c r="D156" s="186" t="s">
        <v>183</v>
      </c>
      <c r="E156" s="187" t="s">
        <v>788</v>
      </c>
      <c r="F156" s="188" t="s">
        <v>789</v>
      </c>
      <c r="G156" s="189" t="s">
        <v>728</v>
      </c>
      <c r="H156" s="190">
        <v>1</v>
      </c>
      <c r="I156" s="191"/>
      <c r="J156" s="192">
        <f t="shared" si="0"/>
        <v>0</v>
      </c>
      <c r="K156" s="188" t="s">
        <v>1</v>
      </c>
      <c r="L156" s="193"/>
      <c r="M156" s="194" t="s">
        <v>1</v>
      </c>
      <c r="N156" s="195" t="s">
        <v>41</v>
      </c>
      <c r="O156" s="56"/>
      <c r="P156" s="173">
        <f t="shared" si="1"/>
        <v>0</v>
      </c>
      <c r="Q156" s="173">
        <v>0</v>
      </c>
      <c r="R156" s="173">
        <f t="shared" si="2"/>
        <v>0</v>
      </c>
      <c r="S156" s="173">
        <v>0</v>
      </c>
      <c r="T156" s="174">
        <f t="shared" si="3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75" t="s">
        <v>187</v>
      </c>
      <c r="AT156" s="175" t="s">
        <v>183</v>
      </c>
      <c r="AU156" s="175" t="s">
        <v>85</v>
      </c>
      <c r="AY156" s="15" t="s">
        <v>137</v>
      </c>
      <c r="BE156" s="176">
        <f t="shared" si="4"/>
        <v>0</v>
      </c>
      <c r="BF156" s="176">
        <f t="shared" si="5"/>
        <v>0</v>
      </c>
      <c r="BG156" s="176">
        <f t="shared" si="6"/>
        <v>0</v>
      </c>
      <c r="BH156" s="176">
        <f t="shared" si="7"/>
        <v>0</v>
      </c>
      <c r="BI156" s="176">
        <f t="shared" si="8"/>
        <v>0</v>
      </c>
      <c r="BJ156" s="15" t="s">
        <v>83</v>
      </c>
      <c r="BK156" s="176">
        <f t="shared" si="9"/>
        <v>0</v>
      </c>
      <c r="BL156" s="15" t="s">
        <v>188</v>
      </c>
      <c r="BM156" s="175" t="s">
        <v>790</v>
      </c>
    </row>
    <row r="157" spans="1:65" s="2" customFormat="1" ht="16.5" customHeight="1">
      <c r="A157" s="30"/>
      <c r="B157" s="163"/>
      <c r="C157" s="164" t="s">
        <v>239</v>
      </c>
      <c r="D157" s="164" t="s">
        <v>141</v>
      </c>
      <c r="E157" s="165" t="s">
        <v>791</v>
      </c>
      <c r="F157" s="166" t="s">
        <v>734</v>
      </c>
      <c r="G157" s="167" t="s">
        <v>298</v>
      </c>
      <c r="H157" s="168">
        <v>1</v>
      </c>
      <c r="I157" s="169"/>
      <c r="J157" s="170">
        <f t="shared" si="0"/>
        <v>0</v>
      </c>
      <c r="K157" s="166" t="s">
        <v>1</v>
      </c>
      <c r="L157" s="31"/>
      <c r="M157" s="171" t="s">
        <v>1</v>
      </c>
      <c r="N157" s="172" t="s">
        <v>41</v>
      </c>
      <c r="O157" s="56"/>
      <c r="P157" s="173">
        <f t="shared" si="1"/>
        <v>0</v>
      </c>
      <c r="Q157" s="173">
        <v>0</v>
      </c>
      <c r="R157" s="173">
        <f t="shared" si="2"/>
        <v>0</v>
      </c>
      <c r="S157" s="173">
        <v>0</v>
      </c>
      <c r="T157" s="174">
        <f t="shared" si="3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75" t="s">
        <v>188</v>
      </c>
      <c r="AT157" s="175" t="s">
        <v>141</v>
      </c>
      <c r="AU157" s="175" t="s">
        <v>85</v>
      </c>
      <c r="AY157" s="15" t="s">
        <v>137</v>
      </c>
      <c r="BE157" s="176">
        <f t="shared" si="4"/>
        <v>0</v>
      </c>
      <c r="BF157" s="176">
        <f t="shared" si="5"/>
        <v>0</v>
      </c>
      <c r="BG157" s="176">
        <f t="shared" si="6"/>
        <v>0</v>
      </c>
      <c r="BH157" s="176">
        <f t="shared" si="7"/>
        <v>0</v>
      </c>
      <c r="BI157" s="176">
        <f t="shared" si="8"/>
        <v>0</v>
      </c>
      <c r="BJ157" s="15" t="s">
        <v>83</v>
      </c>
      <c r="BK157" s="176">
        <f t="shared" si="9"/>
        <v>0</v>
      </c>
      <c r="BL157" s="15" t="s">
        <v>188</v>
      </c>
      <c r="BM157" s="175" t="s">
        <v>792</v>
      </c>
    </row>
    <row r="158" spans="2:63" s="12" customFormat="1" ht="22.95" customHeight="1">
      <c r="B158" s="150"/>
      <c r="D158" s="151" t="s">
        <v>75</v>
      </c>
      <c r="E158" s="161" t="s">
        <v>793</v>
      </c>
      <c r="F158" s="161" t="s">
        <v>794</v>
      </c>
      <c r="I158" s="153"/>
      <c r="J158" s="162">
        <f>BK158</f>
        <v>0</v>
      </c>
      <c r="L158" s="150"/>
      <c r="M158" s="155"/>
      <c r="N158" s="156"/>
      <c r="O158" s="156"/>
      <c r="P158" s="157">
        <f>P159</f>
        <v>0</v>
      </c>
      <c r="Q158" s="156"/>
      <c r="R158" s="157">
        <f>R159</f>
        <v>0</v>
      </c>
      <c r="S158" s="156"/>
      <c r="T158" s="158">
        <f>T159</f>
        <v>0</v>
      </c>
      <c r="AR158" s="151" t="s">
        <v>85</v>
      </c>
      <c r="AT158" s="159" t="s">
        <v>75</v>
      </c>
      <c r="AU158" s="159" t="s">
        <v>83</v>
      </c>
      <c r="AY158" s="151" t="s">
        <v>137</v>
      </c>
      <c r="BK158" s="160">
        <f>BK159</f>
        <v>0</v>
      </c>
    </row>
    <row r="159" spans="1:65" s="2" customFormat="1" ht="21.75" customHeight="1">
      <c r="A159" s="30"/>
      <c r="B159" s="163"/>
      <c r="C159" s="164" t="s">
        <v>7</v>
      </c>
      <c r="D159" s="164" t="s">
        <v>141</v>
      </c>
      <c r="E159" s="165" t="s">
        <v>795</v>
      </c>
      <c r="F159" s="166" t="s">
        <v>796</v>
      </c>
      <c r="G159" s="167" t="s">
        <v>560</v>
      </c>
      <c r="H159" s="168">
        <v>4</v>
      </c>
      <c r="I159" s="169"/>
      <c r="J159" s="170">
        <f>ROUND(I159*H159,1)</f>
        <v>0</v>
      </c>
      <c r="K159" s="166" t="s">
        <v>1</v>
      </c>
      <c r="L159" s="31"/>
      <c r="M159" s="171" t="s">
        <v>1</v>
      </c>
      <c r="N159" s="172" t="s">
        <v>41</v>
      </c>
      <c r="O159" s="56"/>
      <c r="P159" s="173">
        <f>O159*H159</f>
        <v>0</v>
      </c>
      <c r="Q159" s="173">
        <v>0</v>
      </c>
      <c r="R159" s="173">
        <f>Q159*H159</f>
        <v>0</v>
      </c>
      <c r="S159" s="173">
        <v>0</v>
      </c>
      <c r="T159" s="174">
        <f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75" t="s">
        <v>188</v>
      </c>
      <c r="AT159" s="175" t="s">
        <v>141</v>
      </c>
      <c r="AU159" s="175" t="s">
        <v>85</v>
      </c>
      <c r="AY159" s="15" t="s">
        <v>137</v>
      </c>
      <c r="BE159" s="176">
        <f>IF(N159="základní",J159,0)</f>
        <v>0</v>
      </c>
      <c r="BF159" s="176">
        <f>IF(N159="snížená",J159,0)</f>
        <v>0</v>
      </c>
      <c r="BG159" s="176">
        <f>IF(N159="zákl. přenesená",J159,0)</f>
        <v>0</v>
      </c>
      <c r="BH159" s="176">
        <f>IF(N159="sníž. přenesená",J159,0)</f>
        <v>0</v>
      </c>
      <c r="BI159" s="176">
        <f>IF(N159="nulová",J159,0)</f>
        <v>0</v>
      </c>
      <c r="BJ159" s="15" t="s">
        <v>83</v>
      </c>
      <c r="BK159" s="176">
        <f>ROUND(I159*H159,1)</f>
        <v>0</v>
      </c>
      <c r="BL159" s="15" t="s">
        <v>188</v>
      </c>
      <c r="BM159" s="175" t="s">
        <v>797</v>
      </c>
    </row>
    <row r="160" spans="2:63" s="12" customFormat="1" ht="22.95" customHeight="1">
      <c r="B160" s="150"/>
      <c r="D160" s="151" t="s">
        <v>75</v>
      </c>
      <c r="E160" s="161" t="s">
        <v>798</v>
      </c>
      <c r="F160" s="161" t="s">
        <v>799</v>
      </c>
      <c r="I160" s="153"/>
      <c r="J160" s="162">
        <f>BK160</f>
        <v>0</v>
      </c>
      <c r="L160" s="150"/>
      <c r="M160" s="155"/>
      <c r="N160" s="156"/>
      <c r="O160" s="156"/>
      <c r="P160" s="157">
        <f>SUM(P161:P171)</f>
        <v>0</v>
      </c>
      <c r="Q160" s="156"/>
      <c r="R160" s="157">
        <f>SUM(R161:R171)</f>
        <v>0</v>
      </c>
      <c r="S160" s="156"/>
      <c r="T160" s="158">
        <f>SUM(T161:T171)</f>
        <v>0</v>
      </c>
      <c r="AR160" s="151" t="s">
        <v>85</v>
      </c>
      <c r="AT160" s="159" t="s">
        <v>75</v>
      </c>
      <c r="AU160" s="159" t="s">
        <v>83</v>
      </c>
      <c r="AY160" s="151" t="s">
        <v>137</v>
      </c>
      <c r="BK160" s="160">
        <f>SUM(BK161:BK171)</f>
        <v>0</v>
      </c>
    </row>
    <row r="161" spans="1:65" s="2" customFormat="1" ht="16.5" customHeight="1">
      <c r="A161" s="30"/>
      <c r="B161" s="163"/>
      <c r="C161" s="186" t="s">
        <v>246</v>
      </c>
      <c r="D161" s="186" t="s">
        <v>183</v>
      </c>
      <c r="E161" s="187" t="s">
        <v>800</v>
      </c>
      <c r="F161" s="188" t="s">
        <v>801</v>
      </c>
      <c r="G161" s="189" t="s">
        <v>728</v>
      </c>
      <c r="H161" s="190">
        <v>2</v>
      </c>
      <c r="I161" s="191"/>
      <c r="J161" s="192">
        <f aca="true" t="shared" si="10" ref="J161:J171">ROUND(I161*H161,1)</f>
        <v>0</v>
      </c>
      <c r="K161" s="188" t="s">
        <v>1</v>
      </c>
      <c r="L161" s="193"/>
      <c r="M161" s="194" t="s">
        <v>1</v>
      </c>
      <c r="N161" s="195" t="s">
        <v>41</v>
      </c>
      <c r="O161" s="56"/>
      <c r="P161" s="173">
        <f aca="true" t="shared" si="11" ref="P161:P171">O161*H161</f>
        <v>0</v>
      </c>
      <c r="Q161" s="173">
        <v>0</v>
      </c>
      <c r="R161" s="173">
        <f aca="true" t="shared" si="12" ref="R161:R171">Q161*H161</f>
        <v>0</v>
      </c>
      <c r="S161" s="173">
        <v>0</v>
      </c>
      <c r="T161" s="174">
        <f aca="true" t="shared" si="13" ref="T161:T171"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75" t="s">
        <v>187</v>
      </c>
      <c r="AT161" s="175" t="s">
        <v>183</v>
      </c>
      <c r="AU161" s="175" t="s">
        <v>85</v>
      </c>
      <c r="AY161" s="15" t="s">
        <v>137</v>
      </c>
      <c r="BE161" s="176">
        <f aca="true" t="shared" si="14" ref="BE161:BE171">IF(N161="základní",J161,0)</f>
        <v>0</v>
      </c>
      <c r="BF161" s="176">
        <f aca="true" t="shared" si="15" ref="BF161:BF171">IF(N161="snížená",J161,0)</f>
        <v>0</v>
      </c>
      <c r="BG161" s="176">
        <f aca="true" t="shared" si="16" ref="BG161:BG171">IF(N161="zákl. přenesená",J161,0)</f>
        <v>0</v>
      </c>
      <c r="BH161" s="176">
        <f aca="true" t="shared" si="17" ref="BH161:BH171">IF(N161="sníž. přenesená",J161,0)</f>
        <v>0</v>
      </c>
      <c r="BI161" s="176">
        <f aca="true" t="shared" si="18" ref="BI161:BI171">IF(N161="nulová",J161,0)</f>
        <v>0</v>
      </c>
      <c r="BJ161" s="15" t="s">
        <v>83</v>
      </c>
      <c r="BK161" s="176">
        <f aca="true" t="shared" si="19" ref="BK161:BK171">ROUND(I161*H161,1)</f>
        <v>0</v>
      </c>
      <c r="BL161" s="15" t="s">
        <v>188</v>
      </c>
      <c r="BM161" s="175" t="s">
        <v>802</v>
      </c>
    </row>
    <row r="162" spans="1:65" s="2" customFormat="1" ht="21.75" customHeight="1">
      <c r="A162" s="30"/>
      <c r="B162" s="163"/>
      <c r="C162" s="186" t="s">
        <v>250</v>
      </c>
      <c r="D162" s="186" t="s">
        <v>183</v>
      </c>
      <c r="E162" s="187" t="s">
        <v>803</v>
      </c>
      <c r="F162" s="188" t="s">
        <v>804</v>
      </c>
      <c r="G162" s="189" t="s">
        <v>728</v>
      </c>
      <c r="H162" s="190">
        <v>1</v>
      </c>
      <c r="I162" s="191"/>
      <c r="J162" s="192">
        <f t="shared" si="10"/>
        <v>0</v>
      </c>
      <c r="K162" s="188" t="s">
        <v>1</v>
      </c>
      <c r="L162" s="193"/>
      <c r="M162" s="194" t="s">
        <v>1</v>
      </c>
      <c r="N162" s="195" t="s">
        <v>41</v>
      </c>
      <c r="O162" s="56"/>
      <c r="P162" s="173">
        <f t="shared" si="11"/>
        <v>0</v>
      </c>
      <c r="Q162" s="173">
        <v>0</v>
      </c>
      <c r="R162" s="173">
        <f t="shared" si="12"/>
        <v>0</v>
      </c>
      <c r="S162" s="173">
        <v>0</v>
      </c>
      <c r="T162" s="174">
        <f t="shared" si="1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75" t="s">
        <v>187</v>
      </c>
      <c r="AT162" s="175" t="s">
        <v>183</v>
      </c>
      <c r="AU162" s="175" t="s">
        <v>85</v>
      </c>
      <c r="AY162" s="15" t="s">
        <v>137</v>
      </c>
      <c r="BE162" s="176">
        <f t="shared" si="14"/>
        <v>0</v>
      </c>
      <c r="BF162" s="176">
        <f t="shared" si="15"/>
        <v>0</v>
      </c>
      <c r="BG162" s="176">
        <f t="shared" si="16"/>
        <v>0</v>
      </c>
      <c r="BH162" s="176">
        <f t="shared" si="17"/>
        <v>0</v>
      </c>
      <c r="BI162" s="176">
        <f t="shared" si="18"/>
        <v>0</v>
      </c>
      <c r="BJ162" s="15" t="s">
        <v>83</v>
      </c>
      <c r="BK162" s="176">
        <f t="shared" si="19"/>
        <v>0</v>
      </c>
      <c r="BL162" s="15" t="s">
        <v>188</v>
      </c>
      <c r="BM162" s="175" t="s">
        <v>805</v>
      </c>
    </row>
    <row r="163" spans="1:65" s="2" customFormat="1" ht="16.5" customHeight="1">
      <c r="A163" s="30"/>
      <c r="B163" s="163"/>
      <c r="C163" s="186" t="s">
        <v>254</v>
      </c>
      <c r="D163" s="186" t="s">
        <v>183</v>
      </c>
      <c r="E163" s="187" t="s">
        <v>806</v>
      </c>
      <c r="F163" s="188" t="s">
        <v>807</v>
      </c>
      <c r="G163" s="189" t="s">
        <v>728</v>
      </c>
      <c r="H163" s="190">
        <v>1</v>
      </c>
      <c r="I163" s="191"/>
      <c r="J163" s="192">
        <f t="shared" si="10"/>
        <v>0</v>
      </c>
      <c r="K163" s="188" t="s">
        <v>1</v>
      </c>
      <c r="L163" s="193"/>
      <c r="M163" s="194" t="s">
        <v>1</v>
      </c>
      <c r="N163" s="195" t="s">
        <v>41</v>
      </c>
      <c r="O163" s="56"/>
      <c r="P163" s="173">
        <f t="shared" si="11"/>
        <v>0</v>
      </c>
      <c r="Q163" s="173">
        <v>0</v>
      </c>
      <c r="R163" s="173">
        <f t="shared" si="12"/>
        <v>0</v>
      </c>
      <c r="S163" s="173">
        <v>0</v>
      </c>
      <c r="T163" s="174">
        <f t="shared" si="13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75" t="s">
        <v>187</v>
      </c>
      <c r="AT163" s="175" t="s">
        <v>183</v>
      </c>
      <c r="AU163" s="175" t="s">
        <v>85</v>
      </c>
      <c r="AY163" s="15" t="s">
        <v>137</v>
      </c>
      <c r="BE163" s="176">
        <f t="shared" si="14"/>
        <v>0</v>
      </c>
      <c r="BF163" s="176">
        <f t="shared" si="15"/>
        <v>0</v>
      </c>
      <c r="BG163" s="176">
        <f t="shared" si="16"/>
        <v>0</v>
      </c>
      <c r="BH163" s="176">
        <f t="shared" si="17"/>
        <v>0</v>
      </c>
      <c r="BI163" s="176">
        <f t="shared" si="18"/>
        <v>0</v>
      </c>
      <c r="BJ163" s="15" t="s">
        <v>83</v>
      </c>
      <c r="BK163" s="176">
        <f t="shared" si="19"/>
        <v>0</v>
      </c>
      <c r="BL163" s="15" t="s">
        <v>188</v>
      </c>
      <c r="BM163" s="175" t="s">
        <v>808</v>
      </c>
    </row>
    <row r="164" spans="1:65" s="2" customFormat="1" ht="16.5" customHeight="1">
      <c r="A164" s="30"/>
      <c r="B164" s="163"/>
      <c r="C164" s="186" t="s">
        <v>260</v>
      </c>
      <c r="D164" s="186" t="s">
        <v>183</v>
      </c>
      <c r="E164" s="187" t="s">
        <v>809</v>
      </c>
      <c r="F164" s="188" t="s">
        <v>810</v>
      </c>
      <c r="G164" s="189" t="s">
        <v>728</v>
      </c>
      <c r="H164" s="190">
        <v>1</v>
      </c>
      <c r="I164" s="191"/>
      <c r="J164" s="192">
        <f t="shared" si="10"/>
        <v>0</v>
      </c>
      <c r="K164" s="188" t="s">
        <v>1</v>
      </c>
      <c r="L164" s="193"/>
      <c r="M164" s="194" t="s">
        <v>1</v>
      </c>
      <c r="N164" s="195" t="s">
        <v>41</v>
      </c>
      <c r="O164" s="56"/>
      <c r="P164" s="173">
        <f t="shared" si="11"/>
        <v>0</v>
      </c>
      <c r="Q164" s="173">
        <v>0</v>
      </c>
      <c r="R164" s="173">
        <f t="shared" si="12"/>
        <v>0</v>
      </c>
      <c r="S164" s="173">
        <v>0</v>
      </c>
      <c r="T164" s="174">
        <f t="shared" si="13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75" t="s">
        <v>187</v>
      </c>
      <c r="AT164" s="175" t="s">
        <v>183</v>
      </c>
      <c r="AU164" s="175" t="s">
        <v>85</v>
      </c>
      <c r="AY164" s="15" t="s">
        <v>137</v>
      </c>
      <c r="BE164" s="176">
        <f t="shared" si="14"/>
        <v>0</v>
      </c>
      <c r="BF164" s="176">
        <f t="shared" si="15"/>
        <v>0</v>
      </c>
      <c r="BG164" s="176">
        <f t="shared" si="16"/>
        <v>0</v>
      </c>
      <c r="BH164" s="176">
        <f t="shared" si="17"/>
        <v>0</v>
      </c>
      <c r="BI164" s="176">
        <f t="shared" si="18"/>
        <v>0</v>
      </c>
      <c r="BJ164" s="15" t="s">
        <v>83</v>
      </c>
      <c r="BK164" s="176">
        <f t="shared" si="19"/>
        <v>0</v>
      </c>
      <c r="BL164" s="15" t="s">
        <v>188</v>
      </c>
      <c r="BM164" s="175" t="s">
        <v>811</v>
      </c>
    </row>
    <row r="165" spans="1:65" s="2" customFormat="1" ht="16.5" customHeight="1">
      <c r="A165" s="30"/>
      <c r="B165" s="163"/>
      <c r="C165" s="186" t="s">
        <v>264</v>
      </c>
      <c r="D165" s="186" t="s">
        <v>183</v>
      </c>
      <c r="E165" s="187" t="s">
        <v>812</v>
      </c>
      <c r="F165" s="188" t="s">
        <v>813</v>
      </c>
      <c r="G165" s="189" t="s">
        <v>728</v>
      </c>
      <c r="H165" s="190">
        <v>1</v>
      </c>
      <c r="I165" s="191"/>
      <c r="J165" s="192">
        <f t="shared" si="10"/>
        <v>0</v>
      </c>
      <c r="K165" s="188" t="s">
        <v>1</v>
      </c>
      <c r="L165" s="193"/>
      <c r="M165" s="194" t="s">
        <v>1</v>
      </c>
      <c r="N165" s="195" t="s">
        <v>41</v>
      </c>
      <c r="O165" s="56"/>
      <c r="P165" s="173">
        <f t="shared" si="11"/>
        <v>0</v>
      </c>
      <c r="Q165" s="173">
        <v>0</v>
      </c>
      <c r="R165" s="173">
        <f t="shared" si="12"/>
        <v>0</v>
      </c>
      <c r="S165" s="173">
        <v>0</v>
      </c>
      <c r="T165" s="174">
        <f t="shared" si="13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75" t="s">
        <v>187</v>
      </c>
      <c r="AT165" s="175" t="s">
        <v>183</v>
      </c>
      <c r="AU165" s="175" t="s">
        <v>85</v>
      </c>
      <c r="AY165" s="15" t="s">
        <v>137</v>
      </c>
      <c r="BE165" s="176">
        <f t="shared" si="14"/>
        <v>0</v>
      </c>
      <c r="BF165" s="176">
        <f t="shared" si="15"/>
        <v>0</v>
      </c>
      <c r="BG165" s="176">
        <f t="shared" si="16"/>
        <v>0</v>
      </c>
      <c r="BH165" s="176">
        <f t="shared" si="17"/>
        <v>0</v>
      </c>
      <c r="BI165" s="176">
        <f t="shared" si="18"/>
        <v>0</v>
      </c>
      <c r="BJ165" s="15" t="s">
        <v>83</v>
      </c>
      <c r="BK165" s="176">
        <f t="shared" si="19"/>
        <v>0</v>
      </c>
      <c r="BL165" s="15" t="s">
        <v>188</v>
      </c>
      <c r="BM165" s="175" t="s">
        <v>814</v>
      </c>
    </row>
    <row r="166" spans="1:65" s="2" customFormat="1" ht="21.75" customHeight="1">
      <c r="A166" s="30"/>
      <c r="B166" s="163"/>
      <c r="C166" s="186" t="s">
        <v>268</v>
      </c>
      <c r="D166" s="186" t="s">
        <v>183</v>
      </c>
      <c r="E166" s="187" t="s">
        <v>815</v>
      </c>
      <c r="F166" s="188" t="s">
        <v>816</v>
      </c>
      <c r="G166" s="189" t="s">
        <v>728</v>
      </c>
      <c r="H166" s="190">
        <v>1</v>
      </c>
      <c r="I166" s="191"/>
      <c r="J166" s="192">
        <f t="shared" si="10"/>
        <v>0</v>
      </c>
      <c r="K166" s="188" t="s">
        <v>1</v>
      </c>
      <c r="L166" s="193"/>
      <c r="M166" s="194" t="s">
        <v>1</v>
      </c>
      <c r="N166" s="195" t="s">
        <v>41</v>
      </c>
      <c r="O166" s="56"/>
      <c r="P166" s="173">
        <f t="shared" si="11"/>
        <v>0</v>
      </c>
      <c r="Q166" s="173">
        <v>0</v>
      </c>
      <c r="R166" s="173">
        <f t="shared" si="12"/>
        <v>0</v>
      </c>
      <c r="S166" s="173">
        <v>0</v>
      </c>
      <c r="T166" s="174">
        <f t="shared" si="13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75" t="s">
        <v>187</v>
      </c>
      <c r="AT166" s="175" t="s">
        <v>183</v>
      </c>
      <c r="AU166" s="175" t="s">
        <v>85</v>
      </c>
      <c r="AY166" s="15" t="s">
        <v>137</v>
      </c>
      <c r="BE166" s="176">
        <f t="shared" si="14"/>
        <v>0</v>
      </c>
      <c r="BF166" s="176">
        <f t="shared" si="15"/>
        <v>0</v>
      </c>
      <c r="BG166" s="176">
        <f t="shared" si="16"/>
        <v>0</v>
      </c>
      <c r="BH166" s="176">
        <f t="shared" si="17"/>
        <v>0</v>
      </c>
      <c r="BI166" s="176">
        <f t="shared" si="18"/>
        <v>0</v>
      </c>
      <c r="BJ166" s="15" t="s">
        <v>83</v>
      </c>
      <c r="BK166" s="176">
        <f t="shared" si="19"/>
        <v>0</v>
      </c>
      <c r="BL166" s="15" t="s">
        <v>188</v>
      </c>
      <c r="BM166" s="175" t="s">
        <v>817</v>
      </c>
    </row>
    <row r="167" spans="1:65" s="2" customFormat="1" ht="16.5" customHeight="1">
      <c r="A167" s="30"/>
      <c r="B167" s="163"/>
      <c r="C167" s="186" t="s">
        <v>272</v>
      </c>
      <c r="D167" s="186" t="s">
        <v>183</v>
      </c>
      <c r="E167" s="187" t="s">
        <v>818</v>
      </c>
      <c r="F167" s="188" t="s">
        <v>819</v>
      </c>
      <c r="G167" s="189" t="s">
        <v>728</v>
      </c>
      <c r="H167" s="190">
        <v>1</v>
      </c>
      <c r="I167" s="191"/>
      <c r="J167" s="192">
        <f t="shared" si="10"/>
        <v>0</v>
      </c>
      <c r="K167" s="188" t="s">
        <v>1</v>
      </c>
      <c r="L167" s="193"/>
      <c r="M167" s="194" t="s">
        <v>1</v>
      </c>
      <c r="N167" s="195" t="s">
        <v>41</v>
      </c>
      <c r="O167" s="56"/>
      <c r="P167" s="173">
        <f t="shared" si="11"/>
        <v>0</v>
      </c>
      <c r="Q167" s="173">
        <v>0</v>
      </c>
      <c r="R167" s="173">
        <f t="shared" si="12"/>
        <v>0</v>
      </c>
      <c r="S167" s="173">
        <v>0</v>
      </c>
      <c r="T167" s="174">
        <f t="shared" si="13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75" t="s">
        <v>187</v>
      </c>
      <c r="AT167" s="175" t="s">
        <v>183</v>
      </c>
      <c r="AU167" s="175" t="s">
        <v>85</v>
      </c>
      <c r="AY167" s="15" t="s">
        <v>137</v>
      </c>
      <c r="BE167" s="176">
        <f t="shared" si="14"/>
        <v>0</v>
      </c>
      <c r="BF167" s="176">
        <f t="shared" si="15"/>
        <v>0</v>
      </c>
      <c r="BG167" s="176">
        <f t="shared" si="16"/>
        <v>0</v>
      </c>
      <c r="BH167" s="176">
        <f t="shared" si="17"/>
        <v>0</v>
      </c>
      <c r="BI167" s="176">
        <f t="shared" si="18"/>
        <v>0</v>
      </c>
      <c r="BJ167" s="15" t="s">
        <v>83</v>
      </c>
      <c r="BK167" s="176">
        <f t="shared" si="19"/>
        <v>0</v>
      </c>
      <c r="BL167" s="15" t="s">
        <v>188</v>
      </c>
      <c r="BM167" s="175" t="s">
        <v>820</v>
      </c>
    </row>
    <row r="168" spans="1:65" s="2" customFormat="1" ht="16.5" customHeight="1">
      <c r="A168" s="30"/>
      <c r="B168" s="163"/>
      <c r="C168" s="186" t="s">
        <v>276</v>
      </c>
      <c r="D168" s="186" t="s">
        <v>183</v>
      </c>
      <c r="E168" s="187" t="s">
        <v>821</v>
      </c>
      <c r="F168" s="188" t="s">
        <v>822</v>
      </c>
      <c r="G168" s="189" t="s">
        <v>728</v>
      </c>
      <c r="H168" s="190">
        <v>1</v>
      </c>
      <c r="I168" s="191"/>
      <c r="J168" s="192">
        <f t="shared" si="10"/>
        <v>0</v>
      </c>
      <c r="K168" s="188" t="s">
        <v>1</v>
      </c>
      <c r="L168" s="193"/>
      <c r="M168" s="194" t="s">
        <v>1</v>
      </c>
      <c r="N168" s="195" t="s">
        <v>41</v>
      </c>
      <c r="O168" s="56"/>
      <c r="P168" s="173">
        <f t="shared" si="11"/>
        <v>0</v>
      </c>
      <c r="Q168" s="173">
        <v>0</v>
      </c>
      <c r="R168" s="173">
        <f t="shared" si="12"/>
        <v>0</v>
      </c>
      <c r="S168" s="173">
        <v>0</v>
      </c>
      <c r="T168" s="174">
        <f t="shared" si="13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75" t="s">
        <v>187</v>
      </c>
      <c r="AT168" s="175" t="s">
        <v>183</v>
      </c>
      <c r="AU168" s="175" t="s">
        <v>85</v>
      </c>
      <c r="AY168" s="15" t="s">
        <v>137</v>
      </c>
      <c r="BE168" s="176">
        <f t="shared" si="14"/>
        <v>0</v>
      </c>
      <c r="BF168" s="176">
        <f t="shared" si="15"/>
        <v>0</v>
      </c>
      <c r="BG168" s="176">
        <f t="shared" si="16"/>
        <v>0</v>
      </c>
      <c r="BH168" s="176">
        <f t="shared" si="17"/>
        <v>0</v>
      </c>
      <c r="BI168" s="176">
        <f t="shared" si="18"/>
        <v>0</v>
      </c>
      <c r="BJ168" s="15" t="s">
        <v>83</v>
      </c>
      <c r="BK168" s="176">
        <f t="shared" si="19"/>
        <v>0</v>
      </c>
      <c r="BL168" s="15" t="s">
        <v>188</v>
      </c>
      <c r="BM168" s="175" t="s">
        <v>823</v>
      </c>
    </row>
    <row r="169" spans="1:65" s="2" customFormat="1" ht="16.5" customHeight="1">
      <c r="A169" s="30"/>
      <c r="B169" s="163"/>
      <c r="C169" s="186" t="s">
        <v>280</v>
      </c>
      <c r="D169" s="186" t="s">
        <v>183</v>
      </c>
      <c r="E169" s="187" t="s">
        <v>824</v>
      </c>
      <c r="F169" s="188" t="s">
        <v>825</v>
      </c>
      <c r="G169" s="189" t="s">
        <v>728</v>
      </c>
      <c r="H169" s="190">
        <v>1</v>
      </c>
      <c r="I169" s="191"/>
      <c r="J169" s="192">
        <f t="shared" si="10"/>
        <v>0</v>
      </c>
      <c r="K169" s="188" t="s">
        <v>1</v>
      </c>
      <c r="L169" s="193"/>
      <c r="M169" s="194" t="s">
        <v>1</v>
      </c>
      <c r="N169" s="195" t="s">
        <v>41</v>
      </c>
      <c r="O169" s="56"/>
      <c r="P169" s="173">
        <f t="shared" si="11"/>
        <v>0</v>
      </c>
      <c r="Q169" s="173">
        <v>0</v>
      </c>
      <c r="R169" s="173">
        <f t="shared" si="12"/>
        <v>0</v>
      </c>
      <c r="S169" s="173">
        <v>0</v>
      </c>
      <c r="T169" s="174">
        <f t="shared" si="13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75" t="s">
        <v>187</v>
      </c>
      <c r="AT169" s="175" t="s">
        <v>183</v>
      </c>
      <c r="AU169" s="175" t="s">
        <v>85</v>
      </c>
      <c r="AY169" s="15" t="s">
        <v>137</v>
      </c>
      <c r="BE169" s="176">
        <f t="shared" si="14"/>
        <v>0</v>
      </c>
      <c r="BF169" s="176">
        <f t="shared" si="15"/>
        <v>0</v>
      </c>
      <c r="BG169" s="176">
        <f t="shared" si="16"/>
        <v>0</v>
      </c>
      <c r="BH169" s="176">
        <f t="shared" si="17"/>
        <v>0</v>
      </c>
      <c r="BI169" s="176">
        <f t="shared" si="18"/>
        <v>0</v>
      </c>
      <c r="BJ169" s="15" t="s">
        <v>83</v>
      </c>
      <c r="BK169" s="176">
        <f t="shared" si="19"/>
        <v>0</v>
      </c>
      <c r="BL169" s="15" t="s">
        <v>188</v>
      </c>
      <c r="BM169" s="175" t="s">
        <v>826</v>
      </c>
    </row>
    <row r="170" spans="1:65" s="2" customFormat="1" ht="21.75" customHeight="1">
      <c r="A170" s="30"/>
      <c r="B170" s="163"/>
      <c r="C170" s="164" t="s">
        <v>284</v>
      </c>
      <c r="D170" s="164" t="s">
        <v>141</v>
      </c>
      <c r="E170" s="165" t="s">
        <v>827</v>
      </c>
      <c r="F170" s="166" t="s">
        <v>828</v>
      </c>
      <c r="G170" s="167" t="s">
        <v>728</v>
      </c>
      <c r="H170" s="168">
        <v>5</v>
      </c>
      <c r="I170" s="169"/>
      <c r="J170" s="170">
        <f t="shared" si="10"/>
        <v>0</v>
      </c>
      <c r="K170" s="166" t="s">
        <v>1</v>
      </c>
      <c r="L170" s="31"/>
      <c r="M170" s="171" t="s">
        <v>1</v>
      </c>
      <c r="N170" s="172" t="s">
        <v>41</v>
      </c>
      <c r="O170" s="56"/>
      <c r="P170" s="173">
        <f t="shared" si="11"/>
        <v>0</v>
      </c>
      <c r="Q170" s="173">
        <v>0</v>
      </c>
      <c r="R170" s="173">
        <f t="shared" si="12"/>
        <v>0</v>
      </c>
      <c r="S170" s="173">
        <v>0</v>
      </c>
      <c r="T170" s="174">
        <f t="shared" si="13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75" t="s">
        <v>188</v>
      </c>
      <c r="AT170" s="175" t="s">
        <v>141</v>
      </c>
      <c r="AU170" s="175" t="s">
        <v>85</v>
      </c>
      <c r="AY170" s="15" t="s">
        <v>137</v>
      </c>
      <c r="BE170" s="176">
        <f t="shared" si="14"/>
        <v>0</v>
      </c>
      <c r="BF170" s="176">
        <f t="shared" si="15"/>
        <v>0</v>
      </c>
      <c r="BG170" s="176">
        <f t="shared" si="16"/>
        <v>0</v>
      </c>
      <c r="BH170" s="176">
        <f t="shared" si="17"/>
        <v>0</v>
      </c>
      <c r="BI170" s="176">
        <f t="shared" si="18"/>
        <v>0</v>
      </c>
      <c r="BJ170" s="15" t="s">
        <v>83</v>
      </c>
      <c r="BK170" s="176">
        <f t="shared" si="19"/>
        <v>0</v>
      </c>
      <c r="BL170" s="15" t="s">
        <v>188</v>
      </c>
      <c r="BM170" s="175" t="s">
        <v>829</v>
      </c>
    </row>
    <row r="171" spans="1:65" s="2" customFormat="1" ht="16.5" customHeight="1">
      <c r="A171" s="30"/>
      <c r="B171" s="163"/>
      <c r="C171" s="164" t="s">
        <v>187</v>
      </c>
      <c r="D171" s="164" t="s">
        <v>141</v>
      </c>
      <c r="E171" s="165" t="s">
        <v>830</v>
      </c>
      <c r="F171" s="166" t="s">
        <v>734</v>
      </c>
      <c r="G171" s="167" t="s">
        <v>298</v>
      </c>
      <c r="H171" s="168">
        <v>1</v>
      </c>
      <c r="I171" s="169"/>
      <c r="J171" s="170">
        <f t="shared" si="10"/>
        <v>0</v>
      </c>
      <c r="K171" s="166" t="s">
        <v>1</v>
      </c>
      <c r="L171" s="31"/>
      <c r="M171" s="171" t="s">
        <v>1</v>
      </c>
      <c r="N171" s="172" t="s">
        <v>41</v>
      </c>
      <c r="O171" s="56"/>
      <c r="P171" s="173">
        <f t="shared" si="11"/>
        <v>0</v>
      </c>
      <c r="Q171" s="173">
        <v>0</v>
      </c>
      <c r="R171" s="173">
        <f t="shared" si="12"/>
        <v>0</v>
      </c>
      <c r="S171" s="173">
        <v>0</v>
      </c>
      <c r="T171" s="174">
        <f t="shared" si="13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75" t="s">
        <v>188</v>
      </c>
      <c r="AT171" s="175" t="s">
        <v>141</v>
      </c>
      <c r="AU171" s="175" t="s">
        <v>85</v>
      </c>
      <c r="AY171" s="15" t="s">
        <v>137</v>
      </c>
      <c r="BE171" s="176">
        <f t="shared" si="14"/>
        <v>0</v>
      </c>
      <c r="BF171" s="176">
        <f t="shared" si="15"/>
        <v>0</v>
      </c>
      <c r="BG171" s="176">
        <f t="shared" si="16"/>
        <v>0</v>
      </c>
      <c r="BH171" s="176">
        <f t="shared" si="17"/>
        <v>0</v>
      </c>
      <c r="BI171" s="176">
        <f t="shared" si="18"/>
        <v>0</v>
      </c>
      <c r="BJ171" s="15" t="s">
        <v>83</v>
      </c>
      <c r="BK171" s="176">
        <f t="shared" si="19"/>
        <v>0</v>
      </c>
      <c r="BL171" s="15" t="s">
        <v>188</v>
      </c>
      <c r="BM171" s="175" t="s">
        <v>831</v>
      </c>
    </row>
    <row r="172" spans="2:63" s="12" customFormat="1" ht="22.95" customHeight="1">
      <c r="B172" s="150"/>
      <c r="D172" s="151" t="s">
        <v>75</v>
      </c>
      <c r="E172" s="161" t="s">
        <v>832</v>
      </c>
      <c r="F172" s="161" t="s">
        <v>833</v>
      </c>
      <c r="I172" s="153"/>
      <c r="J172" s="162">
        <f>BK172</f>
        <v>0</v>
      </c>
      <c r="L172" s="150"/>
      <c r="M172" s="155"/>
      <c r="N172" s="156"/>
      <c r="O172" s="156"/>
      <c r="P172" s="157">
        <f>SUM(P173:P179)</f>
        <v>0</v>
      </c>
      <c r="Q172" s="156"/>
      <c r="R172" s="157">
        <f>SUM(R173:R179)</f>
        <v>0</v>
      </c>
      <c r="S172" s="156"/>
      <c r="T172" s="158">
        <f>SUM(T173:T179)</f>
        <v>0</v>
      </c>
      <c r="AR172" s="151" t="s">
        <v>85</v>
      </c>
      <c r="AT172" s="159" t="s">
        <v>75</v>
      </c>
      <c r="AU172" s="159" t="s">
        <v>83</v>
      </c>
      <c r="AY172" s="151" t="s">
        <v>137</v>
      </c>
      <c r="BK172" s="160">
        <f>SUM(BK173:BK179)</f>
        <v>0</v>
      </c>
    </row>
    <row r="173" spans="1:65" s="2" customFormat="1" ht="16.5" customHeight="1">
      <c r="A173" s="30"/>
      <c r="B173" s="163"/>
      <c r="C173" s="186" t="s">
        <v>291</v>
      </c>
      <c r="D173" s="186" t="s">
        <v>183</v>
      </c>
      <c r="E173" s="187" t="s">
        <v>834</v>
      </c>
      <c r="F173" s="188" t="s">
        <v>835</v>
      </c>
      <c r="G173" s="189" t="s">
        <v>186</v>
      </c>
      <c r="H173" s="190">
        <v>20</v>
      </c>
      <c r="I173" s="191"/>
      <c r="J173" s="192">
        <f aca="true" t="shared" si="20" ref="J173:J179">ROUND(I173*H173,1)</f>
        <v>0</v>
      </c>
      <c r="K173" s="188" t="s">
        <v>1</v>
      </c>
      <c r="L173" s="193"/>
      <c r="M173" s="194" t="s">
        <v>1</v>
      </c>
      <c r="N173" s="195" t="s">
        <v>41</v>
      </c>
      <c r="O173" s="56"/>
      <c r="P173" s="173">
        <f aca="true" t="shared" si="21" ref="P173:P179">O173*H173</f>
        <v>0</v>
      </c>
      <c r="Q173" s="173">
        <v>0</v>
      </c>
      <c r="R173" s="173">
        <f aca="true" t="shared" si="22" ref="R173:R179">Q173*H173</f>
        <v>0</v>
      </c>
      <c r="S173" s="173">
        <v>0</v>
      </c>
      <c r="T173" s="174">
        <f aca="true" t="shared" si="23" ref="T173:T179"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75" t="s">
        <v>187</v>
      </c>
      <c r="AT173" s="175" t="s">
        <v>183</v>
      </c>
      <c r="AU173" s="175" t="s">
        <v>85</v>
      </c>
      <c r="AY173" s="15" t="s">
        <v>137</v>
      </c>
      <c r="BE173" s="176">
        <f aca="true" t="shared" si="24" ref="BE173:BE179">IF(N173="základní",J173,0)</f>
        <v>0</v>
      </c>
      <c r="BF173" s="176">
        <f aca="true" t="shared" si="25" ref="BF173:BF179">IF(N173="snížená",J173,0)</f>
        <v>0</v>
      </c>
      <c r="BG173" s="176">
        <f aca="true" t="shared" si="26" ref="BG173:BG179">IF(N173="zákl. přenesená",J173,0)</f>
        <v>0</v>
      </c>
      <c r="BH173" s="176">
        <f aca="true" t="shared" si="27" ref="BH173:BH179">IF(N173="sníž. přenesená",J173,0)</f>
        <v>0</v>
      </c>
      <c r="BI173" s="176">
        <f aca="true" t="shared" si="28" ref="BI173:BI179">IF(N173="nulová",J173,0)</f>
        <v>0</v>
      </c>
      <c r="BJ173" s="15" t="s">
        <v>83</v>
      </c>
      <c r="BK173" s="176">
        <f aca="true" t="shared" si="29" ref="BK173:BK179">ROUND(I173*H173,1)</f>
        <v>0</v>
      </c>
      <c r="BL173" s="15" t="s">
        <v>188</v>
      </c>
      <c r="BM173" s="175" t="s">
        <v>836</v>
      </c>
    </row>
    <row r="174" spans="1:65" s="2" customFormat="1" ht="16.5" customHeight="1">
      <c r="A174" s="30"/>
      <c r="B174" s="163"/>
      <c r="C174" s="186" t="s">
        <v>295</v>
      </c>
      <c r="D174" s="186" t="s">
        <v>183</v>
      </c>
      <c r="E174" s="187" t="s">
        <v>837</v>
      </c>
      <c r="F174" s="188" t="s">
        <v>838</v>
      </c>
      <c r="G174" s="189" t="s">
        <v>728</v>
      </c>
      <c r="H174" s="190">
        <v>28</v>
      </c>
      <c r="I174" s="191"/>
      <c r="J174" s="192">
        <f t="shared" si="20"/>
        <v>0</v>
      </c>
      <c r="K174" s="188" t="s">
        <v>1</v>
      </c>
      <c r="L174" s="193"/>
      <c r="M174" s="194" t="s">
        <v>1</v>
      </c>
      <c r="N174" s="195" t="s">
        <v>41</v>
      </c>
      <c r="O174" s="56"/>
      <c r="P174" s="173">
        <f t="shared" si="21"/>
        <v>0</v>
      </c>
      <c r="Q174" s="173">
        <v>0</v>
      </c>
      <c r="R174" s="173">
        <f t="shared" si="22"/>
        <v>0</v>
      </c>
      <c r="S174" s="173">
        <v>0</v>
      </c>
      <c r="T174" s="174">
        <f t="shared" si="23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75" t="s">
        <v>187</v>
      </c>
      <c r="AT174" s="175" t="s">
        <v>183</v>
      </c>
      <c r="AU174" s="175" t="s">
        <v>85</v>
      </c>
      <c r="AY174" s="15" t="s">
        <v>137</v>
      </c>
      <c r="BE174" s="176">
        <f t="shared" si="24"/>
        <v>0</v>
      </c>
      <c r="BF174" s="176">
        <f t="shared" si="25"/>
        <v>0</v>
      </c>
      <c r="BG174" s="176">
        <f t="shared" si="26"/>
        <v>0</v>
      </c>
      <c r="BH174" s="176">
        <f t="shared" si="27"/>
        <v>0</v>
      </c>
      <c r="BI174" s="176">
        <f t="shared" si="28"/>
        <v>0</v>
      </c>
      <c r="BJ174" s="15" t="s">
        <v>83</v>
      </c>
      <c r="BK174" s="176">
        <f t="shared" si="29"/>
        <v>0</v>
      </c>
      <c r="BL174" s="15" t="s">
        <v>188</v>
      </c>
      <c r="BM174" s="175" t="s">
        <v>839</v>
      </c>
    </row>
    <row r="175" spans="1:65" s="2" customFormat="1" ht="16.5" customHeight="1">
      <c r="A175" s="30"/>
      <c r="B175" s="163"/>
      <c r="C175" s="186" t="s">
        <v>300</v>
      </c>
      <c r="D175" s="186" t="s">
        <v>183</v>
      </c>
      <c r="E175" s="187" t="s">
        <v>840</v>
      </c>
      <c r="F175" s="188" t="s">
        <v>841</v>
      </c>
      <c r="G175" s="189" t="s">
        <v>728</v>
      </c>
      <c r="H175" s="190">
        <v>15</v>
      </c>
      <c r="I175" s="191"/>
      <c r="J175" s="192">
        <f t="shared" si="20"/>
        <v>0</v>
      </c>
      <c r="K175" s="188" t="s">
        <v>1</v>
      </c>
      <c r="L175" s="193"/>
      <c r="M175" s="194" t="s">
        <v>1</v>
      </c>
      <c r="N175" s="195" t="s">
        <v>41</v>
      </c>
      <c r="O175" s="56"/>
      <c r="P175" s="173">
        <f t="shared" si="21"/>
        <v>0</v>
      </c>
      <c r="Q175" s="173">
        <v>0</v>
      </c>
      <c r="R175" s="173">
        <f t="shared" si="22"/>
        <v>0</v>
      </c>
      <c r="S175" s="173">
        <v>0</v>
      </c>
      <c r="T175" s="174">
        <f t="shared" si="23"/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75" t="s">
        <v>187</v>
      </c>
      <c r="AT175" s="175" t="s">
        <v>183</v>
      </c>
      <c r="AU175" s="175" t="s">
        <v>85</v>
      </c>
      <c r="AY175" s="15" t="s">
        <v>137</v>
      </c>
      <c r="BE175" s="176">
        <f t="shared" si="24"/>
        <v>0</v>
      </c>
      <c r="BF175" s="176">
        <f t="shared" si="25"/>
        <v>0</v>
      </c>
      <c r="BG175" s="176">
        <f t="shared" si="26"/>
        <v>0</v>
      </c>
      <c r="BH175" s="176">
        <f t="shared" si="27"/>
        <v>0</v>
      </c>
      <c r="BI175" s="176">
        <f t="shared" si="28"/>
        <v>0</v>
      </c>
      <c r="BJ175" s="15" t="s">
        <v>83</v>
      </c>
      <c r="BK175" s="176">
        <f t="shared" si="29"/>
        <v>0</v>
      </c>
      <c r="BL175" s="15" t="s">
        <v>188</v>
      </c>
      <c r="BM175" s="175" t="s">
        <v>842</v>
      </c>
    </row>
    <row r="176" spans="1:65" s="2" customFormat="1" ht="16.5" customHeight="1">
      <c r="A176" s="30"/>
      <c r="B176" s="163"/>
      <c r="C176" s="186" t="s">
        <v>304</v>
      </c>
      <c r="D176" s="186" t="s">
        <v>183</v>
      </c>
      <c r="E176" s="187" t="s">
        <v>843</v>
      </c>
      <c r="F176" s="188" t="s">
        <v>844</v>
      </c>
      <c r="G176" s="189" t="s">
        <v>728</v>
      </c>
      <c r="H176" s="190">
        <v>15</v>
      </c>
      <c r="I176" s="191"/>
      <c r="J176" s="192">
        <f t="shared" si="20"/>
        <v>0</v>
      </c>
      <c r="K176" s="188" t="s">
        <v>1</v>
      </c>
      <c r="L176" s="193"/>
      <c r="M176" s="194" t="s">
        <v>1</v>
      </c>
      <c r="N176" s="195" t="s">
        <v>41</v>
      </c>
      <c r="O176" s="56"/>
      <c r="P176" s="173">
        <f t="shared" si="21"/>
        <v>0</v>
      </c>
      <c r="Q176" s="173">
        <v>0</v>
      </c>
      <c r="R176" s="173">
        <f t="shared" si="22"/>
        <v>0</v>
      </c>
      <c r="S176" s="173">
        <v>0</v>
      </c>
      <c r="T176" s="174">
        <f t="shared" si="23"/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75" t="s">
        <v>187</v>
      </c>
      <c r="AT176" s="175" t="s">
        <v>183</v>
      </c>
      <c r="AU176" s="175" t="s">
        <v>85</v>
      </c>
      <c r="AY176" s="15" t="s">
        <v>137</v>
      </c>
      <c r="BE176" s="176">
        <f t="shared" si="24"/>
        <v>0</v>
      </c>
      <c r="BF176" s="176">
        <f t="shared" si="25"/>
        <v>0</v>
      </c>
      <c r="BG176" s="176">
        <f t="shared" si="26"/>
        <v>0</v>
      </c>
      <c r="BH176" s="176">
        <f t="shared" si="27"/>
        <v>0</v>
      </c>
      <c r="BI176" s="176">
        <f t="shared" si="28"/>
        <v>0</v>
      </c>
      <c r="BJ176" s="15" t="s">
        <v>83</v>
      </c>
      <c r="BK176" s="176">
        <f t="shared" si="29"/>
        <v>0</v>
      </c>
      <c r="BL176" s="15" t="s">
        <v>188</v>
      </c>
      <c r="BM176" s="175" t="s">
        <v>845</v>
      </c>
    </row>
    <row r="177" spans="1:65" s="2" customFormat="1" ht="16.5" customHeight="1">
      <c r="A177" s="30"/>
      <c r="B177" s="163"/>
      <c r="C177" s="186" t="s">
        <v>310</v>
      </c>
      <c r="D177" s="186" t="s">
        <v>183</v>
      </c>
      <c r="E177" s="187" t="s">
        <v>846</v>
      </c>
      <c r="F177" s="188" t="s">
        <v>847</v>
      </c>
      <c r="G177" s="189" t="s">
        <v>728</v>
      </c>
      <c r="H177" s="190">
        <v>1</v>
      </c>
      <c r="I177" s="191"/>
      <c r="J177" s="192">
        <f t="shared" si="20"/>
        <v>0</v>
      </c>
      <c r="K177" s="188" t="s">
        <v>1</v>
      </c>
      <c r="L177" s="193"/>
      <c r="M177" s="194" t="s">
        <v>1</v>
      </c>
      <c r="N177" s="195" t="s">
        <v>41</v>
      </c>
      <c r="O177" s="56"/>
      <c r="P177" s="173">
        <f t="shared" si="21"/>
        <v>0</v>
      </c>
      <c r="Q177" s="173">
        <v>0</v>
      </c>
      <c r="R177" s="173">
        <f t="shared" si="22"/>
        <v>0</v>
      </c>
      <c r="S177" s="173">
        <v>0</v>
      </c>
      <c r="T177" s="174">
        <f t="shared" si="23"/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75" t="s">
        <v>187</v>
      </c>
      <c r="AT177" s="175" t="s">
        <v>183</v>
      </c>
      <c r="AU177" s="175" t="s">
        <v>85</v>
      </c>
      <c r="AY177" s="15" t="s">
        <v>137</v>
      </c>
      <c r="BE177" s="176">
        <f t="shared" si="24"/>
        <v>0</v>
      </c>
      <c r="BF177" s="176">
        <f t="shared" si="25"/>
        <v>0</v>
      </c>
      <c r="BG177" s="176">
        <f t="shared" si="26"/>
        <v>0</v>
      </c>
      <c r="BH177" s="176">
        <f t="shared" si="27"/>
        <v>0</v>
      </c>
      <c r="BI177" s="176">
        <f t="shared" si="28"/>
        <v>0</v>
      </c>
      <c r="BJ177" s="15" t="s">
        <v>83</v>
      </c>
      <c r="BK177" s="176">
        <f t="shared" si="29"/>
        <v>0</v>
      </c>
      <c r="BL177" s="15" t="s">
        <v>188</v>
      </c>
      <c r="BM177" s="175" t="s">
        <v>848</v>
      </c>
    </row>
    <row r="178" spans="1:65" s="2" customFormat="1" ht="16.5" customHeight="1">
      <c r="A178" s="30"/>
      <c r="B178" s="163"/>
      <c r="C178" s="186" t="s">
        <v>314</v>
      </c>
      <c r="D178" s="186" t="s">
        <v>183</v>
      </c>
      <c r="E178" s="187" t="s">
        <v>849</v>
      </c>
      <c r="F178" s="188" t="s">
        <v>850</v>
      </c>
      <c r="G178" s="189" t="s">
        <v>298</v>
      </c>
      <c r="H178" s="190">
        <v>1</v>
      </c>
      <c r="I178" s="191"/>
      <c r="J178" s="192">
        <f t="shared" si="20"/>
        <v>0</v>
      </c>
      <c r="K178" s="188" t="s">
        <v>1</v>
      </c>
      <c r="L178" s="193"/>
      <c r="M178" s="194" t="s">
        <v>1</v>
      </c>
      <c r="N178" s="195" t="s">
        <v>41</v>
      </c>
      <c r="O178" s="56"/>
      <c r="P178" s="173">
        <f t="shared" si="21"/>
        <v>0</v>
      </c>
      <c r="Q178" s="173">
        <v>0</v>
      </c>
      <c r="R178" s="173">
        <f t="shared" si="22"/>
        <v>0</v>
      </c>
      <c r="S178" s="173">
        <v>0</v>
      </c>
      <c r="T178" s="174">
        <f t="shared" si="23"/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75" t="s">
        <v>187</v>
      </c>
      <c r="AT178" s="175" t="s">
        <v>183</v>
      </c>
      <c r="AU178" s="175" t="s">
        <v>85</v>
      </c>
      <c r="AY178" s="15" t="s">
        <v>137</v>
      </c>
      <c r="BE178" s="176">
        <f t="shared" si="24"/>
        <v>0</v>
      </c>
      <c r="BF178" s="176">
        <f t="shared" si="25"/>
        <v>0</v>
      </c>
      <c r="BG178" s="176">
        <f t="shared" si="26"/>
        <v>0</v>
      </c>
      <c r="BH178" s="176">
        <f t="shared" si="27"/>
        <v>0</v>
      </c>
      <c r="BI178" s="176">
        <f t="shared" si="28"/>
        <v>0</v>
      </c>
      <c r="BJ178" s="15" t="s">
        <v>83</v>
      </c>
      <c r="BK178" s="176">
        <f t="shared" si="29"/>
        <v>0</v>
      </c>
      <c r="BL178" s="15" t="s">
        <v>188</v>
      </c>
      <c r="BM178" s="175" t="s">
        <v>851</v>
      </c>
    </row>
    <row r="179" spans="1:65" s="2" customFormat="1" ht="16.5" customHeight="1">
      <c r="A179" s="30"/>
      <c r="B179" s="163"/>
      <c r="C179" s="164" t="s">
        <v>318</v>
      </c>
      <c r="D179" s="164" t="s">
        <v>141</v>
      </c>
      <c r="E179" s="165" t="s">
        <v>852</v>
      </c>
      <c r="F179" s="166" t="s">
        <v>734</v>
      </c>
      <c r="G179" s="167" t="s">
        <v>298</v>
      </c>
      <c r="H179" s="168">
        <v>1</v>
      </c>
      <c r="I179" s="169"/>
      <c r="J179" s="170">
        <f t="shared" si="20"/>
        <v>0</v>
      </c>
      <c r="K179" s="166" t="s">
        <v>1</v>
      </c>
      <c r="L179" s="31"/>
      <c r="M179" s="171" t="s">
        <v>1</v>
      </c>
      <c r="N179" s="172" t="s">
        <v>41</v>
      </c>
      <c r="O179" s="56"/>
      <c r="P179" s="173">
        <f t="shared" si="21"/>
        <v>0</v>
      </c>
      <c r="Q179" s="173">
        <v>0</v>
      </c>
      <c r="R179" s="173">
        <f t="shared" si="22"/>
        <v>0</v>
      </c>
      <c r="S179" s="173">
        <v>0</v>
      </c>
      <c r="T179" s="174">
        <f t="shared" si="23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75" t="s">
        <v>188</v>
      </c>
      <c r="AT179" s="175" t="s">
        <v>141</v>
      </c>
      <c r="AU179" s="175" t="s">
        <v>85</v>
      </c>
      <c r="AY179" s="15" t="s">
        <v>137</v>
      </c>
      <c r="BE179" s="176">
        <f t="shared" si="24"/>
        <v>0</v>
      </c>
      <c r="BF179" s="176">
        <f t="shared" si="25"/>
        <v>0</v>
      </c>
      <c r="BG179" s="176">
        <f t="shared" si="26"/>
        <v>0</v>
      </c>
      <c r="BH179" s="176">
        <f t="shared" si="27"/>
        <v>0</v>
      </c>
      <c r="BI179" s="176">
        <f t="shared" si="28"/>
        <v>0</v>
      </c>
      <c r="BJ179" s="15" t="s">
        <v>83</v>
      </c>
      <c r="BK179" s="176">
        <f t="shared" si="29"/>
        <v>0</v>
      </c>
      <c r="BL179" s="15" t="s">
        <v>188</v>
      </c>
      <c r="BM179" s="175" t="s">
        <v>853</v>
      </c>
    </row>
    <row r="180" spans="2:63" s="12" customFormat="1" ht="22.95" customHeight="1">
      <c r="B180" s="150"/>
      <c r="D180" s="151" t="s">
        <v>75</v>
      </c>
      <c r="E180" s="161" t="s">
        <v>854</v>
      </c>
      <c r="F180" s="161" t="s">
        <v>855</v>
      </c>
      <c r="I180" s="153"/>
      <c r="J180" s="162">
        <f>BK180</f>
        <v>0</v>
      </c>
      <c r="L180" s="150"/>
      <c r="M180" s="155"/>
      <c r="N180" s="156"/>
      <c r="O180" s="156"/>
      <c r="P180" s="157">
        <f>SUM(P181:P201)</f>
        <v>0</v>
      </c>
      <c r="Q180" s="156"/>
      <c r="R180" s="157">
        <f>SUM(R181:R201)</f>
        <v>0</v>
      </c>
      <c r="S180" s="156"/>
      <c r="T180" s="158">
        <f>SUM(T181:T201)</f>
        <v>0</v>
      </c>
      <c r="AR180" s="151" t="s">
        <v>85</v>
      </c>
      <c r="AT180" s="159" t="s">
        <v>75</v>
      </c>
      <c r="AU180" s="159" t="s">
        <v>83</v>
      </c>
      <c r="AY180" s="151" t="s">
        <v>137</v>
      </c>
      <c r="BK180" s="160">
        <f>SUM(BK181:BK201)</f>
        <v>0</v>
      </c>
    </row>
    <row r="181" spans="1:65" s="2" customFormat="1" ht="16.5" customHeight="1">
      <c r="A181" s="30"/>
      <c r="B181" s="163"/>
      <c r="C181" s="186" t="s">
        <v>322</v>
      </c>
      <c r="D181" s="186" t="s">
        <v>183</v>
      </c>
      <c r="E181" s="187" t="s">
        <v>856</v>
      </c>
      <c r="F181" s="188" t="s">
        <v>857</v>
      </c>
      <c r="G181" s="189" t="s">
        <v>186</v>
      </c>
      <c r="H181" s="190">
        <v>25</v>
      </c>
      <c r="I181" s="191"/>
      <c r="J181" s="192">
        <f aca="true" t="shared" si="30" ref="J181:J201">ROUND(I181*H181,1)</f>
        <v>0</v>
      </c>
      <c r="K181" s="188" t="s">
        <v>1</v>
      </c>
      <c r="L181" s="193"/>
      <c r="M181" s="194" t="s">
        <v>1</v>
      </c>
      <c r="N181" s="195" t="s">
        <v>41</v>
      </c>
      <c r="O181" s="56"/>
      <c r="P181" s="173">
        <f aca="true" t="shared" si="31" ref="P181:P201">O181*H181</f>
        <v>0</v>
      </c>
      <c r="Q181" s="173">
        <v>0</v>
      </c>
      <c r="R181" s="173">
        <f aca="true" t="shared" si="32" ref="R181:R201">Q181*H181</f>
        <v>0</v>
      </c>
      <c r="S181" s="173">
        <v>0</v>
      </c>
      <c r="T181" s="174">
        <f aca="true" t="shared" si="33" ref="T181:T201">S181*H181</f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75" t="s">
        <v>187</v>
      </c>
      <c r="AT181" s="175" t="s">
        <v>183</v>
      </c>
      <c r="AU181" s="175" t="s">
        <v>85</v>
      </c>
      <c r="AY181" s="15" t="s">
        <v>137</v>
      </c>
      <c r="BE181" s="176">
        <f aca="true" t="shared" si="34" ref="BE181:BE201">IF(N181="základní",J181,0)</f>
        <v>0</v>
      </c>
      <c r="BF181" s="176">
        <f aca="true" t="shared" si="35" ref="BF181:BF201">IF(N181="snížená",J181,0)</f>
        <v>0</v>
      </c>
      <c r="BG181" s="176">
        <f aca="true" t="shared" si="36" ref="BG181:BG201">IF(N181="zákl. přenesená",J181,0)</f>
        <v>0</v>
      </c>
      <c r="BH181" s="176">
        <f aca="true" t="shared" si="37" ref="BH181:BH201">IF(N181="sníž. přenesená",J181,0)</f>
        <v>0</v>
      </c>
      <c r="BI181" s="176">
        <f aca="true" t="shared" si="38" ref="BI181:BI201">IF(N181="nulová",J181,0)</f>
        <v>0</v>
      </c>
      <c r="BJ181" s="15" t="s">
        <v>83</v>
      </c>
      <c r="BK181" s="176">
        <f aca="true" t="shared" si="39" ref="BK181:BK201">ROUND(I181*H181,1)</f>
        <v>0</v>
      </c>
      <c r="BL181" s="15" t="s">
        <v>188</v>
      </c>
      <c r="BM181" s="175" t="s">
        <v>858</v>
      </c>
    </row>
    <row r="182" spans="1:65" s="2" customFormat="1" ht="16.5" customHeight="1">
      <c r="A182" s="30"/>
      <c r="B182" s="163"/>
      <c r="C182" s="186" t="s">
        <v>326</v>
      </c>
      <c r="D182" s="186" t="s">
        <v>183</v>
      </c>
      <c r="E182" s="187" t="s">
        <v>859</v>
      </c>
      <c r="F182" s="188" t="s">
        <v>860</v>
      </c>
      <c r="G182" s="189" t="s">
        <v>186</v>
      </c>
      <c r="H182" s="190">
        <v>10</v>
      </c>
      <c r="I182" s="191"/>
      <c r="J182" s="192">
        <f t="shared" si="30"/>
        <v>0</v>
      </c>
      <c r="K182" s="188" t="s">
        <v>1</v>
      </c>
      <c r="L182" s="193"/>
      <c r="M182" s="194" t="s">
        <v>1</v>
      </c>
      <c r="N182" s="195" t="s">
        <v>41</v>
      </c>
      <c r="O182" s="56"/>
      <c r="P182" s="173">
        <f t="shared" si="31"/>
        <v>0</v>
      </c>
      <c r="Q182" s="173">
        <v>0</v>
      </c>
      <c r="R182" s="173">
        <f t="shared" si="32"/>
        <v>0</v>
      </c>
      <c r="S182" s="173">
        <v>0</v>
      </c>
      <c r="T182" s="174">
        <f t="shared" si="33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75" t="s">
        <v>187</v>
      </c>
      <c r="AT182" s="175" t="s">
        <v>183</v>
      </c>
      <c r="AU182" s="175" t="s">
        <v>85</v>
      </c>
      <c r="AY182" s="15" t="s">
        <v>137</v>
      </c>
      <c r="BE182" s="176">
        <f t="shared" si="34"/>
        <v>0</v>
      </c>
      <c r="BF182" s="176">
        <f t="shared" si="35"/>
        <v>0</v>
      </c>
      <c r="BG182" s="176">
        <f t="shared" si="36"/>
        <v>0</v>
      </c>
      <c r="BH182" s="176">
        <f t="shared" si="37"/>
        <v>0</v>
      </c>
      <c r="BI182" s="176">
        <f t="shared" si="38"/>
        <v>0</v>
      </c>
      <c r="BJ182" s="15" t="s">
        <v>83</v>
      </c>
      <c r="BK182" s="176">
        <f t="shared" si="39"/>
        <v>0</v>
      </c>
      <c r="BL182" s="15" t="s">
        <v>188</v>
      </c>
      <c r="BM182" s="175" t="s">
        <v>861</v>
      </c>
    </row>
    <row r="183" spans="1:65" s="2" customFormat="1" ht="16.5" customHeight="1">
      <c r="A183" s="30"/>
      <c r="B183" s="163"/>
      <c r="C183" s="186" t="s">
        <v>330</v>
      </c>
      <c r="D183" s="186" t="s">
        <v>183</v>
      </c>
      <c r="E183" s="187" t="s">
        <v>862</v>
      </c>
      <c r="F183" s="188" t="s">
        <v>749</v>
      </c>
      <c r="G183" s="189" t="s">
        <v>186</v>
      </c>
      <c r="H183" s="190">
        <v>54</v>
      </c>
      <c r="I183" s="191"/>
      <c r="J183" s="192">
        <f t="shared" si="30"/>
        <v>0</v>
      </c>
      <c r="K183" s="188" t="s">
        <v>1</v>
      </c>
      <c r="L183" s="193"/>
      <c r="M183" s="194" t="s">
        <v>1</v>
      </c>
      <c r="N183" s="195" t="s">
        <v>41</v>
      </c>
      <c r="O183" s="56"/>
      <c r="P183" s="173">
        <f t="shared" si="31"/>
        <v>0</v>
      </c>
      <c r="Q183" s="173">
        <v>0</v>
      </c>
      <c r="R183" s="173">
        <f t="shared" si="32"/>
        <v>0</v>
      </c>
      <c r="S183" s="173">
        <v>0</v>
      </c>
      <c r="T183" s="174">
        <f t="shared" si="33"/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75" t="s">
        <v>187</v>
      </c>
      <c r="AT183" s="175" t="s">
        <v>183</v>
      </c>
      <c r="AU183" s="175" t="s">
        <v>85</v>
      </c>
      <c r="AY183" s="15" t="s">
        <v>137</v>
      </c>
      <c r="BE183" s="176">
        <f t="shared" si="34"/>
        <v>0</v>
      </c>
      <c r="BF183" s="176">
        <f t="shared" si="35"/>
        <v>0</v>
      </c>
      <c r="BG183" s="176">
        <f t="shared" si="36"/>
        <v>0</v>
      </c>
      <c r="BH183" s="176">
        <f t="shared" si="37"/>
        <v>0</v>
      </c>
      <c r="BI183" s="176">
        <f t="shared" si="38"/>
        <v>0</v>
      </c>
      <c r="BJ183" s="15" t="s">
        <v>83</v>
      </c>
      <c r="BK183" s="176">
        <f t="shared" si="39"/>
        <v>0</v>
      </c>
      <c r="BL183" s="15" t="s">
        <v>188</v>
      </c>
      <c r="BM183" s="175" t="s">
        <v>863</v>
      </c>
    </row>
    <row r="184" spans="1:65" s="2" customFormat="1" ht="16.5" customHeight="1">
      <c r="A184" s="30"/>
      <c r="B184" s="163"/>
      <c r="C184" s="186" t="s">
        <v>334</v>
      </c>
      <c r="D184" s="186" t="s">
        <v>183</v>
      </c>
      <c r="E184" s="187" t="s">
        <v>864</v>
      </c>
      <c r="F184" s="188" t="s">
        <v>752</v>
      </c>
      <c r="G184" s="189" t="s">
        <v>186</v>
      </c>
      <c r="H184" s="190">
        <v>18</v>
      </c>
      <c r="I184" s="191"/>
      <c r="J184" s="192">
        <f t="shared" si="30"/>
        <v>0</v>
      </c>
      <c r="K184" s="188" t="s">
        <v>1</v>
      </c>
      <c r="L184" s="193"/>
      <c r="M184" s="194" t="s">
        <v>1</v>
      </c>
      <c r="N184" s="195" t="s">
        <v>41</v>
      </c>
      <c r="O184" s="56"/>
      <c r="P184" s="173">
        <f t="shared" si="31"/>
        <v>0</v>
      </c>
      <c r="Q184" s="173">
        <v>0</v>
      </c>
      <c r="R184" s="173">
        <f t="shared" si="32"/>
        <v>0</v>
      </c>
      <c r="S184" s="173">
        <v>0</v>
      </c>
      <c r="T184" s="174">
        <f t="shared" si="33"/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75" t="s">
        <v>187</v>
      </c>
      <c r="AT184" s="175" t="s">
        <v>183</v>
      </c>
      <c r="AU184" s="175" t="s">
        <v>85</v>
      </c>
      <c r="AY184" s="15" t="s">
        <v>137</v>
      </c>
      <c r="BE184" s="176">
        <f t="shared" si="34"/>
        <v>0</v>
      </c>
      <c r="BF184" s="176">
        <f t="shared" si="35"/>
        <v>0</v>
      </c>
      <c r="BG184" s="176">
        <f t="shared" si="36"/>
        <v>0</v>
      </c>
      <c r="BH184" s="176">
        <f t="shared" si="37"/>
        <v>0</v>
      </c>
      <c r="BI184" s="176">
        <f t="shared" si="38"/>
        <v>0</v>
      </c>
      <c r="BJ184" s="15" t="s">
        <v>83</v>
      </c>
      <c r="BK184" s="176">
        <f t="shared" si="39"/>
        <v>0</v>
      </c>
      <c r="BL184" s="15" t="s">
        <v>188</v>
      </c>
      <c r="BM184" s="175" t="s">
        <v>865</v>
      </c>
    </row>
    <row r="185" spans="1:65" s="2" customFormat="1" ht="16.5" customHeight="1">
      <c r="A185" s="30"/>
      <c r="B185" s="163"/>
      <c r="C185" s="186" t="s">
        <v>338</v>
      </c>
      <c r="D185" s="186" t="s">
        <v>183</v>
      </c>
      <c r="E185" s="187" t="s">
        <v>866</v>
      </c>
      <c r="F185" s="188" t="s">
        <v>755</v>
      </c>
      <c r="G185" s="189" t="s">
        <v>186</v>
      </c>
      <c r="H185" s="190">
        <v>10</v>
      </c>
      <c r="I185" s="191"/>
      <c r="J185" s="192">
        <f t="shared" si="30"/>
        <v>0</v>
      </c>
      <c r="K185" s="188" t="s">
        <v>1</v>
      </c>
      <c r="L185" s="193"/>
      <c r="M185" s="194" t="s">
        <v>1</v>
      </c>
      <c r="N185" s="195" t="s">
        <v>41</v>
      </c>
      <c r="O185" s="56"/>
      <c r="P185" s="173">
        <f t="shared" si="31"/>
        <v>0</v>
      </c>
      <c r="Q185" s="173">
        <v>0</v>
      </c>
      <c r="R185" s="173">
        <f t="shared" si="32"/>
        <v>0</v>
      </c>
      <c r="S185" s="173">
        <v>0</v>
      </c>
      <c r="T185" s="174">
        <f t="shared" si="33"/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75" t="s">
        <v>187</v>
      </c>
      <c r="AT185" s="175" t="s">
        <v>183</v>
      </c>
      <c r="AU185" s="175" t="s">
        <v>85</v>
      </c>
      <c r="AY185" s="15" t="s">
        <v>137</v>
      </c>
      <c r="BE185" s="176">
        <f t="shared" si="34"/>
        <v>0</v>
      </c>
      <c r="BF185" s="176">
        <f t="shared" si="35"/>
        <v>0</v>
      </c>
      <c r="BG185" s="176">
        <f t="shared" si="36"/>
        <v>0</v>
      </c>
      <c r="BH185" s="176">
        <f t="shared" si="37"/>
        <v>0</v>
      </c>
      <c r="BI185" s="176">
        <f t="shared" si="38"/>
        <v>0</v>
      </c>
      <c r="BJ185" s="15" t="s">
        <v>83</v>
      </c>
      <c r="BK185" s="176">
        <f t="shared" si="39"/>
        <v>0</v>
      </c>
      <c r="BL185" s="15" t="s">
        <v>188</v>
      </c>
      <c r="BM185" s="175" t="s">
        <v>867</v>
      </c>
    </row>
    <row r="186" spans="1:65" s="2" customFormat="1" ht="16.5" customHeight="1">
      <c r="A186" s="30"/>
      <c r="B186" s="163"/>
      <c r="C186" s="186" t="s">
        <v>343</v>
      </c>
      <c r="D186" s="186" t="s">
        <v>183</v>
      </c>
      <c r="E186" s="187" t="s">
        <v>868</v>
      </c>
      <c r="F186" s="188" t="s">
        <v>869</v>
      </c>
      <c r="G186" s="189" t="s">
        <v>186</v>
      </c>
      <c r="H186" s="190">
        <v>26</v>
      </c>
      <c r="I186" s="191"/>
      <c r="J186" s="192">
        <f t="shared" si="30"/>
        <v>0</v>
      </c>
      <c r="K186" s="188" t="s">
        <v>1</v>
      </c>
      <c r="L186" s="193"/>
      <c r="M186" s="194" t="s">
        <v>1</v>
      </c>
      <c r="N186" s="195" t="s">
        <v>41</v>
      </c>
      <c r="O186" s="56"/>
      <c r="P186" s="173">
        <f t="shared" si="31"/>
        <v>0</v>
      </c>
      <c r="Q186" s="173">
        <v>0</v>
      </c>
      <c r="R186" s="173">
        <f t="shared" si="32"/>
        <v>0</v>
      </c>
      <c r="S186" s="173">
        <v>0</v>
      </c>
      <c r="T186" s="174">
        <f t="shared" si="33"/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75" t="s">
        <v>187</v>
      </c>
      <c r="AT186" s="175" t="s">
        <v>183</v>
      </c>
      <c r="AU186" s="175" t="s">
        <v>85</v>
      </c>
      <c r="AY186" s="15" t="s">
        <v>137</v>
      </c>
      <c r="BE186" s="176">
        <f t="shared" si="34"/>
        <v>0</v>
      </c>
      <c r="BF186" s="176">
        <f t="shared" si="35"/>
        <v>0</v>
      </c>
      <c r="BG186" s="176">
        <f t="shared" si="36"/>
        <v>0</v>
      </c>
      <c r="BH186" s="176">
        <f t="shared" si="37"/>
        <v>0</v>
      </c>
      <c r="BI186" s="176">
        <f t="shared" si="38"/>
        <v>0</v>
      </c>
      <c r="BJ186" s="15" t="s">
        <v>83</v>
      </c>
      <c r="BK186" s="176">
        <f t="shared" si="39"/>
        <v>0</v>
      </c>
      <c r="BL186" s="15" t="s">
        <v>188</v>
      </c>
      <c r="BM186" s="175" t="s">
        <v>870</v>
      </c>
    </row>
    <row r="187" spans="1:65" s="2" customFormat="1" ht="16.5" customHeight="1">
      <c r="A187" s="30"/>
      <c r="B187" s="163"/>
      <c r="C187" s="186" t="s">
        <v>347</v>
      </c>
      <c r="D187" s="186" t="s">
        <v>183</v>
      </c>
      <c r="E187" s="187" t="s">
        <v>871</v>
      </c>
      <c r="F187" s="188" t="s">
        <v>872</v>
      </c>
      <c r="G187" s="189" t="s">
        <v>186</v>
      </c>
      <c r="H187" s="190">
        <v>28</v>
      </c>
      <c r="I187" s="191"/>
      <c r="J187" s="192">
        <f t="shared" si="30"/>
        <v>0</v>
      </c>
      <c r="K187" s="188" t="s">
        <v>1</v>
      </c>
      <c r="L187" s="193"/>
      <c r="M187" s="194" t="s">
        <v>1</v>
      </c>
      <c r="N187" s="195" t="s">
        <v>41</v>
      </c>
      <c r="O187" s="56"/>
      <c r="P187" s="173">
        <f t="shared" si="31"/>
        <v>0</v>
      </c>
      <c r="Q187" s="173">
        <v>0</v>
      </c>
      <c r="R187" s="173">
        <f t="shared" si="32"/>
        <v>0</v>
      </c>
      <c r="S187" s="173">
        <v>0</v>
      </c>
      <c r="T187" s="174">
        <f t="shared" si="33"/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75" t="s">
        <v>187</v>
      </c>
      <c r="AT187" s="175" t="s">
        <v>183</v>
      </c>
      <c r="AU187" s="175" t="s">
        <v>85</v>
      </c>
      <c r="AY187" s="15" t="s">
        <v>137</v>
      </c>
      <c r="BE187" s="176">
        <f t="shared" si="34"/>
        <v>0</v>
      </c>
      <c r="BF187" s="176">
        <f t="shared" si="35"/>
        <v>0</v>
      </c>
      <c r="BG187" s="176">
        <f t="shared" si="36"/>
        <v>0</v>
      </c>
      <c r="BH187" s="176">
        <f t="shared" si="37"/>
        <v>0</v>
      </c>
      <c r="BI187" s="176">
        <f t="shared" si="38"/>
        <v>0</v>
      </c>
      <c r="BJ187" s="15" t="s">
        <v>83</v>
      </c>
      <c r="BK187" s="176">
        <f t="shared" si="39"/>
        <v>0</v>
      </c>
      <c r="BL187" s="15" t="s">
        <v>188</v>
      </c>
      <c r="BM187" s="175" t="s">
        <v>873</v>
      </c>
    </row>
    <row r="188" spans="1:65" s="2" customFormat="1" ht="16.5" customHeight="1">
      <c r="A188" s="30"/>
      <c r="B188" s="163"/>
      <c r="C188" s="186" t="s">
        <v>351</v>
      </c>
      <c r="D188" s="186" t="s">
        <v>183</v>
      </c>
      <c r="E188" s="187" t="s">
        <v>874</v>
      </c>
      <c r="F188" s="188" t="s">
        <v>875</v>
      </c>
      <c r="G188" s="189" t="s">
        <v>186</v>
      </c>
      <c r="H188" s="190">
        <v>8</v>
      </c>
      <c r="I188" s="191"/>
      <c r="J188" s="192">
        <f t="shared" si="30"/>
        <v>0</v>
      </c>
      <c r="K188" s="188" t="s">
        <v>1</v>
      </c>
      <c r="L188" s="193"/>
      <c r="M188" s="194" t="s">
        <v>1</v>
      </c>
      <c r="N188" s="195" t="s">
        <v>41</v>
      </c>
      <c r="O188" s="56"/>
      <c r="P188" s="173">
        <f t="shared" si="31"/>
        <v>0</v>
      </c>
      <c r="Q188" s="173">
        <v>0</v>
      </c>
      <c r="R188" s="173">
        <f t="shared" si="32"/>
        <v>0</v>
      </c>
      <c r="S188" s="173">
        <v>0</v>
      </c>
      <c r="T188" s="174">
        <f t="shared" si="33"/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75" t="s">
        <v>187</v>
      </c>
      <c r="AT188" s="175" t="s">
        <v>183</v>
      </c>
      <c r="AU188" s="175" t="s">
        <v>85</v>
      </c>
      <c r="AY188" s="15" t="s">
        <v>137</v>
      </c>
      <c r="BE188" s="176">
        <f t="shared" si="34"/>
        <v>0</v>
      </c>
      <c r="BF188" s="176">
        <f t="shared" si="35"/>
        <v>0</v>
      </c>
      <c r="BG188" s="176">
        <f t="shared" si="36"/>
        <v>0</v>
      </c>
      <c r="BH188" s="176">
        <f t="shared" si="37"/>
        <v>0</v>
      </c>
      <c r="BI188" s="176">
        <f t="shared" si="38"/>
        <v>0</v>
      </c>
      <c r="BJ188" s="15" t="s">
        <v>83</v>
      </c>
      <c r="BK188" s="176">
        <f t="shared" si="39"/>
        <v>0</v>
      </c>
      <c r="BL188" s="15" t="s">
        <v>188</v>
      </c>
      <c r="BM188" s="175" t="s">
        <v>876</v>
      </c>
    </row>
    <row r="189" spans="1:65" s="2" customFormat="1" ht="16.5" customHeight="1">
      <c r="A189" s="30"/>
      <c r="B189" s="163"/>
      <c r="C189" s="186" t="s">
        <v>355</v>
      </c>
      <c r="D189" s="186" t="s">
        <v>183</v>
      </c>
      <c r="E189" s="187" t="s">
        <v>877</v>
      </c>
      <c r="F189" s="188" t="s">
        <v>878</v>
      </c>
      <c r="G189" s="189" t="s">
        <v>186</v>
      </c>
      <c r="H189" s="190">
        <v>10</v>
      </c>
      <c r="I189" s="191"/>
      <c r="J189" s="192">
        <f t="shared" si="30"/>
        <v>0</v>
      </c>
      <c r="K189" s="188" t="s">
        <v>1</v>
      </c>
      <c r="L189" s="193"/>
      <c r="M189" s="194" t="s">
        <v>1</v>
      </c>
      <c r="N189" s="195" t="s">
        <v>41</v>
      </c>
      <c r="O189" s="56"/>
      <c r="P189" s="173">
        <f t="shared" si="31"/>
        <v>0</v>
      </c>
      <c r="Q189" s="173">
        <v>0</v>
      </c>
      <c r="R189" s="173">
        <f t="shared" si="32"/>
        <v>0</v>
      </c>
      <c r="S189" s="173">
        <v>0</v>
      </c>
      <c r="T189" s="174">
        <f t="shared" si="33"/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75" t="s">
        <v>187</v>
      </c>
      <c r="AT189" s="175" t="s">
        <v>183</v>
      </c>
      <c r="AU189" s="175" t="s">
        <v>85</v>
      </c>
      <c r="AY189" s="15" t="s">
        <v>137</v>
      </c>
      <c r="BE189" s="176">
        <f t="shared" si="34"/>
        <v>0</v>
      </c>
      <c r="BF189" s="176">
        <f t="shared" si="35"/>
        <v>0</v>
      </c>
      <c r="BG189" s="176">
        <f t="shared" si="36"/>
        <v>0</v>
      </c>
      <c r="BH189" s="176">
        <f t="shared" si="37"/>
        <v>0</v>
      </c>
      <c r="BI189" s="176">
        <f t="shared" si="38"/>
        <v>0</v>
      </c>
      <c r="BJ189" s="15" t="s">
        <v>83</v>
      </c>
      <c r="BK189" s="176">
        <f t="shared" si="39"/>
        <v>0</v>
      </c>
      <c r="BL189" s="15" t="s">
        <v>188</v>
      </c>
      <c r="BM189" s="175" t="s">
        <v>879</v>
      </c>
    </row>
    <row r="190" spans="1:65" s="2" customFormat="1" ht="16.5" customHeight="1">
      <c r="A190" s="30"/>
      <c r="B190" s="163"/>
      <c r="C190" s="186" t="s">
        <v>359</v>
      </c>
      <c r="D190" s="186" t="s">
        <v>183</v>
      </c>
      <c r="E190" s="187" t="s">
        <v>880</v>
      </c>
      <c r="F190" s="188" t="s">
        <v>881</v>
      </c>
      <c r="G190" s="189" t="s">
        <v>186</v>
      </c>
      <c r="H190" s="190">
        <v>12</v>
      </c>
      <c r="I190" s="191"/>
      <c r="J190" s="192">
        <f t="shared" si="30"/>
        <v>0</v>
      </c>
      <c r="K190" s="188" t="s">
        <v>1</v>
      </c>
      <c r="L190" s="193"/>
      <c r="M190" s="194" t="s">
        <v>1</v>
      </c>
      <c r="N190" s="195" t="s">
        <v>41</v>
      </c>
      <c r="O190" s="56"/>
      <c r="P190" s="173">
        <f t="shared" si="31"/>
        <v>0</v>
      </c>
      <c r="Q190" s="173">
        <v>0</v>
      </c>
      <c r="R190" s="173">
        <f t="shared" si="32"/>
        <v>0</v>
      </c>
      <c r="S190" s="173">
        <v>0</v>
      </c>
      <c r="T190" s="174">
        <f t="shared" si="33"/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75" t="s">
        <v>187</v>
      </c>
      <c r="AT190" s="175" t="s">
        <v>183</v>
      </c>
      <c r="AU190" s="175" t="s">
        <v>85</v>
      </c>
      <c r="AY190" s="15" t="s">
        <v>137</v>
      </c>
      <c r="BE190" s="176">
        <f t="shared" si="34"/>
        <v>0</v>
      </c>
      <c r="BF190" s="176">
        <f t="shared" si="35"/>
        <v>0</v>
      </c>
      <c r="BG190" s="176">
        <f t="shared" si="36"/>
        <v>0</v>
      </c>
      <c r="BH190" s="176">
        <f t="shared" si="37"/>
        <v>0</v>
      </c>
      <c r="BI190" s="176">
        <f t="shared" si="38"/>
        <v>0</v>
      </c>
      <c r="BJ190" s="15" t="s">
        <v>83</v>
      </c>
      <c r="BK190" s="176">
        <f t="shared" si="39"/>
        <v>0</v>
      </c>
      <c r="BL190" s="15" t="s">
        <v>188</v>
      </c>
      <c r="BM190" s="175" t="s">
        <v>882</v>
      </c>
    </row>
    <row r="191" spans="1:65" s="2" customFormat="1" ht="16.5" customHeight="1">
      <c r="A191" s="30"/>
      <c r="B191" s="163"/>
      <c r="C191" s="186" t="s">
        <v>363</v>
      </c>
      <c r="D191" s="186" t="s">
        <v>183</v>
      </c>
      <c r="E191" s="187" t="s">
        <v>883</v>
      </c>
      <c r="F191" s="188" t="s">
        <v>884</v>
      </c>
      <c r="G191" s="189" t="s">
        <v>186</v>
      </c>
      <c r="H191" s="190">
        <v>8</v>
      </c>
      <c r="I191" s="191"/>
      <c r="J191" s="192">
        <f t="shared" si="30"/>
        <v>0</v>
      </c>
      <c r="K191" s="188" t="s">
        <v>1</v>
      </c>
      <c r="L191" s="193"/>
      <c r="M191" s="194" t="s">
        <v>1</v>
      </c>
      <c r="N191" s="195" t="s">
        <v>41</v>
      </c>
      <c r="O191" s="56"/>
      <c r="P191" s="173">
        <f t="shared" si="31"/>
        <v>0</v>
      </c>
      <c r="Q191" s="173">
        <v>0</v>
      </c>
      <c r="R191" s="173">
        <f t="shared" si="32"/>
        <v>0</v>
      </c>
      <c r="S191" s="173">
        <v>0</v>
      </c>
      <c r="T191" s="174">
        <f t="shared" si="33"/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75" t="s">
        <v>187</v>
      </c>
      <c r="AT191" s="175" t="s">
        <v>183</v>
      </c>
      <c r="AU191" s="175" t="s">
        <v>85</v>
      </c>
      <c r="AY191" s="15" t="s">
        <v>137</v>
      </c>
      <c r="BE191" s="176">
        <f t="shared" si="34"/>
        <v>0</v>
      </c>
      <c r="BF191" s="176">
        <f t="shared" si="35"/>
        <v>0</v>
      </c>
      <c r="BG191" s="176">
        <f t="shared" si="36"/>
        <v>0</v>
      </c>
      <c r="BH191" s="176">
        <f t="shared" si="37"/>
        <v>0</v>
      </c>
      <c r="BI191" s="176">
        <f t="shared" si="38"/>
        <v>0</v>
      </c>
      <c r="BJ191" s="15" t="s">
        <v>83</v>
      </c>
      <c r="BK191" s="176">
        <f t="shared" si="39"/>
        <v>0</v>
      </c>
      <c r="BL191" s="15" t="s">
        <v>188</v>
      </c>
      <c r="BM191" s="175" t="s">
        <v>885</v>
      </c>
    </row>
    <row r="192" spans="1:65" s="2" customFormat="1" ht="16.5" customHeight="1">
      <c r="A192" s="30"/>
      <c r="B192" s="163"/>
      <c r="C192" s="186" t="s">
        <v>367</v>
      </c>
      <c r="D192" s="186" t="s">
        <v>183</v>
      </c>
      <c r="E192" s="187" t="s">
        <v>886</v>
      </c>
      <c r="F192" s="188" t="s">
        <v>887</v>
      </c>
      <c r="G192" s="189" t="s">
        <v>728</v>
      </c>
      <c r="H192" s="190">
        <v>4</v>
      </c>
      <c r="I192" s="191"/>
      <c r="J192" s="192">
        <f t="shared" si="30"/>
        <v>0</v>
      </c>
      <c r="K192" s="188" t="s">
        <v>1</v>
      </c>
      <c r="L192" s="193"/>
      <c r="M192" s="194" t="s">
        <v>1</v>
      </c>
      <c r="N192" s="195" t="s">
        <v>41</v>
      </c>
      <c r="O192" s="56"/>
      <c r="P192" s="173">
        <f t="shared" si="31"/>
        <v>0</v>
      </c>
      <c r="Q192" s="173">
        <v>0</v>
      </c>
      <c r="R192" s="173">
        <f t="shared" si="32"/>
        <v>0</v>
      </c>
      <c r="S192" s="173">
        <v>0</v>
      </c>
      <c r="T192" s="174">
        <f t="shared" si="33"/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75" t="s">
        <v>187</v>
      </c>
      <c r="AT192" s="175" t="s">
        <v>183</v>
      </c>
      <c r="AU192" s="175" t="s">
        <v>85</v>
      </c>
      <c r="AY192" s="15" t="s">
        <v>137</v>
      </c>
      <c r="BE192" s="176">
        <f t="shared" si="34"/>
        <v>0</v>
      </c>
      <c r="BF192" s="176">
        <f t="shared" si="35"/>
        <v>0</v>
      </c>
      <c r="BG192" s="176">
        <f t="shared" si="36"/>
        <v>0</v>
      </c>
      <c r="BH192" s="176">
        <f t="shared" si="37"/>
        <v>0</v>
      </c>
      <c r="BI192" s="176">
        <f t="shared" si="38"/>
        <v>0</v>
      </c>
      <c r="BJ192" s="15" t="s">
        <v>83</v>
      </c>
      <c r="BK192" s="176">
        <f t="shared" si="39"/>
        <v>0</v>
      </c>
      <c r="BL192" s="15" t="s">
        <v>188</v>
      </c>
      <c r="BM192" s="175" t="s">
        <v>888</v>
      </c>
    </row>
    <row r="193" spans="1:65" s="2" customFormat="1" ht="16.5" customHeight="1">
      <c r="A193" s="30"/>
      <c r="B193" s="163"/>
      <c r="C193" s="186" t="s">
        <v>373</v>
      </c>
      <c r="D193" s="186" t="s">
        <v>183</v>
      </c>
      <c r="E193" s="187" t="s">
        <v>889</v>
      </c>
      <c r="F193" s="188" t="s">
        <v>890</v>
      </c>
      <c r="G193" s="189" t="s">
        <v>728</v>
      </c>
      <c r="H193" s="190">
        <v>1</v>
      </c>
      <c r="I193" s="191"/>
      <c r="J193" s="192">
        <f t="shared" si="30"/>
        <v>0</v>
      </c>
      <c r="K193" s="188" t="s">
        <v>1</v>
      </c>
      <c r="L193" s="193"/>
      <c r="M193" s="194" t="s">
        <v>1</v>
      </c>
      <c r="N193" s="195" t="s">
        <v>41</v>
      </c>
      <c r="O193" s="56"/>
      <c r="P193" s="173">
        <f t="shared" si="31"/>
        <v>0</v>
      </c>
      <c r="Q193" s="173">
        <v>0</v>
      </c>
      <c r="R193" s="173">
        <f t="shared" si="32"/>
        <v>0</v>
      </c>
      <c r="S193" s="173">
        <v>0</v>
      </c>
      <c r="T193" s="174">
        <f t="shared" si="33"/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75" t="s">
        <v>187</v>
      </c>
      <c r="AT193" s="175" t="s">
        <v>183</v>
      </c>
      <c r="AU193" s="175" t="s">
        <v>85</v>
      </c>
      <c r="AY193" s="15" t="s">
        <v>137</v>
      </c>
      <c r="BE193" s="176">
        <f t="shared" si="34"/>
        <v>0</v>
      </c>
      <c r="BF193" s="176">
        <f t="shared" si="35"/>
        <v>0</v>
      </c>
      <c r="BG193" s="176">
        <f t="shared" si="36"/>
        <v>0</v>
      </c>
      <c r="BH193" s="176">
        <f t="shared" si="37"/>
        <v>0</v>
      </c>
      <c r="BI193" s="176">
        <f t="shared" si="38"/>
        <v>0</v>
      </c>
      <c r="BJ193" s="15" t="s">
        <v>83</v>
      </c>
      <c r="BK193" s="176">
        <f t="shared" si="39"/>
        <v>0</v>
      </c>
      <c r="BL193" s="15" t="s">
        <v>188</v>
      </c>
      <c r="BM193" s="175" t="s">
        <v>891</v>
      </c>
    </row>
    <row r="194" spans="1:65" s="2" customFormat="1" ht="16.5" customHeight="1">
      <c r="A194" s="30"/>
      <c r="B194" s="163"/>
      <c r="C194" s="186" t="s">
        <v>377</v>
      </c>
      <c r="D194" s="186" t="s">
        <v>183</v>
      </c>
      <c r="E194" s="187" t="s">
        <v>892</v>
      </c>
      <c r="F194" s="188" t="s">
        <v>893</v>
      </c>
      <c r="G194" s="189" t="s">
        <v>728</v>
      </c>
      <c r="H194" s="190">
        <v>2</v>
      </c>
      <c r="I194" s="191"/>
      <c r="J194" s="192">
        <f t="shared" si="30"/>
        <v>0</v>
      </c>
      <c r="K194" s="188" t="s">
        <v>1</v>
      </c>
      <c r="L194" s="193"/>
      <c r="M194" s="194" t="s">
        <v>1</v>
      </c>
      <c r="N194" s="195" t="s">
        <v>41</v>
      </c>
      <c r="O194" s="56"/>
      <c r="P194" s="173">
        <f t="shared" si="31"/>
        <v>0</v>
      </c>
      <c r="Q194" s="173">
        <v>0</v>
      </c>
      <c r="R194" s="173">
        <f t="shared" si="32"/>
        <v>0</v>
      </c>
      <c r="S194" s="173">
        <v>0</v>
      </c>
      <c r="T194" s="174">
        <f t="shared" si="33"/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75" t="s">
        <v>187</v>
      </c>
      <c r="AT194" s="175" t="s">
        <v>183</v>
      </c>
      <c r="AU194" s="175" t="s">
        <v>85</v>
      </c>
      <c r="AY194" s="15" t="s">
        <v>137</v>
      </c>
      <c r="BE194" s="176">
        <f t="shared" si="34"/>
        <v>0</v>
      </c>
      <c r="BF194" s="176">
        <f t="shared" si="35"/>
        <v>0</v>
      </c>
      <c r="BG194" s="176">
        <f t="shared" si="36"/>
        <v>0</v>
      </c>
      <c r="BH194" s="176">
        <f t="shared" si="37"/>
        <v>0</v>
      </c>
      <c r="BI194" s="176">
        <f t="shared" si="38"/>
        <v>0</v>
      </c>
      <c r="BJ194" s="15" t="s">
        <v>83</v>
      </c>
      <c r="BK194" s="176">
        <f t="shared" si="39"/>
        <v>0</v>
      </c>
      <c r="BL194" s="15" t="s">
        <v>188</v>
      </c>
      <c r="BM194" s="175" t="s">
        <v>894</v>
      </c>
    </row>
    <row r="195" spans="1:65" s="2" customFormat="1" ht="21.75" customHeight="1">
      <c r="A195" s="30"/>
      <c r="B195" s="163"/>
      <c r="C195" s="186" t="s">
        <v>381</v>
      </c>
      <c r="D195" s="186" t="s">
        <v>183</v>
      </c>
      <c r="E195" s="187" t="s">
        <v>895</v>
      </c>
      <c r="F195" s="188" t="s">
        <v>896</v>
      </c>
      <c r="G195" s="189" t="s">
        <v>728</v>
      </c>
      <c r="H195" s="190">
        <v>1</v>
      </c>
      <c r="I195" s="191"/>
      <c r="J195" s="192">
        <f t="shared" si="30"/>
        <v>0</v>
      </c>
      <c r="K195" s="188" t="s">
        <v>1</v>
      </c>
      <c r="L195" s="193"/>
      <c r="M195" s="194" t="s">
        <v>1</v>
      </c>
      <c r="N195" s="195" t="s">
        <v>41</v>
      </c>
      <c r="O195" s="56"/>
      <c r="P195" s="173">
        <f t="shared" si="31"/>
        <v>0</v>
      </c>
      <c r="Q195" s="173">
        <v>0</v>
      </c>
      <c r="R195" s="173">
        <f t="shared" si="32"/>
        <v>0</v>
      </c>
      <c r="S195" s="173">
        <v>0</v>
      </c>
      <c r="T195" s="174">
        <f t="shared" si="33"/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75" t="s">
        <v>187</v>
      </c>
      <c r="AT195" s="175" t="s">
        <v>183</v>
      </c>
      <c r="AU195" s="175" t="s">
        <v>85</v>
      </c>
      <c r="AY195" s="15" t="s">
        <v>137</v>
      </c>
      <c r="BE195" s="176">
        <f t="shared" si="34"/>
        <v>0</v>
      </c>
      <c r="BF195" s="176">
        <f t="shared" si="35"/>
        <v>0</v>
      </c>
      <c r="BG195" s="176">
        <f t="shared" si="36"/>
        <v>0</v>
      </c>
      <c r="BH195" s="176">
        <f t="shared" si="37"/>
        <v>0</v>
      </c>
      <c r="BI195" s="176">
        <f t="shared" si="38"/>
        <v>0</v>
      </c>
      <c r="BJ195" s="15" t="s">
        <v>83</v>
      </c>
      <c r="BK195" s="176">
        <f t="shared" si="39"/>
        <v>0</v>
      </c>
      <c r="BL195" s="15" t="s">
        <v>188</v>
      </c>
      <c r="BM195" s="175" t="s">
        <v>897</v>
      </c>
    </row>
    <row r="196" spans="1:65" s="2" customFormat="1" ht="16.5" customHeight="1">
      <c r="A196" s="30"/>
      <c r="B196" s="163"/>
      <c r="C196" s="186" t="s">
        <v>385</v>
      </c>
      <c r="D196" s="186" t="s">
        <v>183</v>
      </c>
      <c r="E196" s="187" t="s">
        <v>898</v>
      </c>
      <c r="F196" s="188" t="s">
        <v>899</v>
      </c>
      <c r="G196" s="189" t="s">
        <v>728</v>
      </c>
      <c r="H196" s="190">
        <v>2</v>
      </c>
      <c r="I196" s="191"/>
      <c r="J196" s="192">
        <f t="shared" si="30"/>
        <v>0</v>
      </c>
      <c r="K196" s="188" t="s">
        <v>1</v>
      </c>
      <c r="L196" s="193"/>
      <c r="M196" s="194" t="s">
        <v>1</v>
      </c>
      <c r="N196" s="195" t="s">
        <v>41</v>
      </c>
      <c r="O196" s="56"/>
      <c r="P196" s="173">
        <f t="shared" si="31"/>
        <v>0</v>
      </c>
      <c r="Q196" s="173">
        <v>0</v>
      </c>
      <c r="R196" s="173">
        <f t="shared" si="32"/>
        <v>0</v>
      </c>
      <c r="S196" s="173">
        <v>0</v>
      </c>
      <c r="T196" s="174">
        <f t="shared" si="33"/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75" t="s">
        <v>187</v>
      </c>
      <c r="AT196" s="175" t="s">
        <v>183</v>
      </c>
      <c r="AU196" s="175" t="s">
        <v>85</v>
      </c>
      <c r="AY196" s="15" t="s">
        <v>137</v>
      </c>
      <c r="BE196" s="176">
        <f t="shared" si="34"/>
        <v>0</v>
      </c>
      <c r="BF196" s="176">
        <f t="shared" si="35"/>
        <v>0</v>
      </c>
      <c r="BG196" s="176">
        <f t="shared" si="36"/>
        <v>0</v>
      </c>
      <c r="BH196" s="176">
        <f t="shared" si="37"/>
        <v>0</v>
      </c>
      <c r="BI196" s="176">
        <f t="shared" si="38"/>
        <v>0</v>
      </c>
      <c r="BJ196" s="15" t="s">
        <v>83</v>
      </c>
      <c r="BK196" s="176">
        <f t="shared" si="39"/>
        <v>0</v>
      </c>
      <c r="BL196" s="15" t="s">
        <v>188</v>
      </c>
      <c r="BM196" s="175" t="s">
        <v>900</v>
      </c>
    </row>
    <row r="197" spans="1:65" s="2" customFormat="1" ht="16.5" customHeight="1">
      <c r="A197" s="30"/>
      <c r="B197" s="163"/>
      <c r="C197" s="186" t="s">
        <v>389</v>
      </c>
      <c r="D197" s="186" t="s">
        <v>183</v>
      </c>
      <c r="E197" s="187" t="s">
        <v>901</v>
      </c>
      <c r="F197" s="188" t="s">
        <v>902</v>
      </c>
      <c r="G197" s="189" t="s">
        <v>728</v>
      </c>
      <c r="H197" s="190">
        <v>10</v>
      </c>
      <c r="I197" s="191"/>
      <c r="J197" s="192">
        <f t="shared" si="30"/>
        <v>0</v>
      </c>
      <c r="K197" s="188" t="s">
        <v>1</v>
      </c>
      <c r="L197" s="193"/>
      <c r="M197" s="194" t="s">
        <v>1</v>
      </c>
      <c r="N197" s="195" t="s">
        <v>41</v>
      </c>
      <c r="O197" s="56"/>
      <c r="P197" s="173">
        <f t="shared" si="31"/>
        <v>0</v>
      </c>
      <c r="Q197" s="173">
        <v>0</v>
      </c>
      <c r="R197" s="173">
        <f t="shared" si="32"/>
        <v>0</v>
      </c>
      <c r="S197" s="173">
        <v>0</v>
      </c>
      <c r="T197" s="174">
        <f t="shared" si="33"/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75" t="s">
        <v>187</v>
      </c>
      <c r="AT197" s="175" t="s">
        <v>183</v>
      </c>
      <c r="AU197" s="175" t="s">
        <v>85</v>
      </c>
      <c r="AY197" s="15" t="s">
        <v>137</v>
      </c>
      <c r="BE197" s="176">
        <f t="shared" si="34"/>
        <v>0</v>
      </c>
      <c r="BF197" s="176">
        <f t="shared" si="35"/>
        <v>0</v>
      </c>
      <c r="BG197" s="176">
        <f t="shared" si="36"/>
        <v>0</v>
      </c>
      <c r="BH197" s="176">
        <f t="shared" si="37"/>
        <v>0</v>
      </c>
      <c r="BI197" s="176">
        <f t="shared" si="38"/>
        <v>0</v>
      </c>
      <c r="BJ197" s="15" t="s">
        <v>83</v>
      </c>
      <c r="BK197" s="176">
        <f t="shared" si="39"/>
        <v>0</v>
      </c>
      <c r="BL197" s="15" t="s">
        <v>188</v>
      </c>
      <c r="BM197" s="175" t="s">
        <v>903</v>
      </c>
    </row>
    <row r="198" spans="1:65" s="2" customFormat="1" ht="16.5" customHeight="1">
      <c r="A198" s="30"/>
      <c r="B198" s="163"/>
      <c r="C198" s="164" t="s">
        <v>394</v>
      </c>
      <c r="D198" s="164" t="s">
        <v>141</v>
      </c>
      <c r="E198" s="165" t="s">
        <v>904</v>
      </c>
      <c r="F198" s="166" t="s">
        <v>905</v>
      </c>
      <c r="G198" s="167" t="s">
        <v>728</v>
      </c>
      <c r="H198" s="168">
        <v>24</v>
      </c>
      <c r="I198" s="169"/>
      <c r="J198" s="170">
        <f t="shared" si="30"/>
        <v>0</v>
      </c>
      <c r="K198" s="166" t="s">
        <v>1</v>
      </c>
      <c r="L198" s="31"/>
      <c r="M198" s="171" t="s">
        <v>1</v>
      </c>
      <c r="N198" s="172" t="s">
        <v>41</v>
      </c>
      <c r="O198" s="56"/>
      <c r="P198" s="173">
        <f t="shared" si="31"/>
        <v>0</v>
      </c>
      <c r="Q198" s="173">
        <v>0</v>
      </c>
      <c r="R198" s="173">
        <f t="shared" si="32"/>
        <v>0</v>
      </c>
      <c r="S198" s="173">
        <v>0</v>
      </c>
      <c r="T198" s="174">
        <f t="shared" si="33"/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75" t="s">
        <v>188</v>
      </c>
      <c r="AT198" s="175" t="s">
        <v>141</v>
      </c>
      <c r="AU198" s="175" t="s">
        <v>85</v>
      </c>
      <c r="AY198" s="15" t="s">
        <v>137</v>
      </c>
      <c r="BE198" s="176">
        <f t="shared" si="34"/>
        <v>0</v>
      </c>
      <c r="BF198" s="176">
        <f t="shared" si="35"/>
        <v>0</v>
      </c>
      <c r="BG198" s="176">
        <f t="shared" si="36"/>
        <v>0</v>
      </c>
      <c r="BH198" s="176">
        <f t="shared" si="37"/>
        <v>0</v>
      </c>
      <c r="BI198" s="176">
        <f t="shared" si="38"/>
        <v>0</v>
      </c>
      <c r="BJ198" s="15" t="s">
        <v>83</v>
      </c>
      <c r="BK198" s="176">
        <f t="shared" si="39"/>
        <v>0</v>
      </c>
      <c r="BL198" s="15" t="s">
        <v>188</v>
      </c>
      <c r="BM198" s="175" t="s">
        <v>906</v>
      </c>
    </row>
    <row r="199" spans="1:65" s="2" customFormat="1" ht="16.5" customHeight="1">
      <c r="A199" s="30"/>
      <c r="B199" s="163"/>
      <c r="C199" s="186" t="s">
        <v>398</v>
      </c>
      <c r="D199" s="186" t="s">
        <v>183</v>
      </c>
      <c r="E199" s="187" t="s">
        <v>907</v>
      </c>
      <c r="F199" s="188" t="s">
        <v>908</v>
      </c>
      <c r="G199" s="189" t="s">
        <v>728</v>
      </c>
      <c r="H199" s="190">
        <v>22</v>
      </c>
      <c r="I199" s="191"/>
      <c r="J199" s="192">
        <f t="shared" si="30"/>
        <v>0</v>
      </c>
      <c r="K199" s="188" t="s">
        <v>1</v>
      </c>
      <c r="L199" s="193"/>
      <c r="M199" s="194" t="s">
        <v>1</v>
      </c>
      <c r="N199" s="195" t="s">
        <v>41</v>
      </c>
      <c r="O199" s="56"/>
      <c r="P199" s="173">
        <f t="shared" si="31"/>
        <v>0</v>
      </c>
      <c r="Q199" s="173">
        <v>0</v>
      </c>
      <c r="R199" s="173">
        <f t="shared" si="32"/>
        <v>0</v>
      </c>
      <c r="S199" s="173">
        <v>0</v>
      </c>
      <c r="T199" s="174">
        <f t="shared" si="33"/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75" t="s">
        <v>187</v>
      </c>
      <c r="AT199" s="175" t="s">
        <v>183</v>
      </c>
      <c r="AU199" s="175" t="s">
        <v>85</v>
      </c>
      <c r="AY199" s="15" t="s">
        <v>137</v>
      </c>
      <c r="BE199" s="176">
        <f t="shared" si="34"/>
        <v>0</v>
      </c>
      <c r="BF199" s="176">
        <f t="shared" si="35"/>
        <v>0</v>
      </c>
      <c r="BG199" s="176">
        <f t="shared" si="36"/>
        <v>0</v>
      </c>
      <c r="BH199" s="176">
        <f t="shared" si="37"/>
        <v>0</v>
      </c>
      <c r="BI199" s="176">
        <f t="shared" si="38"/>
        <v>0</v>
      </c>
      <c r="BJ199" s="15" t="s">
        <v>83</v>
      </c>
      <c r="BK199" s="176">
        <f t="shared" si="39"/>
        <v>0</v>
      </c>
      <c r="BL199" s="15" t="s">
        <v>188</v>
      </c>
      <c r="BM199" s="175" t="s">
        <v>909</v>
      </c>
    </row>
    <row r="200" spans="1:65" s="2" customFormat="1" ht="21.75" customHeight="1">
      <c r="A200" s="30"/>
      <c r="B200" s="163"/>
      <c r="C200" s="186" t="s">
        <v>402</v>
      </c>
      <c r="D200" s="186" t="s">
        <v>183</v>
      </c>
      <c r="E200" s="187" t="s">
        <v>910</v>
      </c>
      <c r="F200" s="188" t="s">
        <v>911</v>
      </c>
      <c r="G200" s="189" t="s">
        <v>912</v>
      </c>
      <c r="H200" s="190">
        <v>1</v>
      </c>
      <c r="I200" s="191"/>
      <c r="J200" s="192">
        <f t="shared" si="30"/>
        <v>0</v>
      </c>
      <c r="K200" s="188" t="s">
        <v>1</v>
      </c>
      <c r="L200" s="193"/>
      <c r="M200" s="194" t="s">
        <v>1</v>
      </c>
      <c r="N200" s="195" t="s">
        <v>41</v>
      </c>
      <c r="O200" s="56"/>
      <c r="P200" s="173">
        <f t="shared" si="31"/>
        <v>0</v>
      </c>
      <c r="Q200" s="173">
        <v>0</v>
      </c>
      <c r="R200" s="173">
        <f t="shared" si="32"/>
        <v>0</v>
      </c>
      <c r="S200" s="173">
        <v>0</v>
      </c>
      <c r="T200" s="174">
        <f t="shared" si="33"/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75" t="s">
        <v>187</v>
      </c>
      <c r="AT200" s="175" t="s">
        <v>183</v>
      </c>
      <c r="AU200" s="175" t="s">
        <v>85</v>
      </c>
      <c r="AY200" s="15" t="s">
        <v>137</v>
      </c>
      <c r="BE200" s="176">
        <f t="shared" si="34"/>
        <v>0</v>
      </c>
      <c r="BF200" s="176">
        <f t="shared" si="35"/>
        <v>0</v>
      </c>
      <c r="BG200" s="176">
        <f t="shared" si="36"/>
        <v>0</v>
      </c>
      <c r="BH200" s="176">
        <f t="shared" si="37"/>
        <v>0</v>
      </c>
      <c r="BI200" s="176">
        <f t="shared" si="38"/>
        <v>0</v>
      </c>
      <c r="BJ200" s="15" t="s">
        <v>83</v>
      </c>
      <c r="BK200" s="176">
        <f t="shared" si="39"/>
        <v>0</v>
      </c>
      <c r="BL200" s="15" t="s">
        <v>188</v>
      </c>
      <c r="BM200" s="175" t="s">
        <v>913</v>
      </c>
    </row>
    <row r="201" spans="1:65" s="2" customFormat="1" ht="16.5" customHeight="1">
      <c r="A201" s="30"/>
      <c r="B201" s="163"/>
      <c r="C201" s="164" t="s">
        <v>406</v>
      </c>
      <c r="D201" s="164" t="s">
        <v>141</v>
      </c>
      <c r="E201" s="165" t="s">
        <v>914</v>
      </c>
      <c r="F201" s="166" t="s">
        <v>734</v>
      </c>
      <c r="G201" s="167" t="s">
        <v>298</v>
      </c>
      <c r="H201" s="168">
        <v>1</v>
      </c>
      <c r="I201" s="169"/>
      <c r="J201" s="170">
        <f t="shared" si="30"/>
        <v>0</v>
      </c>
      <c r="K201" s="166" t="s">
        <v>1</v>
      </c>
      <c r="L201" s="31"/>
      <c r="M201" s="171" t="s">
        <v>1</v>
      </c>
      <c r="N201" s="172" t="s">
        <v>41</v>
      </c>
      <c r="O201" s="56"/>
      <c r="P201" s="173">
        <f t="shared" si="31"/>
        <v>0</v>
      </c>
      <c r="Q201" s="173">
        <v>0</v>
      </c>
      <c r="R201" s="173">
        <f t="shared" si="32"/>
        <v>0</v>
      </c>
      <c r="S201" s="173">
        <v>0</v>
      </c>
      <c r="T201" s="174">
        <f t="shared" si="33"/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75" t="s">
        <v>188</v>
      </c>
      <c r="AT201" s="175" t="s">
        <v>141</v>
      </c>
      <c r="AU201" s="175" t="s">
        <v>85</v>
      </c>
      <c r="AY201" s="15" t="s">
        <v>137</v>
      </c>
      <c r="BE201" s="176">
        <f t="shared" si="34"/>
        <v>0</v>
      </c>
      <c r="BF201" s="176">
        <f t="shared" si="35"/>
        <v>0</v>
      </c>
      <c r="BG201" s="176">
        <f t="shared" si="36"/>
        <v>0</v>
      </c>
      <c r="BH201" s="176">
        <f t="shared" si="37"/>
        <v>0</v>
      </c>
      <c r="BI201" s="176">
        <f t="shared" si="38"/>
        <v>0</v>
      </c>
      <c r="BJ201" s="15" t="s">
        <v>83</v>
      </c>
      <c r="BK201" s="176">
        <f t="shared" si="39"/>
        <v>0</v>
      </c>
      <c r="BL201" s="15" t="s">
        <v>188</v>
      </c>
      <c r="BM201" s="175" t="s">
        <v>915</v>
      </c>
    </row>
    <row r="202" spans="2:63" s="12" customFormat="1" ht="22.95" customHeight="1">
      <c r="B202" s="150"/>
      <c r="D202" s="151" t="s">
        <v>75</v>
      </c>
      <c r="E202" s="161" t="s">
        <v>916</v>
      </c>
      <c r="F202" s="161" t="s">
        <v>917</v>
      </c>
      <c r="I202" s="153"/>
      <c r="J202" s="162">
        <f>BK202</f>
        <v>0</v>
      </c>
      <c r="L202" s="150"/>
      <c r="M202" s="155"/>
      <c r="N202" s="156"/>
      <c r="O202" s="156"/>
      <c r="P202" s="157">
        <f>SUM(P203:P213)</f>
        <v>0</v>
      </c>
      <c r="Q202" s="156"/>
      <c r="R202" s="157">
        <f>SUM(R203:R213)</f>
        <v>0</v>
      </c>
      <c r="S202" s="156"/>
      <c r="T202" s="158">
        <f>SUM(T203:T213)</f>
        <v>0</v>
      </c>
      <c r="AR202" s="151" t="s">
        <v>85</v>
      </c>
      <c r="AT202" s="159" t="s">
        <v>75</v>
      </c>
      <c r="AU202" s="159" t="s">
        <v>83</v>
      </c>
      <c r="AY202" s="151" t="s">
        <v>137</v>
      </c>
      <c r="BK202" s="160">
        <f>SUM(BK203:BK213)</f>
        <v>0</v>
      </c>
    </row>
    <row r="203" spans="1:65" s="2" customFormat="1" ht="16.5" customHeight="1">
      <c r="A203" s="30"/>
      <c r="B203" s="163"/>
      <c r="C203" s="164" t="s">
        <v>410</v>
      </c>
      <c r="D203" s="164" t="s">
        <v>141</v>
      </c>
      <c r="E203" s="165" t="s">
        <v>918</v>
      </c>
      <c r="F203" s="166" t="s">
        <v>919</v>
      </c>
      <c r="G203" s="167" t="s">
        <v>772</v>
      </c>
      <c r="H203" s="168">
        <v>20</v>
      </c>
      <c r="I203" s="169"/>
      <c r="J203" s="170">
        <f aca="true" t="shared" si="40" ref="J203:J213">ROUND(I203*H203,1)</f>
        <v>0</v>
      </c>
      <c r="K203" s="166" t="s">
        <v>1</v>
      </c>
      <c r="L203" s="31"/>
      <c r="M203" s="171" t="s">
        <v>1</v>
      </c>
      <c r="N203" s="172" t="s">
        <v>41</v>
      </c>
      <c r="O203" s="56"/>
      <c r="P203" s="173">
        <f aca="true" t="shared" si="41" ref="P203:P213">O203*H203</f>
        <v>0</v>
      </c>
      <c r="Q203" s="173">
        <v>0</v>
      </c>
      <c r="R203" s="173">
        <f aca="true" t="shared" si="42" ref="R203:R213">Q203*H203</f>
        <v>0</v>
      </c>
      <c r="S203" s="173">
        <v>0</v>
      </c>
      <c r="T203" s="174">
        <f aca="true" t="shared" si="43" ref="T203:T213">S203*H203</f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75" t="s">
        <v>188</v>
      </c>
      <c r="AT203" s="175" t="s">
        <v>141</v>
      </c>
      <c r="AU203" s="175" t="s">
        <v>85</v>
      </c>
      <c r="AY203" s="15" t="s">
        <v>137</v>
      </c>
      <c r="BE203" s="176">
        <f aca="true" t="shared" si="44" ref="BE203:BE213">IF(N203="základní",J203,0)</f>
        <v>0</v>
      </c>
      <c r="BF203" s="176">
        <f aca="true" t="shared" si="45" ref="BF203:BF213">IF(N203="snížená",J203,0)</f>
        <v>0</v>
      </c>
      <c r="BG203" s="176">
        <f aca="true" t="shared" si="46" ref="BG203:BG213">IF(N203="zákl. přenesená",J203,0)</f>
        <v>0</v>
      </c>
      <c r="BH203" s="176">
        <f aca="true" t="shared" si="47" ref="BH203:BH213">IF(N203="sníž. přenesená",J203,0)</f>
        <v>0</v>
      </c>
      <c r="BI203" s="176">
        <f aca="true" t="shared" si="48" ref="BI203:BI213">IF(N203="nulová",J203,0)</f>
        <v>0</v>
      </c>
      <c r="BJ203" s="15" t="s">
        <v>83</v>
      </c>
      <c r="BK203" s="176">
        <f aca="true" t="shared" si="49" ref="BK203:BK213">ROUND(I203*H203,1)</f>
        <v>0</v>
      </c>
      <c r="BL203" s="15" t="s">
        <v>188</v>
      </c>
      <c r="BM203" s="175" t="s">
        <v>920</v>
      </c>
    </row>
    <row r="204" spans="1:65" s="2" customFormat="1" ht="16.5" customHeight="1">
      <c r="A204" s="30"/>
      <c r="B204" s="163"/>
      <c r="C204" s="164" t="s">
        <v>416</v>
      </c>
      <c r="D204" s="164" t="s">
        <v>141</v>
      </c>
      <c r="E204" s="165" t="s">
        <v>921</v>
      </c>
      <c r="F204" s="166" t="s">
        <v>922</v>
      </c>
      <c r="G204" s="167" t="s">
        <v>772</v>
      </c>
      <c r="H204" s="168">
        <v>21</v>
      </c>
      <c r="I204" s="169"/>
      <c r="J204" s="170">
        <f t="shared" si="40"/>
        <v>0</v>
      </c>
      <c r="K204" s="166" t="s">
        <v>1</v>
      </c>
      <c r="L204" s="31"/>
      <c r="M204" s="171" t="s">
        <v>1</v>
      </c>
      <c r="N204" s="172" t="s">
        <v>41</v>
      </c>
      <c r="O204" s="56"/>
      <c r="P204" s="173">
        <f t="shared" si="41"/>
        <v>0</v>
      </c>
      <c r="Q204" s="173">
        <v>0</v>
      </c>
      <c r="R204" s="173">
        <f t="shared" si="42"/>
        <v>0</v>
      </c>
      <c r="S204" s="173">
        <v>0</v>
      </c>
      <c r="T204" s="174">
        <f t="shared" si="43"/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75" t="s">
        <v>188</v>
      </c>
      <c r="AT204" s="175" t="s">
        <v>141</v>
      </c>
      <c r="AU204" s="175" t="s">
        <v>85</v>
      </c>
      <c r="AY204" s="15" t="s">
        <v>137</v>
      </c>
      <c r="BE204" s="176">
        <f t="shared" si="44"/>
        <v>0</v>
      </c>
      <c r="BF204" s="176">
        <f t="shared" si="45"/>
        <v>0</v>
      </c>
      <c r="BG204" s="176">
        <f t="shared" si="46"/>
        <v>0</v>
      </c>
      <c r="BH204" s="176">
        <f t="shared" si="47"/>
        <v>0</v>
      </c>
      <c r="BI204" s="176">
        <f t="shared" si="48"/>
        <v>0</v>
      </c>
      <c r="BJ204" s="15" t="s">
        <v>83</v>
      </c>
      <c r="BK204" s="176">
        <f t="shared" si="49"/>
        <v>0</v>
      </c>
      <c r="BL204" s="15" t="s">
        <v>188</v>
      </c>
      <c r="BM204" s="175" t="s">
        <v>923</v>
      </c>
    </row>
    <row r="205" spans="1:65" s="2" customFormat="1" ht="16.5" customHeight="1">
      <c r="A205" s="30"/>
      <c r="B205" s="163"/>
      <c r="C205" s="164" t="s">
        <v>420</v>
      </c>
      <c r="D205" s="164" t="s">
        <v>141</v>
      </c>
      <c r="E205" s="165" t="s">
        <v>924</v>
      </c>
      <c r="F205" s="166" t="s">
        <v>925</v>
      </c>
      <c r="G205" s="167" t="s">
        <v>772</v>
      </c>
      <c r="H205" s="168">
        <v>41</v>
      </c>
      <c r="I205" s="169"/>
      <c r="J205" s="170">
        <f t="shared" si="40"/>
        <v>0</v>
      </c>
      <c r="K205" s="166" t="s">
        <v>1</v>
      </c>
      <c r="L205" s="31"/>
      <c r="M205" s="171" t="s">
        <v>1</v>
      </c>
      <c r="N205" s="172" t="s">
        <v>41</v>
      </c>
      <c r="O205" s="56"/>
      <c r="P205" s="173">
        <f t="shared" si="41"/>
        <v>0</v>
      </c>
      <c r="Q205" s="173">
        <v>0</v>
      </c>
      <c r="R205" s="173">
        <f t="shared" si="42"/>
        <v>0</v>
      </c>
      <c r="S205" s="173">
        <v>0</v>
      </c>
      <c r="T205" s="174">
        <f t="shared" si="43"/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75" t="s">
        <v>188</v>
      </c>
      <c r="AT205" s="175" t="s">
        <v>141</v>
      </c>
      <c r="AU205" s="175" t="s">
        <v>85</v>
      </c>
      <c r="AY205" s="15" t="s">
        <v>137</v>
      </c>
      <c r="BE205" s="176">
        <f t="shared" si="44"/>
        <v>0</v>
      </c>
      <c r="BF205" s="176">
        <f t="shared" si="45"/>
        <v>0</v>
      </c>
      <c r="BG205" s="176">
        <f t="shared" si="46"/>
        <v>0</v>
      </c>
      <c r="BH205" s="176">
        <f t="shared" si="47"/>
        <v>0</v>
      </c>
      <c r="BI205" s="176">
        <f t="shared" si="48"/>
        <v>0</v>
      </c>
      <c r="BJ205" s="15" t="s">
        <v>83</v>
      </c>
      <c r="BK205" s="176">
        <f t="shared" si="49"/>
        <v>0</v>
      </c>
      <c r="BL205" s="15" t="s">
        <v>188</v>
      </c>
      <c r="BM205" s="175" t="s">
        <v>926</v>
      </c>
    </row>
    <row r="206" spans="1:65" s="2" customFormat="1" ht="16.5" customHeight="1">
      <c r="A206" s="30"/>
      <c r="B206" s="163"/>
      <c r="C206" s="164" t="s">
        <v>424</v>
      </c>
      <c r="D206" s="164" t="s">
        <v>141</v>
      </c>
      <c r="E206" s="165" t="s">
        <v>927</v>
      </c>
      <c r="F206" s="166" t="s">
        <v>928</v>
      </c>
      <c r="G206" s="167" t="s">
        <v>560</v>
      </c>
      <c r="H206" s="168">
        <v>16</v>
      </c>
      <c r="I206" s="169"/>
      <c r="J206" s="170">
        <f t="shared" si="40"/>
        <v>0</v>
      </c>
      <c r="K206" s="166" t="s">
        <v>1</v>
      </c>
      <c r="L206" s="31"/>
      <c r="M206" s="171" t="s">
        <v>1</v>
      </c>
      <c r="N206" s="172" t="s">
        <v>41</v>
      </c>
      <c r="O206" s="56"/>
      <c r="P206" s="173">
        <f t="shared" si="41"/>
        <v>0</v>
      </c>
      <c r="Q206" s="173">
        <v>0</v>
      </c>
      <c r="R206" s="173">
        <f t="shared" si="42"/>
        <v>0</v>
      </c>
      <c r="S206" s="173">
        <v>0</v>
      </c>
      <c r="T206" s="174">
        <f t="shared" si="43"/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75" t="s">
        <v>188</v>
      </c>
      <c r="AT206" s="175" t="s">
        <v>141</v>
      </c>
      <c r="AU206" s="175" t="s">
        <v>85</v>
      </c>
      <c r="AY206" s="15" t="s">
        <v>137</v>
      </c>
      <c r="BE206" s="176">
        <f t="shared" si="44"/>
        <v>0</v>
      </c>
      <c r="BF206" s="176">
        <f t="shared" si="45"/>
        <v>0</v>
      </c>
      <c r="BG206" s="176">
        <f t="shared" si="46"/>
        <v>0</v>
      </c>
      <c r="BH206" s="176">
        <f t="shared" si="47"/>
        <v>0</v>
      </c>
      <c r="BI206" s="176">
        <f t="shared" si="48"/>
        <v>0</v>
      </c>
      <c r="BJ206" s="15" t="s">
        <v>83</v>
      </c>
      <c r="BK206" s="176">
        <f t="shared" si="49"/>
        <v>0</v>
      </c>
      <c r="BL206" s="15" t="s">
        <v>188</v>
      </c>
      <c r="BM206" s="175" t="s">
        <v>929</v>
      </c>
    </row>
    <row r="207" spans="1:65" s="2" customFormat="1" ht="16.5" customHeight="1">
      <c r="A207" s="30"/>
      <c r="B207" s="163"/>
      <c r="C207" s="164" t="s">
        <v>428</v>
      </c>
      <c r="D207" s="164" t="s">
        <v>141</v>
      </c>
      <c r="E207" s="165" t="s">
        <v>930</v>
      </c>
      <c r="F207" s="166" t="s">
        <v>931</v>
      </c>
      <c r="G207" s="167" t="s">
        <v>560</v>
      </c>
      <c r="H207" s="168">
        <v>14</v>
      </c>
      <c r="I207" s="169"/>
      <c r="J207" s="170">
        <f t="shared" si="40"/>
        <v>0</v>
      </c>
      <c r="K207" s="166" t="s">
        <v>1</v>
      </c>
      <c r="L207" s="31"/>
      <c r="M207" s="171" t="s">
        <v>1</v>
      </c>
      <c r="N207" s="172" t="s">
        <v>41</v>
      </c>
      <c r="O207" s="56"/>
      <c r="P207" s="173">
        <f t="shared" si="41"/>
        <v>0</v>
      </c>
      <c r="Q207" s="173">
        <v>0</v>
      </c>
      <c r="R207" s="173">
        <f t="shared" si="42"/>
        <v>0</v>
      </c>
      <c r="S207" s="173">
        <v>0</v>
      </c>
      <c r="T207" s="174">
        <f t="shared" si="43"/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75" t="s">
        <v>188</v>
      </c>
      <c r="AT207" s="175" t="s">
        <v>141</v>
      </c>
      <c r="AU207" s="175" t="s">
        <v>85</v>
      </c>
      <c r="AY207" s="15" t="s">
        <v>137</v>
      </c>
      <c r="BE207" s="176">
        <f t="shared" si="44"/>
        <v>0</v>
      </c>
      <c r="BF207" s="176">
        <f t="shared" si="45"/>
        <v>0</v>
      </c>
      <c r="BG207" s="176">
        <f t="shared" si="46"/>
        <v>0</v>
      </c>
      <c r="BH207" s="176">
        <f t="shared" si="47"/>
        <v>0</v>
      </c>
      <c r="BI207" s="176">
        <f t="shared" si="48"/>
        <v>0</v>
      </c>
      <c r="BJ207" s="15" t="s">
        <v>83</v>
      </c>
      <c r="BK207" s="176">
        <f t="shared" si="49"/>
        <v>0</v>
      </c>
      <c r="BL207" s="15" t="s">
        <v>188</v>
      </c>
      <c r="BM207" s="175" t="s">
        <v>932</v>
      </c>
    </row>
    <row r="208" spans="1:65" s="2" customFormat="1" ht="16.5" customHeight="1">
      <c r="A208" s="30"/>
      <c r="B208" s="163"/>
      <c r="C208" s="164" t="s">
        <v>432</v>
      </c>
      <c r="D208" s="164" t="s">
        <v>141</v>
      </c>
      <c r="E208" s="165" t="s">
        <v>933</v>
      </c>
      <c r="F208" s="166" t="s">
        <v>934</v>
      </c>
      <c r="G208" s="167" t="s">
        <v>560</v>
      </c>
      <c r="H208" s="168">
        <v>24</v>
      </c>
      <c r="I208" s="169"/>
      <c r="J208" s="170">
        <f t="shared" si="40"/>
        <v>0</v>
      </c>
      <c r="K208" s="166" t="s">
        <v>1</v>
      </c>
      <c r="L208" s="31"/>
      <c r="M208" s="171" t="s">
        <v>1</v>
      </c>
      <c r="N208" s="172" t="s">
        <v>41</v>
      </c>
      <c r="O208" s="56"/>
      <c r="P208" s="173">
        <f t="shared" si="41"/>
        <v>0</v>
      </c>
      <c r="Q208" s="173">
        <v>0</v>
      </c>
      <c r="R208" s="173">
        <f t="shared" si="42"/>
        <v>0</v>
      </c>
      <c r="S208" s="173">
        <v>0</v>
      </c>
      <c r="T208" s="174">
        <f t="shared" si="43"/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75" t="s">
        <v>188</v>
      </c>
      <c r="AT208" s="175" t="s">
        <v>141</v>
      </c>
      <c r="AU208" s="175" t="s">
        <v>85</v>
      </c>
      <c r="AY208" s="15" t="s">
        <v>137</v>
      </c>
      <c r="BE208" s="176">
        <f t="shared" si="44"/>
        <v>0</v>
      </c>
      <c r="BF208" s="176">
        <f t="shared" si="45"/>
        <v>0</v>
      </c>
      <c r="BG208" s="176">
        <f t="shared" si="46"/>
        <v>0</v>
      </c>
      <c r="BH208" s="176">
        <f t="shared" si="47"/>
        <v>0</v>
      </c>
      <c r="BI208" s="176">
        <f t="shared" si="48"/>
        <v>0</v>
      </c>
      <c r="BJ208" s="15" t="s">
        <v>83</v>
      </c>
      <c r="BK208" s="176">
        <f t="shared" si="49"/>
        <v>0</v>
      </c>
      <c r="BL208" s="15" t="s">
        <v>188</v>
      </c>
      <c r="BM208" s="175" t="s">
        <v>935</v>
      </c>
    </row>
    <row r="209" spans="1:65" s="2" customFormat="1" ht="16.5" customHeight="1">
      <c r="A209" s="30"/>
      <c r="B209" s="163"/>
      <c r="C209" s="164" t="s">
        <v>436</v>
      </c>
      <c r="D209" s="164" t="s">
        <v>141</v>
      </c>
      <c r="E209" s="165" t="s">
        <v>936</v>
      </c>
      <c r="F209" s="166" t="s">
        <v>937</v>
      </c>
      <c r="G209" s="167" t="s">
        <v>560</v>
      </c>
      <c r="H209" s="168">
        <v>16</v>
      </c>
      <c r="I209" s="169"/>
      <c r="J209" s="170">
        <f t="shared" si="40"/>
        <v>0</v>
      </c>
      <c r="K209" s="166" t="s">
        <v>1</v>
      </c>
      <c r="L209" s="31"/>
      <c r="M209" s="171" t="s">
        <v>1</v>
      </c>
      <c r="N209" s="172" t="s">
        <v>41</v>
      </c>
      <c r="O209" s="56"/>
      <c r="P209" s="173">
        <f t="shared" si="41"/>
        <v>0</v>
      </c>
      <c r="Q209" s="173">
        <v>0</v>
      </c>
      <c r="R209" s="173">
        <f t="shared" si="42"/>
        <v>0</v>
      </c>
      <c r="S209" s="173">
        <v>0</v>
      </c>
      <c r="T209" s="174">
        <f t="shared" si="43"/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75" t="s">
        <v>188</v>
      </c>
      <c r="AT209" s="175" t="s">
        <v>141</v>
      </c>
      <c r="AU209" s="175" t="s">
        <v>85</v>
      </c>
      <c r="AY209" s="15" t="s">
        <v>137</v>
      </c>
      <c r="BE209" s="176">
        <f t="shared" si="44"/>
        <v>0</v>
      </c>
      <c r="BF209" s="176">
        <f t="shared" si="45"/>
        <v>0</v>
      </c>
      <c r="BG209" s="176">
        <f t="shared" si="46"/>
        <v>0</v>
      </c>
      <c r="BH209" s="176">
        <f t="shared" si="47"/>
        <v>0</v>
      </c>
      <c r="BI209" s="176">
        <f t="shared" si="48"/>
        <v>0</v>
      </c>
      <c r="BJ209" s="15" t="s">
        <v>83</v>
      </c>
      <c r="BK209" s="176">
        <f t="shared" si="49"/>
        <v>0</v>
      </c>
      <c r="BL209" s="15" t="s">
        <v>188</v>
      </c>
      <c r="BM209" s="175" t="s">
        <v>938</v>
      </c>
    </row>
    <row r="210" spans="1:65" s="2" customFormat="1" ht="16.5" customHeight="1">
      <c r="A210" s="30"/>
      <c r="B210" s="163"/>
      <c r="C210" s="164" t="s">
        <v>440</v>
      </c>
      <c r="D210" s="164" t="s">
        <v>141</v>
      </c>
      <c r="E210" s="165" t="s">
        <v>939</v>
      </c>
      <c r="F210" s="166" t="s">
        <v>940</v>
      </c>
      <c r="G210" s="167" t="s">
        <v>560</v>
      </c>
      <c r="H210" s="168">
        <v>18</v>
      </c>
      <c r="I210" s="169"/>
      <c r="J210" s="170">
        <f t="shared" si="40"/>
        <v>0</v>
      </c>
      <c r="K210" s="166" t="s">
        <v>1</v>
      </c>
      <c r="L210" s="31"/>
      <c r="M210" s="171" t="s">
        <v>1</v>
      </c>
      <c r="N210" s="172" t="s">
        <v>41</v>
      </c>
      <c r="O210" s="56"/>
      <c r="P210" s="173">
        <f t="shared" si="41"/>
        <v>0</v>
      </c>
      <c r="Q210" s="173">
        <v>0</v>
      </c>
      <c r="R210" s="173">
        <f t="shared" si="42"/>
        <v>0</v>
      </c>
      <c r="S210" s="173">
        <v>0</v>
      </c>
      <c r="T210" s="174">
        <f t="shared" si="43"/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75" t="s">
        <v>188</v>
      </c>
      <c r="AT210" s="175" t="s">
        <v>141</v>
      </c>
      <c r="AU210" s="175" t="s">
        <v>85</v>
      </c>
      <c r="AY210" s="15" t="s">
        <v>137</v>
      </c>
      <c r="BE210" s="176">
        <f t="shared" si="44"/>
        <v>0</v>
      </c>
      <c r="BF210" s="176">
        <f t="shared" si="45"/>
        <v>0</v>
      </c>
      <c r="BG210" s="176">
        <f t="shared" si="46"/>
        <v>0</v>
      </c>
      <c r="BH210" s="176">
        <f t="shared" si="47"/>
        <v>0</v>
      </c>
      <c r="BI210" s="176">
        <f t="shared" si="48"/>
        <v>0</v>
      </c>
      <c r="BJ210" s="15" t="s">
        <v>83</v>
      </c>
      <c r="BK210" s="176">
        <f t="shared" si="49"/>
        <v>0</v>
      </c>
      <c r="BL210" s="15" t="s">
        <v>188</v>
      </c>
      <c r="BM210" s="175" t="s">
        <v>941</v>
      </c>
    </row>
    <row r="211" spans="1:65" s="2" customFormat="1" ht="16.5" customHeight="1">
      <c r="A211" s="30"/>
      <c r="B211" s="163"/>
      <c r="C211" s="164" t="s">
        <v>444</v>
      </c>
      <c r="D211" s="164" t="s">
        <v>141</v>
      </c>
      <c r="E211" s="165" t="s">
        <v>942</v>
      </c>
      <c r="F211" s="166" t="s">
        <v>943</v>
      </c>
      <c r="G211" s="167" t="s">
        <v>298</v>
      </c>
      <c r="H211" s="168">
        <v>1</v>
      </c>
      <c r="I211" s="169"/>
      <c r="J211" s="170">
        <f t="shared" si="40"/>
        <v>0</v>
      </c>
      <c r="K211" s="166" t="s">
        <v>1</v>
      </c>
      <c r="L211" s="31"/>
      <c r="M211" s="171" t="s">
        <v>1</v>
      </c>
      <c r="N211" s="172" t="s">
        <v>41</v>
      </c>
      <c r="O211" s="56"/>
      <c r="P211" s="173">
        <f t="shared" si="41"/>
        <v>0</v>
      </c>
      <c r="Q211" s="173">
        <v>0</v>
      </c>
      <c r="R211" s="173">
        <f t="shared" si="42"/>
        <v>0</v>
      </c>
      <c r="S211" s="173">
        <v>0</v>
      </c>
      <c r="T211" s="174">
        <f t="shared" si="43"/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75" t="s">
        <v>188</v>
      </c>
      <c r="AT211" s="175" t="s">
        <v>141</v>
      </c>
      <c r="AU211" s="175" t="s">
        <v>85</v>
      </c>
      <c r="AY211" s="15" t="s">
        <v>137</v>
      </c>
      <c r="BE211" s="176">
        <f t="shared" si="44"/>
        <v>0</v>
      </c>
      <c r="BF211" s="176">
        <f t="shared" si="45"/>
        <v>0</v>
      </c>
      <c r="BG211" s="176">
        <f t="shared" si="46"/>
        <v>0</v>
      </c>
      <c r="BH211" s="176">
        <f t="shared" si="47"/>
        <v>0</v>
      </c>
      <c r="BI211" s="176">
        <f t="shared" si="48"/>
        <v>0</v>
      </c>
      <c r="BJ211" s="15" t="s">
        <v>83</v>
      </c>
      <c r="BK211" s="176">
        <f t="shared" si="49"/>
        <v>0</v>
      </c>
      <c r="BL211" s="15" t="s">
        <v>188</v>
      </c>
      <c r="BM211" s="175" t="s">
        <v>944</v>
      </c>
    </row>
    <row r="212" spans="1:65" s="2" customFormat="1" ht="16.5" customHeight="1">
      <c r="A212" s="30"/>
      <c r="B212" s="163"/>
      <c r="C212" s="164" t="s">
        <v>448</v>
      </c>
      <c r="D212" s="164" t="s">
        <v>141</v>
      </c>
      <c r="E212" s="165" t="s">
        <v>945</v>
      </c>
      <c r="F212" s="166" t="s">
        <v>946</v>
      </c>
      <c r="G212" s="167" t="s">
        <v>298</v>
      </c>
      <c r="H212" s="168">
        <v>1</v>
      </c>
      <c r="I212" s="169"/>
      <c r="J212" s="170">
        <f t="shared" si="40"/>
        <v>0</v>
      </c>
      <c r="K212" s="166" t="s">
        <v>1</v>
      </c>
      <c r="L212" s="31"/>
      <c r="M212" s="171" t="s">
        <v>1</v>
      </c>
      <c r="N212" s="172" t="s">
        <v>41</v>
      </c>
      <c r="O212" s="56"/>
      <c r="P212" s="173">
        <f t="shared" si="41"/>
        <v>0</v>
      </c>
      <c r="Q212" s="173">
        <v>0</v>
      </c>
      <c r="R212" s="173">
        <f t="shared" si="42"/>
        <v>0</v>
      </c>
      <c r="S212" s="173">
        <v>0</v>
      </c>
      <c r="T212" s="174">
        <f t="shared" si="43"/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75" t="s">
        <v>188</v>
      </c>
      <c r="AT212" s="175" t="s">
        <v>141</v>
      </c>
      <c r="AU212" s="175" t="s">
        <v>85</v>
      </c>
      <c r="AY212" s="15" t="s">
        <v>137</v>
      </c>
      <c r="BE212" s="176">
        <f t="shared" si="44"/>
        <v>0</v>
      </c>
      <c r="BF212" s="176">
        <f t="shared" si="45"/>
        <v>0</v>
      </c>
      <c r="BG212" s="176">
        <f t="shared" si="46"/>
        <v>0</v>
      </c>
      <c r="BH212" s="176">
        <f t="shared" si="47"/>
        <v>0</v>
      </c>
      <c r="BI212" s="176">
        <f t="shared" si="48"/>
        <v>0</v>
      </c>
      <c r="BJ212" s="15" t="s">
        <v>83</v>
      </c>
      <c r="BK212" s="176">
        <f t="shared" si="49"/>
        <v>0</v>
      </c>
      <c r="BL212" s="15" t="s">
        <v>188</v>
      </c>
      <c r="BM212" s="175" t="s">
        <v>947</v>
      </c>
    </row>
    <row r="213" spans="1:65" s="2" customFormat="1" ht="21.75" customHeight="1">
      <c r="A213" s="30"/>
      <c r="B213" s="163"/>
      <c r="C213" s="164" t="s">
        <v>453</v>
      </c>
      <c r="D213" s="164" t="s">
        <v>141</v>
      </c>
      <c r="E213" s="165" t="s">
        <v>948</v>
      </c>
      <c r="F213" s="166" t="s">
        <v>585</v>
      </c>
      <c r="G213" s="167" t="s">
        <v>298</v>
      </c>
      <c r="H213" s="168">
        <v>1</v>
      </c>
      <c r="I213" s="169"/>
      <c r="J213" s="170">
        <f t="shared" si="40"/>
        <v>0</v>
      </c>
      <c r="K213" s="166" t="s">
        <v>1</v>
      </c>
      <c r="L213" s="31"/>
      <c r="M213" s="197" t="s">
        <v>1</v>
      </c>
      <c r="N213" s="198" t="s">
        <v>41</v>
      </c>
      <c r="O213" s="199"/>
      <c r="P213" s="200">
        <f t="shared" si="41"/>
        <v>0</v>
      </c>
      <c r="Q213" s="200">
        <v>0</v>
      </c>
      <c r="R213" s="200">
        <f t="shared" si="42"/>
        <v>0</v>
      </c>
      <c r="S213" s="200">
        <v>0</v>
      </c>
      <c r="T213" s="201">
        <f t="shared" si="43"/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75" t="s">
        <v>188</v>
      </c>
      <c r="AT213" s="175" t="s">
        <v>141</v>
      </c>
      <c r="AU213" s="175" t="s">
        <v>85</v>
      </c>
      <c r="AY213" s="15" t="s">
        <v>137</v>
      </c>
      <c r="BE213" s="176">
        <f t="shared" si="44"/>
        <v>0</v>
      </c>
      <c r="BF213" s="176">
        <f t="shared" si="45"/>
        <v>0</v>
      </c>
      <c r="BG213" s="176">
        <f t="shared" si="46"/>
        <v>0</v>
      </c>
      <c r="BH213" s="176">
        <f t="shared" si="47"/>
        <v>0</v>
      </c>
      <c r="BI213" s="176">
        <f t="shared" si="48"/>
        <v>0</v>
      </c>
      <c r="BJ213" s="15" t="s">
        <v>83</v>
      </c>
      <c r="BK213" s="176">
        <f t="shared" si="49"/>
        <v>0</v>
      </c>
      <c r="BL213" s="15" t="s">
        <v>188</v>
      </c>
      <c r="BM213" s="175" t="s">
        <v>949</v>
      </c>
    </row>
    <row r="214" spans="1:31" s="2" customFormat="1" ht="6.9" customHeight="1">
      <c r="A214" s="30"/>
      <c r="B214" s="45"/>
      <c r="C214" s="46"/>
      <c r="D214" s="46"/>
      <c r="E214" s="46"/>
      <c r="F214" s="46"/>
      <c r="G214" s="46"/>
      <c r="H214" s="46"/>
      <c r="I214" s="123"/>
      <c r="J214" s="46"/>
      <c r="K214" s="46"/>
      <c r="L214" s="31"/>
      <c r="M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</row>
  </sheetData>
  <autoFilter ref="C130:K213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Ševčík</dc:creator>
  <cp:keywords/>
  <dc:description/>
  <cp:lastModifiedBy>Provozni</cp:lastModifiedBy>
  <cp:lastPrinted>2020-05-11T13:04:35Z</cp:lastPrinted>
  <dcterms:created xsi:type="dcterms:W3CDTF">2020-05-11T11:14:36Z</dcterms:created>
  <dcterms:modified xsi:type="dcterms:W3CDTF">2021-05-10T03:57:55Z</dcterms:modified>
  <cp:category/>
  <cp:version/>
  <cp:contentType/>
  <cp:contentStatus/>
</cp:coreProperties>
</file>