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5440" windowHeight="15390" firstSheet="1" activeTab="1"/>
  </bookViews>
  <sheets>
    <sheet name="Rekapitulace stavby" sheetId="1" state="veryHidden" r:id="rId1"/>
    <sheet name="21 - SOŠ Vyškov - Oprava ..." sheetId="2" r:id="rId2"/>
  </sheets>
  <definedNames>
    <definedName name="_xlnm._FilterDatabase" localSheetId="1" hidden="1">'21 - SOŠ Vyškov - Oprava ...'!$C$130:$K$344</definedName>
    <definedName name="_xlnm.Print_Area" localSheetId="1">'21 - SOŠ Vyškov - Oprava ...'!$C$4:$J$76,'21 - SOŠ Vyškov - Oprava ...'!$C$82:$J$114,'21 - SOŠ Vyškov - Oprava ...'!$C$120:$K$344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'21 - SOŠ Vyškov - Oprava ...'!$130:$130</definedName>
  </definedNames>
  <calcPr calcId="181029"/>
</workbook>
</file>

<file path=xl/sharedStrings.xml><?xml version="1.0" encoding="utf-8"?>
<sst xmlns="http://schemas.openxmlformats.org/spreadsheetml/2006/main" count="2525" uniqueCount="521">
  <si>
    <t>Export Komplet</t>
  </si>
  <si>
    <t/>
  </si>
  <si>
    <t>2.0</t>
  </si>
  <si>
    <t>ZAMOK</t>
  </si>
  <si>
    <t>False</t>
  </si>
  <si>
    <t>{e5cd62df-920f-400c-8a8b-259ebbf43460}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</si>
  <si>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</si>
  <si>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</si>
  <si>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</si>
  <si>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</si>
  <si>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</si>
  <si>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</si>
  <si>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</si>
  <si>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</si>
  <si>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</si>
  <si>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</si>
  <si>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SOŠ Vyškov - Oprava učebny robotizace</t>
  </si>
  <si>
    <t>KSO:</t>
  </si>
  <si>
    <t>CC-CZ:</t>
  </si>
  <si>
    <t>Místo:</t>
  </si>
  <si>
    <t xml:space="preserve"> </t>
  </si>
  <si>
    <t>Datum:</t>
  </si>
  <si>
    <t>29. 4. 2021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</si>
  <si>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</si>
  <si>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</si>
  <si>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</si>
  <si>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</si>
  <si>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</si>
  <si>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</si>
  <si>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</si>
  <si>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</si>
  <si>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</si>
  <si>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</si>
  <si>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</si>
  <si>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</si>
  <si>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</si>
  <si>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</si>
  <si>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</si>
  <si>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</si>
  <si>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</si>
  <si>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</si>
  <si>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</si>
  <si>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</si>
  <si>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</si>
  <si>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</si>
  <si>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</si>
  <si>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</si>
  <si>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</si>
  <si>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</si>
  <si>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</si>
  <si>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</si>
  <si>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</si>
  <si>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</si>
  <si>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</si>
  <si>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</si>
  <si>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</si>
  <si>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</si>
  <si>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</si>
  <si>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</si>
  <si>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</si>
  <si>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</si>
  <si>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</si>
  <si>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</si>
  <si>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</si>
  <si>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</si>
  <si>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</si>
  <si>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</si>
  <si>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</si>
  <si>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</si>
  <si>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</si>
  <si>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</si>
  <si>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</si>
  <si>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</si>
  <si>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</si>
  <si>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</si>
  <si>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</si>
  <si>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</si>
  <si>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</si>
  <si>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</si>
  <si>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f1</t>
  </si>
  <si>
    <t>plochy stěn bez ostění</t>
  </si>
  <si>
    <t>110,31</t>
  </si>
  <si>
    <t>2</t>
  </si>
  <si>
    <t>f3</t>
  </si>
  <si>
    <t>stěny bez oken</t>
  </si>
  <si>
    <t>138,75</t>
  </si>
  <si>
    <t>KRYCÍ LIST SOUPISU PRACÍ</t>
  </si>
  <si>
    <t>f6</t>
  </si>
  <si>
    <t>plocha m.č. 1.04</t>
  </si>
  <si>
    <t>76,23</t>
  </si>
  <si>
    <t>f4</t>
  </si>
  <si>
    <t>ryhy elektro</t>
  </si>
  <si>
    <t>26,4</t>
  </si>
  <si>
    <t>f5</t>
  </si>
  <si>
    <t>opravy trhlin v podlaze</t>
  </si>
  <si>
    <t>18,15</t>
  </si>
  <si>
    <t>f2</t>
  </si>
  <si>
    <t>ostění oken a dveří</t>
  </si>
  <si>
    <t>16,38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</si>
  <si>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</si>
  <si>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</si>
  <si>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</si>
  <si>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</si>
  <si>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</si>
  <si>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</si>
  <si>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</si>
  <si>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</si>
  <si>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</si>
  <si>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</si>
  <si>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</si>
  <si>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</si>
  <si>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</si>
  <si>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</si>
  <si>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</si>
  <si>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</si>
  <si>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</si>
  <si>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</si>
  <si>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</si>
  <si>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</si>
  <si>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</si>
  <si>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</si>
  <si>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</si>
  <si>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</si>
  <si>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</si>
  <si>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</si>
  <si>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</si>
  <si>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</si>
  <si>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</si>
  <si>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</si>
  <si>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</si>
  <si>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</si>
  <si>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</si>
  <si>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</si>
  <si>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</si>
  <si>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</si>
  <si>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</si>
  <si>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</si>
  <si>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</si>
  <si>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</si>
  <si>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</si>
  <si>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</si>
  <si>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</si>
  <si>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317121351</t>
  </si>
  <si>
    <t>Montáž ŽB překladů prefabrikovaných do rýh světlosti otvoru do 2400 mm</t>
  </si>
  <si>
    <t>kus</t>
  </si>
  <si>
    <t>4</t>
  </si>
  <si>
    <t>-1544791299</t>
  </si>
  <si>
    <t>VV</t>
  </si>
  <si>
    <t>Součet</t>
  </si>
  <si>
    <t>M</t>
  </si>
  <si>
    <t>59321102</t>
  </si>
  <si>
    <t>překlad železobetonový RZP s úkosem 1790x140x140mm</t>
  </si>
  <si>
    <t>8</t>
  </si>
  <si>
    <t>693305797</t>
  </si>
  <si>
    <t>317234410</t>
  </si>
  <si>
    <t>Vyzdívka mezi nosníky z cihel pálených na MC</t>
  </si>
  <si>
    <t>m3</t>
  </si>
  <si>
    <t>671975923</t>
  </si>
  <si>
    <t xml:space="preserve">doplnění mezi překlady </t>
  </si>
  <si>
    <t>0,02*1,8*0,14</t>
  </si>
  <si>
    <t>319201321</t>
  </si>
  <si>
    <t>Vyrovnání nerovného povrchu zdiva tl do 30 mm maltou</t>
  </si>
  <si>
    <t>m2</t>
  </si>
  <si>
    <t>-289478100</t>
  </si>
  <si>
    <t>nerovnosti stávajících omítek</t>
  </si>
  <si>
    <t>3,7*(11,55*2+6,6*2)</t>
  </si>
  <si>
    <t>3,7*0,6*2</t>
  </si>
  <si>
    <t>Mezisoučet</t>
  </si>
  <si>
    <t>odpočet otvorů</t>
  </si>
  <si>
    <t>-4*2,1*2,1</t>
  </si>
  <si>
    <t>-2*1,5*2</t>
  </si>
  <si>
    <t>-2*4*0,6</t>
  </si>
  <si>
    <t>6</t>
  </si>
  <si>
    <t>Úpravy povrchů, podlahy a osazování výplní</t>
  </si>
  <si>
    <t>5</t>
  </si>
  <si>
    <t>612142001</t>
  </si>
  <si>
    <t>Potažení vnitřních stěn sklovláknitým pletivem vtlačeným do tenkovrstvé hmoty</t>
  </si>
  <si>
    <t>914010116</t>
  </si>
  <si>
    <t>612311131</t>
  </si>
  <si>
    <t>Potažení vnitřních stěn vápenným štukem tloušťky do 3 mm</t>
  </si>
  <si>
    <t>218438335</t>
  </si>
  <si>
    <t>7</t>
  </si>
  <si>
    <t>61232511R</t>
  </si>
  <si>
    <t>Zapravení omítky po rozvodech Elektro</t>
  </si>
  <si>
    <t>kpl</t>
  </si>
  <si>
    <t>810722823</t>
  </si>
  <si>
    <t>612325302</t>
  </si>
  <si>
    <t>Vápenocementová štuková omítka ostění nebo nadpraží</t>
  </si>
  <si>
    <t>1776187198</t>
  </si>
  <si>
    <t>okna a dveře</t>
  </si>
  <si>
    <t>4*0,2*2,1*4</t>
  </si>
  <si>
    <t>2*0,3*(1,5+2*2,1)</t>
  </si>
  <si>
    <t>2*0,15*(2*4,1+2*1,1)</t>
  </si>
  <si>
    <t>9</t>
  </si>
  <si>
    <t>612325422</t>
  </si>
  <si>
    <t>Oprava vnitřní vápenocementové štukové omítky stěn v rozsahu plochy do 30%</t>
  </si>
  <si>
    <t>251588484</t>
  </si>
  <si>
    <t>chodba 1.01 - celá stěna sousesedící s 1.04</t>
  </si>
  <si>
    <t>11,55*5,4</t>
  </si>
  <si>
    <t>10</t>
  </si>
  <si>
    <t>619995001</t>
  </si>
  <si>
    <t>Začištění omítek kolem oken, dveří, podlah nebo obkladů</t>
  </si>
  <si>
    <t>m</t>
  </si>
  <si>
    <t>2142965945</t>
  </si>
  <si>
    <t>4*2,1*4</t>
  </si>
  <si>
    <t>2*(1,5+2*2,1)</t>
  </si>
  <si>
    <t>2*(2*4,1+2*1,1)</t>
  </si>
  <si>
    <t xml:space="preserve">podlaha </t>
  </si>
  <si>
    <t>2*11,55+2*6,6</t>
  </si>
  <si>
    <t>11</t>
  </si>
  <si>
    <t>622143003</t>
  </si>
  <si>
    <t>Montáž omítkových plastových nebo pozinkovaných rohových profilů s tkaninou</t>
  </si>
  <si>
    <t>-65846981</t>
  </si>
  <si>
    <t>rohy oken, začišťovací lišty</t>
  </si>
  <si>
    <t>2*4*2,1*4</t>
  </si>
  <si>
    <t>2*2*(1,5+2*2,1)</t>
  </si>
  <si>
    <t>2*2*(2*4,1+2*1,1)</t>
  </si>
  <si>
    <t>4*4</t>
  </si>
  <si>
    <t>12</t>
  </si>
  <si>
    <t>59051480R</t>
  </si>
  <si>
    <t xml:space="preserve">lišta rohová pozink, začišťovací lišty pod štuk </t>
  </si>
  <si>
    <t>928562851</t>
  </si>
  <si>
    <t>13</t>
  </si>
  <si>
    <t>629135102</t>
  </si>
  <si>
    <t>Vyrovnávací vrstva z MC š do 300 mm</t>
  </si>
  <si>
    <t>-1806527775</t>
  </si>
  <si>
    <t>vnitřní parapety</t>
  </si>
  <si>
    <t>4*4,1</t>
  </si>
  <si>
    <t>14</t>
  </si>
  <si>
    <t>631312141</t>
  </si>
  <si>
    <t>Doplnění dosavadních mazanin prostým betonem s dodáním hmot, bez potěru, plochy jednotlivě rýh v dosavadních mazaninách</t>
  </si>
  <si>
    <t>-485252988</t>
  </si>
  <si>
    <t>rýhy ve dveřích</t>
  </si>
  <si>
    <t>1,5*0,3*0,2</t>
  </si>
  <si>
    <t>rýhy elektro, opravy v podlaze</t>
  </si>
  <si>
    <t>51,15*0,2*0,1</t>
  </si>
  <si>
    <t>632683112</t>
  </si>
  <si>
    <t>Sešívání trhlin v betonových podlahách ocelovými sponkami ve vzdálenosti přes 10 do 15 cm</t>
  </si>
  <si>
    <t>1294871833</t>
  </si>
  <si>
    <t>opravy v podlaze</t>
  </si>
  <si>
    <t>11,55</t>
  </si>
  <si>
    <t>61</t>
  </si>
  <si>
    <t>Úprava povrchů vnitřních</t>
  </si>
  <si>
    <t>16</t>
  </si>
  <si>
    <t>619991011</t>
  </si>
  <si>
    <t>Zakrytí vnitřních ploch před znečištěním včetně pozdějšího odkrytí konstrukcí a prvků obalením fólií a přelepením páskou</t>
  </si>
  <si>
    <t>718412204</t>
  </si>
  <si>
    <t>chodba</t>
  </si>
  <si>
    <t>39,55*2,4</t>
  </si>
  <si>
    <t>Ostatní konstrukce a práce, bourání</t>
  </si>
  <si>
    <t>17</t>
  </si>
  <si>
    <t>949101112</t>
  </si>
  <si>
    <t>Lešení pomocné pro objekty pozemních staveb s lešeňovou podlahou v do 3,5 m zatížení do 150 kg/m2</t>
  </si>
  <si>
    <t>1428287454</t>
  </si>
  <si>
    <t>18</t>
  </si>
  <si>
    <t>952901111</t>
  </si>
  <si>
    <t>Vyčištění budov bytové a občanské výstavby při výšce podlaží do 4 m</t>
  </si>
  <si>
    <t>-107338958</t>
  </si>
  <si>
    <t>plocha podlahy 1.04</t>
  </si>
  <si>
    <t>11,55*6,6</t>
  </si>
  <si>
    <t>plocha chodby 1.01</t>
  </si>
  <si>
    <t>19</t>
  </si>
  <si>
    <t>962081131</t>
  </si>
  <si>
    <t>Bourání příček ze skleněných tvárnic tl do 100 mm</t>
  </si>
  <si>
    <t>1783141178</t>
  </si>
  <si>
    <t>luxfery</t>
  </si>
  <si>
    <t>2*4,1*1,1</t>
  </si>
  <si>
    <t>20</t>
  </si>
  <si>
    <t>967031132</t>
  </si>
  <si>
    <t>Přisekání rovných ostění v cihelném zdivu na MV nebo MVC</t>
  </si>
  <si>
    <t>1190556787</t>
  </si>
  <si>
    <t>dveře</t>
  </si>
  <si>
    <t>2*2,1*2*0,3</t>
  </si>
  <si>
    <t>968072456</t>
  </si>
  <si>
    <t>Vybourání kovových dveřních zárubní pl přes 2 m2</t>
  </si>
  <si>
    <t>-1656618781</t>
  </si>
  <si>
    <t>1,5*2,1</t>
  </si>
  <si>
    <t>22</t>
  </si>
  <si>
    <t>971028661</t>
  </si>
  <si>
    <t>Vybourání otvorů ve zdivu smíšeném pl do 4 m2 tl do 600 mm</t>
  </si>
  <si>
    <t>-1140945288</t>
  </si>
  <si>
    <t>dveřní otvor</t>
  </si>
  <si>
    <t>1,5*2,1*0,3</t>
  </si>
  <si>
    <t>23</t>
  </si>
  <si>
    <t>974031664</t>
  </si>
  <si>
    <t>Vysekání rýh ve zdivu cihelném pro vtahování nosníků hl do 150 mm v do 150 mm</t>
  </si>
  <si>
    <t>-2006312877</t>
  </si>
  <si>
    <t>vnitřní dveře</t>
  </si>
  <si>
    <t>1,80*2</t>
  </si>
  <si>
    <t>24</t>
  </si>
  <si>
    <t>974042535R</t>
  </si>
  <si>
    <t>Vysekání rýh v betonové podlaze hl do 50 mm š do 200 mm</t>
  </si>
  <si>
    <t>1643839273</t>
  </si>
  <si>
    <t>f4+f5</t>
  </si>
  <si>
    <t>25</t>
  </si>
  <si>
    <t>975022241</t>
  </si>
  <si>
    <t>Podchycení nadzákladového zdiva dřevěnou výztuhou v. podchycení do 3 m, při tl. zdiva do 450 mm a délce podchycení do 3 m</t>
  </si>
  <si>
    <t>-970524920</t>
  </si>
  <si>
    <t>překlad nad dveře</t>
  </si>
  <si>
    <t>1,8</t>
  </si>
  <si>
    <t>26</t>
  </si>
  <si>
    <t>977151118</t>
  </si>
  <si>
    <t>Jádrové vrty diamantovými korunkami do D 100 mm do stavebních materiálů</t>
  </si>
  <si>
    <t>-1163729985</t>
  </si>
  <si>
    <t>pro rozvody</t>
  </si>
  <si>
    <t>0,3*6</t>
  </si>
  <si>
    <t>27</t>
  </si>
  <si>
    <t>977312112</t>
  </si>
  <si>
    <t>Řezání stávajících betonových mazanin vyztužených hl do 100 mm</t>
  </si>
  <si>
    <t>-1829693095</t>
  </si>
  <si>
    <t>rozvody elektro</t>
  </si>
  <si>
    <t>6,6*4</t>
  </si>
  <si>
    <t>11,55+6,6</t>
  </si>
  <si>
    <t>28</t>
  </si>
  <si>
    <t>978013141</t>
  </si>
  <si>
    <t>Otlučení (osekání) vnitřní vápenné nebo vápenocementové omítky stěn v rozsahu do 30 %</t>
  </si>
  <si>
    <t>-15667151</t>
  </si>
  <si>
    <t>997</t>
  </si>
  <si>
    <t>Přesun sutě</t>
  </si>
  <si>
    <t>29</t>
  </si>
  <si>
    <t>997002611</t>
  </si>
  <si>
    <t>Nakládání suti a vybouraných hmot</t>
  </si>
  <si>
    <t>t</t>
  </si>
  <si>
    <t>-1986505656</t>
  </si>
  <si>
    <t>30</t>
  </si>
  <si>
    <t>997013211</t>
  </si>
  <si>
    <t>Vnitrostaveništní doprava suti a vybouraných hmot pro budovy v do 6 m ručně</t>
  </si>
  <si>
    <t>-1487418626</t>
  </si>
  <si>
    <t>31</t>
  </si>
  <si>
    <t>997013501</t>
  </si>
  <si>
    <t>Odvoz suti a vybouraných hmot na skládku nebo meziskládku do 1 km se složením</t>
  </si>
  <si>
    <t>431627336</t>
  </si>
  <si>
    <t>32</t>
  </si>
  <si>
    <t>997013809</t>
  </si>
  <si>
    <t>Poplatek za uložení na skládce (skládkovné) stavebního odpadu ze směsí nebo oddělených frakcí betonu, cihel a keramických výrobků kód odpadu 170 107</t>
  </si>
  <si>
    <t>-1561497808</t>
  </si>
  <si>
    <t>998</t>
  </si>
  <si>
    <t>Přesun hmot</t>
  </si>
  <si>
    <t>33</t>
  </si>
  <si>
    <t>998018001</t>
  </si>
  <si>
    <t>Přesun hmot ruční pro budovy v do 6 m</t>
  </si>
  <si>
    <t>2008944221</t>
  </si>
  <si>
    <t>PSV</t>
  </si>
  <si>
    <t>Práce a dodávky PSV</t>
  </si>
  <si>
    <t>741</t>
  </si>
  <si>
    <t>Elektroinstalace - silnoproud</t>
  </si>
  <si>
    <t>34</t>
  </si>
  <si>
    <t>74111000R</t>
  </si>
  <si>
    <t>Elektroinstalace - dle rozpočtu v příloze</t>
  </si>
  <si>
    <t>-1618936899</t>
  </si>
  <si>
    <t>763</t>
  </si>
  <si>
    <t>Konstrukce suché výstavby</t>
  </si>
  <si>
    <t>35</t>
  </si>
  <si>
    <t>763131411</t>
  </si>
  <si>
    <t>SDK podhled desky 1xA 12,5 bez TI dvouvrstvá spodní kce profil CD+UD</t>
  </si>
  <si>
    <t>118336463</t>
  </si>
  <si>
    <t>36</t>
  </si>
  <si>
    <t>763131767</t>
  </si>
  <si>
    <t>Příplatek k SDK podhledu za výšku zavěšení přes 1,5 m</t>
  </si>
  <si>
    <t>-618583079</t>
  </si>
  <si>
    <t>37</t>
  </si>
  <si>
    <t>763164711</t>
  </si>
  <si>
    <t>SDK obklad kovových kcí uzavřeného tvaru š do 0,8 m desky 1xA 12,5</t>
  </si>
  <si>
    <t>-792666278</t>
  </si>
  <si>
    <t>vytvoření nadpraží v otvoru ze strany chodby 1.01</t>
  </si>
  <si>
    <t>4,1*2</t>
  </si>
  <si>
    <t>38</t>
  </si>
  <si>
    <t>763172313</t>
  </si>
  <si>
    <t>Montáž revizních dvířek SDK kcí vel. 400x400 mm</t>
  </si>
  <si>
    <t>-2063062255</t>
  </si>
  <si>
    <t>39</t>
  </si>
  <si>
    <t>59030712</t>
  </si>
  <si>
    <t>dvířka revizní s automatickým zámkem 400x400mm</t>
  </si>
  <si>
    <t>-553289426</t>
  </si>
  <si>
    <t>40</t>
  </si>
  <si>
    <t>763782213</t>
  </si>
  <si>
    <t>Montáž dřevostaveb stropní konstrukce v do 10 m z nosníků plnostěnných průřezové plochy do 500 cm2</t>
  </si>
  <si>
    <t>-2086234810</t>
  </si>
  <si>
    <t>Snížení otvoru - pomocný nosník v místě překladu otvoru po luxferách</t>
  </si>
  <si>
    <t>41</t>
  </si>
  <si>
    <t>61223266</t>
  </si>
  <si>
    <t>hranol konstrukční KVH lepený průřezu 140x140-240mm nepohledový</t>
  </si>
  <si>
    <t>-707595101</t>
  </si>
  <si>
    <t>2*4,1*0,14*0,26</t>
  </si>
  <si>
    <t>0,298*1,1 'Přepočtené koeficientem množství</t>
  </si>
  <si>
    <t>42</t>
  </si>
  <si>
    <t>998763100</t>
  </si>
  <si>
    <t>Přesun hmot tonážní pro dřevostavby v objektech v do 6 m</t>
  </si>
  <si>
    <t>2117181259</t>
  </si>
  <si>
    <t>43</t>
  </si>
  <si>
    <t>998763181</t>
  </si>
  <si>
    <t>Příplatek k přesunu hmot tonážní pro 763 dřevostavby prováděný bez použití mechanizace</t>
  </si>
  <si>
    <t>-869833304</t>
  </si>
  <si>
    <t>766</t>
  </si>
  <si>
    <t>Konstrukce truhlářské</t>
  </si>
  <si>
    <t>44</t>
  </si>
  <si>
    <t>766622115</t>
  </si>
  <si>
    <t>Montáž plastových oken plochy přes 1 m2 pevných výšky do 1,5 m s rámem do zdiva</t>
  </si>
  <si>
    <t>2077655942</t>
  </si>
  <si>
    <t>2*4,2*0,65</t>
  </si>
  <si>
    <t>45</t>
  </si>
  <si>
    <t>61140043R</t>
  </si>
  <si>
    <t>okno plastové bílé s fixním zasklením dvojsklo, čiré, děleno na 3 segmenty</t>
  </si>
  <si>
    <t>-252586284</t>
  </si>
  <si>
    <t>46</t>
  </si>
  <si>
    <t>766660451</t>
  </si>
  <si>
    <t>Montáž vchodových dveří dvoukřídlových bez nadsvětlíku do zdiva</t>
  </si>
  <si>
    <t>982093985</t>
  </si>
  <si>
    <t>47</t>
  </si>
  <si>
    <t>61144164R</t>
  </si>
  <si>
    <t xml:space="preserve">dveře plastové bílé vchodové 2křídlové otevíravé 150x210 cm, hlavní křídlo šířky 90cm, obě křídla prosklené 2/3, čiré sklo, se samozavíračem, kování klika/klika, zámek fab </t>
  </si>
  <si>
    <t>1007435457</t>
  </si>
  <si>
    <t>48</t>
  </si>
  <si>
    <t>766694113</t>
  </si>
  <si>
    <t>Montáž parapetních desek dřevěných nebo plastových šířky do 30 cm délky do 2,6 m</t>
  </si>
  <si>
    <t>-220216550</t>
  </si>
  <si>
    <t>4 ks parapetů dl. 4,1m vždy ze 2ks</t>
  </si>
  <si>
    <t>49</t>
  </si>
  <si>
    <t>60794100</t>
  </si>
  <si>
    <t>deska parapetní dřevotřísková vnitřní 150x1000mm</t>
  </si>
  <si>
    <t>-731802665</t>
  </si>
  <si>
    <t>4,1*4</t>
  </si>
  <si>
    <t>776</t>
  </si>
  <si>
    <t>Podlahy povlakové</t>
  </si>
  <si>
    <t>50</t>
  </si>
  <si>
    <t>776111311</t>
  </si>
  <si>
    <t>Vysátí podkladu povlakových podlah</t>
  </si>
  <si>
    <t>708404472</t>
  </si>
  <si>
    <t>51</t>
  </si>
  <si>
    <t>776121111</t>
  </si>
  <si>
    <t>Vodou ředitelná penetrace savého podkladu povlakových podlah ředěná v poměru 1:3</t>
  </si>
  <si>
    <t>-1413689997</t>
  </si>
  <si>
    <t>52</t>
  </si>
  <si>
    <t>771151016</t>
  </si>
  <si>
    <t>Samonivelační stěrka podlah pevnosti 20 tl do 15 mm</t>
  </si>
  <si>
    <t>365792974</t>
  </si>
  <si>
    <t>53</t>
  </si>
  <si>
    <t>776231111</t>
  </si>
  <si>
    <t>Lepení lamel a čtverců z vinylu standardním lepidlem</t>
  </si>
  <si>
    <t>-1294865652</t>
  </si>
  <si>
    <t>PVC vinyl</t>
  </si>
  <si>
    <t>54</t>
  </si>
  <si>
    <t>28411052</t>
  </si>
  <si>
    <t>dílce vinylové tl 3,0mm, nášlapná vrstva 0,70mm, úprava PUR, třída zátěže 23/34/43, otlak 0,05mm, R10, třída otěru T, hořlavost Bfl S1, bez ftalátů</t>
  </si>
  <si>
    <t>364161348</t>
  </si>
  <si>
    <t>PVC vinyl včetně prořezu</t>
  </si>
  <si>
    <t>f6*1,1</t>
  </si>
  <si>
    <t>55</t>
  </si>
  <si>
    <t>776411111R</t>
  </si>
  <si>
    <t>Montáž obvodových soklíků výšky do 80 mm vč. dodávky lišty</t>
  </si>
  <si>
    <t>-727388860</t>
  </si>
  <si>
    <t>obvod m.č. 1.04</t>
  </si>
  <si>
    <t>2*11,15+2*6,6+0,6*2</t>
  </si>
  <si>
    <t>odpočet dveří</t>
  </si>
  <si>
    <t>-2*1,5</t>
  </si>
  <si>
    <t>56</t>
  </si>
  <si>
    <t>776421312</t>
  </si>
  <si>
    <t>Montáž přechodových šroubovaných lišt</t>
  </si>
  <si>
    <t>-1146080830</t>
  </si>
  <si>
    <t>57</t>
  </si>
  <si>
    <t>55343119</t>
  </si>
  <si>
    <t>profil přechodový Al narážecí 40mm dub, buk, javor, třešeň</t>
  </si>
  <si>
    <t>370021735</t>
  </si>
  <si>
    <t>3*1,02 'Přepočtené koeficientem množství</t>
  </si>
  <si>
    <t>58</t>
  </si>
  <si>
    <t>998776101</t>
  </si>
  <si>
    <t>Přesun hmot tonážní pro podlahy povlakové v objektech v do 6 m</t>
  </si>
  <si>
    <t>284095216</t>
  </si>
  <si>
    <t>783</t>
  </si>
  <si>
    <t>Dokončovací práce - nátěry</t>
  </si>
  <si>
    <t>59</t>
  </si>
  <si>
    <t>783000125</t>
  </si>
  <si>
    <t>Ochrana konstrukcí nebo prvků při provádění nátěrů obalením fólií</t>
  </si>
  <si>
    <t>-1372461237</t>
  </si>
  <si>
    <t>výplně otvorů</t>
  </si>
  <si>
    <t>4*2,1*2,1</t>
  </si>
  <si>
    <t>2*1,5*2</t>
  </si>
  <si>
    <t>2*4*0,6</t>
  </si>
  <si>
    <t>60</t>
  </si>
  <si>
    <t>58124844</t>
  </si>
  <si>
    <t>fólie pro malířské potřeby zakrývací tl 25µ 4x5m</t>
  </si>
  <si>
    <t>-249187570</t>
  </si>
  <si>
    <t>28,44*1,05 'Přepočtené koeficientem množství</t>
  </si>
  <si>
    <t>784</t>
  </si>
  <si>
    <t xml:space="preserve">Dokončovací práce - malby </t>
  </si>
  <si>
    <t>784111031</t>
  </si>
  <si>
    <t>Omytí podkladu v místnostech výšky do 3,80 m</t>
  </si>
  <si>
    <t>521625167</t>
  </si>
  <si>
    <t>62</t>
  </si>
  <si>
    <t>784121001</t>
  </si>
  <si>
    <t>Oškrabání malby v mísnostech výšky do 3,80 m</t>
  </si>
  <si>
    <t>-1190592462</t>
  </si>
  <si>
    <t>63</t>
  </si>
  <si>
    <t>784211103</t>
  </si>
  <si>
    <t>Dvojnásobné bílé malby ze směsí za mokra výborně otěruvzdorných v místnostech výšky do 5,00 m</t>
  </si>
  <si>
    <t>-1836623653</t>
  </si>
  <si>
    <t>VRN</t>
  </si>
  <si>
    <t>Vedlejší rozpočtové náklady</t>
  </si>
  <si>
    <t>VRN1</t>
  </si>
  <si>
    <t>Průzkumné, geodetické a projektové práce</t>
  </si>
  <si>
    <t>64</t>
  </si>
  <si>
    <t>011002000</t>
  </si>
  <si>
    <t>Průzkumné práce</t>
  </si>
  <si>
    <t>…</t>
  </si>
  <si>
    <t>1024</t>
  </si>
  <si>
    <t>2146211850</t>
  </si>
  <si>
    <t>VRN3</t>
  </si>
  <si>
    <t>Zařízení staveniště</t>
  </si>
  <si>
    <t>65</t>
  </si>
  <si>
    <t>030001000</t>
  </si>
  <si>
    <t>-1470175693</t>
  </si>
  <si>
    <t>VRN4</t>
  </si>
  <si>
    <t>Inženýrská činnost</t>
  </si>
  <si>
    <t>66</t>
  </si>
  <si>
    <t>040001000</t>
  </si>
  <si>
    <t>-699195948</t>
  </si>
  <si>
    <t>VRN9</t>
  </si>
  <si>
    <t>Ostatní náklady</t>
  </si>
  <si>
    <t>67</t>
  </si>
  <si>
    <t>090001000</t>
  </si>
  <si>
    <t>-63410180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</si>
</sst>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8" t="s">
        <v>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3"/>
      <c r="AQ5" s="23"/>
      <c r="AR5" s="21"/>
      <c r="BE5" s="277" t="s">
        <v>14</v>
      </c>
      <c r="BS5" s="18" t="s">
        <v>6</v>
      </c>
    </row>
    <row r="6" spans="2:71" s="1" customFormat="1" ht="36.95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0" t="s">
        <v>16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3"/>
      <c r="AQ6" s="23"/>
      <c r="AR6" s="21"/>
      <c r="BE6" s="278"/>
      <c r="BS6" s="18" t="s">
        <v>6</v>
      </c>
    </row>
    <row r="7" spans="2:71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278"/>
      <c r="BS7" s="18" t="s">
        <v>6</v>
      </c>
    </row>
    <row r="8" spans="2:71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27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8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278"/>
      <c r="BS10" s="18" t="s">
        <v>6</v>
      </c>
    </row>
    <row r="11" spans="2:71" s="1" customFormat="1" ht="18.4" customHeight="1">
      <c r="B11" s="22"/>
      <c r="C11" s="23"/>
      <c r="D11" s="23"/>
      <c r="E11" s="28" t="s"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27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8"/>
      <c r="BS12" s="18" t="s">
        <v>6</v>
      </c>
    </row>
    <row r="13" spans="2:71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27</v>
      </c>
      <c r="AO13" s="23"/>
      <c r="AP13" s="23"/>
      <c r="AQ13" s="23"/>
      <c r="AR13" s="21"/>
      <c r="BE13" s="278"/>
      <c r="BS13" s="18" t="s">
        <v>6</v>
      </c>
    </row>
    <row r="14" spans="2:71" ht="12.75">
      <c r="B14" s="22"/>
      <c r="C14" s="23"/>
      <c r="D14" s="23"/>
      <c r="E14" s="311" t="s">
        <v>27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27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8"/>
      <c r="BS15" s="18" t="s">
        <v>4</v>
      </c>
    </row>
    <row r="16" spans="2:71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278"/>
      <c r="BS16" s="18" t="s">
        <v>4</v>
      </c>
    </row>
    <row r="17" spans="2:71" s="1" customFormat="1" ht="18.4" customHeight="1">
      <c r="B17" s="22"/>
      <c r="C17" s="23"/>
      <c r="D17" s="23"/>
      <c r="E17" s="28" t="s">
        <v>20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" t="s">
        <v>1</v>
      </c>
      <c r="AO17" s="23"/>
      <c r="AP17" s="23"/>
      <c r="AQ17" s="23"/>
      <c r="AR17" s="21"/>
      <c r="BE17" s="278"/>
      <c r="BS17" s="18" t="s">
        <v>29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8"/>
      <c r="BS18" s="18" t="s">
        <v>6</v>
      </c>
    </row>
    <row r="19" spans="2:71" s="1" customFormat="1" ht="12" customHeight="1">
      <c r="B19" s="22"/>
      <c r="C19" s="23"/>
      <c r="D19" s="3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78"/>
      <c r="BS19" s="18" t="s">
        <v>6</v>
      </c>
    </row>
    <row r="20" spans="2:71" s="1" customFormat="1" ht="18.4" customHeight="1">
      <c r="B20" s="22"/>
      <c r="C20" s="23"/>
      <c r="D20" s="23"/>
      <c r="E20" s="28" t="s">
        <v>20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278"/>
      <c r="BS20" s="18" t="s">
        <v>29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8"/>
    </row>
    <row r="22" spans="2:57" s="1" customFormat="1" ht="12" customHeight="1">
      <c r="B22" s="22"/>
      <c r="C22" s="23"/>
      <c r="D22" s="30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8"/>
    </row>
    <row r="23" spans="2:57" s="1" customFormat="1" ht="16.5" customHeight="1">
      <c r="B23" s="22"/>
      <c r="C23" s="23"/>
      <c r="D23" s="23"/>
      <c r="E23" s="313" t="s">
        <v>1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3"/>
      <c r="AP23" s="23"/>
      <c r="AQ23" s="23"/>
      <c r="AR23" s="21"/>
      <c r="BE23" s="27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8"/>
    </row>
    <row r="26" spans="1:57" s="2" customFormat="1" ht="25.9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0">
        <f>ROUND(AG94,2)</f>
        <v>0</v>
      </c>
      <c r="AL26" s="281"/>
      <c r="AM26" s="281"/>
      <c r="AN26" s="281"/>
      <c r="AO26" s="281"/>
      <c r="AP26" s="37"/>
      <c r="AQ26" s="37"/>
      <c r="AR26" s="40"/>
      <c r="BE26" s="27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33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34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35</v>
      </c>
      <c r="AL28" s="314"/>
      <c r="AM28" s="314"/>
      <c r="AN28" s="314"/>
      <c r="AO28" s="314"/>
      <c r="AP28" s="37"/>
      <c r="AQ28" s="37"/>
      <c r="AR28" s="40"/>
      <c r="BE28" s="278"/>
    </row>
    <row r="29" spans="2:57" s="3" customFormat="1" ht="14.45" customHeight="1">
      <c r="B29" s="41"/>
      <c r="C29" s="42"/>
      <c r="D29" s="30" t="s">
        <v>36</v>
      </c>
      <c r="E29" s="42"/>
      <c r="F29" s="30" t="s">
        <v>37</v>
      </c>
      <c r="G29" s="42"/>
      <c r="H29" s="42"/>
      <c r="I29" s="42"/>
      <c r="J29" s="42"/>
      <c r="K29" s="42"/>
      <c r="L29" s="315">
        <v>0.21</v>
      </c>
      <c r="M29" s="276"/>
      <c r="N29" s="276"/>
      <c r="O29" s="276"/>
      <c r="P29" s="276"/>
      <c r="Q29" s="42"/>
      <c r="R29" s="42"/>
      <c r="S29" s="42"/>
      <c r="T29" s="42"/>
      <c r="U29" s="42"/>
      <c r="V29" s="42"/>
      <c r="W29" s="275">
        <f>ROUND(AZ94,2)</f>
        <v>0</v>
      </c>
      <c r="X29" s="276"/>
      <c r="Y29" s="276"/>
      <c r="Z29" s="276"/>
      <c r="AA29" s="276"/>
      <c r="AB29" s="276"/>
      <c r="AC29" s="276"/>
      <c r="AD29" s="276"/>
      <c r="AE29" s="276"/>
      <c r="AF29" s="42"/>
      <c r="AG29" s="42"/>
      <c r="AH29" s="42"/>
      <c r="AI29" s="42"/>
      <c r="AJ29" s="42"/>
      <c r="AK29" s="275">
        <f>ROUND(AV94,2)</f>
        <v>0</v>
      </c>
      <c r="AL29" s="276"/>
      <c r="AM29" s="276"/>
      <c r="AN29" s="276"/>
      <c r="AO29" s="276"/>
      <c r="AP29" s="42"/>
      <c r="AQ29" s="42"/>
      <c r="AR29" s="43"/>
      <c r="BE29" s="279"/>
    </row>
    <row r="30" spans="2:57" s="3" customFormat="1" ht="14.45" customHeight="1">
      <c r="B30" s="41"/>
      <c r="C30" s="42"/>
      <c r="D30" s="42"/>
      <c r="E30" s="42"/>
      <c r="F30" s="30" t="s">
        <v>38</v>
      </c>
      <c r="G30" s="42"/>
      <c r="H30" s="42"/>
      <c r="I30" s="42"/>
      <c r="J30" s="42"/>
      <c r="K30" s="42"/>
      <c r="L30" s="315">
        <v>0.15</v>
      </c>
      <c r="M30" s="276"/>
      <c r="N30" s="276"/>
      <c r="O30" s="276"/>
      <c r="P30" s="276"/>
      <c r="Q30" s="42"/>
      <c r="R30" s="42"/>
      <c r="S30" s="42"/>
      <c r="T30" s="42"/>
      <c r="U30" s="42"/>
      <c r="V30" s="42"/>
      <c r="W30" s="275">
        <f>ROUND(BA94,2)</f>
        <v>0</v>
      </c>
      <c r="X30" s="276"/>
      <c r="Y30" s="276"/>
      <c r="Z30" s="276"/>
      <c r="AA30" s="276"/>
      <c r="AB30" s="276"/>
      <c r="AC30" s="276"/>
      <c r="AD30" s="276"/>
      <c r="AE30" s="276"/>
      <c r="AF30" s="42"/>
      <c r="AG30" s="42"/>
      <c r="AH30" s="42"/>
      <c r="AI30" s="42"/>
      <c r="AJ30" s="42"/>
      <c r="AK30" s="275">
        <f>ROUND(AW94,2)</f>
        <v>0</v>
      </c>
      <c r="AL30" s="276"/>
      <c r="AM30" s="276"/>
      <c r="AN30" s="276"/>
      <c r="AO30" s="276"/>
      <c r="AP30" s="42"/>
      <c r="AQ30" s="42"/>
      <c r="AR30" s="43"/>
      <c r="BE30" s="279"/>
    </row>
    <row r="31" spans="2:57" s="3" customFormat="1" ht="14.45" customHeight="1" hidden="1">
      <c r="B31" s="41"/>
      <c r="C31" s="42"/>
      <c r="D31" s="42"/>
      <c r="E31" s="42"/>
      <c r="F31" s="30" t="s">
        <v>39</v>
      </c>
      <c r="G31" s="42"/>
      <c r="H31" s="42"/>
      <c r="I31" s="42"/>
      <c r="J31" s="42"/>
      <c r="K31" s="42"/>
      <c r="L31" s="315">
        <v>0.21</v>
      </c>
      <c r="M31" s="276"/>
      <c r="N31" s="276"/>
      <c r="O31" s="276"/>
      <c r="P31" s="276"/>
      <c r="Q31" s="42"/>
      <c r="R31" s="42"/>
      <c r="S31" s="42"/>
      <c r="T31" s="42"/>
      <c r="U31" s="42"/>
      <c r="V31" s="42"/>
      <c r="W31" s="275">
        <f>ROUND(BB94,2)</f>
        <v>0</v>
      </c>
      <c r="X31" s="276"/>
      <c r="Y31" s="276"/>
      <c r="Z31" s="276"/>
      <c r="AA31" s="276"/>
      <c r="AB31" s="276"/>
      <c r="AC31" s="276"/>
      <c r="AD31" s="276"/>
      <c r="AE31" s="276"/>
      <c r="AF31" s="42"/>
      <c r="AG31" s="42"/>
      <c r="AH31" s="42"/>
      <c r="AI31" s="42"/>
      <c r="AJ31" s="42"/>
      <c r="AK31" s="275">
        <v>0</v>
      </c>
      <c r="AL31" s="276"/>
      <c r="AM31" s="276"/>
      <c r="AN31" s="276"/>
      <c r="AO31" s="276"/>
      <c r="AP31" s="42"/>
      <c r="AQ31" s="42"/>
      <c r="AR31" s="43"/>
      <c r="BE31" s="279"/>
    </row>
    <row r="32" spans="2:57" s="3" customFormat="1" ht="14.45" customHeight="1" hidden="1">
      <c r="B32" s="41"/>
      <c r="C32" s="42"/>
      <c r="D32" s="42"/>
      <c r="E32" s="42"/>
      <c r="F32" s="30" t="s">
        <v>40</v>
      </c>
      <c r="G32" s="42"/>
      <c r="H32" s="42"/>
      <c r="I32" s="42"/>
      <c r="J32" s="42"/>
      <c r="K32" s="42"/>
      <c r="L32" s="315">
        <v>0.15</v>
      </c>
      <c r="M32" s="276"/>
      <c r="N32" s="276"/>
      <c r="O32" s="276"/>
      <c r="P32" s="276"/>
      <c r="Q32" s="42"/>
      <c r="R32" s="42"/>
      <c r="S32" s="42"/>
      <c r="T32" s="42"/>
      <c r="U32" s="42"/>
      <c r="V32" s="42"/>
      <c r="W32" s="275">
        <f>ROUND(BC94,2)</f>
        <v>0</v>
      </c>
      <c r="X32" s="276"/>
      <c r="Y32" s="276"/>
      <c r="Z32" s="276"/>
      <c r="AA32" s="276"/>
      <c r="AB32" s="276"/>
      <c r="AC32" s="276"/>
      <c r="AD32" s="276"/>
      <c r="AE32" s="276"/>
      <c r="AF32" s="42"/>
      <c r="AG32" s="42"/>
      <c r="AH32" s="42"/>
      <c r="AI32" s="42"/>
      <c r="AJ32" s="42"/>
      <c r="AK32" s="275">
        <v>0</v>
      </c>
      <c r="AL32" s="276"/>
      <c r="AM32" s="276"/>
      <c r="AN32" s="276"/>
      <c r="AO32" s="276"/>
      <c r="AP32" s="42"/>
      <c r="AQ32" s="42"/>
      <c r="AR32" s="43"/>
      <c r="BE32" s="279"/>
    </row>
    <row r="33" spans="2:57" s="3" customFormat="1" ht="14.45" customHeight="1" hidden="1">
      <c r="B33" s="41"/>
      <c r="C33" s="42"/>
      <c r="D33" s="42"/>
      <c r="E33" s="42"/>
      <c r="F33" s="30" t="s">
        <v>41</v>
      </c>
      <c r="G33" s="42"/>
      <c r="H33" s="42"/>
      <c r="I33" s="42"/>
      <c r="J33" s="42"/>
      <c r="K33" s="42"/>
      <c r="L33" s="315">
        <v>0</v>
      </c>
      <c r="M33" s="276"/>
      <c r="N33" s="276"/>
      <c r="O33" s="276"/>
      <c r="P33" s="276"/>
      <c r="Q33" s="42"/>
      <c r="R33" s="42"/>
      <c r="S33" s="42"/>
      <c r="T33" s="42"/>
      <c r="U33" s="42"/>
      <c r="V33" s="42"/>
      <c r="W33" s="275">
        <f>ROUND(BD94,2)</f>
        <v>0</v>
      </c>
      <c r="X33" s="276"/>
      <c r="Y33" s="276"/>
      <c r="Z33" s="276"/>
      <c r="AA33" s="276"/>
      <c r="AB33" s="276"/>
      <c r="AC33" s="276"/>
      <c r="AD33" s="276"/>
      <c r="AE33" s="276"/>
      <c r="AF33" s="42"/>
      <c r="AG33" s="42"/>
      <c r="AH33" s="42"/>
      <c r="AI33" s="42"/>
      <c r="AJ33" s="42"/>
      <c r="AK33" s="275">
        <v>0</v>
      </c>
      <c r="AL33" s="276"/>
      <c r="AM33" s="276"/>
      <c r="AN33" s="276"/>
      <c r="AO33" s="276"/>
      <c r="AP33" s="42"/>
      <c r="AQ33" s="42"/>
      <c r="AR33" s="43"/>
      <c r="BE33" s="279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8"/>
    </row>
    <row r="35" spans="1:57" s="2" customFormat="1" ht="25.9" customHeight="1">
      <c r="A35" s="35"/>
      <c r="B35" s="36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282" t="s">
        <v>44</v>
      </c>
      <c r="Y35" s="283"/>
      <c r="Z35" s="283"/>
      <c r="AA35" s="283"/>
      <c r="AB35" s="283"/>
      <c r="AC35" s="46"/>
      <c r="AD35" s="46"/>
      <c r="AE35" s="46"/>
      <c r="AF35" s="46"/>
      <c r="AG35" s="46"/>
      <c r="AH35" s="46"/>
      <c r="AI35" s="46"/>
      <c r="AJ35" s="46"/>
      <c r="AK35" s="284">
        <f>SUM(AK26:AK33)</f>
        <v>0</v>
      </c>
      <c r="AL35" s="283"/>
      <c r="AM35" s="283"/>
      <c r="AN35" s="283"/>
      <c r="AO35" s="28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47</v>
      </c>
      <c r="AI60" s="39"/>
      <c r="AJ60" s="39"/>
      <c r="AK60" s="39"/>
      <c r="AL60" s="39"/>
      <c r="AM60" s="53" t="s">
        <v>48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47</v>
      </c>
      <c r="AI75" s="39"/>
      <c r="AJ75" s="39"/>
      <c r="AK75" s="39"/>
      <c r="AL75" s="39"/>
      <c r="AM75" s="53" t="s">
        <v>48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89" t="str">
        <f>K6</f>
        <v>SOŠ Vyškov - Oprava učebny robotizace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291" t="str">
        <f>IF(AN8="","",AN8)</f>
        <v>29. 4. 2021</v>
      </c>
      <c r="AN87" s="29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287" t="str">
        <f>IF(E17="","",E17)</f>
        <v xml:space="preserve"> </v>
      </c>
      <c r="AN89" s="288"/>
      <c r="AO89" s="288"/>
      <c r="AP89" s="288"/>
      <c r="AQ89" s="37"/>
      <c r="AR89" s="40"/>
      <c r="AS89" s="292" t="s">
        <v>52</v>
      </c>
      <c r="AT89" s="29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30</v>
      </c>
      <c r="AJ90" s="37"/>
      <c r="AK90" s="37"/>
      <c r="AL90" s="37"/>
      <c r="AM90" s="287" t="str">
        <f>IF(E20="","",E20)</f>
        <v xml:space="preserve"> </v>
      </c>
      <c r="AN90" s="288"/>
      <c r="AO90" s="288"/>
      <c r="AP90" s="288"/>
      <c r="AQ90" s="37"/>
      <c r="AR90" s="40"/>
      <c r="AS90" s="294"/>
      <c r="AT90" s="29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6"/>
      <c r="AT91" s="29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8" t="s">
        <v>53</v>
      </c>
      <c r="D92" s="299"/>
      <c r="E92" s="299"/>
      <c r="F92" s="299"/>
      <c r="G92" s="299"/>
      <c r="H92" s="74"/>
      <c r="I92" s="300" t="s">
        <v>54</v>
      </c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301" t="s">
        <v>55</v>
      </c>
      <c r="AH92" s="299"/>
      <c r="AI92" s="299"/>
      <c r="AJ92" s="299"/>
      <c r="AK92" s="299"/>
      <c r="AL92" s="299"/>
      <c r="AM92" s="299"/>
      <c r="AN92" s="300" t="s">
        <v>56</v>
      </c>
      <c r="AO92" s="299"/>
      <c r="AP92" s="302"/>
      <c r="AQ92" s="75" t="s">
        <v>57</v>
      </c>
      <c r="AR92" s="40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6">
        <f>ROUND(AG95,2)</f>
        <v>0</v>
      </c>
      <c r="AH94" s="306"/>
      <c r="AI94" s="306"/>
      <c r="AJ94" s="306"/>
      <c r="AK94" s="306"/>
      <c r="AL94" s="306"/>
      <c r="AM94" s="306"/>
      <c r="AN94" s="307">
        <f>SUM(AG94,AT94)</f>
        <v>0</v>
      </c>
      <c r="AO94" s="307"/>
      <c r="AP94" s="307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71</v>
      </c>
      <c r="BT94" s="92" t="s">
        <v>72</v>
      </c>
      <c r="BV94" s="92" t="s">
        <v>73</v>
      </c>
      <c r="BW94" s="92" t="s">
        <v>5</v>
      </c>
      <c r="BX94" s="92" t="s">
        <v>74</v>
      </c>
      <c r="CL94" s="92" t="s">
        <v>1</v>
      </c>
    </row>
    <row r="95" spans="1:90" s="7" customFormat="1" ht="27" customHeight="1">
      <c r="A95" s="93" t="s">
        <v>75</v>
      </c>
      <c r="B95" s="94"/>
      <c r="C95" s="95"/>
      <c r="D95" s="305" t="s">
        <v>7</v>
      </c>
      <c r="E95" s="305"/>
      <c r="F95" s="305"/>
      <c r="G95" s="305"/>
      <c r="H95" s="305"/>
      <c r="I95" s="96"/>
      <c r="J95" s="305" t="s">
        <v>16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3">
        <f>'21 - SOŠ Vyškov - Oprava ...'!J28</f>
        <v>0</v>
      </c>
      <c r="AH95" s="304"/>
      <c r="AI95" s="304"/>
      <c r="AJ95" s="304"/>
      <c r="AK95" s="304"/>
      <c r="AL95" s="304"/>
      <c r="AM95" s="304"/>
      <c r="AN95" s="303">
        <f>SUM(AG95,AT95)</f>
        <v>0</v>
      </c>
      <c r="AO95" s="304"/>
      <c r="AP95" s="304"/>
      <c r="AQ95" s="97" t="s">
        <v>76</v>
      </c>
      <c r="AR95" s="98"/>
      <c r="AS95" s="99">
        <v>0</v>
      </c>
      <c r="AT95" s="100">
        <f>ROUND(SUM(AV95:AW95),2)</f>
        <v>0</v>
      </c>
      <c r="AU95" s="101">
        <f>'21 - SOŠ Vyškov - Oprava ...'!P131</f>
        <v>0</v>
      </c>
      <c r="AV95" s="100">
        <f>'21 - SOŠ Vyškov - Oprava ...'!J31</f>
        <v>0</v>
      </c>
      <c r="AW95" s="100">
        <f>'21 - SOŠ Vyškov - Oprava ...'!J32</f>
        <v>0</v>
      </c>
      <c r="AX95" s="100">
        <f>'21 - SOŠ Vyškov - Oprava ...'!J33</f>
        <v>0</v>
      </c>
      <c r="AY95" s="100">
        <f>'21 - SOŠ Vyškov - Oprava ...'!J34</f>
        <v>0</v>
      </c>
      <c r="AZ95" s="100">
        <f>'21 - SOŠ Vyškov - Oprava ...'!F31</f>
        <v>0</v>
      </c>
      <c r="BA95" s="100">
        <f>'21 - SOŠ Vyškov - Oprava ...'!F32</f>
        <v>0</v>
      </c>
      <c r="BB95" s="100">
        <f>'21 - SOŠ Vyškov - Oprava ...'!F33</f>
        <v>0</v>
      </c>
      <c r="BC95" s="100">
        <f>'21 - SOŠ Vyškov - Oprava ...'!F34</f>
        <v>0</v>
      </c>
      <c r="BD95" s="102">
        <f>'21 - SOŠ Vyškov - Oprava ...'!F35</f>
        <v>0</v>
      </c>
      <c r="BT95" s="103" t="s">
        <v>77</v>
      </c>
      <c r="BU95" s="103" t="s">
        <v>78</v>
      </c>
      <c r="BV95" s="103" t="s">
        <v>73</v>
      </c>
      <c r="BW95" s="103" t="s">
        <v>5</v>
      </c>
      <c r="BX95" s="103" t="s">
        <v>74</v>
      </c>
      <c r="CL95" s="103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GUGHRH5BI2WXgGSY3n74bR+vI78MBhazDLyznKcIdKJVEdUkPi0PxGAW8/T/p3pvHDJLEe3dS2rZ9CtchxsjjA==" saltValue="hdkr4YhsDbgqM13N3KdRH4iEGHKpG7RmHmnUjTG1V7eMx53xpmcUXc+RHj4rlZb6kjzYdCAtfENYE3nM81qud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21 - SOŠ Vyškov - Oprav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5"/>
  <sheetViews>
    <sheetView showGridLines="0" tabSelected="1" workbookViewId="0" topLeftCell="A336">
      <selection activeCell="J145" sqref="J145:J14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4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5</v>
      </c>
      <c r="AZ2" s="105" t="s">
        <v>79</v>
      </c>
      <c r="BA2" s="105" t="s">
        <v>80</v>
      </c>
      <c r="BB2" s="105" t="s">
        <v>1</v>
      </c>
      <c r="BC2" s="105" t="s">
        <v>81</v>
      </c>
      <c r="BD2" s="105" t="s">
        <v>82</v>
      </c>
    </row>
    <row r="3" spans="2:5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1"/>
      <c r="AT3" s="18" t="s">
        <v>82</v>
      </c>
      <c r="AZ3" s="105" t="s">
        <v>83</v>
      </c>
      <c r="BA3" s="105" t="s">
        <v>84</v>
      </c>
      <c r="BB3" s="105" t="s">
        <v>1</v>
      </c>
      <c r="BC3" s="105" t="s">
        <v>85</v>
      </c>
      <c r="BD3" s="105" t="s">
        <v>82</v>
      </c>
    </row>
    <row r="4" spans="2:56" s="1" customFormat="1" ht="24.95" customHeight="1">
      <c r="B4" s="21"/>
      <c r="D4" s="109" t="s">
        <v>86</v>
      </c>
      <c r="I4" s="104"/>
      <c r="L4" s="21"/>
      <c r="M4" s="110" t="s">
        <v>10</v>
      </c>
      <c r="AT4" s="18" t="s">
        <v>4</v>
      </c>
      <c r="AZ4" s="105" t="s">
        <v>87</v>
      </c>
      <c r="BA4" s="105" t="s">
        <v>88</v>
      </c>
      <c r="BB4" s="105" t="s">
        <v>1</v>
      </c>
      <c r="BC4" s="105" t="s">
        <v>89</v>
      </c>
      <c r="BD4" s="105" t="s">
        <v>82</v>
      </c>
    </row>
    <row r="5" spans="2:56" s="1" customFormat="1" ht="6.95" customHeight="1">
      <c r="B5" s="21"/>
      <c r="I5" s="104"/>
      <c r="L5" s="21"/>
      <c r="AZ5" s="105" t="s">
        <v>90</v>
      </c>
      <c r="BA5" s="105" t="s">
        <v>91</v>
      </c>
      <c r="BB5" s="105" t="s">
        <v>1</v>
      </c>
      <c r="BC5" s="105" t="s">
        <v>92</v>
      </c>
      <c r="BD5" s="105" t="s">
        <v>82</v>
      </c>
    </row>
    <row r="6" spans="1:56" s="2" customFormat="1" ht="12" customHeight="1">
      <c r="A6" s="35"/>
      <c r="B6" s="40"/>
      <c r="C6" s="35"/>
      <c r="D6" s="111" t="s">
        <v>15</v>
      </c>
      <c r="E6" s="35"/>
      <c r="F6" s="35"/>
      <c r="G6" s="35"/>
      <c r="H6" s="35"/>
      <c r="I6" s="112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Z6" s="105" t="s">
        <v>93</v>
      </c>
      <c r="BA6" s="105" t="s">
        <v>94</v>
      </c>
      <c r="BB6" s="105" t="s">
        <v>1</v>
      </c>
      <c r="BC6" s="105" t="s">
        <v>95</v>
      </c>
      <c r="BD6" s="105" t="s">
        <v>82</v>
      </c>
    </row>
    <row r="7" spans="1:56" s="2" customFormat="1" ht="16.5" customHeight="1">
      <c r="A7" s="35"/>
      <c r="B7" s="40"/>
      <c r="C7" s="35"/>
      <c r="D7" s="35"/>
      <c r="E7" s="316" t="s">
        <v>16</v>
      </c>
      <c r="F7" s="317"/>
      <c r="G7" s="317"/>
      <c r="H7" s="317"/>
      <c r="I7" s="112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Z7" s="105" t="s">
        <v>96</v>
      </c>
      <c r="BA7" s="105" t="s">
        <v>97</v>
      </c>
      <c r="BB7" s="105" t="s">
        <v>1</v>
      </c>
      <c r="BC7" s="105" t="s">
        <v>98</v>
      </c>
      <c r="BD7" s="105" t="s">
        <v>82</v>
      </c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112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11" t="s">
        <v>17</v>
      </c>
      <c r="E9" s="35"/>
      <c r="F9" s="113" t="s">
        <v>1</v>
      </c>
      <c r="G9" s="35"/>
      <c r="H9" s="35"/>
      <c r="I9" s="114" t="s">
        <v>18</v>
      </c>
      <c r="J9" s="113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1" t="s">
        <v>19</v>
      </c>
      <c r="E10" s="35"/>
      <c r="F10" s="113" t="s">
        <v>20</v>
      </c>
      <c r="G10" s="35"/>
      <c r="H10" s="35"/>
      <c r="I10" s="114" t="s">
        <v>21</v>
      </c>
      <c r="J10" s="115" t="str">
        <f>'Rekapitulace stavby'!AN8</f>
        <v>29. 4. 2021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112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1" t="s">
        <v>23</v>
      </c>
      <c r="E12" s="35"/>
      <c r="F12" s="35"/>
      <c r="G12" s="35"/>
      <c r="H12" s="35"/>
      <c r="I12" s="114" t="s">
        <v>24</v>
      </c>
      <c r="J12" s="113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13" t="str">
        <f>IF('Rekapitulace stavby'!E11="","",'Rekapitulace stavby'!E11)</f>
        <v xml:space="preserve"> </v>
      </c>
      <c r="F13" s="35"/>
      <c r="G13" s="35"/>
      <c r="H13" s="35"/>
      <c r="I13" s="114" t="s">
        <v>25</v>
      </c>
      <c r="J13" s="113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112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11" t="s">
        <v>26</v>
      </c>
      <c r="E15" s="35"/>
      <c r="F15" s="35"/>
      <c r="G15" s="35"/>
      <c r="H15" s="35"/>
      <c r="I15" s="114" t="s">
        <v>24</v>
      </c>
      <c r="J15" s="31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18" t="str">
        <f>'Rekapitulace stavby'!E14</f>
        <v>Vyplň údaj</v>
      </c>
      <c r="F16" s="319"/>
      <c r="G16" s="319"/>
      <c r="H16" s="319"/>
      <c r="I16" s="114" t="s">
        <v>25</v>
      </c>
      <c r="J16" s="31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112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11" t="s">
        <v>28</v>
      </c>
      <c r="E18" s="35"/>
      <c r="F18" s="35"/>
      <c r="G18" s="35"/>
      <c r="H18" s="35"/>
      <c r="I18" s="114" t="s">
        <v>24</v>
      </c>
      <c r="J18" s="113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3" t="str">
        <f>IF('Rekapitulace stavby'!E17="","",'Rekapitulace stavby'!E17)</f>
        <v xml:space="preserve"> </v>
      </c>
      <c r="F19" s="35"/>
      <c r="G19" s="35"/>
      <c r="H19" s="35"/>
      <c r="I19" s="114" t="s">
        <v>25</v>
      </c>
      <c r="J19" s="113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112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11" t="s">
        <v>30</v>
      </c>
      <c r="E21" s="35"/>
      <c r="F21" s="35"/>
      <c r="G21" s="35"/>
      <c r="H21" s="35"/>
      <c r="I21" s="114" t="s">
        <v>24</v>
      </c>
      <c r="J21" s="113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13" t="str">
        <f>IF('Rekapitulace stavby'!E20="","",'Rekapitulace stavby'!E20)</f>
        <v xml:space="preserve"> </v>
      </c>
      <c r="F22" s="35"/>
      <c r="G22" s="35"/>
      <c r="H22" s="35"/>
      <c r="I22" s="114" t="s">
        <v>25</v>
      </c>
      <c r="J22" s="113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112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11" t="s">
        <v>31</v>
      </c>
      <c r="E24" s="35"/>
      <c r="F24" s="35"/>
      <c r="G24" s="35"/>
      <c r="H24" s="35"/>
      <c r="I24" s="112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6"/>
      <c r="B25" s="117"/>
      <c r="C25" s="116"/>
      <c r="D25" s="116"/>
      <c r="E25" s="320" t="s">
        <v>1</v>
      </c>
      <c r="F25" s="320"/>
      <c r="G25" s="320"/>
      <c r="H25" s="320"/>
      <c r="I25" s="118"/>
      <c r="J25" s="116"/>
      <c r="K25" s="116"/>
      <c r="L25" s="119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112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20"/>
      <c r="E27" s="120"/>
      <c r="F27" s="120"/>
      <c r="G27" s="120"/>
      <c r="H27" s="120"/>
      <c r="I27" s="121"/>
      <c r="J27" s="120"/>
      <c r="K27" s="120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22" t="s">
        <v>32</v>
      </c>
      <c r="E28" s="35"/>
      <c r="F28" s="35"/>
      <c r="G28" s="35"/>
      <c r="H28" s="35"/>
      <c r="I28" s="112"/>
      <c r="J28" s="123">
        <f>ROUND(J131,2)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1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24" t="s">
        <v>34</v>
      </c>
      <c r="G30" s="35"/>
      <c r="H30" s="35"/>
      <c r="I30" s="125" t="s">
        <v>33</v>
      </c>
      <c r="J30" s="124" t="s">
        <v>35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6" t="s">
        <v>36</v>
      </c>
      <c r="E31" s="111" t="s">
        <v>37</v>
      </c>
      <c r="F31" s="127">
        <f>ROUND((SUM(BE131:BE344)),2)</f>
        <v>0</v>
      </c>
      <c r="G31" s="35"/>
      <c r="H31" s="35"/>
      <c r="I31" s="128">
        <v>0.21</v>
      </c>
      <c r="J31" s="127">
        <f>ROUND(((SUM(BE131:BE344))*I31),2)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11" t="s">
        <v>38</v>
      </c>
      <c r="F32" s="127">
        <f>ROUND((SUM(BF131:BF344)),2)</f>
        <v>0</v>
      </c>
      <c r="G32" s="35"/>
      <c r="H32" s="35"/>
      <c r="I32" s="128">
        <v>0.15</v>
      </c>
      <c r="J32" s="127">
        <f>ROUND(((SUM(BF131:BF344))*I32),2)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11" t="s">
        <v>39</v>
      </c>
      <c r="F33" s="127">
        <f>ROUND((SUM(BG131:BG344)),2)</f>
        <v>0</v>
      </c>
      <c r="G33" s="35"/>
      <c r="H33" s="35"/>
      <c r="I33" s="128">
        <v>0.21</v>
      </c>
      <c r="J33" s="127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11" t="s">
        <v>40</v>
      </c>
      <c r="F34" s="127">
        <f>ROUND((SUM(BH131:BH344)),2)</f>
        <v>0</v>
      </c>
      <c r="G34" s="35"/>
      <c r="H34" s="35"/>
      <c r="I34" s="128">
        <v>0.15</v>
      </c>
      <c r="J34" s="127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1" t="s">
        <v>41</v>
      </c>
      <c r="F35" s="127">
        <f>ROUND((SUM(BI131:BI344)),2)</f>
        <v>0</v>
      </c>
      <c r="G35" s="35"/>
      <c r="H35" s="35"/>
      <c r="I35" s="128">
        <v>0</v>
      </c>
      <c r="J35" s="12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112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29"/>
      <c r="D37" s="130" t="s">
        <v>42</v>
      </c>
      <c r="E37" s="131"/>
      <c r="F37" s="131"/>
      <c r="G37" s="132" t="s">
        <v>43</v>
      </c>
      <c r="H37" s="133" t="s">
        <v>44</v>
      </c>
      <c r="I37" s="134"/>
      <c r="J37" s="135">
        <f>SUM(J28:J35)</f>
        <v>0</v>
      </c>
      <c r="K37" s="136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35"/>
      <c r="F38" s="35"/>
      <c r="G38" s="35"/>
      <c r="H38" s="35"/>
      <c r="I38" s="112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5" customHeight="1">
      <c r="B39" s="21"/>
      <c r="I39" s="104"/>
      <c r="L39" s="21"/>
    </row>
    <row r="40" spans="2:12" s="1" customFormat="1" ht="14.45" customHeight="1">
      <c r="B40" s="21"/>
      <c r="I40" s="104"/>
      <c r="L40" s="21"/>
    </row>
    <row r="41" spans="2:12" s="1" customFormat="1" ht="14.45" customHeight="1">
      <c r="B41" s="21"/>
      <c r="I41" s="104"/>
      <c r="L41" s="21"/>
    </row>
    <row r="42" spans="2:12" s="1" customFormat="1" ht="14.45" customHeight="1">
      <c r="B42" s="21"/>
      <c r="I42" s="104"/>
      <c r="L42" s="21"/>
    </row>
    <row r="43" spans="2:12" s="1" customFormat="1" ht="14.45" customHeight="1">
      <c r="B43" s="21"/>
      <c r="I43" s="104"/>
      <c r="L43" s="21"/>
    </row>
    <row r="44" spans="2:12" s="1" customFormat="1" ht="14.45" customHeight="1">
      <c r="B44" s="21"/>
      <c r="I44" s="104"/>
      <c r="L44" s="21"/>
    </row>
    <row r="45" spans="2:12" s="1" customFormat="1" ht="14.45" customHeight="1">
      <c r="B45" s="21"/>
      <c r="I45" s="104"/>
      <c r="L45" s="21"/>
    </row>
    <row r="46" spans="2:12" s="1" customFormat="1" ht="14.45" customHeight="1">
      <c r="B46" s="21"/>
      <c r="I46" s="104"/>
      <c r="L46" s="21"/>
    </row>
    <row r="47" spans="2:12" s="1" customFormat="1" ht="14.45" customHeight="1">
      <c r="B47" s="21"/>
      <c r="I47" s="104"/>
      <c r="L47" s="21"/>
    </row>
    <row r="48" spans="2:12" s="1" customFormat="1" ht="14.45" customHeight="1">
      <c r="B48" s="21"/>
      <c r="I48" s="104"/>
      <c r="L48" s="21"/>
    </row>
    <row r="49" spans="2:12" s="1" customFormat="1" ht="14.45" customHeight="1">
      <c r="B49" s="21"/>
      <c r="I49" s="104"/>
      <c r="L49" s="21"/>
    </row>
    <row r="50" spans="2:12" s="2" customFormat="1" ht="14.45" customHeight="1">
      <c r="B50" s="52"/>
      <c r="D50" s="137" t="s">
        <v>45</v>
      </c>
      <c r="E50" s="138"/>
      <c r="F50" s="138"/>
      <c r="G50" s="137" t="s">
        <v>46</v>
      </c>
      <c r="H50" s="138"/>
      <c r="I50" s="139"/>
      <c r="J50" s="138"/>
      <c r="K50" s="138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0" t="s">
        <v>47</v>
      </c>
      <c r="E61" s="141"/>
      <c r="F61" s="142" t="s">
        <v>48</v>
      </c>
      <c r="G61" s="140" t="s">
        <v>47</v>
      </c>
      <c r="H61" s="141"/>
      <c r="I61" s="143"/>
      <c r="J61" s="144" t="s">
        <v>48</v>
      </c>
      <c r="K61" s="14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7" t="s">
        <v>49</v>
      </c>
      <c r="E65" s="145"/>
      <c r="F65" s="145"/>
      <c r="G65" s="137" t="s">
        <v>50</v>
      </c>
      <c r="H65" s="145"/>
      <c r="I65" s="146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0" t="s">
        <v>47</v>
      </c>
      <c r="E76" s="141"/>
      <c r="F76" s="142" t="s">
        <v>48</v>
      </c>
      <c r="G76" s="140" t="s">
        <v>47</v>
      </c>
      <c r="H76" s="141"/>
      <c r="I76" s="143"/>
      <c r="J76" s="144" t="s">
        <v>48</v>
      </c>
      <c r="K76" s="14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2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2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112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289" t="str">
        <f>E7</f>
        <v>SOŠ Vyškov - Oprava učebny robotizace</v>
      </c>
      <c r="F85" s="321"/>
      <c r="G85" s="321"/>
      <c r="H85" s="321"/>
      <c r="I85" s="112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12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19</v>
      </c>
      <c r="D87" s="37"/>
      <c r="E87" s="37"/>
      <c r="F87" s="28" t="str">
        <f>F10</f>
        <v xml:space="preserve"> </v>
      </c>
      <c r="G87" s="37"/>
      <c r="H87" s="37"/>
      <c r="I87" s="114" t="s">
        <v>21</v>
      </c>
      <c r="J87" s="67" t="str">
        <f>IF(J10="","",J10)</f>
        <v>29. 4. 2021</v>
      </c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2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23</v>
      </c>
      <c r="D89" s="37"/>
      <c r="E89" s="37"/>
      <c r="F89" s="28" t="str">
        <f>E13</f>
        <v xml:space="preserve"> </v>
      </c>
      <c r="G89" s="37"/>
      <c r="H89" s="37"/>
      <c r="I89" s="114" t="s">
        <v>28</v>
      </c>
      <c r="J89" s="33" t="str">
        <f>E19</f>
        <v xml:space="preserve"> 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26</v>
      </c>
      <c r="D90" s="37"/>
      <c r="E90" s="37"/>
      <c r="F90" s="28" t="str">
        <f>IF(E16="","",E16)</f>
        <v>Vyplň údaj</v>
      </c>
      <c r="G90" s="37"/>
      <c r="H90" s="37"/>
      <c r="I90" s="114" t="s">
        <v>30</v>
      </c>
      <c r="J90" s="33" t="str">
        <f>E22</f>
        <v xml:space="preserve"> </v>
      </c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112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53" t="s">
        <v>100</v>
      </c>
      <c r="D92" s="154"/>
      <c r="E92" s="154"/>
      <c r="F92" s="154"/>
      <c r="G92" s="154"/>
      <c r="H92" s="154"/>
      <c r="I92" s="155"/>
      <c r="J92" s="156" t="s">
        <v>101</v>
      </c>
      <c r="K92" s="154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2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9" customHeight="1">
      <c r="A94" s="35"/>
      <c r="B94" s="36"/>
      <c r="C94" s="157" t="s">
        <v>102</v>
      </c>
      <c r="D94" s="37"/>
      <c r="E94" s="37"/>
      <c r="F94" s="37"/>
      <c r="G94" s="37"/>
      <c r="H94" s="37"/>
      <c r="I94" s="112"/>
      <c r="J94" s="85">
        <f>J131</f>
        <v>0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8" t="s">
        <v>103</v>
      </c>
    </row>
    <row r="95" spans="2:12" s="9" customFormat="1" ht="24.95" customHeight="1">
      <c r="B95" s="158"/>
      <c r="C95" s="159"/>
      <c r="D95" s="160" t="s">
        <v>104</v>
      </c>
      <c r="E95" s="161"/>
      <c r="F95" s="161"/>
      <c r="G95" s="161"/>
      <c r="H95" s="161"/>
      <c r="I95" s="162"/>
      <c r="J95" s="163">
        <f>J132</f>
        <v>0</v>
      </c>
      <c r="K95" s="159"/>
      <c r="L95" s="164"/>
    </row>
    <row r="96" spans="2:12" s="10" customFormat="1" ht="19.9" customHeight="1">
      <c r="B96" s="165"/>
      <c r="C96" s="166"/>
      <c r="D96" s="167" t="s">
        <v>105</v>
      </c>
      <c r="E96" s="168"/>
      <c r="F96" s="168"/>
      <c r="G96" s="168"/>
      <c r="H96" s="168"/>
      <c r="I96" s="169"/>
      <c r="J96" s="170">
        <f>J133</f>
        <v>0</v>
      </c>
      <c r="K96" s="166"/>
      <c r="L96" s="171"/>
    </row>
    <row r="97" spans="2:12" s="10" customFormat="1" ht="19.9" customHeight="1">
      <c r="B97" s="165"/>
      <c r="C97" s="166"/>
      <c r="D97" s="167" t="s">
        <v>106</v>
      </c>
      <c r="E97" s="168"/>
      <c r="F97" s="168"/>
      <c r="G97" s="168"/>
      <c r="H97" s="168"/>
      <c r="I97" s="169"/>
      <c r="J97" s="170">
        <f>J155</f>
        <v>0</v>
      </c>
      <c r="K97" s="166"/>
      <c r="L97" s="171"/>
    </row>
    <row r="98" spans="2:12" s="10" customFormat="1" ht="19.9" customHeight="1">
      <c r="B98" s="165"/>
      <c r="C98" s="166"/>
      <c r="D98" s="167" t="s">
        <v>107</v>
      </c>
      <c r="E98" s="168"/>
      <c r="F98" s="168"/>
      <c r="G98" s="168"/>
      <c r="H98" s="168"/>
      <c r="I98" s="169"/>
      <c r="J98" s="170">
        <f>J205</f>
        <v>0</v>
      </c>
      <c r="K98" s="166"/>
      <c r="L98" s="171"/>
    </row>
    <row r="99" spans="2:12" s="10" customFormat="1" ht="19.9" customHeight="1">
      <c r="B99" s="165"/>
      <c r="C99" s="166"/>
      <c r="D99" s="167" t="s">
        <v>108</v>
      </c>
      <c r="E99" s="168"/>
      <c r="F99" s="168"/>
      <c r="G99" s="168"/>
      <c r="H99" s="168"/>
      <c r="I99" s="169"/>
      <c r="J99" s="170">
        <f>J210</f>
        <v>0</v>
      </c>
      <c r="K99" s="166"/>
      <c r="L99" s="171"/>
    </row>
    <row r="100" spans="2:12" s="10" customFormat="1" ht="19.9" customHeight="1">
      <c r="B100" s="165"/>
      <c r="C100" s="166"/>
      <c r="D100" s="167" t="s">
        <v>109</v>
      </c>
      <c r="E100" s="168"/>
      <c r="F100" s="168"/>
      <c r="G100" s="168"/>
      <c r="H100" s="168"/>
      <c r="I100" s="169"/>
      <c r="J100" s="170">
        <f>J255</f>
        <v>0</v>
      </c>
      <c r="K100" s="166"/>
      <c r="L100" s="171"/>
    </row>
    <row r="101" spans="2:12" s="10" customFormat="1" ht="19.9" customHeight="1">
      <c r="B101" s="165"/>
      <c r="C101" s="166"/>
      <c r="D101" s="167" t="s">
        <v>110</v>
      </c>
      <c r="E101" s="168"/>
      <c r="F101" s="168"/>
      <c r="G101" s="168"/>
      <c r="H101" s="168"/>
      <c r="I101" s="169"/>
      <c r="J101" s="170">
        <f>J260</f>
        <v>0</v>
      </c>
      <c r="K101" s="166"/>
      <c r="L101" s="171"/>
    </row>
    <row r="102" spans="2:12" s="9" customFormat="1" ht="24.95" customHeight="1">
      <c r="B102" s="158"/>
      <c r="C102" s="159"/>
      <c r="D102" s="160" t="s">
        <v>111</v>
      </c>
      <c r="E102" s="161"/>
      <c r="F102" s="161"/>
      <c r="G102" s="161"/>
      <c r="H102" s="161"/>
      <c r="I102" s="162"/>
      <c r="J102" s="163">
        <f>J262</f>
        <v>0</v>
      </c>
      <c r="K102" s="159"/>
      <c r="L102" s="164"/>
    </row>
    <row r="103" spans="2:12" s="10" customFormat="1" ht="19.9" customHeight="1">
      <c r="B103" s="165"/>
      <c r="C103" s="166"/>
      <c r="D103" s="167" t="s">
        <v>112</v>
      </c>
      <c r="E103" s="168"/>
      <c r="F103" s="168"/>
      <c r="G103" s="168"/>
      <c r="H103" s="168"/>
      <c r="I103" s="169"/>
      <c r="J103" s="170">
        <f>J263</f>
        <v>0</v>
      </c>
      <c r="K103" s="166"/>
      <c r="L103" s="171"/>
    </row>
    <row r="104" spans="2:12" s="10" customFormat="1" ht="19.9" customHeight="1">
      <c r="B104" s="165"/>
      <c r="C104" s="166"/>
      <c r="D104" s="167" t="s">
        <v>113</v>
      </c>
      <c r="E104" s="168"/>
      <c r="F104" s="168"/>
      <c r="G104" s="168"/>
      <c r="H104" s="168"/>
      <c r="I104" s="169"/>
      <c r="J104" s="170">
        <f>J265</f>
        <v>0</v>
      </c>
      <c r="K104" s="166"/>
      <c r="L104" s="171"/>
    </row>
    <row r="105" spans="2:12" s="10" customFormat="1" ht="19.9" customHeight="1">
      <c r="B105" s="165"/>
      <c r="C105" s="166"/>
      <c r="D105" s="167" t="s">
        <v>114</v>
      </c>
      <c r="E105" s="168"/>
      <c r="F105" s="168"/>
      <c r="G105" s="168"/>
      <c r="H105" s="168"/>
      <c r="I105" s="169"/>
      <c r="J105" s="170">
        <f>J283</f>
        <v>0</v>
      </c>
      <c r="K105" s="166"/>
      <c r="L105" s="171"/>
    </row>
    <row r="106" spans="2:12" s="10" customFormat="1" ht="19.9" customHeight="1">
      <c r="B106" s="165"/>
      <c r="C106" s="166"/>
      <c r="D106" s="167" t="s">
        <v>115</v>
      </c>
      <c r="E106" s="168"/>
      <c r="F106" s="168"/>
      <c r="G106" s="168"/>
      <c r="H106" s="168"/>
      <c r="I106" s="169"/>
      <c r="J106" s="170">
        <f>J295</f>
        <v>0</v>
      </c>
      <c r="K106" s="166"/>
      <c r="L106" s="171"/>
    </row>
    <row r="107" spans="2:12" s="10" customFormat="1" ht="19.9" customHeight="1">
      <c r="B107" s="165"/>
      <c r="C107" s="166"/>
      <c r="D107" s="167" t="s">
        <v>116</v>
      </c>
      <c r="E107" s="168"/>
      <c r="F107" s="168"/>
      <c r="G107" s="168"/>
      <c r="H107" s="168"/>
      <c r="I107" s="169"/>
      <c r="J107" s="170">
        <f>J318</f>
        <v>0</v>
      </c>
      <c r="K107" s="166"/>
      <c r="L107" s="171"/>
    </row>
    <row r="108" spans="2:12" s="10" customFormat="1" ht="19.9" customHeight="1">
      <c r="B108" s="165"/>
      <c r="C108" s="166"/>
      <c r="D108" s="167" t="s">
        <v>117</v>
      </c>
      <c r="E108" s="168"/>
      <c r="F108" s="168"/>
      <c r="G108" s="168"/>
      <c r="H108" s="168"/>
      <c r="I108" s="169"/>
      <c r="J108" s="170">
        <f>J327</f>
        <v>0</v>
      </c>
      <c r="K108" s="166"/>
      <c r="L108" s="171"/>
    </row>
    <row r="109" spans="2:12" s="9" customFormat="1" ht="24.95" customHeight="1">
      <c r="B109" s="158"/>
      <c r="C109" s="159"/>
      <c r="D109" s="160" t="s">
        <v>118</v>
      </c>
      <c r="E109" s="161"/>
      <c r="F109" s="161"/>
      <c r="G109" s="161"/>
      <c r="H109" s="161"/>
      <c r="I109" s="162"/>
      <c r="J109" s="163">
        <f>J336</f>
        <v>0</v>
      </c>
      <c r="K109" s="159"/>
      <c r="L109" s="164"/>
    </row>
    <row r="110" spans="2:12" s="10" customFormat="1" ht="19.9" customHeight="1">
      <c r="B110" s="165"/>
      <c r="C110" s="166"/>
      <c r="D110" s="167" t="s">
        <v>119</v>
      </c>
      <c r="E110" s="168"/>
      <c r="F110" s="168"/>
      <c r="G110" s="168"/>
      <c r="H110" s="168"/>
      <c r="I110" s="169"/>
      <c r="J110" s="170">
        <f>J337</f>
        <v>0</v>
      </c>
      <c r="K110" s="166"/>
      <c r="L110" s="171"/>
    </row>
    <row r="111" spans="2:12" s="10" customFormat="1" ht="19.9" customHeight="1">
      <c r="B111" s="165"/>
      <c r="C111" s="166"/>
      <c r="D111" s="167" t="s">
        <v>120</v>
      </c>
      <c r="E111" s="168"/>
      <c r="F111" s="168"/>
      <c r="G111" s="168"/>
      <c r="H111" s="168"/>
      <c r="I111" s="169"/>
      <c r="J111" s="170">
        <f>J339</f>
        <v>0</v>
      </c>
      <c r="K111" s="166"/>
      <c r="L111" s="171"/>
    </row>
    <row r="112" spans="2:12" s="10" customFormat="1" ht="19.9" customHeight="1">
      <c r="B112" s="165"/>
      <c r="C112" s="166"/>
      <c r="D112" s="167" t="s">
        <v>121</v>
      </c>
      <c r="E112" s="168"/>
      <c r="F112" s="168"/>
      <c r="G112" s="168"/>
      <c r="H112" s="168"/>
      <c r="I112" s="169"/>
      <c r="J112" s="170">
        <f>J341</f>
        <v>0</v>
      </c>
      <c r="K112" s="166"/>
      <c r="L112" s="171"/>
    </row>
    <row r="113" spans="2:12" s="10" customFormat="1" ht="19.9" customHeight="1">
      <c r="B113" s="165"/>
      <c r="C113" s="166"/>
      <c r="D113" s="167" t="s">
        <v>122</v>
      </c>
      <c r="E113" s="168"/>
      <c r="F113" s="168"/>
      <c r="G113" s="168"/>
      <c r="H113" s="168"/>
      <c r="I113" s="169"/>
      <c r="J113" s="170">
        <f>J343</f>
        <v>0</v>
      </c>
      <c r="K113" s="166"/>
      <c r="L113" s="171"/>
    </row>
    <row r="114" spans="1:31" s="2" customFormat="1" ht="21.75" customHeight="1">
      <c r="A114" s="35"/>
      <c r="B114" s="36"/>
      <c r="C114" s="37"/>
      <c r="D114" s="37"/>
      <c r="E114" s="37"/>
      <c r="F114" s="37"/>
      <c r="G114" s="37"/>
      <c r="H114" s="37"/>
      <c r="I114" s="112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5"/>
      <c r="C115" s="56"/>
      <c r="D115" s="56"/>
      <c r="E115" s="56"/>
      <c r="F115" s="56"/>
      <c r="G115" s="56"/>
      <c r="H115" s="56"/>
      <c r="I115" s="149"/>
      <c r="J115" s="56"/>
      <c r="K115" s="56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7"/>
      <c r="C119" s="58"/>
      <c r="D119" s="58"/>
      <c r="E119" s="58"/>
      <c r="F119" s="58"/>
      <c r="G119" s="58"/>
      <c r="H119" s="58"/>
      <c r="I119" s="152"/>
      <c r="J119" s="58"/>
      <c r="K119" s="58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4" t="s">
        <v>123</v>
      </c>
      <c r="D120" s="37"/>
      <c r="E120" s="37"/>
      <c r="F120" s="37"/>
      <c r="G120" s="37"/>
      <c r="H120" s="37"/>
      <c r="I120" s="112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2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15</v>
      </c>
      <c r="D122" s="37"/>
      <c r="E122" s="37"/>
      <c r="F122" s="37"/>
      <c r="G122" s="37"/>
      <c r="H122" s="37"/>
      <c r="I122" s="112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89" t="str">
        <f>E7</f>
        <v>SOŠ Vyškov - Oprava učebny robotizace</v>
      </c>
      <c r="F123" s="321"/>
      <c r="G123" s="321"/>
      <c r="H123" s="321"/>
      <c r="I123" s="112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2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19</v>
      </c>
      <c r="D125" s="37"/>
      <c r="E125" s="37"/>
      <c r="F125" s="28" t="str">
        <f>F10</f>
        <v xml:space="preserve"> </v>
      </c>
      <c r="G125" s="37"/>
      <c r="H125" s="37"/>
      <c r="I125" s="114" t="s">
        <v>21</v>
      </c>
      <c r="J125" s="67" t="str">
        <f>IF(J10="","",J10)</f>
        <v>29. 4. 2021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2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23</v>
      </c>
      <c r="D127" s="37"/>
      <c r="E127" s="37"/>
      <c r="F127" s="28" t="str">
        <f>E13</f>
        <v xml:space="preserve"> </v>
      </c>
      <c r="G127" s="37"/>
      <c r="H127" s="37"/>
      <c r="I127" s="114" t="s">
        <v>28</v>
      </c>
      <c r="J127" s="33" t="str">
        <f>E19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26</v>
      </c>
      <c r="D128" s="37"/>
      <c r="E128" s="37"/>
      <c r="F128" s="28" t="str">
        <f>IF(E16="","",E16)</f>
        <v>Vyplň údaj</v>
      </c>
      <c r="G128" s="37"/>
      <c r="H128" s="37"/>
      <c r="I128" s="114" t="s">
        <v>30</v>
      </c>
      <c r="J128" s="33" t="str">
        <f>E22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2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72"/>
      <c r="B130" s="173"/>
      <c r="C130" s="174" t="s">
        <v>124</v>
      </c>
      <c r="D130" s="175" t="s">
        <v>57</v>
      </c>
      <c r="E130" s="175" t="s">
        <v>53</v>
      </c>
      <c r="F130" s="175" t="s">
        <v>54</v>
      </c>
      <c r="G130" s="175" t="s">
        <v>125</v>
      </c>
      <c r="H130" s="175" t="s">
        <v>126</v>
      </c>
      <c r="I130" s="176" t="s">
        <v>127</v>
      </c>
      <c r="J130" s="177" t="s">
        <v>101</v>
      </c>
      <c r="K130" s="178" t="s">
        <v>128</v>
      </c>
      <c r="L130" s="179"/>
      <c r="M130" s="76" t="s">
        <v>1</v>
      </c>
      <c r="N130" s="77" t="s">
        <v>36</v>
      </c>
      <c r="O130" s="77" t="s">
        <v>129</v>
      </c>
      <c r="P130" s="77" t="s">
        <v>130</v>
      </c>
      <c r="Q130" s="77" t="s">
        <v>131</v>
      </c>
      <c r="R130" s="77" t="s">
        <v>132</v>
      </c>
      <c r="S130" s="77" t="s">
        <v>133</v>
      </c>
      <c r="T130" s="78" t="s">
        <v>134</v>
      </c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1:63" s="2" customFormat="1" ht="22.9" customHeight="1">
      <c r="A131" s="35"/>
      <c r="B131" s="36"/>
      <c r="C131" s="83" t="s">
        <v>135</v>
      </c>
      <c r="D131" s="37"/>
      <c r="E131" s="37"/>
      <c r="F131" s="37"/>
      <c r="G131" s="37"/>
      <c r="H131" s="37"/>
      <c r="I131" s="112"/>
      <c r="J131" s="180">
        <f>BK131</f>
        <v>0</v>
      </c>
      <c r="K131" s="37"/>
      <c r="L131" s="40"/>
      <c r="M131" s="79"/>
      <c r="N131" s="181"/>
      <c r="O131" s="80"/>
      <c r="P131" s="182">
        <f>P132+P262+P336</f>
        <v>0</v>
      </c>
      <c r="Q131" s="80"/>
      <c r="R131" s="182">
        <f>R132+R262+R336</f>
        <v>15.05933382</v>
      </c>
      <c r="S131" s="80"/>
      <c r="T131" s="183">
        <f>T132+T262+T336</f>
        <v>5.071958599999999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71</v>
      </c>
      <c r="AU131" s="18" t="s">
        <v>103</v>
      </c>
      <c r="BK131" s="184">
        <f>BK132+BK262+BK336</f>
        <v>0</v>
      </c>
    </row>
    <row r="132" spans="2:63" s="12" customFormat="1" ht="25.9" customHeight="1">
      <c r="B132" s="185"/>
      <c r="C132" s="186"/>
      <c r="D132" s="187" t="s">
        <v>71</v>
      </c>
      <c r="E132" s="188" t="s">
        <v>136</v>
      </c>
      <c r="F132" s="188" t="s">
        <v>137</v>
      </c>
      <c r="G132" s="186"/>
      <c r="H132" s="186"/>
      <c r="I132" s="189"/>
      <c r="J132" s="190">
        <f>BK132</f>
        <v>0</v>
      </c>
      <c r="K132" s="186"/>
      <c r="L132" s="191"/>
      <c r="M132" s="192"/>
      <c r="N132" s="193"/>
      <c r="O132" s="193"/>
      <c r="P132" s="194">
        <f>P133+P155+P205+P210+P255+P260</f>
        <v>0</v>
      </c>
      <c r="Q132" s="193"/>
      <c r="R132" s="194">
        <f>R133+R155+R205+R210+R255+R260</f>
        <v>10.911425020000001</v>
      </c>
      <c r="S132" s="193"/>
      <c r="T132" s="195">
        <f>T133+T155+T205+T210+T255+T260</f>
        <v>5.013349999999999</v>
      </c>
      <c r="AR132" s="196" t="s">
        <v>77</v>
      </c>
      <c r="AT132" s="197" t="s">
        <v>71</v>
      </c>
      <c r="AU132" s="197" t="s">
        <v>72</v>
      </c>
      <c r="AY132" s="196" t="s">
        <v>138</v>
      </c>
      <c r="BK132" s="198">
        <f>BK133+BK155+BK205+BK210+BK255+BK260</f>
        <v>0</v>
      </c>
    </row>
    <row r="133" spans="2:63" s="12" customFormat="1" ht="22.9" customHeight="1">
      <c r="B133" s="185"/>
      <c r="C133" s="186"/>
      <c r="D133" s="187" t="s">
        <v>71</v>
      </c>
      <c r="E133" s="199" t="s">
        <v>139</v>
      </c>
      <c r="F133" s="199" t="s">
        <v>140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SUM(P134:P154)</f>
        <v>0</v>
      </c>
      <c r="Q133" s="193"/>
      <c r="R133" s="194">
        <f>SUM(R134:R154)</f>
        <v>3.3978718000000003</v>
      </c>
      <c r="S133" s="193"/>
      <c r="T133" s="195">
        <f>SUM(T134:T154)</f>
        <v>0</v>
      </c>
      <c r="AR133" s="196" t="s">
        <v>77</v>
      </c>
      <c r="AT133" s="197" t="s">
        <v>71</v>
      </c>
      <c r="AU133" s="197" t="s">
        <v>77</v>
      </c>
      <c r="AY133" s="196" t="s">
        <v>138</v>
      </c>
      <c r="BK133" s="198">
        <f>SUM(BK134:BK154)</f>
        <v>0</v>
      </c>
    </row>
    <row r="134" spans="1:65" s="2" customFormat="1" ht="24" customHeight="1">
      <c r="A134" s="35"/>
      <c r="B134" s="36"/>
      <c r="C134" s="201" t="s">
        <v>77</v>
      </c>
      <c r="D134" s="201" t="s">
        <v>141</v>
      </c>
      <c r="E134" s="202" t="s">
        <v>142</v>
      </c>
      <c r="F134" s="203" t="s">
        <v>143</v>
      </c>
      <c r="G134" s="204" t="s">
        <v>144</v>
      </c>
      <c r="H134" s="205">
        <v>2</v>
      </c>
      <c r="I134" s="206"/>
      <c r="J134" s="207">
        <f>ROUND(I134*H134,2)</f>
        <v>0</v>
      </c>
      <c r="K134" s="208"/>
      <c r="L134" s="40"/>
      <c r="M134" s="209" t="s">
        <v>1</v>
      </c>
      <c r="N134" s="210" t="s">
        <v>37</v>
      </c>
      <c r="O134" s="72"/>
      <c r="P134" s="211">
        <f>O134*H134</f>
        <v>0</v>
      </c>
      <c r="Q134" s="211">
        <v>0.0303</v>
      </c>
      <c r="R134" s="211">
        <f>Q134*H134</f>
        <v>0.0606</v>
      </c>
      <c r="S134" s="211">
        <v>0</v>
      </c>
      <c r="T134" s="21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145</v>
      </c>
      <c r="AT134" s="213" t="s">
        <v>141</v>
      </c>
      <c r="AU134" s="213" t="s">
        <v>82</v>
      </c>
      <c r="AY134" s="18" t="s">
        <v>138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8" t="s">
        <v>77</v>
      </c>
      <c r="BK134" s="214">
        <f>ROUND(I134*H134,2)</f>
        <v>0</v>
      </c>
      <c r="BL134" s="18" t="s">
        <v>145</v>
      </c>
      <c r="BM134" s="213" t="s">
        <v>146</v>
      </c>
    </row>
    <row r="135" spans="2:51" s="13" customFormat="1" ht="11.25">
      <c r="B135" s="215"/>
      <c r="C135" s="216"/>
      <c r="D135" s="217" t="s">
        <v>147</v>
      </c>
      <c r="E135" s="218" t="s">
        <v>1</v>
      </c>
      <c r="F135" s="219" t="s">
        <v>82</v>
      </c>
      <c r="G135" s="216"/>
      <c r="H135" s="220">
        <v>2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147</v>
      </c>
      <c r="AU135" s="226" t="s">
        <v>82</v>
      </c>
      <c r="AV135" s="13" t="s">
        <v>82</v>
      </c>
      <c r="AW135" s="13" t="s">
        <v>29</v>
      </c>
      <c r="AX135" s="13" t="s">
        <v>72</v>
      </c>
      <c r="AY135" s="226" t="s">
        <v>138</v>
      </c>
    </row>
    <row r="136" spans="2:51" s="14" customFormat="1" ht="11.25">
      <c r="B136" s="227"/>
      <c r="C136" s="228"/>
      <c r="D136" s="217" t="s">
        <v>147</v>
      </c>
      <c r="E136" s="229" t="s">
        <v>1</v>
      </c>
      <c r="F136" s="230" t="s">
        <v>148</v>
      </c>
      <c r="G136" s="228"/>
      <c r="H136" s="231">
        <v>2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147</v>
      </c>
      <c r="AU136" s="237" t="s">
        <v>82</v>
      </c>
      <c r="AV136" s="14" t="s">
        <v>145</v>
      </c>
      <c r="AW136" s="14" t="s">
        <v>29</v>
      </c>
      <c r="AX136" s="14" t="s">
        <v>77</v>
      </c>
      <c r="AY136" s="237" t="s">
        <v>138</v>
      </c>
    </row>
    <row r="137" spans="1:65" s="2" customFormat="1" ht="24" customHeight="1">
      <c r="A137" s="35"/>
      <c r="B137" s="36"/>
      <c r="C137" s="238" t="s">
        <v>82</v>
      </c>
      <c r="D137" s="238" t="s">
        <v>149</v>
      </c>
      <c r="E137" s="239" t="s">
        <v>150</v>
      </c>
      <c r="F137" s="240" t="s">
        <v>151</v>
      </c>
      <c r="G137" s="241" t="s">
        <v>144</v>
      </c>
      <c r="H137" s="242">
        <v>2</v>
      </c>
      <c r="I137" s="243"/>
      <c r="J137" s="244">
        <f>ROUND(I137*H137,2)</f>
        <v>0</v>
      </c>
      <c r="K137" s="245"/>
      <c r="L137" s="246"/>
      <c r="M137" s="247" t="s">
        <v>1</v>
      </c>
      <c r="N137" s="248" t="s">
        <v>37</v>
      </c>
      <c r="O137" s="72"/>
      <c r="P137" s="211">
        <f>O137*H137</f>
        <v>0</v>
      </c>
      <c r="Q137" s="211">
        <v>0.088</v>
      </c>
      <c r="R137" s="211">
        <f>Q137*H137</f>
        <v>0.176</v>
      </c>
      <c r="S137" s="211">
        <v>0</v>
      </c>
      <c r="T137" s="21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3" t="s">
        <v>152</v>
      </c>
      <c r="AT137" s="213" t="s">
        <v>149</v>
      </c>
      <c r="AU137" s="213" t="s">
        <v>82</v>
      </c>
      <c r="AY137" s="18" t="s">
        <v>138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8" t="s">
        <v>77</v>
      </c>
      <c r="BK137" s="214">
        <f>ROUND(I137*H137,2)</f>
        <v>0</v>
      </c>
      <c r="BL137" s="18" t="s">
        <v>145</v>
      </c>
      <c r="BM137" s="213" t="s">
        <v>153</v>
      </c>
    </row>
    <row r="138" spans="2:51" s="13" customFormat="1" ht="11.25">
      <c r="B138" s="215"/>
      <c r="C138" s="216"/>
      <c r="D138" s="217" t="s">
        <v>147</v>
      </c>
      <c r="E138" s="218" t="s">
        <v>1</v>
      </c>
      <c r="F138" s="219" t="s">
        <v>82</v>
      </c>
      <c r="G138" s="216"/>
      <c r="H138" s="220">
        <v>2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147</v>
      </c>
      <c r="AU138" s="226" t="s">
        <v>82</v>
      </c>
      <c r="AV138" s="13" t="s">
        <v>82</v>
      </c>
      <c r="AW138" s="13" t="s">
        <v>29</v>
      </c>
      <c r="AX138" s="13" t="s">
        <v>72</v>
      </c>
      <c r="AY138" s="226" t="s">
        <v>138</v>
      </c>
    </row>
    <row r="139" spans="2:51" s="14" customFormat="1" ht="11.25">
      <c r="B139" s="227"/>
      <c r="C139" s="228"/>
      <c r="D139" s="217" t="s">
        <v>147</v>
      </c>
      <c r="E139" s="229" t="s">
        <v>1</v>
      </c>
      <c r="F139" s="230" t="s">
        <v>148</v>
      </c>
      <c r="G139" s="228"/>
      <c r="H139" s="231">
        <v>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147</v>
      </c>
      <c r="AU139" s="237" t="s">
        <v>82</v>
      </c>
      <c r="AV139" s="14" t="s">
        <v>145</v>
      </c>
      <c r="AW139" s="14" t="s">
        <v>29</v>
      </c>
      <c r="AX139" s="14" t="s">
        <v>77</v>
      </c>
      <c r="AY139" s="237" t="s">
        <v>138</v>
      </c>
    </row>
    <row r="140" spans="1:65" s="2" customFormat="1" ht="16.5" customHeight="1">
      <c r="A140" s="35"/>
      <c r="B140" s="36"/>
      <c r="C140" s="201" t="s">
        <v>139</v>
      </c>
      <c r="D140" s="201" t="s">
        <v>141</v>
      </c>
      <c r="E140" s="202" t="s">
        <v>154</v>
      </c>
      <c r="F140" s="203" t="s">
        <v>155</v>
      </c>
      <c r="G140" s="204" t="s">
        <v>156</v>
      </c>
      <c r="H140" s="205">
        <v>0.005</v>
      </c>
      <c r="I140" s="206"/>
      <c r="J140" s="207">
        <f>ROUND(I140*H140,2)</f>
        <v>0</v>
      </c>
      <c r="K140" s="208"/>
      <c r="L140" s="40"/>
      <c r="M140" s="209" t="s">
        <v>1</v>
      </c>
      <c r="N140" s="210" t="s">
        <v>37</v>
      </c>
      <c r="O140" s="72"/>
      <c r="P140" s="211">
        <f>O140*H140</f>
        <v>0</v>
      </c>
      <c r="Q140" s="211">
        <v>1.94302</v>
      </c>
      <c r="R140" s="211">
        <f>Q140*H140</f>
        <v>0.0097151</v>
      </c>
      <c r="S140" s="211">
        <v>0</v>
      </c>
      <c r="T140" s="21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3" t="s">
        <v>145</v>
      </c>
      <c r="AT140" s="213" t="s">
        <v>141</v>
      </c>
      <c r="AU140" s="213" t="s">
        <v>82</v>
      </c>
      <c r="AY140" s="18" t="s">
        <v>138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8" t="s">
        <v>77</v>
      </c>
      <c r="BK140" s="214">
        <f>ROUND(I140*H140,2)</f>
        <v>0</v>
      </c>
      <c r="BL140" s="18" t="s">
        <v>145</v>
      </c>
      <c r="BM140" s="213" t="s">
        <v>157</v>
      </c>
    </row>
    <row r="141" spans="2:51" s="15" customFormat="1" ht="11.25">
      <c r="B141" s="249"/>
      <c r="C141" s="250"/>
      <c r="D141" s="217" t="s">
        <v>147</v>
      </c>
      <c r="E141" s="251" t="s">
        <v>1</v>
      </c>
      <c r="F141" s="252" t="s">
        <v>158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147</v>
      </c>
      <c r="AU141" s="258" t="s">
        <v>82</v>
      </c>
      <c r="AV141" s="15" t="s">
        <v>77</v>
      </c>
      <c r="AW141" s="15" t="s">
        <v>29</v>
      </c>
      <c r="AX141" s="15" t="s">
        <v>72</v>
      </c>
      <c r="AY141" s="258" t="s">
        <v>138</v>
      </c>
    </row>
    <row r="142" spans="2:51" s="13" customFormat="1" ht="11.25">
      <c r="B142" s="215"/>
      <c r="C142" s="216"/>
      <c r="D142" s="217" t="s">
        <v>147</v>
      </c>
      <c r="E142" s="218" t="s">
        <v>1</v>
      </c>
      <c r="F142" s="219" t="s">
        <v>159</v>
      </c>
      <c r="G142" s="216"/>
      <c r="H142" s="220">
        <v>0.005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147</v>
      </c>
      <c r="AU142" s="226" t="s">
        <v>82</v>
      </c>
      <c r="AV142" s="13" t="s">
        <v>82</v>
      </c>
      <c r="AW142" s="13" t="s">
        <v>29</v>
      </c>
      <c r="AX142" s="13" t="s">
        <v>72</v>
      </c>
      <c r="AY142" s="226" t="s">
        <v>138</v>
      </c>
    </row>
    <row r="143" spans="2:51" s="14" customFormat="1" ht="11.25">
      <c r="B143" s="227"/>
      <c r="C143" s="228"/>
      <c r="D143" s="217" t="s">
        <v>147</v>
      </c>
      <c r="E143" s="229" t="s">
        <v>1</v>
      </c>
      <c r="F143" s="230" t="s">
        <v>148</v>
      </c>
      <c r="G143" s="228"/>
      <c r="H143" s="231">
        <v>0.005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147</v>
      </c>
      <c r="AU143" s="237" t="s">
        <v>82</v>
      </c>
      <c r="AV143" s="14" t="s">
        <v>145</v>
      </c>
      <c r="AW143" s="14" t="s">
        <v>29</v>
      </c>
      <c r="AX143" s="14" t="s">
        <v>77</v>
      </c>
      <c r="AY143" s="237" t="s">
        <v>138</v>
      </c>
    </row>
    <row r="144" spans="1:65" s="2" customFormat="1" ht="16.5" customHeight="1">
      <c r="A144" s="35"/>
      <c r="B144" s="36"/>
      <c r="C144" s="201" t="s">
        <v>145</v>
      </c>
      <c r="D144" s="201" t="s">
        <v>141</v>
      </c>
      <c r="E144" s="202" t="s">
        <v>160</v>
      </c>
      <c r="F144" s="203" t="s">
        <v>161</v>
      </c>
      <c r="G144" s="204" t="s">
        <v>162</v>
      </c>
      <c r="H144" s="205">
        <v>110.31</v>
      </c>
      <c r="I144" s="206"/>
      <c r="J144" s="207">
        <f>ROUND(I144*H144,2)</f>
        <v>0</v>
      </c>
      <c r="K144" s="208"/>
      <c r="L144" s="40"/>
      <c r="M144" s="209" t="s">
        <v>1</v>
      </c>
      <c r="N144" s="210" t="s">
        <v>37</v>
      </c>
      <c r="O144" s="72"/>
      <c r="P144" s="211">
        <f>O144*H144</f>
        <v>0</v>
      </c>
      <c r="Q144" s="211">
        <v>0.02857</v>
      </c>
      <c r="R144" s="211">
        <f>Q144*H144</f>
        <v>3.1515567000000004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145</v>
      </c>
      <c r="AT144" s="213" t="s">
        <v>141</v>
      </c>
      <c r="AU144" s="213" t="s">
        <v>82</v>
      </c>
      <c r="AY144" s="18" t="s">
        <v>138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8" t="s">
        <v>77</v>
      </c>
      <c r="BK144" s="214">
        <f>ROUND(I144*H144,2)</f>
        <v>0</v>
      </c>
      <c r="BL144" s="18" t="s">
        <v>145</v>
      </c>
      <c r="BM144" s="213" t="s">
        <v>163</v>
      </c>
    </row>
    <row r="145" spans="2:51" s="15" customFormat="1" ht="11.25">
      <c r="B145" s="249"/>
      <c r="C145" s="250"/>
      <c r="D145" s="217" t="s">
        <v>147</v>
      </c>
      <c r="E145" s="251" t="s">
        <v>1</v>
      </c>
      <c r="F145" s="252" t="s">
        <v>164</v>
      </c>
      <c r="G145" s="250"/>
      <c r="H145" s="251" t="s">
        <v>1</v>
      </c>
      <c r="I145" s="253"/>
      <c r="J145" s="250"/>
      <c r="K145" s="250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147</v>
      </c>
      <c r="AU145" s="258" t="s">
        <v>82</v>
      </c>
      <c r="AV145" s="15" t="s">
        <v>77</v>
      </c>
      <c r="AW145" s="15" t="s">
        <v>29</v>
      </c>
      <c r="AX145" s="15" t="s">
        <v>72</v>
      </c>
      <c r="AY145" s="258" t="s">
        <v>138</v>
      </c>
    </row>
    <row r="146" spans="2:51" s="13" customFormat="1" ht="11.25">
      <c r="B146" s="215"/>
      <c r="C146" s="216"/>
      <c r="D146" s="217" t="s">
        <v>147</v>
      </c>
      <c r="E146" s="218" t="s">
        <v>1</v>
      </c>
      <c r="F146" s="219" t="s">
        <v>165</v>
      </c>
      <c r="G146" s="216"/>
      <c r="H146" s="220">
        <v>134.31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147</v>
      </c>
      <c r="AU146" s="226" t="s">
        <v>82</v>
      </c>
      <c r="AV146" s="13" t="s">
        <v>82</v>
      </c>
      <c r="AW146" s="13" t="s">
        <v>29</v>
      </c>
      <c r="AX146" s="13" t="s">
        <v>72</v>
      </c>
      <c r="AY146" s="226" t="s">
        <v>138</v>
      </c>
    </row>
    <row r="147" spans="2:51" s="13" customFormat="1" ht="11.25">
      <c r="B147" s="215"/>
      <c r="C147" s="216"/>
      <c r="D147" s="217" t="s">
        <v>147</v>
      </c>
      <c r="E147" s="218" t="s">
        <v>1</v>
      </c>
      <c r="F147" s="219" t="s">
        <v>166</v>
      </c>
      <c r="G147" s="216"/>
      <c r="H147" s="220">
        <v>4.44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147</v>
      </c>
      <c r="AU147" s="226" t="s">
        <v>82</v>
      </c>
      <c r="AV147" s="13" t="s">
        <v>82</v>
      </c>
      <c r="AW147" s="13" t="s">
        <v>29</v>
      </c>
      <c r="AX147" s="13" t="s">
        <v>72</v>
      </c>
      <c r="AY147" s="226" t="s">
        <v>138</v>
      </c>
    </row>
    <row r="148" spans="2:51" s="16" customFormat="1" ht="11.25">
      <c r="B148" s="259"/>
      <c r="C148" s="260"/>
      <c r="D148" s="217" t="s">
        <v>147</v>
      </c>
      <c r="E148" s="261" t="s">
        <v>83</v>
      </c>
      <c r="F148" s="262" t="s">
        <v>167</v>
      </c>
      <c r="G148" s="260"/>
      <c r="H148" s="263">
        <v>138.75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AT148" s="269" t="s">
        <v>147</v>
      </c>
      <c r="AU148" s="269" t="s">
        <v>82</v>
      </c>
      <c r="AV148" s="16" t="s">
        <v>139</v>
      </c>
      <c r="AW148" s="16" t="s">
        <v>29</v>
      </c>
      <c r="AX148" s="16" t="s">
        <v>72</v>
      </c>
      <c r="AY148" s="269" t="s">
        <v>138</v>
      </c>
    </row>
    <row r="149" spans="2:51" s="15" customFormat="1" ht="11.25">
      <c r="B149" s="249"/>
      <c r="C149" s="250"/>
      <c r="D149" s="217" t="s">
        <v>147</v>
      </c>
      <c r="E149" s="251" t="s">
        <v>1</v>
      </c>
      <c r="F149" s="252" t="s">
        <v>168</v>
      </c>
      <c r="G149" s="250"/>
      <c r="H149" s="251" t="s">
        <v>1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147</v>
      </c>
      <c r="AU149" s="258" t="s">
        <v>82</v>
      </c>
      <c r="AV149" s="15" t="s">
        <v>77</v>
      </c>
      <c r="AW149" s="15" t="s">
        <v>29</v>
      </c>
      <c r="AX149" s="15" t="s">
        <v>72</v>
      </c>
      <c r="AY149" s="258" t="s">
        <v>138</v>
      </c>
    </row>
    <row r="150" spans="2:51" s="13" customFormat="1" ht="11.25">
      <c r="B150" s="215"/>
      <c r="C150" s="216"/>
      <c r="D150" s="217" t="s">
        <v>147</v>
      </c>
      <c r="E150" s="218" t="s">
        <v>1</v>
      </c>
      <c r="F150" s="219" t="s">
        <v>169</v>
      </c>
      <c r="G150" s="216"/>
      <c r="H150" s="220">
        <v>-17.64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147</v>
      </c>
      <c r="AU150" s="226" t="s">
        <v>82</v>
      </c>
      <c r="AV150" s="13" t="s">
        <v>82</v>
      </c>
      <c r="AW150" s="13" t="s">
        <v>29</v>
      </c>
      <c r="AX150" s="13" t="s">
        <v>72</v>
      </c>
      <c r="AY150" s="226" t="s">
        <v>138</v>
      </c>
    </row>
    <row r="151" spans="2:51" s="13" customFormat="1" ht="11.25">
      <c r="B151" s="215"/>
      <c r="C151" s="216"/>
      <c r="D151" s="217" t="s">
        <v>147</v>
      </c>
      <c r="E151" s="218" t="s">
        <v>1</v>
      </c>
      <c r="F151" s="219" t="s">
        <v>170</v>
      </c>
      <c r="G151" s="216"/>
      <c r="H151" s="220">
        <v>-6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147</v>
      </c>
      <c r="AU151" s="226" t="s">
        <v>82</v>
      </c>
      <c r="AV151" s="13" t="s">
        <v>82</v>
      </c>
      <c r="AW151" s="13" t="s">
        <v>29</v>
      </c>
      <c r="AX151" s="13" t="s">
        <v>72</v>
      </c>
      <c r="AY151" s="226" t="s">
        <v>138</v>
      </c>
    </row>
    <row r="152" spans="2:51" s="13" customFormat="1" ht="11.25">
      <c r="B152" s="215"/>
      <c r="C152" s="216"/>
      <c r="D152" s="217" t="s">
        <v>147</v>
      </c>
      <c r="E152" s="218" t="s">
        <v>1</v>
      </c>
      <c r="F152" s="219" t="s">
        <v>171</v>
      </c>
      <c r="G152" s="216"/>
      <c r="H152" s="220">
        <v>-4.8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147</v>
      </c>
      <c r="AU152" s="226" t="s">
        <v>82</v>
      </c>
      <c r="AV152" s="13" t="s">
        <v>82</v>
      </c>
      <c r="AW152" s="13" t="s">
        <v>29</v>
      </c>
      <c r="AX152" s="13" t="s">
        <v>72</v>
      </c>
      <c r="AY152" s="226" t="s">
        <v>138</v>
      </c>
    </row>
    <row r="153" spans="2:51" s="16" customFormat="1" ht="11.25">
      <c r="B153" s="259"/>
      <c r="C153" s="260"/>
      <c r="D153" s="217" t="s">
        <v>147</v>
      </c>
      <c r="E153" s="261" t="s">
        <v>1</v>
      </c>
      <c r="F153" s="262" t="s">
        <v>167</v>
      </c>
      <c r="G153" s="260"/>
      <c r="H153" s="263">
        <v>-28.44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AT153" s="269" t="s">
        <v>147</v>
      </c>
      <c r="AU153" s="269" t="s">
        <v>82</v>
      </c>
      <c r="AV153" s="16" t="s">
        <v>139</v>
      </c>
      <c r="AW153" s="16" t="s">
        <v>29</v>
      </c>
      <c r="AX153" s="16" t="s">
        <v>72</v>
      </c>
      <c r="AY153" s="269" t="s">
        <v>138</v>
      </c>
    </row>
    <row r="154" spans="2:51" s="14" customFormat="1" ht="11.25">
      <c r="B154" s="227"/>
      <c r="C154" s="228"/>
      <c r="D154" s="217" t="s">
        <v>147</v>
      </c>
      <c r="E154" s="229" t="s">
        <v>79</v>
      </c>
      <c r="F154" s="230" t="s">
        <v>148</v>
      </c>
      <c r="G154" s="228"/>
      <c r="H154" s="231">
        <v>110.31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147</v>
      </c>
      <c r="AU154" s="237" t="s">
        <v>82</v>
      </c>
      <c r="AV154" s="14" t="s">
        <v>145</v>
      </c>
      <c r="AW154" s="14" t="s">
        <v>29</v>
      </c>
      <c r="AX154" s="14" t="s">
        <v>77</v>
      </c>
      <c r="AY154" s="237" t="s">
        <v>138</v>
      </c>
    </row>
    <row r="155" spans="2:63" s="12" customFormat="1" ht="22.9" customHeight="1">
      <c r="B155" s="185"/>
      <c r="C155" s="186"/>
      <c r="D155" s="187" t="s">
        <v>71</v>
      </c>
      <c r="E155" s="199" t="s">
        <v>172</v>
      </c>
      <c r="F155" s="199" t="s">
        <v>173</v>
      </c>
      <c r="G155" s="186"/>
      <c r="H155" s="186"/>
      <c r="I155" s="189"/>
      <c r="J155" s="200">
        <f>BK155</f>
        <v>0</v>
      </c>
      <c r="K155" s="186"/>
      <c r="L155" s="191"/>
      <c r="M155" s="192"/>
      <c r="N155" s="193"/>
      <c r="O155" s="193"/>
      <c r="P155" s="194">
        <f>SUM(P156:P204)</f>
        <v>0</v>
      </c>
      <c r="Q155" s="193"/>
      <c r="R155" s="194">
        <f>SUM(R156:R204)</f>
        <v>7.390575720000001</v>
      </c>
      <c r="S155" s="193"/>
      <c r="T155" s="195">
        <f>SUM(T156:T204)</f>
        <v>0</v>
      </c>
      <c r="AR155" s="196" t="s">
        <v>77</v>
      </c>
      <c r="AT155" s="197" t="s">
        <v>71</v>
      </c>
      <c r="AU155" s="197" t="s">
        <v>77</v>
      </c>
      <c r="AY155" s="196" t="s">
        <v>138</v>
      </c>
      <c r="BK155" s="198">
        <f>SUM(BK156:BK204)</f>
        <v>0</v>
      </c>
    </row>
    <row r="156" spans="1:65" s="2" customFormat="1" ht="24" customHeight="1">
      <c r="A156" s="35"/>
      <c r="B156" s="36"/>
      <c r="C156" s="201" t="s">
        <v>174</v>
      </c>
      <c r="D156" s="201" t="s">
        <v>141</v>
      </c>
      <c r="E156" s="202" t="s">
        <v>175</v>
      </c>
      <c r="F156" s="203" t="s">
        <v>176</v>
      </c>
      <c r="G156" s="204" t="s">
        <v>162</v>
      </c>
      <c r="H156" s="205">
        <v>110.31</v>
      </c>
      <c r="I156" s="206"/>
      <c r="J156" s="207">
        <f>ROUND(I156*H156,2)</f>
        <v>0</v>
      </c>
      <c r="K156" s="208"/>
      <c r="L156" s="40"/>
      <c r="M156" s="209" t="s">
        <v>1</v>
      </c>
      <c r="N156" s="210" t="s">
        <v>37</v>
      </c>
      <c r="O156" s="72"/>
      <c r="P156" s="211">
        <f>O156*H156</f>
        <v>0</v>
      </c>
      <c r="Q156" s="211">
        <v>0.00438</v>
      </c>
      <c r="R156" s="211">
        <f>Q156*H156</f>
        <v>0.4831578</v>
      </c>
      <c r="S156" s="211">
        <v>0</v>
      </c>
      <c r="T156" s="21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3" t="s">
        <v>145</v>
      </c>
      <c r="AT156" s="213" t="s">
        <v>141</v>
      </c>
      <c r="AU156" s="213" t="s">
        <v>82</v>
      </c>
      <c r="AY156" s="18" t="s">
        <v>138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8" t="s">
        <v>77</v>
      </c>
      <c r="BK156" s="214">
        <f>ROUND(I156*H156,2)</f>
        <v>0</v>
      </c>
      <c r="BL156" s="18" t="s">
        <v>145</v>
      </c>
      <c r="BM156" s="213" t="s">
        <v>177</v>
      </c>
    </row>
    <row r="157" spans="2:51" s="13" customFormat="1" ht="11.25">
      <c r="B157" s="215"/>
      <c r="C157" s="216"/>
      <c r="D157" s="217" t="s">
        <v>147</v>
      </c>
      <c r="E157" s="218" t="s">
        <v>1</v>
      </c>
      <c r="F157" s="219" t="s">
        <v>79</v>
      </c>
      <c r="G157" s="216"/>
      <c r="H157" s="220">
        <v>110.31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147</v>
      </c>
      <c r="AU157" s="226" t="s">
        <v>82</v>
      </c>
      <c r="AV157" s="13" t="s">
        <v>82</v>
      </c>
      <c r="AW157" s="13" t="s">
        <v>29</v>
      </c>
      <c r="AX157" s="13" t="s">
        <v>77</v>
      </c>
      <c r="AY157" s="226" t="s">
        <v>138</v>
      </c>
    </row>
    <row r="158" spans="1:65" s="2" customFormat="1" ht="24" customHeight="1">
      <c r="A158" s="35"/>
      <c r="B158" s="36"/>
      <c r="C158" s="201" t="s">
        <v>172</v>
      </c>
      <c r="D158" s="201" t="s">
        <v>141</v>
      </c>
      <c r="E158" s="202" t="s">
        <v>178</v>
      </c>
      <c r="F158" s="203" t="s">
        <v>179</v>
      </c>
      <c r="G158" s="204" t="s">
        <v>162</v>
      </c>
      <c r="H158" s="205">
        <v>110.31</v>
      </c>
      <c r="I158" s="206"/>
      <c r="J158" s="207">
        <f>ROUND(I158*H158,2)</f>
        <v>0</v>
      </c>
      <c r="K158" s="208"/>
      <c r="L158" s="40"/>
      <c r="M158" s="209" t="s">
        <v>1</v>
      </c>
      <c r="N158" s="210" t="s">
        <v>37</v>
      </c>
      <c r="O158" s="72"/>
      <c r="P158" s="211">
        <f>O158*H158</f>
        <v>0</v>
      </c>
      <c r="Q158" s="211">
        <v>0.003</v>
      </c>
      <c r="R158" s="211">
        <f>Q158*H158</f>
        <v>0.33093</v>
      </c>
      <c r="S158" s="211">
        <v>0</v>
      </c>
      <c r="T158" s="21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145</v>
      </c>
      <c r="AT158" s="213" t="s">
        <v>141</v>
      </c>
      <c r="AU158" s="213" t="s">
        <v>82</v>
      </c>
      <c r="AY158" s="18" t="s">
        <v>138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8" t="s">
        <v>77</v>
      </c>
      <c r="BK158" s="214">
        <f>ROUND(I158*H158,2)</f>
        <v>0</v>
      </c>
      <c r="BL158" s="18" t="s">
        <v>145</v>
      </c>
      <c r="BM158" s="213" t="s">
        <v>180</v>
      </c>
    </row>
    <row r="159" spans="2:51" s="13" customFormat="1" ht="11.25">
      <c r="B159" s="215"/>
      <c r="C159" s="216"/>
      <c r="D159" s="217" t="s">
        <v>147</v>
      </c>
      <c r="E159" s="218" t="s">
        <v>1</v>
      </c>
      <c r="F159" s="219" t="s">
        <v>79</v>
      </c>
      <c r="G159" s="216"/>
      <c r="H159" s="220">
        <v>110.31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147</v>
      </c>
      <c r="AU159" s="226" t="s">
        <v>82</v>
      </c>
      <c r="AV159" s="13" t="s">
        <v>82</v>
      </c>
      <c r="AW159" s="13" t="s">
        <v>29</v>
      </c>
      <c r="AX159" s="13" t="s">
        <v>77</v>
      </c>
      <c r="AY159" s="226" t="s">
        <v>138</v>
      </c>
    </row>
    <row r="160" spans="1:65" s="2" customFormat="1" ht="16.5" customHeight="1">
      <c r="A160" s="35"/>
      <c r="B160" s="36"/>
      <c r="C160" s="201" t="s">
        <v>181</v>
      </c>
      <c r="D160" s="201" t="s">
        <v>141</v>
      </c>
      <c r="E160" s="202" t="s">
        <v>182</v>
      </c>
      <c r="F160" s="203" t="s">
        <v>183</v>
      </c>
      <c r="G160" s="204" t="s">
        <v>184</v>
      </c>
      <c r="H160" s="205">
        <v>1</v>
      </c>
      <c r="I160" s="206"/>
      <c r="J160" s="207">
        <f>ROUND(I160*H160,2)</f>
        <v>0</v>
      </c>
      <c r="K160" s="208"/>
      <c r="L160" s="40"/>
      <c r="M160" s="209" t="s">
        <v>1</v>
      </c>
      <c r="N160" s="210" t="s">
        <v>37</v>
      </c>
      <c r="O160" s="72"/>
      <c r="P160" s="211">
        <f>O160*H160</f>
        <v>0</v>
      </c>
      <c r="Q160" s="211">
        <v>0.0382</v>
      </c>
      <c r="R160" s="211">
        <f>Q160*H160</f>
        <v>0.0382</v>
      </c>
      <c r="S160" s="211">
        <v>0</v>
      </c>
      <c r="T160" s="21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3" t="s">
        <v>145</v>
      </c>
      <c r="AT160" s="213" t="s">
        <v>141</v>
      </c>
      <c r="AU160" s="213" t="s">
        <v>82</v>
      </c>
      <c r="AY160" s="18" t="s">
        <v>138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8" t="s">
        <v>77</v>
      </c>
      <c r="BK160" s="214">
        <f>ROUND(I160*H160,2)</f>
        <v>0</v>
      </c>
      <c r="BL160" s="18" t="s">
        <v>145</v>
      </c>
      <c r="BM160" s="213" t="s">
        <v>185</v>
      </c>
    </row>
    <row r="161" spans="1:65" s="2" customFormat="1" ht="24" customHeight="1">
      <c r="A161" s="35"/>
      <c r="B161" s="36"/>
      <c r="C161" s="201" t="s">
        <v>152</v>
      </c>
      <c r="D161" s="201" t="s">
        <v>141</v>
      </c>
      <c r="E161" s="202" t="s">
        <v>186</v>
      </c>
      <c r="F161" s="203" t="s">
        <v>187</v>
      </c>
      <c r="G161" s="204" t="s">
        <v>162</v>
      </c>
      <c r="H161" s="205">
        <v>16.38</v>
      </c>
      <c r="I161" s="206"/>
      <c r="J161" s="207">
        <f>ROUND(I161*H161,2)</f>
        <v>0</v>
      </c>
      <c r="K161" s="208"/>
      <c r="L161" s="40"/>
      <c r="M161" s="209" t="s">
        <v>1</v>
      </c>
      <c r="N161" s="210" t="s">
        <v>37</v>
      </c>
      <c r="O161" s="72"/>
      <c r="P161" s="211">
        <f>O161*H161</f>
        <v>0</v>
      </c>
      <c r="Q161" s="211">
        <v>0.03358</v>
      </c>
      <c r="R161" s="211">
        <f>Q161*H161</f>
        <v>0.5500404</v>
      </c>
      <c r="S161" s="211">
        <v>0</v>
      </c>
      <c r="T161" s="21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3" t="s">
        <v>145</v>
      </c>
      <c r="AT161" s="213" t="s">
        <v>141</v>
      </c>
      <c r="AU161" s="213" t="s">
        <v>82</v>
      </c>
      <c r="AY161" s="18" t="s">
        <v>138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8" t="s">
        <v>77</v>
      </c>
      <c r="BK161" s="214">
        <f>ROUND(I161*H161,2)</f>
        <v>0</v>
      </c>
      <c r="BL161" s="18" t="s">
        <v>145</v>
      </c>
      <c r="BM161" s="213" t="s">
        <v>188</v>
      </c>
    </row>
    <row r="162" spans="2:51" s="15" customFormat="1" ht="11.25">
      <c r="B162" s="249"/>
      <c r="C162" s="250"/>
      <c r="D162" s="217" t="s">
        <v>147</v>
      </c>
      <c r="E162" s="251" t="s">
        <v>1</v>
      </c>
      <c r="F162" s="252" t="s">
        <v>189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147</v>
      </c>
      <c r="AU162" s="258" t="s">
        <v>82</v>
      </c>
      <c r="AV162" s="15" t="s">
        <v>77</v>
      </c>
      <c r="AW162" s="15" t="s">
        <v>29</v>
      </c>
      <c r="AX162" s="15" t="s">
        <v>72</v>
      </c>
      <c r="AY162" s="258" t="s">
        <v>138</v>
      </c>
    </row>
    <row r="163" spans="2:51" s="13" customFormat="1" ht="11.25">
      <c r="B163" s="215"/>
      <c r="C163" s="216"/>
      <c r="D163" s="217" t="s">
        <v>147</v>
      </c>
      <c r="E163" s="218" t="s">
        <v>1</v>
      </c>
      <c r="F163" s="219" t="s">
        <v>190</v>
      </c>
      <c r="G163" s="216"/>
      <c r="H163" s="220">
        <v>6.72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147</v>
      </c>
      <c r="AU163" s="226" t="s">
        <v>82</v>
      </c>
      <c r="AV163" s="13" t="s">
        <v>82</v>
      </c>
      <c r="AW163" s="13" t="s">
        <v>29</v>
      </c>
      <c r="AX163" s="13" t="s">
        <v>72</v>
      </c>
      <c r="AY163" s="226" t="s">
        <v>138</v>
      </c>
    </row>
    <row r="164" spans="2:51" s="13" customFormat="1" ht="11.25">
      <c r="B164" s="215"/>
      <c r="C164" s="216"/>
      <c r="D164" s="217" t="s">
        <v>147</v>
      </c>
      <c r="E164" s="218" t="s">
        <v>1</v>
      </c>
      <c r="F164" s="219" t="s">
        <v>191</v>
      </c>
      <c r="G164" s="216"/>
      <c r="H164" s="220">
        <v>3.42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147</v>
      </c>
      <c r="AU164" s="226" t="s">
        <v>82</v>
      </c>
      <c r="AV164" s="13" t="s">
        <v>82</v>
      </c>
      <c r="AW164" s="13" t="s">
        <v>29</v>
      </c>
      <c r="AX164" s="13" t="s">
        <v>72</v>
      </c>
      <c r="AY164" s="226" t="s">
        <v>138</v>
      </c>
    </row>
    <row r="165" spans="2:51" s="13" customFormat="1" ht="11.25">
      <c r="B165" s="215"/>
      <c r="C165" s="216"/>
      <c r="D165" s="217" t="s">
        <v>147</v>
      </c>
      <c r="E165" s="218" t="s">
        <v>1</v>
      </c>
      <c r="F165" s="219" t="s">
        <v>192</v>
      </c>
      <c r="G165" s="216"/>
      <c r="H165" s="220">
        <v>3.12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147</v>
      </c>
      <c r="AU165" s="226" t="s">
        <v>82</v>
      </c>
      <c r="AV165" s="13" t="s">
        <v>82</v>
      </c>
      <c r="AW165" s="13" t="s">
        <v>29</v>
      </c>
      <c r="AX165" s="13" t="s">
        <v>72</v>
      </c>
      <c r="AY165" s="226" t="s">
        <v>138</v>
      </c>
    </row>
    <row r="166" spans="2:51" s="13" customFormat="1" ht="11.25">
      <c r="B166" s="215"/>
      <c r="C166" s="216"/>
      <c r="D166" s="217" t="s">
        <v>147</v>
      </c>
      <c r="E166" s="218" t="s">
        <v>1</v>
      </c>
      <c r="F166" s="219" t="s">
        <v>192</v>
      </c>
      <c r="G166" s="216"/>
      <c r="H166" s="220">
        <v>3.12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147</v>
      </c>
      <c r="AU166" s="226" t="s">
        <v>82</v>
      </c>
      <c r="AV166" s="13" t="s">
        <v>82</v>
      </c>
      <c r="AW166" s="13" t="s">
        <v>29</v>
      </c>
      <c r="AX166" s="13" t="s">
        <v>72</v>
      </c>
      <c r="AY166" s="226" t="s">
        <v>138</v>
      </c>
    </row>
    <row r="167" spans="2:51" s="14" customFormat="1" ht="11.25">
      <c r="B167" s="227"/>
      <c r="C167" s="228"/>
      <c r="D167" s="217" t="s">
        <v>147</v>
      </c>
      <c r="E167" s="229" t="s">
        <v>96</v>
      </c>
      <c r="F167" s="230" t="s">
        <v>148</v>
      </c>
      <c r="G167" s="228"/>
      <c r="H167" s="231">
        <v>16.38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147</v>
      </c>
      <c r="AU167" s="237" t="s">
        <v>82</v>
      </c>
      <c r="AV167" s="14" t="s">
        <v>145</v>
      </c>
      <c r="AW167" s="14" t="s">
        <v>29</v>
      </c>
      <c r="AX167" s="14" t="s">
        <v>77</v>
      </c>
      <c r="AY167" s="237" t="s">
        <v>138</v>
      </c>
    </row>
    <row r="168" spans="1:65" s="2" customFormat="1" ht="24" customHeight="1">
      <c r="A168" s="35"/>
      <c r="B168" s="36"/>
      <c r="C168" s="201" t="s">
        <v>193</v>
      </c>
      <c r="D168" s="201" t="s">
        <v>141</v>
      </c>
      <c r="E168" s="202" t="s">
        <v>194</v>
      </c>
      <c r="F168" s="203" t="s">
        <v>195</v>
      </c>
      <c r="G168" s="204" t="s">
        <v>162</v>
      </c>
      <c r="H168" s="205">
        <v>172.68</v>
      </c>
      <c r="I168" s="206"/>
      <c r="J168" s="207">
        <f>ROUND(I168*H168,2)</f>
        <v>0</v>
      </c>
      <c r="K168" s="208"/>
      <c r="L168" s="40"/>
      <c r="M168" s="209" t="s">
        <v>1</v>
      </c>
      <c r="N168" s="210" t="s">
        <v>37</v>
      </c>
      <c r="O168" s="72"/>
      <c r="P168" s="211">
        <f>O168*H168</f>
        <v>0</v>
      </c>
      <c r="Q168" s="211">
        <v>0.017</v>
      </c>
      <c r="R168" s="211">
        <f>Q168*H168</f>
        <v>2.93556</v>
      </c>
      <c r="S168" s="211">
        <v>0</v>
      </c>
      <c r="T168" s="21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3" t="s">
        <v>145</v>
      </c>
      <c r="AT168" s="213" t="s">
        <v>141</v>
      </c>
      <c r="AU168" s="213" t="s">
        <v>82</v>
      </c>
      <c r="AY168" s="18" t="s">
        <v>138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8" t="s">
        <v>77</v>
      </c>
      <c r="BK168" s="214">
        <f>ROUND(I168*H168,2)</f>
        <v>0</v>
      </c>
      <c r="BL168" s="18" t="s">
        <v>145</v>
      </c>
      <c r="BM168" s="213" t="s">
        <v>196</v>
      </c>
    </row>
    <row r="169" spans="2:51" s="13" customFormat="1" ht="11.25">
      <c r="B169" s="215"/>
      <c r="C169" s="216"/>
      <c r="D169" s="217" t="s">
        <v>147</v>
      </c>
      <c r="E169" s="218" t="s">
        <v>1</v>
      </c>
      <c r="F169" s="219" t="s">
        <v>79</v>
      </c>
      <c r="G169" s="216"/>
      <c r="H169" s="220">
        <v>110.31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147</v>
      </c>
      <c r="AU169" s="226" t="s">
        <v>82</v>
      </c>
      <c r="AV169" s="13" t="s">
        <v>82</v>
      </c>
      <c r="AW169" s="13" t="s">
        <v>29</v>
      </c>
      <c r="AX169" s="13" t="s">
        <v>72</v>
      </c>
      <c r="AY169" s="226" t="s">
        <v>138</v>
      </c>
    </row>
    <row r="170" spans="2:51" s="15" customFormat="1" ht="11.25">
      <c r="B170" s="249"/>
      <c r="C170" s="250"/>
      <c r="D170" s="217" t="s">
        <v>147</v>
      </c>
      <c r="E170" s="251" t="s">
        <v>1</v>
      </c>
      <c r="F170" s="252" t="s">
        <v>197</v>
      </c>
      <c r="G170" s="250"/>
      <c r="H170" s="251" t="s">
        <v>1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77</v>
      </c>
      <c r="AW170" s="15" t="s">
        <v>29</v>
      </c>
      <c r="AX170" s="15" t="s">
        <v>72</v>
      </c>
      <c r="AY170" s="258" t="s">
        <v>138</v>
      </c>
    </row>
    <row r="171" spans="2:51" s="13" customFormat="1" ht="11.25">
      <c r="B171" s="215"/>
      <c r="C171" s="216"/>
      <c r="D171" s="217" t="s">
        <v>147</v>
      </c>
      <c r="E171" s="218" t="s">
        <v>1</v>
      </c>
      <c r="F171" s="219" t="s">
        <v>198</v>
      </c>
      <c r="G171" s="216"/>
      <c r="H171" s="220">
        <v>62.37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147</v>
      </c>
      <c r="AU171" s="226" t="s">
        <v>82</v>
      </c>
      <c r="AV171" s="13" t="s">
        <v>82</v>
      </c>
      <c r="AW171" s="13" t="s">
        <v>29</v>
      </c>
      <c r="AX171" s="13" t="s">
        <v>72</v>
      </c>
      <c r="AY171" s="226" t="s">
        <v>138</v>
      </c>
    </row>
    <row r="172" spans="2:51" s="14" customFormat="1" ht="11.25">
      <c r="B172" s="227"/>
      <c r="C172" s="228"/>
      <c r="D172" s="217" t="s">
        <v>147</v>
      </c>
      <c r="E172" s="229" t="s">
        <v>1</v>
      </c>
      <c r="F172" s="230" t="s">
        <v>148</v>
      </c>
      <c r="G172" s="228"/>
      <c r="H172" s="231">
        <v>172.68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147</v>
      </c>
      <c r="AU172" s="237" t="s">
        <v>82</v>
      </c>
      <c r="AV172" s="14" t="s">
        <v>145</v>
      </c>
      <c r="AW172" s="14" t="s">
        <v>29</v>
      </c>
      <c r="AX172" s="14" t="s">
        <v>77</v>
      </c>
      <c r="AY172" s="237" t="s">
        <v>138</v>
      </c>
    </row>
    <row r="173" spans="1:65" s="2" customFormat="1" ht="24" customHeight="1">
      <c r="A173" s="35"/>
      <c r="B173" s="36"/>
      <c r="C173" s="201" t="s">
        <v>199</v>
      </c>
      <c r="D173" s="201" t="s">
        <v>141</v>
      </c>
      <c r="E173" s="202" t="s">
        <v>200</v>
      </c>
      <c r="F173" s="203" t="s">
        <v>201</v>
      </c>
      <c r="G173" s="204" t="s">
        <v>202</v>
      </c>
      <c r="H173" s="205">
        <v>122.9</v>
      </c>
      <c r="I173" s="206"/>
      <c r="J173" s="207">
        <f>ROUND(I173*H173,2)</f>
        <v>0</v>
      </c>
      <c r="K173" s="208"/>
      <c r="L173" s="40"/>
      <c r="M173" s="209" t="s">
        <v>1</v>
      </c>
      <c r="N173" s="210" t="s">
        <v>37</v>
      </c>
      <c r="O173" s="72"/>
      <c r="P173" s="211">
        <f>O173*H173</f>
        <v>0</v>
      </c>
      <c r="Q173" s="211">
        <v>0.0015</v>
      </c>
      <c r="R173" s="211">
        <f>Q173*H173</f>
        <v>0.18435</v>
      </c>
      <c r="S173" s="211">
        <v>0</v>
      </c>
      <c r="T173" s="21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3" t="s">
        <v>145</v>
      </c>
      <c r="AT173" s="213" t="s">
        <v>141</v>
      </c>
      <c r="AU173" s="213" t="s">
        <v>82</v>
      </c>
      <c r="AY173" s="18" t="s">
        <v>138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8" t="s">
        <v>77</v>
      </c>
      <c r="BK173" s="214">
        <f>ROUND(I173*H173,2)</f>
        <v>0</v>
      </c>
      <c r="BL173" s="18" t="s">
        <v>145</v>
      </c>
      <c r="BM173" s="213" t="s">
        <v>203</v>
      </c>
    </row>
    <row r="174" spans="2:51" s="15" customFormat="1" ht="11.25">
      <c r="B174" s="249"/>
      <c r="C174" s="250"/>
      <c r="D174" s="217" t="s">
        <v>147</v>
      </c>
      <c r="E174" s="251" t="s">
        <v>1</v>
      </c>
      <c r="F174" s="252" t="s">
        <v>189</v>
      </c>
      <c r="G174" s="250"/>
      <c r="H174" s="251" t="s">
        <v>1</v>
      </c>
      <c r="I174" s="253"/>
      <c r="J174" s="250"/>
      <c r="K174" s="250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147</v>
      </c>
      <c r="AU174" s="258" t="s">
        <v>82</v>
      </c>
      <c r="AV174" s="15" t="s">
        <v>77</v>
      </c>
      <c r="AW174" s="15" t="s">
        <v>29</v>
      </c>
      <c r="AX174" s="15" t="s">
        <v>72</v>
      </c>
      <c r="AY174" s="258" t="s">
        <v>138</v>
      </c>
    </row>
    <row r="175" spans="2:51" s="13" customFormat="1" ht="11.25">
      <c r="B175" s="215"/>
      <c r="C175" s="216"/>
      <c r="D175" s="217" t="s">
        <v>147</v>
      </c>
      <c r="E175" s="218" t="s">
        <v>1</v>
      </c>
      <c r="F175" s="219" t="s">
        <v>204</v>
      </c>
      <c r="G175" s="216"/>
      <c r="H175" s="220">
        <v>33.6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147</v>
      </c>
      <c r="AU175" s="226" t="s">
        <v>82</v>
      </c>
      <c r="AV175" s="13" t="s">
        <v>82</v>
      </c>
      <c r="AW175" s="13" t="s">
        <v>29</v>
      </c>
      <c r="AX175" s="13" t="s">
        <v>72</v>
      </c>
      <c r="AY175" s="226" t="s">
        <v>138</v>
      </c>
    </row>
    <row r="176" spans="2:51" s="13" customFormat="1" ht="11.25">
      <c r="B176" s="215"/>
      <c r="C176" s="216"/>
      <c r="D176" s="217" t="s">
        <v>147</v>
      </c>
      <c r="E176" s="218" t="s">
        <v>1</v>
      </c>
      <c r="F176" s="219" t="s">
        <v>205</v>
      </c>
      <c r="G176" s="216"/>
      <c r="H176" s="220">
        <v>11.4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147</v>
      </c>
      <c r="AU176" s="226" t="s">
        <v>82</v>
      </c>
      <c r="AV176" s="13" t="s">
        <v>82</v>
      </c>
      <c r="AW176" s="13" t="s">
        <v>29</v>
      </c>
      <c r="AX176" s="13" t="s">
        <v>72</v>
      </c>
      <c r="AY176" s="226" t="s">
        <v>138</v>
      </c>
    </row>
    <row r="177" spans="2:51" s="13" customFormat="1" ht="11.25">
      <c r="B177" s="215"/>
      <c r="C177" s="216"/>
      <c r="D177" s="217" t="s">
        <v>147</v>
      </c>
      <c r="E177" s="218" t="s">
        <v>1</v>
      </c>
      <c r="F177" s="219" t="s">
        <v>206</v>
      </c>
      <c r="G177" s="216"/>
      <c r="H177" s="220">
        <v>20.8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147</v>
      </c>
      <c r="AU177" s="226" t="s">
        <v>82</v>
      </c>
      <c r="AV177" s="13" t="s">
        <v>82</v>
      </c>
      <c r="AW177" s="13" t="s">
        <v>29</v>
      </c>
      <c r="AX177" s="13" t="s">
        <v>72</v>
      </c>
      <c r="AY177" s="226" t="s">
        <v>138</v>
      </c>
    </row>
    <row r="178" spans="2:51" s="13" customFormat="1" ht="11.25">
      <c r="B178" s="215"/>
      <c r="C178" s="216"/>
      <c r="D178" s="217" t="s">
        <v>147</v>
      </c>
      <c r="E178" s="218" t="s">
        <v>1</v>
      </c>
      <c r="F178" s="219" t="s">
        <v>206</v>
      </c>
      <c r="G178" s="216"/>
      <c r="H178" s="220">
        <v>20.8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147</v>
      </c>
      <c r="AU178" s="226" t="s">
        <v>82</v>
      </c>
      <c r="AV178" s="13" t="s">
        <v>82</v>
      </c>
      <c r="AW178" s="13" t="s">
        <v>29</v>
      </c>
      <c r="AX178" s="13" t="s">
        <v>72</v>
      </c>
      <c r="AY178" s="226" t="s">
        <v>138</v>
      </c>
    </row>
    <row r="179" spans="2:51" s="15" customFormat="1" ht="11.25">
      <c r="B179" s="249"/>
      <c r="C179" s="250"/>
      <c r="D179" s="217" t="s">
        <v>147</v>
      </c>
      <c r="E179" s="251" t="s">
        <v>1</v>
      </c>
      <c r="F179" s="252" t="s">
        <v>207</v>
      </c>
      <c r="G179" s="250"/>
      <c r="H179" s="251" t="s">
        <v>1</v>
      </c>
      <c r="I179" s="253"/>
      <c r="J179" s="250"/>
      <c r="K179" s="250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147</v>
      </c>
      <c r="AU179" s="258" t="s">
        <v>82</v>
      </c>
      <c r="AV179" s="15" t="s">
        <v>77</v>
      </c>
      <c r="AW179" s="15" t="s">
        <v>29</v>
      </c>
      <c r="AX179" s="15" t="s">
        <v>72</v>
      </c>
      <c r="AY179" s="258" t="s">
        <v>138</v>
      </c>
    </row>
    <row r="180" spans="2:51" s="13" customFormat="1" ht="11.25">
      <c r="B180" s="215"/>
      <c r="C180" s="216"/>
      <c r="D180" s="217" t="s">
        <v>147</v>
      </c>
      <c r="E180" s="218" t="s">
        <v>1</v>
      </c>
      <c r="F180" s="219" t="s">
        <v>208</v>
      </c>
      <c r="G180" s="216"/>
      <c r="H180" s="220">
        <v>36.3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147</v>
      </c>
      <c r="AU180" s="226" t="s">
        <v>82</v>
      </c>
      <c r="AV180" s="13" t="s">
        <v>82</v>
      </c>
      <c r="AW180" s="13" t="s">
        <v>29</v>
      </c>
      <c r="AX180" s="13" t="s">
        <v>72</v>
      </c>
      <c r="AY180" s="226" t="s">
        <v>138</v>
      </c>
    </row>
    <row r="181" spans="2:51" s="14" customFormat="1" ht="11.25">
      <c r="B181" s="227"/>
      <c r="C181" s="228"/>
      <c r="D181" s="217" t="s">
        <v>147</v>
      </c>
      <c r="E181" s="229" t="s">
        <v>1</v>
      </c>
      <c r="F181" s="230" t="s">
        <v>148</v>
      </c>
      <c r="G181" s="228"/>
      <c r="H181" s="231">
        <v>122.9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147</v>
      </c>
      <c r="AU181" s="237" t="s">
        <v>82</v>
      </c>
      <c r="AV181" s="14" t="s">
        <v>145</v>
      </c>
      <c r="AW181" s="14" t="s">
        <v>29</v>
      </c>
      <c r="AX181" s="14" t="s">
        <v>77</v>
      </c>
      <c r="AY181" s="237" t="s">
        <v>138</v>
      </c>
    </row>
    <row r="182" spans="1:65" s="2" customFormat="1" ht="24" customHeight="1">
      <c r="A182" s="35"/>
      <c r="B182" s="36"/>
      <c r="C182" s="201" t="s">
        <v>209</v>
      </c>
      <c r="D182" s="201" t="s">
        <v>141</v>
      </c>
      <c r="E182" s="202" t="s">
        <v>210</v>
      </c>
      <c r="F182" s="203" t="s">
        <v>211</v>
      </c>
      <c r="G182" s="204" t="s">
        <v>202</v>
      </c>
      <c r="H182" s="205">
        <v>189.2</v>
      </c>
      <c r="I182" s="206"/>
      <c r="J182" s="207">
        <f>ROUND(I182*H182,2)</f>
        <v>0</v>
      </c>
      <c r="K182" s="208"/>
      <c r="L182" s="40"/>
      <c r="M182" s="209" t="s">
        <v>1</v>
      </c>
      <c r="N182" s="210" t="s">
        <v>37</v>
      </c>
      <c r="O182" s="72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145</v>
      </c>
      <c r="AT182" s="213" t="s">
        <v>141</v>
      </c>
      <c r="AU182" s="213" t="s">
        <v>82</v>
      </c>
      <c r="AY182" s="18" t="s">
        <v>138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8" t="s">
        <v>77</v>
      </c>
      <c r="BK182" s="214">
        <f>ROUND(I182*H182,2)</f>
        <v>0</v>
      </c>
      <c r="BL182" s="18" t="s">
        <v>145</v>
      </c>
      <c r="BM182" s="213" t="s">
        <v>212</v>
      </c>
    </row>
    <row r="183" spans="2:51" s="15" customFormat="1" ht="11.25">
      <c r="B183" s="249"/>
      <c r="C183" s="250"/>
      <c r="D183" s="217" t="s">
        <v>147</v>
      </c>
      <c r="E183" s="251" t="s">
        <v>1</v>
      </c>
      <c r="F183" s="252" t="s">
        <v>213</v>
      </c>
      <c r="G183" s="250"/>
      <c r="H183" s="251" t="s">
        <v>1</v>
      </c>
      <c r="I183" s="253"/>
      <c r="J183" s="250"/>
      <c r="K183" s="250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147</v>
      </c>
      <c r="AU183" s="258" t="s">
        <v>82</v>
      </c>
      <c r="AV183" s="15" t="s">
        <v>77</v>
      </c>
      <c r="AW183" s="15" t="s">
        <v>29</v>
      </c>
      <c r="AX183" s="15" t="s">
        <v>72</v>
      </c>
      <c r="AY183" s="258" t="s">
        <v>138</v>
      </c>
    </row>
    <row r="184" spans="2:51" s="13" customFormat="1" ht="11.25">
      <c r="B184" s="215"/>
      <c r="C184" s="216"/>
      <c r="D184" s="217" t="s">
        <v>147</v>
      </c>
      <c r="E184" s="218" t="s">
        <v>1</v>
      </c>
      <c r="F184" s="219" t="s">
        <v>214</v>
      </c>
      <c r="G184" s="216"/>
      <c r="H184" s="220">
        <v>67.2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147</v>
      </c>
      <c r="AU184" s="226" t="s">
        <v>82</v>
      </c>
      <c r="AV184" s="13" t="s">
        <v>82</v>
      </c>
      <c r="AW184" s="13" t="s">
        <v>29</v>
      </c>
      <c r="AX184" s="13" t="s">
        <v>72</v>
      </c>
      <c r="AY184" s="226" t="s">
        <v>138</v>
      </c>
    </row>
    <row r="185" spans="2:51" s="13" customFormat="1" ht="11.25">
      <c r="B185" s="215"/>
      <c r="C185" s="216"/>
      <c r="D185" s="217" t="s">
        <v>147</v>
      </c>
      <c r="E185" s="218" t="s">
        <v>1</v>
      </c>
      <c r="F185" s="219" t="s">
        <v>215</v>
      </c>
      <c r="G185" s="216"/>
      <c r="H185" s="220">
        <v>22.8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147</v>
      </c>
      <c r="AU185" s="226" t="s">
        <v>82</v>
      </c>
      <c r="AV185" s="13" t="s">
        <v>82</v>
      </c>
      <c r="AW185" s="13" t="s">
        <v>29</v>
      </c>
      <c r="AX185" s="13" t="s">
        <v>72</v>
      </c>
      <c r="AY185" s="226" t="s">
        <v>138</v>
      </c>
    </row>
    <row r="186" spans="2:51" s="13" customFormat="1" ht="11.25">
      <c r="B186" s="215"/>
      <c r="C186" s="216"/>
      <c r="D186" s="217" t="s">
        <v>147</v>
      </c>
      <c r="E186" s="218" t="s">
        <v>1</v>
      </c>
      <c r="F186" s="219" t="s">
        <v>216</v>
      </c>
      <c r="G186" s="216"/>
      <c r="H186" s="220">
        <v>41.6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147</v>
      </c>
      <c r="AU186" s="226" t="s">
        <v>82</v>
      </c>
      <c r="AV186" s="13" t="s">
        <v>82</v>
      </c>
      <c r="AW186" s="13" t="s">
        <v>29</v>
      </c>
      <c r="AX186" s="13" t="s">
        <v>72</v>
      </c>
      <c r="AY186" s="226" t="s">
        <v>138</v>
      </c>
    </row>
    <row r="187" spans="2:51" s="13" customFormat="1" ht="11.25">
      <c r="B187" s="215"/>
      <c r="C187" s="216"/>
      <c r="D187" s="217" t="s">
        <v>147</v>
      </c>
      <c r="E187" s="218" t="s">
        <v>1</v>
      </c>
      <c r="F187" s="219" t="s">
        <v>216</v>
      </c>
      <c r="G187" s="216"/>
      <c r="H187" s="220">
        <v>41.6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147</v>
      </c>
      <c r="AU187" s="226" t="s">
        <v>82</v>
      </c>
      <c r="AV187" s="13" t="s">
        <v>82</v>
      </c>
      <c r="AW187" s="13" t="s">
        <v>29</v>
      </c>
      <c r="AX187" s="13" t="s">
        <v>72</v>
      </c>
      <c r="AY187" s="226" t="s">
        <v>138</v>
      </c>
    </row>
    <row r="188" spans="2:51" s="13" customFormat="1" ht="11.25">
      <c r="B188" s="215"/>
      <c r="C188" s="216"/>
      <c r="D188" s="217" t="s">
        <v>147</v>
      </c>
      <c r="E188" s="218" t="s">
        <v>1</v>
      </c>
      <c r="F188" s="219" t="s">
        <v>217</v>
      </c>
      <c r="G188" s="216"/>
      <c r="H188" s="220">
        <v>16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147</v>
      </c>
      <c r="AU188" s="226" t="s">
        <v>82</v>
      </c>
      <c r="AV188" s="13" t="s">
        <v>82</v>
      </c>
      <c r="AW188" s="13" t="s">
        <v>29</v>
      </c>
      <c r="AX188" s="13" t="s">
        <v>72</v>
      </c>
      <c r="AY188" s="226" t="s">
        <v>138</v>
      </c>
    </row>
    <row r="189" spans="2:51" s="14" customFormat="1" ht="11.25">
      <c r="B189" s="227"/>
      <c r="C189" s="228"/>
      <c r="D189" s="217" t="s">
        <v>147</v>
      </c>
      <c r="E189" s="229" t="s">
        <v>1</v>
      </c>
      <c r="F189" s="230" t="s">
        <v>148</v>
      </c>
      <c r="G189" s="228"/>
      <c r="H189" s="231">
        <v>189.2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147</v>
      </c>
      <c r="AU189" s="237" t="s">
        <v>82</v>
      </c>
      <c r="AV189" s="14" t="s">
        <v>145</v>
      </c>
      <c r="AW189" s="14" t="s">
        <v>29</v>
      </c>
      <c r="AX189" s="14" t="s">
        <v>77</v>
      </c>
      <c r="AY189" s="237" t="s">
        <v>138</v>
      </c>
    </row>
    <row r="190" spans="1:65" s="2" customFormat="1" ht="16.5" customHeight="1">
      <c r="A190" s="35"/>
      <c r="B190" s="36"/>
      <c r="C190" s="238" t="s">
        <v>218</v>
      </c>
      <c r="D190" s="238" t="s">
        <v>149</v>
      </c>
      <c r="E190" s="239" t="s">
        <v>219</v>
      </c>
      <c r="F190" s="240" t="s">
        <v>220</v>
      </c>
      <c r="G190" s="241" t="s">
        <v>202</v>
      </c>
      <c r="H190" s="242">
        <v>208.12</v>
      </c>
      <c r="I190" s="243"/>
      <c r="J190" s="244">
        <f>ROUND(I190*H190,2)</f>
        <v>0</v>
      </c>
      <c r="K190" s="245"/>
      <c r="L190" s="246"/>
      <c r="M190" s="247" t="s">
        <v>1</v>
      </c>
      <c r="N190" s="248" t="s">
        <v>37</v>
      </c>
      <c r="O190" s="72"/>
      <c r="P190" s="211">
        <f>O190*H190</f>
        <v>0</v>
      </c>
      <c r="Q190" s="211">
        <v>3E-05</v>
      </c>
      <c r="R190" s="211">
        <f>Q190*H190</f>
        <v>0.0062436</v>
      </c>
      <c r="S190" s="211">
        <v>0</v>
      </c>
      <c r="T190" s="21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3" t="s">
        <v>152</v>
      </c>
      <c r="AT190" s="213" t="s">
        <v>149</v>
      </c>
      <c r="AU190" s="213" t="s">
        <v>82</v>
      </c>
      <c r="AY190" s="18" t="s">
        <v>138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8" t="s">
        <v>77</v>
      </c>
      <c r="BK190" s="214">
        <f>ROUND(I190*H190,2)</f>
        <v>0</v>
      </c>
      <c r="BL190" s="18" t="s">
        <v>145</v>
      </c>
      <c r="BM190" s="213" t="s">
        <v>221</v>
      </c>
    </row>
    <row r="191" spans="1:65" s="2" customFormat="1" ht="16.5" customHeight="1">
      <c r="A191" s="35"/>
      <c r="B191" s="36"/>
      <c r="C191" s="201" t="s">
        <v>222</v>
      </c>
      <c r="D191" s="201" t="s">
        <v>141</v>
      </c>
      <c r="E191" s="202" t="s">
        <v>223</v>
      </c>
      <c r="F191" s="203" t="s">
        <v>224</v>
      </c>
      <c r="G191" s="204" t="s">
        <v>202</v>
      </c>
      <c r="H191" s="205">
        <v>16.4</v>
      </c>
      <c r="I191" s="206"/>
      <c r="J191" s="207">
        <f>ROUND(I191*H191,2)</f>
        <v>0</v>
      </c>
      <c r="K191" s="208"/>
      <c r="L191" s="40"/>
      <c r="M191" s="209" t="s">
        <v>1</v>
      </c>
      <c r="N191" s="210" t="s">
        <v>37</v>
      </c>
      <c r="O191" s="72"/>
      <c r="P191" s="211">
        <f>O191*H191</f>
        <v>0</v>
      </c>
      <c r="Q191" s="211">
        <v>0.02065</v>
      </c>
      <c r="R191" s="211">
        <f>Q191*H191</f>
        <v>0.33866</v>
      </c>
      <c r="S191" s="211">
        <v>0</v>
      </c>
      <c r="T191" s="21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145</v>
      </c>
      <c r="AT191" s="213" t="s">
        <v>141</v>
      </c>
      <c r="AU191" s="213" t="s">
        <v>82</v>
      </c>
      <c r="AY191" s="18" t="s">
        <v>138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8" t="s">
        <v>77</v>
      </c>
      <c r="BK191" s="214">
        <f>ROUND(I191*H191,2)</f>
        <v>0</v>
      </c>
      <c r="BL191" s="18" t="s">
        <v>145</v>
      </c>
      <c r="BM191" s="213" t="s">
        <v>225</v>
      </c>
    </row>
    <row r="192" spans="2:51" s="15" customFormat="1" ht="11.25">
      <c r="B192" s="249"/>
      <c r="C192" s="250"/>
      <c r="D192" s="217" t="s">
        <v>147</v>
      </c>
      <c r="E192" s="251" t="s">
        <v>1</v>
      </c>
      <c r="F192" s="252" t="s">
        <v>226</v>
      </c>
      <c r="G192" s="250"/>
      <c r="H192" s="251" t="s">
        <v>1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147</v>
      </c>
      <c r="AU192" s="258" t="s">
        <v>82</v>
      </c>
      <c r="AV192" s="15" t="s">
        <v>77</v>
      </c>
      <c r="AW192" s="15" t="s">
        <v>29</v>
      </c>
      <c r="AX192" s="15" t="s">
        <v>72</v>
      </c>
      <c r="AY192" s="258" t="s">
        <v>138</v>
      </c>
    </row>
    <row r="193" spans="2:51" s="13" customFormat="1" ht="11.25">
      <c r="B193" s="215"/>
      <c r="C193" s="216"/>
      <c r="D193" s="217" t="s">
        <v>147</v>
      </c>
      <c r="E193" s="218" t="s">
        <v>1</v>
      </c>
      <c r="F193" s="219" t="s">
        <v>227</v>
      </c>
      <c r="G193" s="216"/>
      <c r="H193" s="220">
        <v>16.4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147</v>
      </c>
      <c r="AU193" s="226" t="s">
        <v>82</v>
      </c>
      <c r="AV193" s="13" t="s">
        <v>82</v>
      </c>
      <c r="AW193" s="13" t="s">
        <v>29</v>
      </c>
      <c r="AX193" s="13" t="s">
        <v>72</v>
      </c>
      <c r="AY193" s="226" t="s">
        <v>138</v>
      </c>
    </row>
    <row r="194" spans="2:51" s="14" customFormat="1" ht="11.25">
      <c r="B194" s="227"/>
      <c r="C194" s="228"/>
      <c r="D194" s="217" t="s">
        <v>147</v>
      </c>
      <c r="E194" s="229" t="s">
        <v>1</v>
      </c>
      <c r="F194" s="230" t="s">
        <v>148</v>
      </c>
      <c r="G194" s="228"/>
      <c r="H194" s="231">
        <v>16.4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147</v>
      </c>
      <c r="AU194" s="237" t="s">
        <v>82</v>
      </c>
      <c r="AV194" s="14" t="s">
        <v>145</v>
      </c>
      <c r="AW194" s="14" t="s">
        <v>29</v>
      </c>
      <c r="AX194" s="14" t="s">
        <v>77</v>
      </c>
      <c r="AY194" s="237" t="s">
        <v>138</v>
      </c>
    </row>
    <row r="195" spans="1:65" s="2" customFormat="1" ht="36" customHeight="1">
      <c r="A195" s="35"/>
      <c r="B195" s="36"/>
      <c r="C195" s="201" t="s">
        <v>228</v>
      </c>
      <c r="D195" s="201" t="s">
        <v>141</v>
      </c>
      <c r="E195" s="202" t="s">
        <v>229</v>
      </c>
      <c r="F195" s="203" t="s">
        <v>230</v>
      </c>
      <c r="G195" s="204" t="s">
        <v>156</v>
      </c>
      <c r="H195" s="205">
        <v>1.113</v>
      </c>
      <c r="I195" s="206"/>
      <c r="J195" s="207">
        <f>ROUND(I195*H195,2)</f>
        <v>0</v>
      </c>
      <c r="K195" s="208"/>
      <c r="L195" s="40"/>
      <c r="M195" s="209" t="s">
        <v>1</v>
      </c>
      <c r="N195" s="210" t="s">
        <v>37</v>
      </c>
      <c r="O195" s="72"/>
      <c r="P195" s="211">
        <f>O195*H195</f>
        <v>0</v>
      </c>
      <c r="Q195" s="211">
        <v>2.25634</v>
      </c>
      <c r="R195" s="211">
        <f>Q195*H195</f>
        <v>2.51130642</v>
      </c>
      <c r="S195" s="211">
        <v>0</v>
      </c>
      <c r="T195" s="21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3" t="s">
        <v>145</v>
      </c>
      <c r="AT195" s="213" t="s">
        <v>141</v>
      </c>
      <c r="AU195" s="213" t="s">
        <v>82</v>
      </c>
      <c r="AY195" s="18" t="s">
        <v>138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8" t="s">
        <v>77</v>
      </c>
      <c r="BK195" s="214">
        <f>ROUND(I195*H195,2)</f>
        <v>0</v>
      </c>
      <c r="BL195" s="18" t="s">
        <v>145</v>
      </c>
      <c r="BM195" s="213" t="s">
        <v>231</v>
      </c>
    </row>
    <row r="196" spans="2:51" s="15" customFormat="1" ht="11.25">
      <c r="B196" s="249"/>
      <c r="C196" s="250"/>
      <c r="D196" s="217" t="s">
        <v>147</v>
      </c>
      <c r="E196" s="251" t="s">
        <v>1</v>
      </c>
      <c r="F196" s="252" t="s">
        <v>232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147</v>
      </c>
      <c r="AU196" s="258" t="s">
        <v>82</v>
      </c>
      <c r="AV196" s="15" t="s">
        <v>77</v>
      </c>
      <c r="AW196" s="15" t="s">
        <v>29</v>
      </c>
      <c r="AX196" s="15" t="s">
        <v>72</v>
      </c>
      <c r="AY196" s="258" t="s">
        <v>138</v>
      </c>
    </row>
    <row r="197" spans="2:51" s="13" customFormat="1" ht="11.25">
      <c r="B197" s="215"/>
      <c r="C197" s="216"/>
      <c r="D197" s="217" t="s">
        <v>147</v>
      </c>
      <c r="E197" s="218" t="s">
        <v>1</v>
      </c>
      <c r="F197" s="219" t="s">
        <v>233</v>
      </c>
      <c r="G197" s="216"/>
      <c r="H197" s="220">
        <v>0.09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147</v>
      </c>
      <c r="AU197" s="226" t="s">
        <v>82</v>
      </c>
      <c r="AV197" s="13" t="s">
        <v>82</v>
      </c>
      <c r="AW197" s="13" t="s">
        <v>29</v>
      </c>
      <c r="AX197" s="13" t="s">
        <v>72</v>
      </c>
      <c r="AY197" s="226" t="s">
        <v>138</v>
      </c>
    </row>
    <row r="198" spans="2:51" s="15" customFormat="1" ht="11.25">
      <c r="B198" s="249"/>
      <c r="C198" s="250"/>
      <c r="D198" s="217" t="s">
        <v>147</v>
      </c>
      <c r="E198" s="251" t="s">
        <v>1</v>
      </c>
      <c r="F198" s="252" t="s">
        <v>234</v>
      </c>
      <c r="G198" s="250"/>
      <c r="H198" s="251" t="s">
        <v>1</v>
      </c>
      <c r="I198" s="253"/>
      <c r="J198" s="250"/>
      <c r="K198" s="250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147</v>
      </c>
      <c r="AU198" s="258" t="s">
        <v>82</v>
      </c>
      <c r="AV198" s="15" t="s">
        <v>77</v>
      </c>
      <c r="AW198" s="15" t="s">
        <v>29</v>
      </c>
      <c r="AX198" s="15" t="s">
        <v>72</v>
      </c>
      <c r="AY198" s="258" t="s">
        <v>138</v>
      </c>
    </row>
    <row r="199" spans="2:51" s="13" customFormat="1" ht="11.25">
      <c r="B199" s="215"/>
      <c r="C199" s="216"/>
      <c r="D199" s="217" t="s">
        <v>147</v>
      </c>
      <c r="E199" s="218" t="s">
        <v>1</v>
      </c>
      <c r="F199" s="219" t="s">
        <v>235</v>
      </c>
      <c r="G199" s="216"/>
      <c r="H199" s="220">
        <v>1.023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147</v>
      </c>
      <c r="AU199" s="226" t="s">
        <v>82</v>
      </c>
      <c r="AV199" s="13" t="s">
        <v>82</v>
      </c>
      <c r="AW199" s="13" t="s">
        <v>29</v>
      </c>
      <c r="AX199" s="13" t="s">
        <v>72</v>
      </c>
      <c r="AY199" s="226" t="s">
        <v>138</v>
      </c>
    </row>
    <row r="200" spans="2:51" s="14" customFormat="1" ht="11.25">
      <c r="B200" s="227"/>
      <c r="C200" s="228"/>
      <c r="D200" s="217" t="s">
        <v>147</v>
      </c>
      <c r="E200" s="229" t="s">
        <v>1</v>
      </c>
      <c r="F200" s="230" t="s">
        <v>148</v>
      </c>
      <c r="G200" s="228"/>
      <c r="H200" s="231">
        <v>1.113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147</v>
      </c>
      <c r="AU200" s="237" t="s">
        <v>82</v>
      </c>
      <c r="AV200" s="14" t="s">
        <v>145</v>
      </c>
      <c r="AW200" s="14" t="s">
        <v>29</v>
      </c>
      <c r="AX200" s="14" t="s">
        <v>77</v>
      </c>
      <c r="AY200" s="237" t="s">
        <v>138</v>
      </c>
    </row>
    <row r="201" spans="1:65" s="2" customFormat="1" ht="24" customHeight="1">
      <c r="A201" s="35"/>
      <c r="B201" s="36"/>
      <c r="C201" s="201" t="s">
        <v>8</v>
      </c>
      <c r="D201" s="201" t="s">
        <v>141</v>
      </c>
      <c r="E201" s="202" t="s">
        <v>236</v>
      </c>
      <c r="F201" s="203" t="s">
        <v>237</v>
      </c>
      <c r="G201" s="204" t="s">
        <v>202</v>
      </c>
      <c r="H201" s="205">
        <v>11.55</v>
      </c>
      <c r="I201" s="206"/>
      <c r="J201" s="207">
        <f>ROUND(I201*H201,2)</f>
        <v>0</v>
      </c>
      <c r="K201" s="208"/>
      <c r="L201" s="40"/>
      <c r="M201" s="209" t="s">
        <v>1</v>
      </c>
      <c r="N201" s="210" t="s">
        <v>37</v>
      </c>
      <c r="O201" s="72"/>
      <c r="P201" s="211">
        <f>O201*H201</f>
        <v>0</v>
      </c>
      <c r="Q201" s="211">
        <v>0.00105</v>
      </c>
      <c r="R201" s="211">
        <f>Q201*H201</f>
        <v>0.0121275</v>
      </c>
      <c r="S201" s="211">
        <v>0</v>
      </c>
      <c r="T201" s="21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3" t="s">
        <v>145</v>
      </c>
      <c r="AT201" s="213" t="s">
        <v>141</v>
      </c>
      <c r="AU201" s="213" t="s">
        <v>82</v>
      </c>
      <c r="AY201" s="18" t="s">
        <v>138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8" t="s">
        <v>77</v>
      </c>
      <c r="BK201" s="214">
        <f>ROUND(I201*H201,2)</f>
        <v>0</v>
      </c>
      <c r="BL201" s="18" t="s">
        <v>145</v>
      </c>
      <c r="BM201" s="213" t="s">
        <v>238</v>
      </c>
    </row>
    <row r="202" spans="2:51" s="15" customFormat="1" ht="11.25">
      <c r="B202" s="249"/>
      <c r="C202" s="250"/>
      <c r="D202" s="217" t="s">
        <v>147</v>
      </c>
      <c r="E202" s="251" t="s">
        <v>1</v>
      </c>
      <c r="F202" s="252" t="s">
        <v>239</v>
      </c>
      <c r="G202" s="250"/>
      <c r="H202" s="251" t="s">
        <v>1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147</v>
      </c>
      <c r="AU202" s="258" t="s">
        <v>82</v>
      </c>
      <c r="AV202" s="15" t="s">
        <v>77</v>
      </c>
      <c r="AW202" s="15" t="s">
        <v>29</v>
      </c>
      <c r="AX202" s="15" t="s">
        <v>72</v>
      </c>
      <c r="AY202" s="258" t="s">
        <v>138</v>
      </c>
    </row>
    <row r="203" spans="2:51" s="13" customFormat="1" ht="11.25">
      <c r="B203" s="215"/>
      <c r="C203" s="216"/>
      <c r="D203" s="217" t="s">
        <v>147</v>
      </c>
      <c r="E203" s="218" t="s">
        <v>1</v>
      </c>
      <c r="F203" s="219" t="s">
        <v>240</v>
      </c>
      <c r="G203" s="216"/>
      <c r="H203" s="220">
        <v>11.55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147</v>
      </c>
      <c r="AU203" s="226" t="s">
        <v>82</v>
      </c>
      <c r="AV203" s="13" t="s">
        <v>82</v>
      </c>
      <c r="AW203" s="13" t="s">
        <v>29</v>
      </c>
      <c r="AX203" s="13" t="s">
        <v>72</v>
      </c>
      <c r="AY203" s="226" t="s">
        <v>138</v>
      </c>
    </row>
    <row r="204" spans="2:51" s="14" customFormat="1" ht="11.25">
      <c r="B204" s="227"/>
      <c r="C204" s="228"/>
      <c r="D204" s="217" t="s">
        <v>147</v>
      </c>
      <c r="E204" s="229" t="s">
        <v>1</v>
      </c>
      <c r="F204" s="230" t="s">
        <v>148</v>
      </c>
      <c r="G204" s="228"/>
      <c r="H204" s="231">
        <v>11.55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147</v>
      </c>
      <c r="AU204" s="237" t="s">
        <v>82</v>
      </c>
      <c r="AV204" s="14" t="s">
        <v>145</v>
      </c>
      <c r="AW204" s="14" t="s">
        <v>29</v>
      </c>
      <c r="AX204" s="14" t="s">
        <v>77</v>
      </c>
      <c r="AY204" s="237" t="s">
        <v>138</v>
      </c>
    </row>
    <row r="205" spans="2:63" s="12" customFormat="1" ht="22.9" customHeight="1">
      <c r="B205" s="185"/>
      <c r="C205" s="186"/>
      <c r="D205" s="187" t="s">
        <v>71</v>
      </c>
      <c r="E205" s="199" t="s">
        <v>241</v>
      </c>
      <c r="F205" s="199" t="s">
        <v>242</v>
      </c>
      <c r="G205" s="186"/>
      <c r="H205" s="186"/>
      <c r="I205" s="189"/>
      <c r="J205" s="200">
        <f>BK205</f>
        <v>0</v>
      </c>
      <c r="K205" s="186"/>
      <c r="L205" s="191"/>
      <c r="M205" s="192"/>
      <c r="N205" s="193"/>
      <c r="O205" s="193"/>
      <c r="P205" s="194">
        <f>SUM(P206:P209)</f>
        <v>0</v>
      </c>
      <c r="Q205" s="193"/>
      <c r="R205" s="194">
        <f>SUM(R206:R209)</f>
        <v>0</v>
      </c>
      <c r="S205" s="193"/>
      <c r="T205" s="195">
        <f>SUM(T206:T209)</f>
        <v>0</v>
      </c>
      <c r="AR205" s="196" t="s">
        <v>77</v>
      </c>
      <c r="AT205" s="197" t="s">
        <v>71</v>
      </c>
      <c r="AU205" s="197" t="s">
        <v>77</v>
      </c>
      <c r="AY205" s="196" t="s">
        <v>138</v>
      </c>
      <c r="BK205" s="198">
        <f>SUM(BK206:BK209)</f>
        <v>0</v>
      </c>
    </row>
    <row r="206" spans="1:65" s="2" customFormat="1" ht="36" customHeight="1">
      <c r="A206" s="35"/>
      <c r="B206" s="36"/>
      <c r="C206" s="201" t="s">
        <v>243</v>
      </c>
      <c r="D206" s="201" t="s">
        <v>141</v>
      </c>
      <c r="E206" s="202" t="s">
        <v>244</v>
      </c>
      <c r="F206" s="203" t="s">
        <v>245</v>
      </c>
      <c r="G206" s="204" t="s">
        <v>162</v>
      </c>
      <c r="H206" s="205">
        <v>94.92</v>
      </c>
      <c r="I206" s="206"/>
      <c r="J206" s="207">
        <f>ROUND(I206*H206,2)</f>
        <v>0</v>
      </c>
      <c r="K206" s="208"/>
      <c r="L206" s="40"/>
      <c r="M206" s="209" t="s">
        <v>1</v>
      </c>
      <c r="N206" s="210" t="s">
        <v>37</v>
      </c>
      <c r="O206" s="72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145</v>
      </c>
      <c r="AT206" s="213" t="s">
        <v>141</v>
      </c>
      <c r="AU206" s="213" t="s">
        <v>82</v>
      </c>
      <c r="AY206" s="18" t="s">
        <v>138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8" t="s">
        <v>77</v>
      </c>
      <c r="BK206" s="214">
        <f>ROUND(I206*H206,2)</f>
        <v>0</v>
      </c>
      <c r="BL206" s="18" t="s">
        <v>145</v>
      </c>
      <c r="BM206" s="213" t="s">
        <v>246</v>
      </c>
    </row>
    <row r="207" spans="2:51" s="15" customFormat="1" ht="11.25">
      <c r="B207" s="249"/>
      <c r="C207" s="250"/>
      <c r="D207" s="217" t="s">
        <v>147</v>
      </c>
      <c r="E207" s="251" t="s">
        <v>1</v>
      </c>
      <c r="F207" s="252" t="s">
        <v>247</v>
      </c>
      <c r="G207" s="250"/>
      <c r="H207" s="251" t="s">
        <v>1</v>
      </c>
      <c r="I207" s="253"/>
      <c r="J207" s="250"/>
      <c r="K207" s="250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147</v>
      </c>
      <c r="AU207" s="258" t="s">
        <v>82</v>
      </c>
      <c r="AV207" s="15" t="s">
        <v>77</v>
      </c>
      <c r="AW207" s="15" t="s">
        <v>29</v>
      </c>
      <c r="AX207" s="15" t="s">
        <v>72</v>
      </c>
      <c r="AY207" s="258" t="s">
        <v>138</v>
      </c>
    </row>
    <row r="208" spans="2:51" s="13" customFormat="1" ht="11.25">
      <c r="B208" s="215"/>
      <c r="C208" s="216"/>
      <c r="D208" s="217" t="s">
        <v>147</v>
      </c>
      <c r="E208" s="218" t="s">
        <v>1</v>
      </c>
      <c r="F208" s="219" t="s">
        <v>248</v>
      </c>
      <c r="G208" s="216"/>
      <c r="H208" s="220">
        <v>94.92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147</v>
      </c>
      <c r="AU208" s="226" t="s">
        <v>82</v>
      </c>
      <c r="AV208" s="13" t="s">
        <v>82</v>
      </c>
      <c r="AW208" s="13" t="s">
        <v>29</v>
      </c>
      <c r="AX208" s="13" t="s">
        <v>72</v>
      </c>
      <c r="AY208" s="226" t="s">
        <v>138</v>
      </c>
    </row>
    <row r="209" spans="2:51" s="14" customFormat="1" ht="11.25">
      <c r="B209" s="227"/>
      <c r="C209" s="228"/>
      <c r="D209" s="217" t="s">
        <v>147</v>
      </c>
      <c r="E209" s="229" t="s">
        <v>1</v>
      </c>
      <c r="F209" s="230" t="s">
        <v>148</v>
      </c>
      <c r="G209" s="228"/>
      <c r="H209" s="231">
        <v>94.92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147</v>
      </c>
      <c r="AU209" s="237" t="s">
        <v>82</v>
      </c>
      <c r="AV209" s="14" t="s">
        <v>145</v>
      </c>
      <c r="AW209" s="14" t="s">
        <v>29</v>
      </c>
      <c r="AX209" s="14" t="s">
        <v>77</v>
      </c>
      <c r="AY209" s="237" t="s">
        <v>138</v>
      </c>
    </row>
    <row r="210" spans="2:63" s="12" customFormat="1" ht="22.9" customHeight="1">
      <c r="B210" s="185"/>
      <c r="C210" s="186"/>
      <c r="D210" s="187" t="s">
        <v>71</v>
      </c>
      <c r="E210" s="199" t="s">
        <v>193</v>
      </c>
      <c r="F210" s="199" t="s">
        <v>249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SUM(P211:P254)</f>
        <v>0</v>
      </c>
      <c r="Q210" s="193"/>
      <c r="R210" s="194">
        <f>SUM(R211:R254)</f>
        <v>0.1229775</v>
      </c>
      <c r="S210" s="193"/>
      <c r="T210" s="195">
        <f>SUM(T211:T254)</f>
        <v>5.013349999999999</v>
      </c>
      <c r="AR210" s="196" t="s">
        <v>77</v>
      </c>
      <c r="AT210" s="197" t="s">
        <v>71</v>
      </c>
      <c r="AU210" s="197" t="s">
        <v>77</v>
      </c>
      <c r="AY210" s="196" t="s">
        <v>138</v>
      </c>
      <c r="BK210" s="198">
        <f>SUM(BK211:BK254)</f>
        <v>0</v>
      </c>
    </row>
    <row r="211" spans="1:65" s="2" customFormat="1" ht="24" customHeight="1">
      <c r="A211" s="35"/>
      <c r="B211" s="36"/>
      <c r="C211" s="201" t="s">
        <v>250</v>
      </c>
      <c r="D211" s="201" t="s">
        <v>141</v>
      </c>
      <c r="E211" s="202" t="s">
        <v>251</v>
      </c>
      <c r="F211" s="203" t="s">
        <v>252</v>
      </c>
      <c r="G211" s="204" t="s">
        <v>162</v>
      </c>
      <c r="H211" s="205">
        <v>138.75</v>
      </c>
      <c r="I211" s="206"/>
      <c r="J211" s="207">
        <f>ROUND(I211*H211,2)</f>
        <v>0</v>
      </c>
      <c r="K211" s="208"/>
      <c r="L211" s="40"/>
      <c r="M211" s="209" t="s">
        <v>1</v>
      </c>
      <c r="N211" s="210" t="s">
        <v>37</v>
      </c>
      <c r="O211" s="72"/>
      <c r="P211" s="211">
        <f>O211*H211</f>
        <v>0</v>
      </c>
      <c r="Q211" s="211">
        <v>0.00021</v>
      </c>
      <c r="R211" s="211">
        <f>Q211*H211</f>
        <v>0.0291375</v>
      </c>
      <c r="S211" s="211">
        <v>0</v>
      </c>
      <c r="T211" s="21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3" t="s">
        <v>145</v>
      </c>
      <c r="AT211" s="213" t="s">
        <v>141</v>
      </c>
      <c r="AU211" s="213" t="s">
        <v>82</v>
      </c>
      <c r="AY211" s="18" t="s">
        <v>138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8" t="s">
        <v>77</v>
      </c>
      <c r="BK211" s="214">
        <f>ROUND(I211*H211,2)</f>
        <v>0</v>
      </c>
      <c r="BL211" s="18" t="s">
        <v>145</v>
      </c>
      <c r="BM211" s="213" t="s">
        <v>253</v>
      </c>
    </row>
    <row r="212" spans="2:51" s="13" customFormat="1" ht="11.25">
      <c r="B212" s="215"/>
      <c r="C212" s="216"/>
      <c r="D212" s="217" t="s">
        <v>147</v>
      </c>
      <c r="E212" s="218" t="s">
        <v>1</v>
      </c>
      <c r="F212" s="219" t="s">
        <v>83</v>
      </c>
      <c r="G212" s="216"/>
      <c r="H212" s="220">
        <v>138.75</v>
      </c>
      <c r="I212" s="221"/>
      <c r="J212" s="216"/>
      <c r="K212" s="216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147</v>
      </c>
      <c r="AU212" s="226" t="s">
        <v>82</v>
      </c>
      <c r="AV212" s="13" t="s">
        <v>82</v>
      </c>
      <c r="AW212" s="13" t="s">
        <v>29</v>
      </c>
      <c r="AX212" s="13" t="s">
        <v>77</v>
      </c>
      <c r="AY212" s="226" t="s">
        <v>138</v>
      </c>
    </row>
    <row r="213" spans="1:65" s="2" customFormat="1" ht="24" customHeight="1">
      <c r="A213" s="35"/>
      <c r="B213" s="36"/>
      <c r="C213" s="201" t="s">
        <v>254</v>
      </c>
      <c r="D213" s="201" t="s">
        <v>141</v>
      </c>
      <c r="E213" s="202" t="s">
        <v>255</v>
      </c>
      <c r="F213" s="203" t="s">
        <v>256</v>
      </c>
      <c r="G213" s="204" t="s">
        <v>162</v>
      </c>
      <c r="H213" s="205">
        <v>171.15</v>
      </c>
      <c r="I213" s="206"/>
      <c r="J213" s="207">
        <f>ROUND(I213*H213,2)</f>
        <v>0</v>
      </c>
      <c r="K213" s="208"/>
      <c r="L213" s="40"/>
      <c r="M213" s="209" t="s">
        <v>1</v>
      </c>
      <c r="N213" s="210" t="s">
        <v>37</v>
      </c>
      <c r="O213" s="72"/>
      <c r="P213" s="211">
        <f>O213*H213</f>
        <v>0</v>
      </c>
      <c r="Q213" s="211">
        <v>4E-05</v>
      </c>
      <c r="R213" s="211">
        <f>Q213*H213</f>
        <v>0.0068460000000000005</v>
      </c>
      <c r="S213" s="211">
        <v>0</v>
      </c>
      <c r="T213" s="21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3" t="s">
        <v>145</v>
      </c>
      <c r="AT213" s="213" t="s">
        <v>141</v>
      </c>
      <c r="AU213" s="213" t="s">
        <v>82</v>
      </c>
      <c r="AY213" s="18" t="s">
        <v>138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8" t="s">
        <v>77</v>
      </c>
      <c r="BK213" s="214">
        <f>ROUND(I213*H213,2)</f>
        <v>0</v>
      </c>
      <c r="BL213" s="18" t="s">
        <v>145</v>
      </c>
      <c r="BM213" s="213" t="s">
        <v>257</v>
      </c>
    </row>
    <row r="214" spans="2:51" s="15" customFormat="1" ht="11.25">
      <c r="B214" s="249"/>
      <c r="C214" s="250"/>
      <c r="D214" s="217" t="s">
        <v>147</v>
      </c>
      <c r="E214" s="251" t="s">
        <v>1</v>
      </c>
      <c r="F214" s="252" t="s">
        <v>258</v>
      </c>
      <c r="G214" s="250"/>
      <c r="H214" s="251" t="s">
        <v>1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147</v>
      </c>
      <c r="AU214" s="258" t="s">
        <v>82</v>
      </c>
      <c r="AV214" s="15" t="s">
        <v>77</v>
      </c>
      <c r="AW214" s="15" t="s">
        <v>29</v>
      </c>
      <c r="AX214" s="15" t="s">
        <v>72</v>
      </c>
      <c r="AY214" s="258" t="s">
        <v>138</v>
      </c>
    </row>
    <row r="215" spans="2:51" s="13" customFormat="1" ht="11.25">
      <c r="B215" s="215"/>
      <c r="C215" s="216"/>
      <c r="D215" s="217" t="s">
        <v>147</v>
      </c>
      <c r="E215" s="218" t="s">
        <v>87</v>
      </c>
      <c r="F215" s="219" t="s">
        <v>259</v>
      </c>
      <c r="G215" s="216"/>
      <c r="H215" s="220">
        <v>76.23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147</v>
      </c>
      <c r="AU215" s="226" t="s">
        <v>82</v>
      </c>
      <c r="AV215" s="13" t="s">
        <v>82</v>
      </c>
      <c r="AW215" s="13" t="s">
        <v>29</v>
      </c>
      <c r="AX215" s="13" t="s">
        <v>72</v>
      </c>
      <c r="AY215" s="226" t="s">
        <v>138</v>
      </c>
    </row>
    <row r="216" spans="2:51" s="15" customFormat="1" ht="11.25">
      <c r="B216" s="249"/>
      <c r="C216" s="250"/>
      <c r="D216" s="217" t="s">
        <v>147</v>
      </c>
      <c r="E216" s="251" t="s">
        <v>1</v>
      </c>
      <c r="F216" s="252" t="s">
        <v>260</v>
      </c>
      <c r="G216" s="250"/>
      <c r="H216" s="251" t="s">
        <v>1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147</v>
      </c>
      <c r="AU216" s="258" t="s">
        <v>82</v>
      </c>
      <c r="AV216" s="15" t="s">
        <v>77</v>
      </c>
      <c r="AW216" s="15" t="s">
        <v>29</v>
      </c>
      <c r="AX216" s="15" t="s">
        <v>72</v>
      </c>
      <c r="AY216" s="258" t="s">
        <v>138</v>
      </c>
    </row>
    <row r="217" spans="2:51" s="13" customFormat="1" ht="11.25">
      <c r="B217" s="215"/>
      <c r="C217" s="216"/>
      <c r="D217" s="217" t="s">
        <v>147</v>
      </c>
      <c r="E217" s="218" t="s">
        <v>1</v>
      </c>
      <c r="F217" s="219" t="s">
        <v>248</v>
      </c>
      <c r="G217" s="216"/>
      <c r="H217" s="220">
        <v>94.92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147</v>
      </c>
      <c r="AU217" s="226" t="s">
        <v>82</v>
      </c>
      <c r="AV217" s="13" t="s">
        <v>82</v>
      </c>
      <c r="AW217" s="13" t="s">
        <v>29</v>
      </c>
      <c r="AX217" s="13" t="s">
        <v>72</v>
      </c>
      <c r="AY217" s="226" t="s">
        <v>138</v>
      </c>
    </row>
    <row r="218" spans="2:51" s="14" customFormat="1" ht="11.25">
      <c r="B218" s="227"/>
      <c r="C218" s="228"/>
      <c r="D218" s="217" t="s">
        <v>147</v>
      </c>
      <c r="E218" s="229" t="s">
        <v>1</v>
      </c>
      <c r="F218" s="230" t="s">
        <v>148</v>
      </c>
      <c r="G218" s="228"/>
      <c r="H218" s="231">
        <v>171.15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147</v>
      </c>
      <c r="AU218" s="237" t="s">
        <v>82</v>
      </c>
      <c r="AV218" s="14" t="s">
        <v>145</v>
      </c>
      <c r="AW218" s="14" t="s">
        <v>29</v>
      </c>
      <c r="AX218" s="14" t="s">
        <v>77</v>
      </c>
      <c r="AY218" s="237" t="s">
        <v>138</v>
      </c>
    </row>
    <row r="219" spans="1:65" s="2" customFormat="1" ht="16.5" customHeight="1">
      <c r="A219" s="35"/>
      <c r="B219" s="36"/>
      <c r="C219" s="201" t="s">
        <v>261</v>
      </c>
      <c r="D219" s="201" t="s">
        <v>141</v>
      </c>
      <c r="E219" s="202" t="s">
        <v>262</v>
      </c>
      <c r="F219" s="203" t="s">
        <v>263</v>
      </c>
      <c r="G219" s="204" t="s">
        <v>162</v>
      </c>
      <c r="H219" s="205">
        <v>9.02</v>
      </c>
      <c r="I219" s="206"/>
      <c r="J219" s="207">
        <f>ROUND(I219*H219,2)</f>
        <v>0</v>
      </c>
      <c r="K219" s="208"/>
      <c r="L219" s="40"/>
      <c r="M219" s="209" t="s">
        <v>1</v>
      </c>
      <c r="N219" s="210" t="s">
        <v>37</v>
      </c>
      <c r="O219" s="72"/>
      <c r="P219" s="211">
        <f>O219*H219</f>
        <v>0</v>
      </c>
      <c r="Q219" s="211">
        <v>0</v>
      </c>
      <c r="R219" s="211">
        <f>Q219*H219</f>
        <v>0</v>
      </c>
      <c r="S219" s="211">
        <v>0.055</v>
      </c>
      <c r="T219" s="212">
        <f>S219*H219</f>
        <v>0.4961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3" t="s">
        <v>145</v>
      </c>
      <c r="AT219" s="213" t="s">
        <v>141</v>
      </c>
      <c r="AU219" s="213" t="s">
        <v>82</v>
      </c>
      <c r="AY219" s="18" t="s">
        <v>138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8" t="s">
        <v>77</v>
      </c>
      <c r="BK219" s="214">
        <f>ROUND(I219*H219,2)</f>
        <v>0</v>
      </c>
      <c r="BL219" s="18" t="s">
        <v>145</v>
      </c>
      <c r="BM219" s="213" t="s">
        <v>264</v>
      </c>
    </row>
    <row r="220" spans="2:51" s="15" customFormat="1" ht="11.25">
      <c r="B220" s="249"/>
      <c r="C220" s="250"/>
      <c r="D220" s="217" t="s">
        <v>147</v>
      </c>
      <c r="E220" s="251" t="s">
        <v>1</v>
      </c>
      <c r="F220" s="252" t="s">
        <v>265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147</v>
      </c>
      <c r="AU220" s="258" t="s">
        <v>82</v>
      </c>
      <c r="AV220" s="15" t="s">
        <v>77</v>
      </c>
      <c r="AW220" s="15" t="s">
        <v>29</v>
      </c>
      <c r="AX220" s="15" t="s">
        <v>72</v>
      </c>
      <c r="AY220" s="258" t="s">
        <v>138</v>
      </c>
    </row>
    <row r="221" spans="2:51" s="13" customFormat="1" ht="11.25">
      <c r="B221" s="215"/>
      <c r="C221" s="216"/>
      <c r="D221" s="217" t="s">
        <v>147</v>
      </c>
      <c r="E221" s="218" t="s">
        <v>1</v>
      </c>
      <c r="F221" s="219" t="s">
        <v>266</v>
      </c>
      <c r="G221" s="216"/>
      <c r="H221" s="220">
        <v>9.02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147</v>
      </c>
      <c r="AU221" s="226" t="s">
        <v>82</v>
      </c>
      <c r="AV221" s="13" t="s">
        <v>82</v>
      </c>
      <c r="AW221" s="13" t="s">
        <v>29</v>
      </c>
      <c r="AX221" s="13" t="s">
        <v>77</v>
      </c>
      <c r="AY221" s="226" t="s">
        <v>138</v>
      </c>
    </row>
    <row r="222" spans="1:65" s="2" customFormat="1" ht="24" customHeight="1">
      <c r="A222" s="35"/>
      <c r="B222" s="36"/>
      <c r="C222" s="201" t="s">
        <v>267</v>
      </c>
      <c r="D222" s="201" t="s">
        <v>141</v>
      </c>
      <c r="E222" s="202" t="s">
        <v>268</v>
      </c>
      <c r="F222" s="203" t="s">
        <v>269</v>
      </c>
      <c r="G222" s="204" t="s">
        <v>162</v>
      </c>
      <c r="H222" s="205">
        <v>2.52</v>
      </c>
      <c r="I222" s="206"/>
      <c r="J222" s="207">
        <f>ROUND(I222*H222,2)</f>
        <v>0</v>
      </c>
      <c r="K222" s="208"/>
      <c r="L222" s="40"/>
      <c r="M222" s="209" t="s">
        <v>1</v>
      </c>
      <c r="N222" s="210" t="s">
        <v>37</v>
      </c>
      <c r="O222" s="72"/>
      <c r="P222" s="211">
        <f>O222*H222</f>
        <v>0</v>
      </c>
      <c r="Q222" s="211">
        <v>0</v>
      </c>
      <c r="R222" s="211">
        <f>Q222*H222</f>
        <v>0</v>
      </c>
      <c r="S222" s="211">
        <v>0.055</v>
      </c>
      <c r="T222" s="212">
        <f>S222*H222</f>
        <v>0.1386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3" t="s">
        <v>145</v>
      </c>
      <c r="AT222" s="213" t="s">
        <v>141</v>
      </c>
      <c r="AU222" s="213" t="s">
        <v>82</v>
      </c>
      <c r="AY222" s="18" t="s">
        <v>138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8" t="s">
        <v>77</v>
      </c>
      <c r="BK222" s="214">
        <f>ROUND(I222*H222,2)</f>
        <v>0</v>
      </c>
      <c r="BL222" s="18" t="s">
        <v>145</v>
      </c>
      <c r="BM222" s="213" t="s">
        <v>270</v>
      </c>
    </row>
    <row r="223" spans="2:51" s="15" customFormat="1" ht="11.25">
      <c r="B223" s="249"/>
      <c r="C223" s="250"/>
      <c r="D223" s="217" t="s">
        <v>147</v>
      </c>
      <c r="E223" s="251" t="s">
        <v>1</v>
      </c>
      <c r="F223" s="252" t="s">
        <v>271</v>
      </c>
      <c r="G223" s="250"/>
      <c r="H223" s="251" t="s">
        <v>1</v>
      </c>
      <c r="I223" s="253"/>
      <c r="J223" s="250"/>
      <c r="K223" s="250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147</v>
      </c>
      <c r="AU223" s="258" t="s">
        <v>82</v>
      </c>
      <c r="AV223" s="15" t="s">
        <v>77</v>
      </c>
      <c r="AW223" s="15" t="s">
        <v>29</v>
      </c>
      <c r="AX223" s="15" t="s">
        <v>72</v>
      </c>
      <c r="AY223" s="258" t="s">
        <v>138</v>
      </c>
    </row>
    <row r="224" spans="2:51" s="13" customFormat="1" ht="11.25">
      <c r="B224" s="215"/>
      <c r="C224" s="216"/>
      <c r="D224" s="217" t="s">
        <v>147</v>
      </c>
      <c r="E224" s="218" t="s">
        <v>1</v>
      </c>
      <c r="F224" s="219" t="s">
        <v>272</v>
      </c>
      <c r="G224" s="216"/>
      <c r="H224" s="220">
        <v>2.52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147</v>
      </c>
      <c r="AU224" s="226" t="s">
        <v>82</v>
      </c>
      <c r="AV224" s="13" t="s">
        <v>82</v>
      </c>
      <c r="AW224" s="13" t="s">
        <v>29</v>
      </c>
      <c r="AX224" s="13" t="s">
        <v>72</v>
      </c>
      <c r="AY224" s="226" t="s">
        <v>138</v>
      </c>
    </row>
    <row r="225" spans="2:51" s="14" customFormat="1" ht="11.25">
      <c r="B225" s="227"/>
      <c r="C225" s="228"/>
      <c r="D225" s="217" t="s">
        <v>147</v>
      </c>
      <c r="E225" s="229" t="s">
        <v>1</v>
      </c>
      <c r="F225" s="230" t="s">
        <v>148</v>
      </c>
      <c r="G225" s="228"/>
      <c r="H225" s="231">
        <v>2.52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147</v>
      </c>
      <c r="AU225" s="237" t="s">
        <v>82</v>
      </c>
      <c r="AV225" s="14" t="s">
        <v>145</v>
      </c>
      <c r="AW225" s="14" t="s">
        <v>29</v>
      </c>
      <c r="AX225" s="14" t="s">
        <v>77</v>
      </c>
      <c r="AY225" s="237" t="s">
        <v>138</v>
      </c>
    </row>
    <row r="226" spans="1:65" s="2" customFormat="1" ht="16.5" customHeight="1">
      <c r="A226" s="35"/>
      <c r="B226" s="36"/>
      <c r="C226" s="201" t="s">
        <v>7</v>
      </c>
      <c r="D226" s="201" t="s">
        <v>141</v>
      </c>
      <c r="E226" s="202" t="s">
        <v>273</v>
      </c>
      <c r="F226" s="203" t="s">
        <v>274</v>
      </c>
      <c r="G226" s="204" t="s">
        <v>162</v>
      </c>
      <c r="H226" s="205">
        <v>3.15</v>
      </c>
      <c r="I226" s="206"/>
      <c r="J226" s="207">
        <f>ROUND(I226*H226,2)</f>
        <v>0</v>
      </c>
      <c r="K226" s="208"/>
      <c r="L226" s="40"/>
      <c r="M226" s="209" t="s">
        <v>1</v>
      </c>
      <c r="N226" s="210" t="s">
        <v>37</v>
      </c>
      <c r="O226" s="72"/>
      <c r="P226" s="211">
        <f>O226*H226</f>
        <v>0</v>
      </c>
      <c r="Q226" s="211">
        <v>0</v>
      </c>
      <c r="R226" s="211">
        <f>Q226*H226</f>
        <v>0</v>
      </c>
      <c r="S226" s="211">
        <v>0.063</v>
      </c>
      <c r="T226" s="212">
        <f>S226*H226</f>
        <v>0.19845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3" t="s">
        <v>145</v>
      </c>
      <c r="AT226" s="213" t="s">
        <v>141</v>
      </c>
      <c r="AU226" s="213" t="s">
        <v>82</v>
      </c>
      <c r="AY226" s="18" t="s">
        <v>138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8" t="s">
        <v>77</v>
      </c>
      <c r="BK226" s="214">
        <f>ROUND(I226*H226,2)</f>
        <v>0</v>
      </c>
      <c r="BL226" s="18" t="s">
        <v>145</v>
      </c>
      <c r="BM226" s="213" t="s">
        <v>275</v>
      </c>
    </row>
    <row r="227" spans="2:51" s="13" customFormat="1" ht="11.25">
      <c r="B227" s="215"/>
      <c r="C227" s="216"/>
      <c r="D227" s="217" t="s">
        <v>147</v>
      </c>
      <c r="E227" s="218" t="s">
        <v>1</v>
      </c>
      <c r="F227" s="219" t="s">
        <v>276</v>
      </c>
      <c r="G227" s="216"/>
      <c r="H227" s="220">
        <v>3.15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147</v>
      </c>
      <c r="AU227" s="226" t="s">
        <v>82</v>
      </c>
      <c r="AV227" s="13" t="s">
        <v>82</v>
      </c>
      <c r="AW227" s="13" t="s">
        <v>29</v>
      </c>
      <c r="AX227" s="13" t="s">
        <v>77</v>
      </c>
      <c r="AY227" s="226" t="s">
        <v>138</v>
      </c>
    </row>
    <row r="228" spans="1:65" s="2" customFormat="1" ht="24" customHeight="1">
      <c r="A228" s="35"/>
      <c r="B228" s="36"/>
      <c r="C228" s="201" t="s">
        <v>277</v>
      </c>
      <c r="D228" s="201" t="s">
        <v>141</v>
      </c>
      <c r="E228" s="202" t="s">
        <v>278</v>
      </c>
      <c r="F228" s="203" t="s">
        <v>279</v>
      </c>
      <c r="G228" s="204" t="s">
        <v>156</v>
      </c>
      <c r="H228" s="205">
        <v>0.945</v>
      </c>
      <c r="I228" s="206"/>
      <c r="J228" s="207">
        <f>ROUND(I228*H228,2)</f>
        <v>0</v>
      </c>
      <c r="K228" s="208"/>
      <c r="L228" s="40"/>
      <c r="M228" s="209" t="s">
        <v>1</v>
      </c>
      <c r="N228" s="210" t="s">
        <v>37</v>
      </c>
      <c r="O228" s="72"/>
      <c r="P228" s="211">
        <f>O228*H228</f>
        <v>0</v>
      </c>
      <c r="Q228" s="211">
        <v>0</v>
      </c>
      <c r="R228" s="211">
        <f>Q228*H228</f>
        <v>0</v>
      </c>
      <c r="S228" s="211">
        <v>2</v>
      </c>
      <c r="T228" s="212">
        <f>S228*H228</f>
        <v>1.89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3" t="s">
        <v>145</v>
      </c>
      <c r="AT228" s="213" t="s">
        <v>141</v>
      </c>
      <c r="AU228" s="213" t="s">
        <v>82</v>
      </c>
      <c r="AY228" s="18" t="s">
        <v>138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8" t="s">
        <v>77</v>
      </c>
      <c r="BK228" s="214">
        <f>ROUND(I228*H228,2)</f>
        <v>0</v>
      </c>
      <c r="BL228" s="18" t="s">
        <v>145</v>
      </c>
      <c r="BM228" s="213" t="s">
        <v>280</v>
      </c>
    </row>
    <row r="229" spans="2:51" s="15" customFormat="1" ht="11.25">
      <c r="B229" s="249"/>
      <c r="C229" s="250"/>
      <c r="D229" s="217" t="s">
        <v>147</v>
      </c>
      <c r="E229" s="251" t="s">
        <v>1</v>
      </c>
      <c r="F229" s="252" t="s">
        <v>281</v>
      </c>
      <c r="G229" s="250"/>
      <c r="H229" s="251" t="s">
        <v>1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147</v>
      </c>
      <c r="AU229" s="258" t="s">
        <v>82</v>
      </c>
      <c r="AV229" s="15" t="s">
        <v>77</v>
      </c>
      <c r="AW229" s="15" t="s">
        <v>29</v>
      </c>
      <c r="AX229" s="15" t="s">
        <v>72</v>
      </c>
      <c r="AY229" s="258" t="s">
        <v>138</v>
      </c>
    </row>
    <row r="230" spans="2:51" s="13" customFormat="1" ht="11.25">
      <c r="B230" s="215"/>
      <c r="C230" s="216"/>
      <c r="D230" s="217" t="s">
        <v>147</v>
      </c>
      <c r="E230" s="218" t="s">
        <v>1</v>
      </c>
      <c r="F230" s="219" t="s">
        <v>282</v>
      </c>
      <c r="G230" s="216"/>
      <c r="H230" s="220">
        <v>0.945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147</v>
      </c>
      <c r="AU230" s="226" t="s">
        <v>82</v>
      </c>
      <c r="AV230" s="13" t="s">
        <v>82</v>
      </c>
      <c r="AW230" s="13" t="s">
        <v>29</v>
      </c>
      <c r="AX230" s="13" t="s">
        <v>77</v>
      </c>
      <c r="AY230" s="226" t="s">
        <v>138</v>
      </c>
    </row>
    <row r="231" spans="1:65" s="2" customFormat="1" ht="24" customHeight="1">
      <c r="A231" s="35"/>
      <c r="B231" s="36"/>
      <c r="C231" s="201" t="s">
        <v>283</v>
      </c>
      <c r="D231" s="201" t="s">
        <v>141</v>
      </c>
      <c r="E231" s="202" t="s">
        <v>284</v>
      </c>
      <c r="F231" s="203" t="s">
        <v>285</v>
      </c>
      <c r="G231" s="204" t="s">
        <v>202</v>
      </c>
      <c r="H231" s="205">
        <v>3.6</v>
      </c>
      <c r="I231" s="206"/>
      <c r="J231" s="207">
        <f>ROUND(I231*H231,2)</f>
        <v>0</v>
      </c>
      <c r="K231" s="208"/>
      <c r="L231" s="40"/>
      <c r="M231" s="209" t="s">
        <v>1</v>
      </c>
      <c r="N231" s="210" t="s">
        <v>37</v>
      </c>
      <c r="O231" s="72"/>
      <c r="P231" s="211">
        <f>O231*H231</f>
        <v>0</v>
      </c>
      <c r="Q231" s="211">
        <v>0</v>
      </c>
      <c r="R231" s="211">
        <f>Q231*H231</f>
        <v>0</v>
      </c>
      <c r="S231" s="211">
        <v>0.042</v>
      </c>
      <c r="T231" s="212">
        <f>S231*H231</f>
        <v>0.1512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3" t="s">
        <v>145</v>
      </c>
      <c r="AT231" s="213" t="s">
        <v>141</v>
      </c>
      <c r="AU231" s="213" t="s">
        <v>82</v>
      </c>
      <c r="AY231" s="18" t="s">
        <v>138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8" t="s">
        <v>77</v>
      </c>
      <c r="BK231" s="214">
        <f>ROUND(I231*H231,2)</f>
        <v>0</v>
      </c>
      <c r="BL231" s="18" t="s">
        <v>145</v>
      </c>
      <c r="BM231" s="213" t="s">
        <v>286</v>
      </c>
    </row>
    <row r="232" spans="2:51" s="15" customFormat="1" ht="11.25">
      <c r="B232" s="249"/>
      <c r="C232" s="250"/>
      <c r="D232" s="217" t="s">
        <v>147</v>
      </c>
      <c r="E232" s="251" t="s">
        <v>1</v>
      </c>
      <c r="F232" s="252" t="s">
        <v>287</v>
      </c>
      <c r="G232" s="250"/>
      <c r="H232" s="251" t="s">
        <v>1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147</v>
      </c>
      <c r="AU232" s="258" t="s">
        <v>82</v>
      </c>
      <c r="AV232" s="15" t="s">
        <v>77</v>
      </c>
      <c r="AW232" s="15" t="s">
        <v>29</v>
      </c>
      <c r="AX232" s="15" t="s">
        <v>72</v>
      </c>
      <c r="AY232" s="258" t="s">
        <v>138</v>
      </c>
    </row>
    <row r="233" spans="2:51" s="13" customFormat="1" ht="11.25">
      <c r="B233" s="215"/>
      <c r="C233" s="216"/>
      <c r="D233" s="217" t="s">
        <v>147</v>
      </c>
      <c r="E233" s="218" t="s">
        <v>1</v>
      </c>
      <c r="F233" s="219" t="s">
        <v>288</v>
      </c>
      <c r="G233" s="216"/>
      <c r="H233" s="220">
        <v>3.6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147</v>
      </c>
      <c r="AU233" s="226" t="s">
        <v>82</v>
      </c>
      <c r="AV233" s="13" t="s">
        <v>82</v>
      </c>
      <c r="AW233" s="13" t="s">
        <v>29</v>
      </c>
      <c r="AX233" s="13" t="s">
        <v>72</v>
      </c>
      <c r="AY233" s="226" t="s">
        <v>138</v>
      </c>
    </row>
    <row r="234" spans="2:51" s="14" customFormat="1" ht="11.25">
      <c r="B234" s="227"/>
      <c r="C234" s="228"/>
      <c r="D234" s="217" t="s">
        <v>147</v>
      </c>
      <c r="E234" s="229" t="s">
        <v>1</v>
      </c>
      <c r="F234" s="230" t="s">
        <v>148</v>
      </c>
      <c r="G234" s="228"/>
      <c r="H234" s="231">
        <v>3.6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147</v>
      </c>
      <c r="AU234" s="237" t="s">
        <v>82</v>
      </c>
      <c r="AV234" s="14" t="s">
        <v>145</v>
      </c>
      <c r="AW234" s="14" t="s">
        <v>29</v>
      </c>
      <c r="AX234" s="14" t="s">
        <v>77</v>
      </c>
      <c r="AY234" s="237" t="s">
        <v>138</v>
      </c>
    </row>
    <row r="235" spans="1:65" s="2" customFormat="1" ht="24" customHeight="1">
      <c r="A235" s="35"/>
      <c r="B235" s="36"/>
      <c r="C235" s="201" t="s">
        <v>289</v>
      </c>
      <c r="D235" s="201" t="s">
        <v>141</v>
      </c>
      <c r="E235" s="202" t="s">
        <v>290</v>
      </c>
      <c r="F235" s="203" t="s">
        <v>291</v>
      </c>
      <c r="G235" s="204" t="s">
        <v>202</v>
      </c>
      <c r="H235" s="205">
        <v>44.55</v>
      </c>
      <c r="I235" s="206"/>
      <c r="J235" s="207">
        <f>ROUND(I235*H235,2)</f>
        <v>0</v>
      </c>
      <c r="K235" s="208"/>
      <c r="L235" s="40"/>
      <c r="M235" s="209" t="s">
        <v>1</v>
      </c>
      <c r="N235" s="210" t="s">
        <v>37</v>
      </c>
      <c r="O235" s="72"/>
      <c r="P235" s="211">
        <f>O235*H235</f>
        <v>0</v>
      </c>
      <c r="Q235" s="211">
        <v>0</v>
      </c>
      <c r="R235" s="211">
        <f>Q235*H235</f>
        <v>0</v>
      </c>
      <c r="S235" s="211">
        <v>0.022</v>
      </c>
      <c r="T235" s="212">
        <f>S235*H235</f>
        <v>0.9800999999999999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3" t="s">
        <v>145</v>
      </c>
      <c r="AT235" s="213" t="s">
        <v>141</v>
      </c>
      <c r="AU235" s="213" t="s">
        <v>82</v>
      </c>
      <c r="AY235" s="18" t="s">
        <v>138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8" t="s">
        <v>77</v>
      </c>
      <c r="BK235" s="214">
        <f>ROUND(I235*H235,2)</f>
        <v>0</v>
      </c>
      <c r="BL235" s="18" t="s">
        <v>145</v>
      </c>
      <c r="BM235" s="213" t="s">
        <v>292</v>
      </c>
    </row>
    <row r="236" spans="2:51" s="13" customFormat="1" ht="11.25">
      <c r="B236" s="215"/>
      <c r="C236" s="216"/>
      <c r="D236" s="217" t="s">
        <v>147</v>
      </c>
      <c r="E236" s="218" t="s">
        <v>1</v>
      </c>
      <c r="F236" s="219" t="s">
        <v>293</v>
      </c>
      <c r="G236" s="216"/>
      <c r="H236" s="220">
        <v>44.55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147</v>
      </c>
      <c r="AU236" s="226" t="s">
        <v>82</v>
      </c>
      <c r="AV236" s="13" t="s">
        <v>82</v>
      </c>
      <c r="AW236" s="13" t="s">
        <v>29</v>
      </c>
      <c r="AX236" s="13" t="s">
        <v>77</v>
      </c>
      <c r="AY236" s="226" t="s">
        <v>138</v>
      </c>
    </row>
    <row r="237" spans="1:65" s="2" customFormat="1" ht="36" customHeight="1">
      <c r="A237" s="35"/>
      <c r="B237" s="36"/>
      <c r="C237" s="201" t="s">
        <v>294</v>
      </c>
      <c r="D237" s="201" t="s">
        <v>141</v>
      </c>
      <c r="E237" s="202" t="s">
        <v>295</v>
      </c>
      <c r="F237" s="203" t="s">
        <v>296</v>
      </c>
      <c r="G237" s="204" t="s">
        <v>202</v>
      </c>
      <c r="H237" s="205">
        <v>1.8</v>
      </c>
      <c r="I237" s="206"/>
      <c r="J237" s="207">
        <f>ROUND(I237*H237,2)</f>
        <v>0</v>
      </c>
      <c r="K237" s="208"/>
      <c r="L237" s="40"/>
      <c r="M237" s="209" t="s">
        <v>1</v>
      </c>
      <c r="N237" s="210" t="s">
        <v>37</v>
      </c>
      <c r="O237" s="72"/>
      <c r="P237" s="211">
        <f>O237*H237</f>
        <v>0</v>
      </c>
      <c r="Q237" s="211">
        <v>0.04737</v>
      </c>
      <c r="R237" s="211">
        <f>Q237*H237</f>
        <v>0.08526600000000001</v>
      </c>
      <c r="S237" s="211">
        <v>0</v>
      </c>
      <c r="T237" s="21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3" t="s">
        <v>145</v>
      </c>
      <c r="AT237" s="213" t="s">
        <v>141</v>
      </c>
      <c r="AU237" s="213" t="s">
        <v>82</v>
      </c>
      <c r="AY237" s="18" t="s">
        <v>138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8" t="s">
        <v>77</v>
      </c>
      <c r="BK237" s="214">
        <f>ROUND(I237*H237,2)</f>
        <v>0</v>
      </c>
      <c r="BL237" s="18" t="s">
        <v>145</v>
      </c>
      <c r="BM237" s="213" t="s">
        <v>297</v>
      </c>
    </row>
    <row r="238" spans="2:51" s="15" customFormat="1" ht="11.25">
      <c r="B238" s="249"/>
      <c r="C238" s="250"/>
      <c r="D238" s="217" t="s">
        <v>147</v>
      </c>
      <c r="E238" s="251" t="s">
        <v>1</v>
      </c>
      <c r="F238" s="252" t="s">
        <v>298</v>
      </c>
      <c r="G238" s="250"/>
      <c r="H238" s="251" t="s">
        <v>1</v>
      </c>
      <c r="I238" s="253"/>
      <c r="J238" s="250"/>
      <c r="K238" s="250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147</v>
      </c>
      <c r="AU238" s="258" t="s">
        <v>82</v>
      </c>
      <c r="AV238" s="15" t="s">
        <v>77</v>
      </c>
      <c r="AW238" s="15" t="s">
        <v>29</v>
      </c>
      <c r="AX238" s="15" t="s">
        <v>72</v>
      </c>
      <c r="AY238" s="258" t="s">
        <v>138</v>
      </c>
    </row>
    <row r="239" spans="2:51" s="13" customFormat="1" ht="11.25">
      <c r="B239" s="215"/>
      <c r="C239" s="216"/>
      <c r="D239" s="217" t="s">
        <v>147</v>
      </c>
      <c r="E239" s="218" t="s">
        <v>1</v>
      </c>
      <c r="F239" s="219" t="s">
        <v>299</v>
      </c>
      <c r="G239" s="216"/>
      <c r="H239" s="220">
        <v>1.8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147</v>
      </c>
      <c r="AU239" s="226" t="s">
        <v>82</v>
      </c>
      <c r="AV239" s="13" t="s">
        <v>82</v>
      </c>
      <c r="AW239" s="13" t="s">
        <v>29</v>
      </c>
      <c r="AX239" s="13" t="s">
        <v>72</v>
      </c>
      <c r="AY239" s="226" t="s">
        <v>138</v>
      </c>
    </row>
    <row r="240" spans="2:51" s="14" customFormat="1" ht="11.25">
      <c r="B240" s="227"/>
      <c r="C240" s="228"/>
      <c r="D240" s="217" t="s">
        <v>147</v>
      </c>
      <c r="E240" s="229" t="s">
        <v>1</v>
      </c>
      <c r="F240" s="230" t="s">
        <v>148</v>
      </c>
      <c r="G240" s="228"/>
      <c r="H240" s="231">
        <v>1.8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147</v>
      </c>
      <c r="AU240" s="237" t="s">
        <v>82</v>
      </c>
      <c r="AV240" s="14" t="s">
        <v>145</v>
      </c>
      <c r="AW240" s="14" t="s">
        <v>29</v>
      </c>
      <c r="AX240" s="14" t="s">
        <v>77</v>
      </c>
      <c r="AY240" s="237" t="s">
        <v>138</v>
      </c>
    </row>
    <row r="241" spans="1:65" s="2" customFormat="1" ht="24" customHeight="1">
      <c r="A241" s="35"/>
      <c r="B241" s="36"/>
      <c r="C241" s="201" t="s">
        <v>300</v>
      </c>
      <c r="D241" s="201" t="s">
        <v>141</v>
      </c>
      <c r="E241" s="202" t="s">
        <v>301</v>
      </c>
      <c r="F241" s="203" t="s">
        <v>302</v>
      </c>
      <c r="G241" s="204" t="s">
        <v>202</v>
      </c>
      <c r="H241" s="205">
        <v>1.8</v>
      </c>
      <c r="I241" s="206"/>
      <c r="J241" s="207">
        <f>ROUND(I241*H241,2)</f>
        <v>0</v>
      </c>
      <c r="K241" s="208"/>
      <c r="L241" s="40"/>
      <c r="M241" s="209" t="s">
        <v>1</v>
      </c>
      <c r="N241" s="210" t="s">
        <v>37</v>
      </c>
      <c r="O241" s="72"/>
      <c r="P241" s="211">
        <f>O241*H241</f>
        <v>0</v>
      </c>
      <c r="Q241" s="211">
        <v>0.00096</v>
      </c>
      <c r="R241" s="211">
        <f>Q241*H241</f>
        <v>0.0017280000000000002</v>
      </c>
      <c r="S241" s="211">
        <v>0.031</v>
      </c>
      <c r="T241" s="212">
        <f>S241*H241</f>
        <v>0.0558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3" t="s">
        <v>145</v>
      </c>
      <c r="AT241" s="213" t="s">
        <v>141</v>
      </c>
      <c r="AU241" s="213" t="s">
        <v>82</v>
      </c>
      <c r="AY241" s="18" t="s">
        <v>138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8" t="s">
        <v>77</v>
      </c>
      <c r="BK241" s="214">
        <f>ROUND(I241*H241,2)</f>
        <v>0</v>
      </c>
      <c r="BL241" s="18" t="s">
        <v>145</v>
      </c>
      <c r="BM241" s="213" t="s">
        <v>303</v>
      </c>
    </row>
    <row r="242" spans="2:51" s="15" customFormat="1" ht="11.25">
      <c r="B242" s="249"/>
      <c r="C242" s="250"/>
      <c r="D242" s="217" t="s">
        <v>147</v>
      </c>
      <c r="E242" s="251" t="s">
        <v>1</v>
      </c>
      <c r="F242" s="252" t="s">
        <v>304</v>
      </c>
      <c r="G242" s="250"/>
      <c r="H242" s="251" t="s">
        <v>1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147</v>
      </c>
      <c r="AU242" s="258" t="s">
        <v>82</v>
      </c>
      <c r="AV242" s="15" t="s">
        <v>77</v>
      </c>
      <c r="AW242" s="15" t="s">
        <v>29</v>
      </c>
      <c r="AX242" s="15" t="s">
        <v>72</v>
      </c>
      <c r="AY242" s="258" t="s">
        <v>138</v>
      </c>
    </row>
    <row r="243" spans="2:51" s="13" customFormat="1" ht="11.25">
      <c r="B243" s="215"/>
      <c r="C243" s="216"/>
      <c r="D243" s="217" t="s">
        <v>147</v>
      </c>
      <c r="E243" s="218" t="s">
        <v>1</v>
      </c>
      <c r="F243" s="219" t="s">
        <v>305</v>
      </c>
      <c r="G243" s="216"/>
      <c r="H243" s="220">
        <v>1.8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147</v>
      </c>
      <c r="AU243" s="226" t="s">
        <v>82</v>
      </c>
      <c r="AV243" s="13" t="s">
        <v>82</v>
      </c>
      <c r="AW243" s="13" t="s">
        <v>29</v>
      </c>
      <c r="AX243" s="13" t="s">
        <v>72</v>
      </c>
      <c r="AY243" s="226" t="s">
        <v>138</v>
      </c>
    </row>
    <row r="244" spans="2:51" s="14" customFormat="1" ht="11.25">
      <c r="B244" s="227"/>
      <c r="C244" s="228"/>
      <c r="D244" s="217" t="s">
        <v>147</v>
      </c>
      <c r="E244" s="229" t="s">
        <v>1</v>
      </c>
      <c r="F244" s="230" t="s">
        <v>148</v>
      </c>
      <c r="G244" s="228"/>
      <c r="H244" s="231">
        <v>1.8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147</v>
      </c>
      <c r="AU244" s="237" t="s">
        <v>82</v>
      </c>
      <c r="AV244" s="14" t="s">
        <v>145</v>
      </c>
      <c r="AW244" s="14" t="s">
        <v>29</v>
      </c>
      <c r="AX244" s="14" t="s">
        <v>77</v>
      </c>
      <c r="AY244" s="237" t="s">
        <v>138</v>
      </c>
    </row>
    <row r="245" spans="1:65" s="2" customFormat="1" ht="24" customHeight="1">
      <c r="A245" s="35"/>
      <c r="B245" s="36"/>
      <c r="C245" s="201" t="s">
        <v>306</v>
      </c>
      <c r="D245" s="201" t="s">
        <v>141</v>
      </c>
      <c r="E245" s="202" t="s">
        <v>307</v>
      </c>
      <c r="F245" s="203" t="s">
        <v>308</v>
      </c>
      <c r="G245" s="204" t="s">
        <v>202</v>
      </c>
      <c r="H245" s="205">
        <v>89.1</v>
      </c>
      <c r="I245" s="206"/>
      <c r="J245" s="207">
        <f>ROUND(I245*H245,2)</f>
        <v>0</v>
      </c>
      <c r="K245" s="208"/>
      <c r="L245" s="40"/>
      <c r="M245" s="209" t="s">
        <v>1</v>
      </c>
      <c r="N245" s="210" t="s">
        <v>37</v>
      </c>
      <c r="O245" s="72"/>
      <c r="P245" s="211">
        <f>O245*H245</f>
        <v>0</v>
      </c>
      <c r="Q245" s="211">
        <v>0</v>
      </c>
      <c r="R245" s="211">
        <f>Q245*H245</f>
        <v>0</v>
      </c>
      <c r="S245" s="211">
        <v>0</v>
      </c>
      <c r="T245" s="21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3" t="s">
        <v>145</v>
      </c>
      <c r="AT245" s="213" t="s">
        <v>141</v>
      </c>
      <c r="AU245" s="213" t="s">
        <v>82</v>
      </c>
      <c r="AY245" s="18" t="s">
        <v>138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8" t="s">
        <v>77</v>
      </c>
      <c r="BK245" s="214">
        <f>ROUND(I245*H245,2)</f>
        <v>0</v>
      </c>
      <c r="BL245" s="18" t="s">
        <v>145</v>
      </c>
      <c r="BM245" s="213" t="s">
        <v>309</v>
      </c>
    </row>
    <row r="246" spans="2:51" s="15" customFormat="1" ht="11.25">
      <c r="B246" s="249"/>
      <c r="C246" s="250"/>
      <c r="D246" s="217" t="s">
        <v>147</v>
      </c>
      <c r="E246" s="251" t="s">
        <v>1</v>
      </c>
      <c r="F246" s="252" t="s">
        <v>310</v>
      </c>
      <c r="G246" s="250"/>
      <c r="H246" s="251" t="s">
        <v>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147</v>
      </c>
      <c r="AU246" s="258" t="s">
        <v>82</v>
      </c>
      <c r="AV246" s="15" t="s">
        <v>77</v>
      </c>
      <c r="AW246" s="15" t="s">
        <v>29</v>
      </c>
      <c r="AX246" s="15" t="s">
        <v>72</v>
      </c>
      <c r="AY246" s="258" t="s">
        <v>138</v>
      </c>
    </row>
    <row r="247" spans="2:51" s="13" customFormat="1" ht="11.25">
      <c r="B247" s="215"/>
      <c r="C247" s="216"/>
      <c r="D247" s="217" t="s">
        <v>147</v>
      </c>
      <c r="E247" s="218" t="s">
        <v>1</v>
      </c>
      <c r="F247" s="219" t="s">
        <v>311</v>
      </c>
      <c r="G247" s="216"/>
      <c r="H247" s="220">
        <v>26.4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147</v>
      </c>
      <c r="AU247" s="226" t="s">
        <v>82</v>
      </c>
      <c r="AV247" s="13" t="s">
        <v>82</v>
      </c>
      <c r="AW247" s="13" t="s">
        <v>29</v>
      </c>
      <c r="AX247" s="13" t="s">
        <v>72</v>
      </c>
      <c r="AY247" s="226" t="s">
        <v>138</v>
      </c>
    </row>
    <row r="248" spans="2:51" s="13" customFormat="1" ht="11.25">
      <c r="B248" s="215"/>
      <c r="C248" s="216"/>
      <c r="D248" s="217" t="s">
        <v>147</v>
      </c>
      <c r="E248" s="218" t="s">
        <v>90</v>
      </c>
      <c r="F248" s="219" t="s">
        <v>311</v>
      </c>
      <c r="G248" s="216"/>
      <c r="H248" s="220">
        <v>26.4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147</v>
      </c>
      <c r="AU248" s="226" t="s">
        <v>82</v>
      </c>
      <c r="AV248" s="13" t="s">
        <v>82</v>
      </c>
      <c r="AW248" s="13" t="s">
        <v>29</v>
      </c>
      <c r="AX248" s="13" t="s">
        <v>72</v>
      </c>
      <c r="AY248" s="226" t="s">
        <v>138</v>
      </c>
    </row>
    <row r="249" spans="2:51" s="15" customFormat="1" ht="11.25">
      <c r="B249" s="249"/>
      <c r="C249" s="250"/>
      <c r="D249" s="217" t="s">
        <v>147</v>
      </c>
      <c r="E249" s="251" t="s">
        <v>1</v>
      </c>
      <c r="F249" s="252" t="s">
        <v>94</v>
      </c>
      <c r="G249" s="250"/>
      <c r="H249" s="251" t="s">
        <v>1</v>
      </c>
      <c r="I249" s="253"/>
      <c r="J249" s="250"/>
      <c r="K249" s="250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147</v>
      </c>
      <c r="AU249" s="258" t="s">
        <v>82</v>
      </c>
      <c r="AV249" s="15" t="s">
        <v>77</v>
      </c>
      <c r="AW249" s="15" t="s">
        <v>29</v>
      </c>
      <c r="AX249" s="15" t="s">
        <v>72</v>
      </c>
      <c r="AY249" s="258" t="s">
        <v>138</v>
      </c>
    </row>
    <row r="250" spans="2:51" s="13" customFormat="1" ht="11.25">
      <c r="B250" s="215"/>
      <c r="C250" s="216"/>
      <c r="D250" s="217" t="s">
        <v>147</v>
      </c>
      <c r="E250" s="218" t="s">
        <v>93</v>
      </c>
      <c r="F250" s="219" t="s">
        <v>312</v>
      </c>
      <c r="G250" s="216"/>
      <c r="H250" s="220">
        <v>18.15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147</v>
      </c>
      <c r="AU250" s="226" t="s">
        <v>82</v>
      </c>
      <c r="AV250" s="13" t="s">
        <v>82</v>
      </c>
      <c r="AW250" s="13" t="s">
        <v>29</v>
      </c>
      <c r="AX250" s="13" t="s">
        <v>72</v>
      </c>
      <c r="AY250" s="226" t="s">
        <v>138</v>
      </c>
    </row>
    <row r="251" spans="2:51" s="13" customFormat="1" ht="11.25">
      <c r="B251" s="215"/>
      <c r="C251" s="216"/>
      <c r="D251" s="217" t="s">
        <v>147</v>
      </c>
      <c r="E251" s="218" t="s">
        <v>1</v>
      </c>
      <c r="F251" s="219" t="s">
        <v>312</v>
      </c>
      <c r="G251" s="216"/>
      <c r="H251" s="220">
        <v>18.15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147</v>
      </c>
      <c r="AU251" s="226" t="s">
        <v>82</v>
      </c>
      <c r="AV251" s="13" t="s">
        <v>82</v>
      </c>
      <c r="AW251" s="13" t="s">
        <v>29</v>
      </c>
      <c r="AX251" s="13" t="s">
        <v>72</v>
      </c>
      <c r="AY251" s="226" t="s">
        <v>138</v>
      </c>
    </row>
    <row r="252" spans="2:51" s="14" customFormat="1" ht="11.25">
      <c r="B252" s="227"/>
      <c r="C252" s="228"/>
      <c r="D252" s="217" t="s">
        <v>147</v>
      </c>
      <c r="E252" s="229" t="s">
        <v>1</v>
      </c>
      <c r="F252" s="230" t="s">
        <v>148</v>
      </c>
      <c r="G252" s="228"/>
      <c r="H252" s="231">
        <v>89.1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147</v>
      </c>
      <c r="AU252" s="237" t="s">
        <v>82</v>
      </c>
      <c r="AV252" s="14" t="s">
        <v>145</v>
      </c>
      <c r="AW252" s="14" t="s">
        <v>29</v>
      </c>
      <c r="AX252" s="14" t="s">
        <v>77</v>
      </c>
      <c r="AY252" s="237" t="s">
        <v>138</v>
      </c>
    </row>
    <row r="253" spans="1:65" s="2" customFormat="1" ht="24" customHeight="1">
      <c r="A253" s="35"/>
      <c r="B253" s="36"/>
      <c r="C253" s="201" t="s">
        <v>313</v>
      </c>
      <c r="D253" s="201" t="s">
        <v>141</v>
      </c>
      <c r="E253" s="202" t="s">
        <v>314</v>
      </c>
      <c r="F253" s="203" t="s">
        <v>315</v>
      </c>
      <c r="G253" s="204" t="s">
        <v>162</v>
      </c>
      <c r="H253" s="205">
        <v>110.31</v>
      </c>
      <c r="I253" s="206"/>
      <c r="J253" s="207">
        <f>ROUND(I253*H253,2)</f>
        <v>0</v>
      </c>
      <c r="K253" s="208"/>
      <c r="L253" s="40"/>
      <c r="M253" s="209" t="s">
        <v>1</v>
      </c>
      <c r="N253" s="210" t="s">
        <v>37</v>
      </c>
      <c r="O253" s="72"/>
      <c r="P253" s="211">
        <f>O253*H253</f>
        <v>0</v>
      </c>
      <c r="Q253" s="211">
        <v>0</v>
      </c>
      <c r="R253" s="211">
        <f>Q253*H253</f>
        <v>0</v>
      </c>
      <c r="S253" s="211">
        <v>0.01</v>
      </c>
      <c r="T253" s="212">
        <f>S253*H253</f>
        <v>1.1031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3" t="s">
        <v>145</v>
      </c>
      <c r="AT253" s="213" t="s">
        <v>141</v>
      </c>
      <c r="AU253" s="213" t="s">
        <v>82</v>
      </c>
      <c r="AY253" s="18" t="s">
        <v>138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8" t="s">
        <v>77</v>
      </c>
      <c r="BK253" s="214">
        <f>ROUND(I253*H253,2)</f>
        <v>0</v>
      </c>
      <c r="BL253" s="18" t="s">
        <v>145</v>
      </c>
      <c r="BM253" s="213" t="s">
        <v>316</v>
      </c>
    </row>
    <row r="254" spans="2:51" s="13" customFormat="1" ht="11.25">
      <c r="B254" s="215"/>
      <c r="C254" s="216"/>
      <c r="D254" s="217" t="s">
        <v>147</v>
      </c>
      <c r="E254" s="218" t="s">
        <v>1</v>
      </c>
      <c r="F254" s="219" t="s">
        <v>79</v>
      </c>
      <c r="G254" s="216"/>
      <c r="H254" s="220">
        <v>110.31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147</v>
      </c>
      <c r="AU254" s="226" t="s">
        <v>82</v>
      </c>
      <c r="AV254" s="13" t="s">
        <v>82</v>
      </c>
      <c r="AW254" s="13" t="s">
        <v>29</v>
      </c>
      <c r="AX254" s="13" t="s">
        <v>77</v>
      </c>
      <c r="AY254" s="226" t="s">
        <v>138</v>
      </c>
    </row>
    <row r="255" spans="2:63" s="12" customFormat="1" ht="22.9" customHeight="1">
      <c r="B255" s="185"/>
      <c r="C255" s="186"/>
      <c r="D255" s="187" t="s">
        <v>71</v>
      </c>
      <c r="E255" s="199" t="s">
        <v>317</v>
      </c>
      <c r="F255" s="199" t="s">
        <v>318</v>
      </c>
      <c r="G255" s="186"/>
      <c r="H255" s="186"/>
      <c r="I255" s="189"/>
      <c r="J255" s="200">
        <f>BK255</f>
        <v>0</v>
      </c>
      <c r="K255" s="186"/>
      <c r="L255" s="191"/>
      <c r="M255" s="192"/>
      <c r="N255" s="193"/>
      <c r="O255" s="193"/>
      <c r="P255" s="194">
        <f>SUM(P256:P259)</f>
        <v>0</v>
      </c>
      <c r="Q255" s="193"/>
      <c r="R255" s="194">
        <f>SUM(R256:R259)</f>
        <v>0</v>
      </c>
      <c r="S255" s="193"/>
      <c r="T255" s="195">
        <f>SUM(T256:T259)</f>
        <v>0</v>
      </c>
      <c r="AR255" s="196" t="s">
        <v>77</v>
      </c>
      <c r="AT255" s="197" t="s">
        <v>71</v>
      </c>
      <c r="AU255" s="197" t="s">
        <v>77</v>
      </c>
      <c r="AY255" s="196" t="s">
        <v>138</v>
      </c>
      <c r="BK255" s="198">
        <f>SUM(BK256:BK259)</f>
        <v>0</v>
      </c>
    </row>
    <row r="256" spans="1:65" s="2" customFormat="1" ht="16.5" customHeight="1">
      <c r="A256" s="35"/>
      <c r="B256" s="36"/>
      <c r="C256" s="201" t="s">
        <v>319</v>
      </c>
      <c r="D256" s="201" t="s">
        <v>141</v>
      </c>
      <c r="E256" s="202" t="s">
        <v>320</v>
      </c>
      <c r="F256" s="203" t="s">
        <v>321</v>
      </c>
      <c r="G256" s="204" t="s">
        <v>322</v>
      </c>
      <c r="H256" s="205">
        <v>5.072</v>
      </c>
      <c r="I256" s="206"/>
      <c r="J256" s="207">
        <f>ROUND(I256*H256,2)</f>
        <v>0</v>
      </c>
      <c r="K256" s="208"/>
      <c r="L256" s="40"/>
      <c r="M256" s="209" t="s">
        <v>1</v>
      </c>
      <c r="N256" s="210" t="s">
        <v>37</v>
      </c>
      <c r="O256" s="72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3" t="s">
        <v>145</v>
      </c>
      <c r="AT256" s="213" t="s">
        <v>141</v>
      </c>
      <c r="AU256" s="213" t="s">
        <v>82</v>
      </c>
      <c r="AY256" s="18" t="s">
        <v>138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8" t="s">
        <v>77</v>
      </c>
      <c r="BK256" s="214">
        <f>ROUND(I256*H256,2)</f>
        <v>0</v>
      </c>
      <c r="BL256" s="18" t="s">
        <v>145</v>
      </c>
      <c r="BM256" s="213" t="s">
        <v>323</v>
      </c>
    </row>
    <row r="257" spans="1:65" s="2" customFormat="1" ht="24" customHeight="1">
      <c r="A257" s="35"/>
      <c r="B257" s="36"/>
      <c r="C257" s="201" t="s">
        <v>324</v>
      </c>
      <c r="D257" s="201" t="s">
        <v>141</v>
      </c>
      <c r="E257" s="202" t="s">
        <v>325</v>
      </c>
      <c r="F257" s="203" t="s">
        <v>326</v>
      </c>
      <c r="G257" s="204" t="s">
        <v>322</v>
      </c>
      <c r="H257" s="205">
        <v>5.072</v>
      </c>
      <c r="I257" s="206"/>
      <c r="J257" s="207">
        <f>ROUND(I257*H257,2)</f>
        <v>0</v>
      </c>
      <c r="K257" s="208"/>
      <c r="L257" s="40"/>
      <c r="M257" s="209" t="s">
        <v>1</v>
      </c>
      <c r="N257" s="210" t="s">
        <v>37</v>
      </c>
      <c r="O257" s="72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3" t="s">
        <v>145</v>
      </c>
      <c r="AT257" s="213" t="s">
        <v>141</v>
      </c>
      <c r="AU257" s="213" t="s">
        <v>82</v>
      </c>
      <c r="AY257" s="18" t="s">
        <v>138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8" t="s">
        <v>77</v>
      </c>
      <c r="BK257" s="214">
        <f>ROUND(I257*H257,2)</f>
        <v>0</v>
      </c>
      <c r="BL257" s="18" t="s">
        <v>145</v>
      </c>
      <c r="BM257" s="213" t="s">
        <v>327</v>
      </c>
    </row>
    <row r="258" spans="1:65" s="2" customFormat="1" ht="24" customHeight="1">
      <c r="A258" s="35"/>
      <c r="B258" s="36"/>
      <c r="C258" s="201" t="s">
        <v>328</v>
      </c>
      <c r="D258" s="201" t="s">
        <v>141</v>
      </c>
      <c r="E258" s="202" t="s">
        <v>329</v>
      </c>
      <c r="F258" s="203" t="s">
        <v>330</v>
      </c>
      <c r="G258" s="204" t="s">
        <v>322</v>
      </c>
      <c r="H258" s="205">
        <v>5.072</v>
      </c>
      <c r="I258" s="206"/>
      <c r="J258" s="207">
        <f>ROUND(I258*H258,2)</f>
        <v>0</v>
      </c>
      <c r="K258" s="208"/>
      <c r="L258" s="40"/>
      <c r="M258" s="209" t="s">
        <v>1</v>
      </c>
      <c r="N258" s="210" t="s">
        <v>37</v>
      </c>
      <c r="O258" s="72"/>
      <c r="P258" s="211">
        <f>O258*H258</f>
        <v>0</v>
      </c>
      <c r="Q258" s="211">
        <v>0</v>
      </c>
      <c r="R258" s="211">
        <f>Q258*H258</f>
        <v>0</v>
      </c>
      <c r="S258" s="211">
        <v>0</v>
      </c>
      <c r="T258" s="21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3" t="s">
        <v>145</v>
      </c>
      <c r="AT258" s="213" t="s">
        <v>141</v>
      </c>
      <c r="AU258" s="213" t="s">
        <v>82</v>
      </c>
      <c r="AY258" s="18" t="s">
        <v>138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8" t="s">
        <v>77</v>
      </c>
      <c r="BK258" s="214">
        <f>ROUND(I258*H258,2)</f>
        <v>0</v>
      </c>
      <c r="BL258" s="18" t="s">
        <v>145</v>
      </c>
      <c r="BM258" s="213" t="s">
        <v>331</v>
      </c>
    </row>
    <row r="259" spans="1:65" s="2" customFormat="1" ht="48" customHeight="1">
      <c r="A259" s="35"/>
      <c r="B259" s="36"/>
      <c r="C259" s="201" t="s">
        <v>332</v>
      </c>
      <c r="D259" s="201" t="s">
        <v>141</v>
      </c>
      <c r="E259" s="202" t="s">
        <v>333</v>
      </c>
      <c r="F259" s="203" t="s">
        <v>334</v>
      </c>
      <c r="G259" s="204" t="s">
        <v>322</v>
      </c>
      <c r="H259" s="205">
        <v>5.053</v>
      </c>
      <c r="I259" s="206"/>
      <c r="J259" s="207">
        <f>ROUND(I259*H259,2)</f>
        <v>0</v>
      </c>
      <c r="K259" s="208"/>
      <c r="L259" s="40"/>
      <c r="M259" s="209" t="s">
        <v>1</v>
      </c>
      <c r="N259" s="210" t="s">
        <v>37</v>
      </c>
      <c r="O259" s="72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3" t="s">
        <v>145</v>
      </c>
      <c r="AT259" s="213" t="s">
        <v>141</v>
      </c>
      <c r="AU259" s="213" t="s">
        <v>82</v>
      </c>
      <c r="AY259" s="18" t="s">
        <v>138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8" t="s">
        <v>77</v>
      </c>
      <c r="BK259" s="214">
        <f>ROUND(I259*H259,2)</f>
        <v>0</v>
      </c>
      <c r="BL259" s="18" t="s">
        <v>145</v>
      </c>
      <c r="BM259" s="213" t="s">
        <v>335</v>
      </c>
    </row>
    <row r="260" spans="2:63" s="12" customFormat="1" ht="22.9" customHeight="1">
      <c r="B260" s="185"/>
      <c r="C260" s="186"/>
      <c r="D260" s="187" t="s">
        <v>71</v>
      </c>
      <c r="E260" s="199" t="s">
        <v>336</v>
      </c>
      <c r="F260" s="199" t="s">
        <v>337</v>
      </c>
      <c r="G260" s="186"/>
      <c r="H260" s="186"/>
      <c r="I260" s="189"/>
      <c r="J260" s="200">
        <f>BK260</f>
        <v>0</v>
      </c>
      <c r="K260" s="186"/>
      <c r="L260" s="191"/>
      <c r="M260" s="192"/>
      <c r="N260" s="193"/>
      <c r="O260" s="193"/>
      <c r="P260" s="194">
        <f>P261</f>
        <v>0</v>
      </c>
      <c r="Q260" s="193"/>
      <c r="R260" s="194">
        <f>R261</f>
        <v>0</v>
      </c>
      <c r="S260" s="193"/>
      <c r="T260" s="195">
        <f>T261</f>
        <v>0</v>
      </c>
      <c r="AR260" s="196" t="s">
        <v>77</v>
      </c>
      <c r="AT260" s="197" t="s">
        <v>71</v>
      </c>
      <c r="AU260" s="197" t="s">
        <v>77</v>
      </c>
      <c r="AY260" s="196" t="s">
        <v>138</v>
      </c>
      <c r="BK260" s="198">
        <f>BK261</f>
        <v>0</v>
      </c>
    </row>
    <row r="261" spans="1:65" s="2" customFormat="1" ht="16.5" customHeight="1">
      <c r="A261" s="35"/>
      <c r="B261" s="36"/>
      <c r="C261" s="201" t="s">
        <v>338</v>
      </c>
      <c r="D261" s="201" t="s">
        <v>141</v>
      </c>
      <c r="E261" s="202" t="s">
        <v>339</v>
      </c>
      <c r="F261" s="203" t="s">
        <v>340</v>
      </c>
      <c r="G261" s="204" t="s">
        <v>322</v>
      </c>
      <c r="H261" s="205">
        <v>10.911</v>
      </c>
      <c r="I261" s="206"/>
      <c r="J261" s="207">
        <f>ROUND(I261*H261,2)</f>
        <v>0</v>
      </c>
      <c r="K261" s="208"/>
      <c r="L261" s="40"/>
      <c r="M261" s="209" t="s">
        <v>1</v>
      </c>
      <c r="N261" s="210" t="s">
        <v>37</v>
      </c>
      <c r="O261" s="72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3" t="s">
        <v>145</v>
      </c>
      <c r="AT261" s="213" t="s">
        <v>141</v>
      </c>
      <c r="AU261" s="213" t="s">
        <v>82</v>
      </c>
      <c r="AY261" s="18" t="s">
        <v>138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8" t="s">
        <v>77</v>
      </c>
      <c r="BK261" s="214">
        <f>ROUND(I261*H261,2)</f>
        <v>0</v>
      </c>
      <c r="BL261" s="18" t="s">
        <v>145</v>
      </c>
      <c r="BM261" s="213" t="s">
        <v>341</v>
      </c>
    </row>
    <row r="262" spans="2:63" s="12" customFormat="1" ht="25.9" customHeight="1">
      <c r="B262" s="185"/>
      <c r="C262" s="186"/>
      <c r="D262" s="187" t="s">
        <v>71</v>
      </c>
      <c r="E262" s="188" t="s">
        <v>342</v>
      </c>
      <c r="F262" s="188" t="s">
        <v>343</v>
      </c>
      <c r="G262" s="186"/>
      <c r="H262" s="186"/>
      <c r="I262" s="189"/>
      <c r="J262" s="190">
        <f>BK262</f>
        <v>0</v>
      </c>
      <c r="K262" s="186"/>
      <c r="L262" s="191"/>
      <c r="M262" s="192"/>
      <c r="N262" s="193"/>
      <c r="O262" s="193"/>
      <c r="P262" s="194">
        <f>P263+P265+P283+P295+P318+P327</f>
        <v>0</v>
      </c>
      <c r="Q262" s="193"/>
      <c r="R262" s="194">
        <f>R263+R265+R283+R295+R318+R327</f>
        <v>4.1479088</v>
      </c>
      <c r="S262" s="193"/>
      <c r="T262" s="195">
        <f>T263+T265+T283+T295+T318+T327</f>
        <v>0.058608600000000004</v>
      </c>
      <c r="AR262" s="196" t="s">
        <v>82</v>
      </c>
      <c r="AT262" s="197" t="s">
        <v>71</v>
      </c>
      <c r="AU262" s="197" t="s">
        <v>72</v>
      </c>
      <c r="AY262" s="196" t="s">
        <v>138</v>
      </c>
      <c r="BK262" s="198">
        <f>BK263+BK265+BK283+BK295+BK318+BK327</f>
        <v>0</v>
      </c>
    </row>
    <row r="263" spans="2:63" s="12" customFormat="1" ht="22.9" customHeight="1">
      <c r="B263" s="185"/>
      <c r="C263" s="186"/>
      <c r="D263" s="187" t="s">
        <v>71</v>
      </c>
      <c r="E263" s="199" t="s">
        <v>344</v>
      </c>
      <c r="F263" s="199" t="s">
        <v>345</v>
      </c>
      <c r="G263" s="186"/>
      <c r="H263" s="186"/>
      <c r="I263" s="189"/>
      <c r="J263" s="200">
        <f>BK263</f>
        <v>0</v>
      </c>
      <c r="K263" s="186"/>
      <c r="L263" s="191"/>
      <c r="M263" s="192"/>
      <c r="N263" s="193"/>
      <c r="O263" s="193"/>
      <c r="P263" s="194">
        <f>P264</f>
        <v>0</v>
      </c>
      <c r="Q263" s="193"/>
      <c r="R263" s="194">
        <f>R264</f>
        <v>0</v>
      </c>
      <c r="S263" s="193"/>
      <c r="T263" s="195">
        <f>T264</f>
        <v>0</v>
      </c>
      <c r="AR263" s="196" t="s">
        <v>82</v>
      </c>
      <c r="AT263" s="197" t="s">
        <v>71</v>
      </c>
      <c r="AU263" s="197" t="s">
        <v>77</v>
      </c>
      <c r="AY263" s="196" t="s">
        <v>138</v>
      </c>
      <c r="BK263" s="198">
        <f>BK264</f>
        <v>0</v>
      </c>
    </row>
    <row r="264" spans="1:65" s="2" customFormat="1" ht="16.5" customHeight="1">
      <c r="A264" s="35"/>
      <c r="B264" s="36"/>
      <c r="C264" s="201" t="s">
        <v>346</v>
      </c>
      <c r="D264" s="201" t="s">
        <v>141</v>
      </c>
      <c r="E264" s="202" t="s">
        <v>347</v>
      </c>
      <c r="F264" s="203" t="s">
        <v>348</v>
      </c>
      <c r="G264" s="204" t="s">
        <v>184</v>
      </c>
      <c r="H264" s="205">
        <v>1</v>
      </c>
      <c r="I264" s="206"/>
      <c r="J264" s="207">
        <f>ROUND(I264*H264,2)</f>
        <v>0</v>
      </c>
      <c r="K264" s="208"/>
      <c r="L264" s="40"/>
      <c r="M264" s="209" t="s">
        <v>1</v>
      </c>
      <c r="N264" s="210" t="s">
        <v>37</v>
      </c>
      <c r="O264" s="72"/>
      <c r="P264" s="211">
        <f>O264*H264</f>
        <v>0</v>
      </c>
      <c r="Q264" s="211">
        <v>0</v>
      </c>
      <c r="R264" s="211">
        <f>Q264*H264</f>
        <v>0</v>
      </c>
      <c r="S264" s="211">
        <v>0</v>
      </c>
      <c r="T264" s="21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3" t="s">
        <v>243</v>
      </c>
      <c r="AT264" s="213" t="s">
        <v>141</v>
      </c>
      <c r="AU264" s="213" t="s">
        <v>82</v>
      </c>
      <c r="AY264" s="18" t="s">
        <v>138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8" t="s">
        <v>77</v>
      </c>
      <c r="BK264" s="214">
        <f>ROUND(I264*H264,2)</f>
        <v>0</v>
      </c>
      <c r="BL264" s="18" t="s">
        <v>243</v>
      </c>
      <c r="BM264" s="213" t="s">
        <v>349</v>
      </c>
    </row>
    <row r="265" spans="2:63" s="12" customFormat="1" ht="22.9" customHeight="1">
      <c r="B265" s="185"/>
      <c r="C265" s="186"/>
      <c r="D265" s="187" t="s">
        <v>71</v>
      </c>
      <c r="E265" s="199" t="s">
        <v>350</v>
      </c>
      <c r="F265" s="199" t="s">
        <v>351</v>
      </c>
      <c r="G265" s="186"/>
      <c r="H265" s="186"/>
      <c r="I265" s="189"/>
      <c r="J265" s="200">
        <f>BK265</f>
        <v>0</v>
      </c>
      <c r="K265" s="186"/>
      <c r="L265" s="191"/>
      <c r="M265" s="192"/>
      <c r="N265" s="193"/>
      <c r="O265" s="193"/>
      <c r="P265" s="194">
        <f>SUM(P266:P282)</f>
        <v>0</v>
      </c>
      <c r="Q265" s="193"/>
      <c r="R265" s="194">
        <f>SUM(R266:R282)</f>
        <v>1.1575734</v>
      </c>
      <c r="S265" s="193"/>
      <c r="T265" s="195">
        <f>SUM(T266:T282)</f>
        <v>0</v>
      </c>
      <c r="AR265" s="196" t="s">
        <v>82</v>
      </c>
      <c r="AT265" s="197" t="s">
        <v>71</v>
      </c>
      <c r="AU265" s="197" t="s">
        <v>77</v>
      </c>
      <c r="AY265" s="196" t="s">
        <v>138</v>
      </c>
      <c r="BK265" s="198">
        <f>SUM(BK266:BK282)</f>
        <v>0</v>
      </c>
    </row>
    <row r="266" spans="1:65" s="2" customFormat="1" ht="24" customHeight="1">
      <c r="A266" s="35"/>
      <c r="B266" s="36"/>
      <c r="C266" s="201" t="s">
        <v>352</v>
      </c>
      <c r="D266" s="201" t="s">
        <v>141</v>
      </c>
      <c r="E266" s="202" t="s">
        <v>353</v>
      </c>
      <c r="F266" s="203" t="s">
        <v>354</v>
      </c>
      <c r="G266" s="204" t="s">
        <v>162</v>
      </c>
      <c r="H266" s="205">
        <v>76.23</v>
      </c>
      <c r="I266" s="206"/>
      <c r="J266" s="207">
        <f>ROUND(I266*H266,2)</f>
        <v>0</v>
      </c>
      <c r="K266" s="208"/>
      <c r="L266" s="40"/>
      <c r="M266" s="209" t="s">
        <v>1</v>
      </c>
      <c r="N266" s="210" t="s">
        <v>37</v>
      </c>
      <c r="O266" s="72"/>
      <c r="P266" s="211">
        <f>O266*H266</f>
        <v>0</v>
      </c>
      <c r="Q266" s="211">
        <v>0.01223</v>
      </c>
      <c r="R266" s="211">
        <f>Q266*H266</f>
        <v>0.9322929</v>
      </c>
      <c r="S266" s="211">
        <v>0</v>
      </c>
      <c r="T266" s="21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3" t="s">
        <v>243</v>
      </c>
      <c r="AT266" s="213" t="s">
        <v>141</v>
      </c>
      <c r="AU266" s="213" t="s">
        <v>82</v>
      </c>
      <c r="AY266" s="18" t="s">
        <v>138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8" t="s">
        <v>77</v>
      </c>
      <c r="BK266" s="214">
        <f>ROUND(I266*H266,2)</f>
        <v>0</v>
      </c>
      <c r="BL266" s="18" t="s">
        <v>243</v>
      </c>
      <c r="BM266" s="213" t="s">
        <v>355</v>
      </c>
    </row>
    <row r="267" spans="2:51" s="13" customFormat="1" ht="11.25">
      <c r="B267" s="215"/>
      <c r="C267" s="216"/>
      <c r="D267" s="217" t="s">
        <v>147</v>
      </c>
      <c r="E267" s="218" t="s">
        <v>1</v>
      </c>
      <c r="F267" s="219" t="s">
        <v>87</v>
      </c>
      <c r="G267" s="216"/>
      <c r="H267" s="220">
        <v>76.23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147</v>
      </c>
      <c r="AU267" s="226" t="s">
        <v>82</v>
      </c>
      <c r="AV267" s="13" t="s">
        <v>82</v>
      </c>
      <c r="AW267" s="13" t="s">
        <v>29</v>
      </c>
      <c r="AX267" s="13" t="s">
        <v>77</v>
      </c>
      <c r="AY267" s="226" t="s">
        <v>138</v>
      </c>
    </row>
    <row r="268" spans="1:65" s="2" customFormat="1" ht="24" customHeight="1">
      <c r="A268" s="35"/>
      <c r="B268" s="36"/>
      <c r="C268" s="201" t="s">
        <v>356</v>
      </c>
      <c r="D268" s="201" t="s">
        <v>141</v>
      </c>
      <c r="E268" s="202" t="s">
        <v>357</v>
      </c>
      <c r="F268" s="203" t="s">
        <v>358</v>
      </c>
      <c r="G268" s="204" t="s">
        <v>162</v>
      </c>
      <c r="H268" s="205">
        <v>76.23</v>
      </c>
      <c r="I268" s="206"/>
      <c r="J268" s="207">
        <f>ROUND(I268*H268,2)</f>
        <v>0</v>
      </c>
      <c r="K268" s="208"/>
      <c r="L268" s="40"/>
      <c r="M268" s="209" t="s">
        <v>1</v>
      </c>
      <c r="N268" s="210" t="s">
        <v>37</v>
      </c>
      <c r="O268" s="72"/>
      <c r="P268" s="211">
        <f>O268*H268</f>
        <v>0</v>
      </c>
      <c r="Q268" s="211">
        <v>0.00015</v>
      </c>
      <c r="R268" s="211">
        <f>Q268*H268</f>
        <v>0.0114345</v>
      </c>
      <c r="S268" s="211">
        <v>0</v>
      </c>
      <c r="T268" s="21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3" t="s">
        <v>243</v>
      </c>
      <c r="AT268" s="213" t="s">
        <v>141</v>
      </c>
      <c r="AU268" s="213" t="s">
        <v>82</v>
      </c>
      <c r="AY268" s="18" t="s">
        <v>138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8" t="s">
        <v>77</v>
      </c>
      <c r="BK268" s="214">
        <f>ROUND(I268*H268,2)</f>
        <v>0</v>
      </c>
      <c r="BL268" s="18" t="s">
        <v>243</v>
      </c>
      <c r="BM268" s="213" t="s">
        <v>359</v>
      </c>
    </row>
    <row r="269" spans="2:51" s="13" customFormat="1" ht="11.25">
      <c r="B269" s="215"/>
      <c r="C269" s="216"/>
      <c r="D269" s="217" t="s">
        <v>147</v>
      </c>
      <c r="E269" s="218" t="s">
        <v>1</v>
      </c>
      <c r="F269" s="219" t="s">
        <v>87</v>
      </c>
      <c r="G269" s="216"/>
      <c r="H269" s="220">
        <v>76.23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147</v>
      </c>
      <c r="AU269" s="226" t="s">
        <v>82</v>
      </c>
      <c r="AV269" s="13" t="s">
        <v>82</v>
      </c>
      <c r="AW269" s="13" t="s">
        <v>29</v>
      </c>
      <c r="AX269" s="13" t="s">
        <v>77</v>
      </c>
      <c r="AY269" s="226" t="s">
        <v>138</v>
      </c>
    </row>
    <row r="270" spans="1:65" s="2" customFormat="1" ht="24" customHeight="1">
      <c r="A270" s="35"/>
      <c r="B270" s="36"/>
      <c r="C270" s="201" t="s">
        <v>360</v>
      </c>
      <c r="D270" s="201" t="s">
        <v>141</v>
      </c>
      <c r="E270" s="202" t="s">
        <v>361</v>
      </c>
      <c r="F270" s="203" t="s">
        <v>362</v>
      </c>
      <c r="G270" s="204" t="s">
        <v>202</v>
      </c>
      <c r="H270" s="205">
        <v>8.2</v>
      </c>
      <c r="I270" s="206"/>
      <c r="J270" s="207">
        <f>ROUND(I270*H270,2)</f>
        <v>0</v>
      </c>
      <c r="K270" s="208"/>
      <c r="L270" s="40"/>
      <c r="M270" s="209" t="s">
        <v>1</v>
      </c>
      <c r="N270" s="210" t="s">
        <v>37</v>
      </c>
      <c r="O270" s="72"/>
      <c r="P270" s="211">
        <f>O270*H270</f>
        <v>0</v>
      </c>
      <c r="Q270" s="211">
        <v>0.00838</v>
      </c>
      <c r="R270" s="211">
        <f>Q270*H270</f>
        <v>0.068716</v>
      </c>
      <c r="S270" s="211">
        <v>0</v>
      </c>
      <c r="T270" s="21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3" t="s">
        <v>243</v>
      </c>
      <c r="AT270" s="213" t="s">
        <v>141</v>
      </c>
      <c r="AU270" s="213" t="s">
        <v>82</v>
      </c>
      <c r="AY270" s="18" t="s">
        <v>138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8" t="s">
        <v>77</v>
      </c>
      <c r="BK270" s="214">
        <f>ROUND(I270*H270,2)</f>
        <v>0</v>
      </c>
      <c r="BL270" s="18" t="s">
        <v>243</v>
      </c>
      <c r="BM270" s="213" t="s">
        <v>363</v>
      </c>
    </row>
    <row r="271" spans="2:51" s="15" customFormat="1" ht="11.25">
      <c r="B271" s="249"/>
      <c r="C271" s="250"/>
      <c r="D271" s="217" t="s">
        <v>147</v>
      </c>
      <c r="E271" s="251" t="s">
        <v>1</v>
      </c>
      <c r="F271" s="252" t="s">
        <v>364</v>
      </c>
      <c r="G271" s="250"/>
      <c r="H271" s="251" t="s">
        <v>1</v>
      </c>
      <c r="I271" s="253"/>
      <c r="J271" s="250"/>
      <c r="K271" s="250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147</v>
      </c>
      <c r="AU271" s="258" t="s">
        <v>82</v>
      </c>
      <c r="AV271" s="15" t="s">
        <v>77</v>
      </c>
      <c r="AW271" s="15" t="s">
        <v>29</v>
      </c>
      <c r="AX271" s="15" t="s">
        <v>72</v>
      </c>
      <c r="AY271" s="258" t="s">
        <v>138</v>
      </c>
    </row>
    <row r="272" spans="2:51" s="13" customFormat="1" ht="11.25">
      <c r="B272" s="215"/>
      <c r="C272" s="216"/>
      <c r="D272" s="217" t="s">
        <v>147</v>
      </c>
      <c r="E272" s="218" t="s">
        <v>1</v>
      </c>
      <c r="F272" s="219" t="s">
        <v>365</v>
      </c>
      <c r="G272" s="216"/>
      <c r="H272" s="220">
        <v>8.2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147</v>
      </c>
      <c r="AU272" s="226" t="s">
        <v>82</v>
      </c>
      <c r="AV272" s="13" t="s">
        <v>82</v>
      </c>
      <c r="AW272" s="13" t="s">
        <v>29</v>
      </c>
      <c r="AX272" s="13" t="s">
        <v>77</v>
      </c>
      <c r="AY272" s="226" t="s">
        <v>138</v>
      </c>
    </row>
    <row r="273" spans="1:65" s="2" customFormat="1" ht="16.5" customHeight="1">
      <c r="A273" s="35"/>
      <c r="B273" s="36"/>
      <c r="C273" s="201" t="s">
        <v>366</v>
      </c>
      <c r="D273" s="201" t="s">
        <v>141</v>
      </c>
      <c r="E273" s="202" t="s">
        <v>367</v>
      </c>
      <c r="F273" s="203" t="s">
        <v>368</v>
      </c>
      <c r="G273" s="204" t="s">
        <v>144</v>
      </c>
      <c r="H273" s="205">
        <v>1</v>
      </c>
      <c r="I273" s="206"/>
      <c r="J273" s="207">
        <f>ROUND(I273*H273,2)</f>
        <v>0</v>
      </c>
      <c r="K273" s="208"/>
      <c r="L273" s="40"/>
      <c r="M273" s="209" t="s">
        <v>1</v>
      </c>
      <c r="N273" s="210" t="s">
        <v>37</v>
      </c>
      <c r="O273" s="72"/>
      <c r="P273" s="211">
        <f>O273*H273</f>
        <v>0</v>
      </c>
      <c r="Q273" s="211">
        <v>8E-05</v>
      </c>
      <c r="R273" s="211">
        <f>Q273*H273</f>
        <v>8E-05</v>
      </c>
      <c r="S273" s="211">
        <v>0</v>
      </c>
      <c r="T273" s="21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3" t="s">
        <v>243</v>
      </c>
      <c r="AT273" s="213" t="s">
        <v>141</v>
      </c>
      <c r="AU273" s="213" t="s">
        <v>82</v>
      </c>
      <c r="AY273" s="18" t="s">
        <v>138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8" t="s">
        <v>77</v>
      </c>
      <c r="BK273" s="214">
        <f>ROUND(I273*H273,2)</f>
        <v>0</v>
      </c>
      <c r="BL273" s="18" t="s">
        <v>243</v>
      </c>
      <c r="BM273" s="213" t="s">
        <v>369</v>
      </c>
    </row>
    <row r="274" spans="1:65" s="2" customFormat="1" ht="16.5" customHeight="1">
      <c r="A274" s="35"/>
      <c r="B274" s="36"/>
      <c r="C274" s="238" t="s">
        <v>370</v>
      </c>
      <c r="D274" s="238" t="s">
        <v>149</v>
      </c>
      <c r="E274" s="239" t="s">
        <v>371</v>
      </c>
      <c r="F274" s="240" t="s">
        <v>372</v>
      </c>
      <c r="G274" s="241" t="s">
        <v>144</v>
      </c>
      <c r="H274" s="242">
        <v>1</v>
      </c>
      <c r="I274" s="243"/>
      <c r="J274" s="244">
        <f>ROUND(I274*H274,2)</f>
        <v>0</v>
      </c>
      <c r="K274" s="245"/>
      <c r="L274" s="246"/>
      <c r="M274" s="247" t="s">
        <v>1</v>
      </c>
      <c r="N274" s="248" t="s">
        <v>37</v>
      </c>
      <c r="O274" s="72"/>
      <c r="P274" s="211">
        <f>O274*H274</f>
        <v>0</v>
      </c>
      <c r="Q274" s="211">
        <v>0.00073</v>
      </c>
      <c r="R274" s="211">
        <f>Q274*H274</f>
        <v>0.00073</v>
      </c>
      <c r="S274" s="211">
        <v>0</v>
      </c>
      <c r="T274" s="21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3" t="s">
        <v>332</v>
      </c>
      <c r="AT274" s="213" t="s">
        <v>149</v>
      </c>
      <c r="AU274" s="213" t="s">
        <v>82</v>
      </c>
      <c r="AY274" s="18" t="s">
        <v>138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8" t="s">
        <v>77</v>
      </c>
      <c r="BK274" s="214">
        <f>ROUND(I274*H274,2)</f>
        <v>0</v>
      </c>
      <c r="BL274" s="18" t="s">
        <v>243</v>
      </c>
      <c r="BM274" s="213" t="s">
        <v>373</v>
      </c>
    </row>
    <row r="275" spans="1:65" s="2" customFormat="1" ht="24" customHeight="1">
      <c r="A275" s="35"/>
      <c r="B275" s="36"/>
      <c r="C275" s="201" t="s">
        <v>374</v>
      </c>
      <c r="D275" s="201" t="s">
        <v>141</v>
      </c>
      <c r="E275" s="202" t="s">
        <v>375</v>
      </c>
      <c r="F275" s="203" t="s">
        <v>376</v>
      </c>
      <c r="G275" s="204" t="s">
        <v>202</v>
      </c>
      <c r="H275" s="205">
        <v>8.2</v>
      </c>
      <c r="I275" s="206"/>
      <c r="J275" s="207">
        <f>ROUND(I275*H275,2)</f>
        <v>0</v>
      </c>
      <c r="K275" s="208"/>
      <c r="L275" s="40"/>
      <c r="M275" s="209" t="s">
        <v>1</v>
      </c>
      <c r="N275" s="210" t="s">
        <v>37</v>
      </c>
      <c r="O275" s="72"/>
      <c r="P275" s="211">
        <f>O275*H275</f>
        <v>0</v>
      </c>
      <c r="Q275" s="211">
        <v>0</v>
      </c>
      <c r="R275" s="211">
        <f>Q275*H275</f>
        <v>0</v>
      </c>
      <c r="S275" s="211">
        <v>0</v>
      </c>
      <c r="T275" s="21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3" t="s">
        <v>243</v>
      </c>
      <c r="AT275" s="213" t="s">
        <v>141</v>
      </c>
      <c r="AU275" s="213" t="s">
        <v>82</v>
      </c>
      <c r="AY275" s="18" t="s">
        <v>138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8" t="s">
        <v>77</v>
      </c>
      <c r="BK275" s="214">
        <f>ROUND(I275*H275,2)</f>
        <v>0</v>
      </c>
      <c r="BL275" s="18" t="s">
        <v>243</v>
      </c>
      <c r="BM275" s="213" t="s">
        <v>377</v>
      </c>
    </row>
    <row r="276" spans="2:51" s="15" customFormat="1" ht="22.5">
      <c r="B276" s="249"/>
      <c r="C276" s="250"/>
      <c r="D276" s="217" t="s">
        <v>147</v>
      </c>
      <c r="E276" s="251" t="s">
        <v>1</v>
      </c>
      <c r="F276" s="252" t="s">
        <v>378</v>
      </c>
      <c r="G276" s="250"/>
      <c r="H276" s="251" t="s">
        <v>1</v>
      </c>
      <c r="I276" s="253"/>
      <c r="J276" s="250"/>
      <c r="K276" s="250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147</v>
      </c>
      <c r="AU276" s="258" t="s">
        <v>82</v>
      </c>
      <c r="AV276" s="15" t="s">
        <v>77</v>
      </c>
      <c r="AW276" s="15" t="s">
        <v>29</v>
      </c>
      <c r="AX276" s="15" t="s">
        <v>72</v>
      </c>
      <c r="AY276" s="258" t="s">
        <v>138</v>
      </c>
    </row>
    <row r="277" spans="2:51" s="13" customFormat="1" ht="11.25">
      <c r="B277" s="215"/>
      <c r="C277" s="216"/>
      <c r="D277" s="217" t="s">
        <v>147</v>
      </c>
      <c r="E277" s="218" t="s">
        <v>1</v>
      </c>
      <c r="F277" s="219" t="s">
        <v>365</v>
      </c>
      <c r="G277" s="216"/>
      <c r="H277" s="220">
        <v>8.2</v>
      </c>
      <c r="I277" s="221"/>
      <c r="J277" s="216"/>
      <c r="K277" s="216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147</v>
      </c>
      <c r="AU277" s="226" t="s">
        <v>82</v>
      </c>
      <c r="AV277" s="13" t="s">
        <v>82</v>
      </c>
      <c r="AW277" s="13" t="s">
        <v>29</v>
      </c>
      <c r="AX277" s="13" t="s">
        <v>77</v>
      </c>
      <c r="AY277" s="226" t="s">
        <v>138</v>
      </c>
    </row>
    <row r="278" spans="1:65" s="2" customFormat="1" ht="24" customHeight="1">
      <c r="A278" s="35"/>
      <c r="B278" s="36"/>
      <c r="C278" s="238" t="s">
        <v>379</v>
      </c>
      <c r="D278" s="238" t="s">
        <v>149</v>
      </c>
      <c r="E278" s="239" t="s">
        <v>380</v>
      </c>
      <c r="F278" s="240" t="s">
        <v>381</v>
      </c>
      <c r="G278" s="241" t="s">
        <v>156</v>
      </c>
      <c r="H278" s="242">
        <v>0.328</v>
      </c>
      <c r="I278" s="243"/>
      <c r="J278" s="244">
        <f>ROUND(I278*H278,2)</f>
        <v>0</v>
      </c>
      <c r="K278" s="245"/>
      <c r="L278" s="246"/>
      <c r="M278" s="247" t="s">
        <v>1</v>
      </c>
      <c r="N278" s="248" t="s">
        <v>37</v>
      </c>
      <c r="O278" s="72"/>
      <c r="P278" s="211">
        <f>O278*H278</f>
        <v>0</v>
      </c>
      <c r="Q278" s="211">
        <v>0.44</v>
      </c>
      <c r="R278" s="211">
        <f>Q278*H278</f>
        <v>0.14432</v>
      </c>
      <c r="S278" s="211">
        <v>0</v>
      </c>
      <c r="T278" s="21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3" t="s">
        <v>332</v>
      </c>
      <c r="AT278" s="213" t="s">
        <v>149</v>
      </c>
      <c r="AU278" s="213" t="s">
        <v>82</v>
      </c>
      <c r="AY278" s="18" t="s">
        <v>138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8" t="s">
        <v>77</v>
      </c>
      <c r="BK278" s="214">
        <f>ROUND(I278*H278,2)</f>
        <v>0</v>
      </c>
      <c r="BL278" s="18" t="s">
        <v>243</v>
      </c>
      <c r="BM278" s="213" t="s">
        <v>382</v>
      </c>
    </row>
    <row r="279" spans="2:51" s="13" customFormat="1" ht="11.25">
      <c r="B279" s="215"/>
      <c r="C279" s="216"/>
      <c r="D279" s="217" t="s">
        <v>147</v>
      </c>
      <c r="E279" s="218" t="s">
        <v>1</v>
      </c>
      <c r="F279" s="219" t="s">
        <v>383</v>
      </c>
      <c r="G279" s="216"/>
      <c r="H279" s="220">
        <v>0.298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147</v>
      </c>
      <c r="AU279" s="226" t="s">
        <v>82</v>
      </c>
      <c r="AV279" s="13" t="s">
        <v>82</v>
      </c>
      <c r="AW279" s="13" t="s">
        <v>29</v>
      </c>
      <c r="AX279" s="13" t="s">
        <v>77</v>
      </c>
      <c r="AY279" s="226" t="s">
        <v>138</v>
      </c>
    </row>
    <row r="280" spans="2:51" s="13" customFormat="1" ht="11.25">
      <c r="B280" s="215"/>
      <c r="C280" s="216"/>
      <c r="D280" s="217" t="s">
        <v>147</v>
      </c>
      <c r="E280" s="216"/>
      <c r="F280" s="219" t="s">
        <v>384</v>
      </c>
      <c r="G280" s="216"/>
      <c r="H280" s="220">
        <v>0.328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147</v>
      </c>
      <c r="AU280" s="226" t="s">
        <v>82</v>
      </c>
      <c r="AV280" s="13" t="s">
        <v>82</v>
      </c>
      <c r="AW280" s="13" t="s">
        <v>4</v>
      </c>
      <c r="AX280" s="13" t="s">
        <v>77</v>
      </c>
      <c r="AY280" s="226" t="s">
        <v>138</v>
      </c>
    </row>
    <row r="281" spans="1:65" s="2" customFormat="1" ht="24" customHeight="1">
      <c r="A281" s="35"/>
      <c r="B281" s="36"/>
      <c r="C281" s="201" t="s">
        <v>385</v>
      </c>
      <c r="D281" s="201" t="s">
        <v>141</v>
      </c>
      <c r="E281" s="202" t="s">
        <v>386</v>
      </c>
      <c r="F281" s="203" t="s">
        <v>387</v>
      </c>
      <c r="G281" s="204" t="s">
        <v>322</v>
      </c>
      <c r="H281" s="205">
        <v>1.158</v>
      </c>
      <c r="I281" s="206"/>
      <c r="J281" s="207">
        <f>ROUND(I281*H281,2)</f>
        <v>0</v>
      </c>
      <c r="K281" s="208"/>
      <c r="L281" s="40"/>
      <c r="M281" s="209" t="s">
        <v>1</v>
      </c>
      <c r="N281" s="210" t="s">
        <v>37</v>
      </c>
      <c r="O281" s="72"/>
      <c r="P281" s="211">
        <f>O281*H281</f>
        <v>0</v>
      </c>
      <c r="Q281" s="211">
        <v>0</v>
      </c>
      <c r="R281" s="211">
        <f>Q281*H281</f>
        <v>0</v>
      </c>
      <c r="S281" s="211">
        <v>0</v>
      </c>
      <c r="T281" s="21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3" t="s">
        <v>243</v>
      </c>
      <c r="AT281" s="213" t="s">
        <v>141</v>
      </c>
      <c r="AU281" s="213" t="s">
        <v>82</v>
      </c>
      <c r="AY281" s="18" t="s">
        <v>138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8" t="s">
        <v>77</v>
      </c>
      <c r="BK281" s="214">
        <f>ROUND(I281*H281,2)</f>
        <v>0</v>
      </c>
      <c r="BL281" s="18" t="s">
        <v>243</v>
      </c>
      <c r="BM281" s="213" t="s">
        <v>388</v>
      </c>
    </row>
    <row r="282" spans="1:65" s="2" customFormat="1" ht="24" customHeight="1">
      <c r="A282" s="35"/>
      <c r="B282" s="36"/>
      <c r="C282" s="201" t="s">
        <v>389</v>
      </c>
      <c r="D282" s="201" t="s">
        <v>141</v>
      </c>
      <c r="E282" s="202" t="s">
        <v>390</v>
      </c>
      <c r="F282" s="203" t="s">
        <v>391</v>
      </c>
      <c r="G282" s="204" t="s">
        <v>322</v>
      </c>
      <c r="H282" s="205">
        <v>1.158</v>
      </c>
      <c r="I282" s="206"/>
      <c r="J282" s="207">
        <f>ROUND(I282*H282,2)</f>
        <v>0</v>
      </c>
      <c r="K282" s="208"/>
      <c r="L282" s="40"/>
      <c r="M282" s="209" t="s">
        <v>1</v>
      </c>
      <c r="N282" s="210" t="s">
        <v>37</v>
      </c>
      <c r="O282" s="72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3" t="s">
        <v>243</v>
      </c>
      <c r="AT282" s="213" t="s">
        <v>141</v>
      </c>
      <c r="AU282" s="213" t="s">
        <v>82</v>
      </c>
      <c r="AY282" s="18" t="s">
        <v>138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8" t="s">
        <v>77</v>
      </c>
      <c r="BK282" s="214">
        <f>ROUND(I282*H282,2)</f>
        <v>0</v>
      </c>
      <c r="BL282" s="18" t="s">
        <v>243</v>
      </c>
      <c r="BM282" s="213" t="s">
        <v>392</v>
      </c>
    </row>
    <row r="283" spans="2:63" s="12" customFormat="1" ht="22.9" customHeight="1">
      <c r="B283" s="185"/>
      <c r="C283" s="186"/>
      <c r="D283" s="187" t="s">
        <v>71</v>
      </c>
      <c r="E283" s="199" t="s">
        <v>393</v>
      </c>
      <c r="F283" s="199" t="s">
        <v>394</v>
      </c>
      <c r="G283" s="186"/>
      <c r="H283" s="186"/>
      <c r="I283" s="189"/>
      <c r="J283" s="200">
        <f>BK283</f>
        <v>0</v>
      </c>
      <c r="K283" s="186"/>
      <c r="L283" s="191"/>
      <c r="M283" s="192"/>
      <c r="N283" s="193"/>
      <c r="O283" s="193"/>
      <c r="P283" s="194">
        <f>SUM(P284:P294)</f>
        <v>0</v>
      </c>
      <c r="Q283" s="193"/>
      <c r="R283" s="194">
        <f>SUM(R284:R294)</f>
        <v>0.35446900000000003</v>
      </c>
      <c r="S283" s="193"/>
      <c r="T283" s="195">
        <f>SUM(T284:T294)</f>
        <v>0</v>
      </c>
      <c r="AR283" s="196" t="s">
        <v>82</v>
      </c>
      <c r="AT283" s="197" t="s">
        <v>71</v>
      </c>
      <c r="AU283" s="197" t="s">
        <v>77</v>
      </c>
      <c r="AY283" s="196" t="s">
        <v>138</v>
      </c>
      <c r="BK283" s="198">
        <f>SUM(BK284:BK294)</f>
        <v>0</v>
      </c>
    </row>
    <row r="284" spans="1:65" s="2" customFormat="1" ht="24" customHeight="1">
      <c r="A284" s="35"/>
      <c r="B284" s="36"/>
      <c r="C284" s="201" t="s">
        <v>395</v>
      </c>
      <c r="D284" s="201" t="s">
        <v>141</v>
      </c>
      <c r="E284" s="202" t="s">
        <v>396</v>
      </c>
      <c r="F284" s="203" t="s">
        <v>397</v>
      </c>
      <c r="G284" s="204" t="s">
        <v>162</v>
      </c>
      <c r="H284" s="205">
        <v>5.46</v>
      </c>
      <c r="I284" s="206"/>
      <c r="J284" s="207">
        <f>ROUND(I284*H284,2)</f>
        <v>0</v>
      </c>
      <c r="K284" s="208"/>
      <c r="L284" s="40"/>
      <c r="M284" s="209" t="s">
        <v>1</v>
      </c>
      <c r="N284" s="210" t="s">
        <v>37</v>
      </c>
      <c r="O284" s="72"/>
      <c r="P284" s="211">
        <f>O284*H284</f>
        <v>0</v>
      </c>
      <c r="Q284" s="211">
        <v>0.00026</v>
      </c>
      <c r="R284" s="211">
        <f>Q284*H284</f>
        <v>0.0014195999999999998</v>
      </c>
      <c r="S284" s="211">
        <v>0</v>
      </c>
      <c r="T284" s="21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3" t="s">
        <v>243</v>
      </c>
      <c r="AT284" s="213" t="s">
        <v>141</v>
      </c>
      <c r="AU284" s="213" t="s">
        <v>82</v>
      </c>
      <c r="AY284" s="18" t="s">
        <v>138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18" t="s">
        <v>77</v>
      </c>
      <c r="BK284" s="214">
        <f>ROUND(I284*H284,2)</f>
        <v>0</v>
      </c>
      <c r="BL284" s="18" t="s">
        <v>243</v>
      </c>
      <c r="BM284" s="213" t="s">
        <v>398</v>
      </c>
    </row>
    <row r="285" spans="2:51" s="13" customFormat="1" ht="11.25">
      <c r="B285" s="215"/>
      <c r="C285" s="216"/>
      <c r="D285" s="217" t="s">
        <v>147</v>
      </c>
      <c r="E285" s="218" t="s">
        <v>1</v>
      </c>
      <c r="F285" s="219" t="s">
        <v>399</v>
      </c>
      <c r="G285" s="216"/>
      <c r="H285" s="220">
        <v>5.46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147</v>
      </c>
      <c r="AU285" s="226" t="s">
        <v>82</v>
      </c>
      <c r="AV285" s="13" t="s">
        <v>82</v>
      </c>
      <c r="AW285" s="13" t="s">
        <v>29</v>
      </c>
      <c r="AX285" s="13" t="s">
        <v>77</v>
      </c>
      <c r="AY285" s="226" t="s">
        <v>138</v>
      </c>
    </row>
    <row r="286" spans="1:65" s="2" customFormat="1" ht="24" customHeight="1">
      <c r="A286" s="35"/>
      <c r="B286" s="36"/>
      <c r="C286" s="238" t="s">
        <v>400</v>
      </c>
      <c r="D286" s="238" t="s">
        <v>149</v>
      </c>
      <c r="E286" s="239" t="s">
        <v>401</v>
      </c>
      <c r="F286" s="240" t="s">
        <v>402</v>
      </c>
      <c r="G286" s="241" t="s">
        <v>162</v>
      </c>
      <c r="H286" s="242">
        <v>5.46</v>
      </c>
      <c r="I286" s="243"/>
      <c r="J286" s="244">
        <f>ROUND(I286*H286,2)</f>
        <v>0</v>
      </c>
      <c r="K286" s="245"/>
      <c r="L286" s="246"/>
      <c r="M286" s="247" t="s">
        <v>1</v>
      </c>
      <c r="N286" s="248" t="s">
        <v>37</v>
      </c>
      <c r="O286" s="72"/>
      <c r="P286" s="211">
        <f>O286*H286</f>
        <v>0</v>
      </c>
      <c r="Q286" s="211">
        <v>0.02639</v>
      </c>
      <c r="R286" s="211">
        <f>Q286*H286</f>
        <v>0.1440894</v>
      </c>
      <c r="S286" s="211">
        <v>0</v>
      </c>
      <c r="T286" s="21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3" t="s">
        <v>332</v>
      </c>
      <c r="AT286" s="213" t="s">
        <v>149</v>
      </c>
      <c r="AU286" s="213" t="s">
        <v>82</v>
      </c>
      <c r="AY286" s="18" t="s">
        <v>138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18" t="s">
        <v>77</v>
      </c>
      <c r="BK286" s="214">
        <f>ROUND(I286*H286,2)</f>
        <v>0</v>
      </c>
      <c r="BL286" s="18" t="s">
        <v>243</v>
      </c>
      <c r="BM286" s="213" t="s">
        <v>403</v>
      </c>
    </row>
    <row r="287" spans="1:65" s="2" customFormat="1" ht="24" customHeight="1">
      <c r="A287" s="35"/>
      <c r="B287" s="36"/>
      <c r="C287" s="201" t="s">
        <v>404</v>
      </c>
      <c r="D287" s="201" t="s">
        <v>141</v>
      </c>
      <c r="E287" s="202" t="s">
        <v>405</v>
      </c>
      <c r="F287" s="203" t="s">
        <v>406</v>
      </c>
      <c r="G287" s="204" t="s">
        <v>144</v>
      </c>
      <c r="H287" s="205">
        <v>2</v>
      </c>
      <c r="I287" s="206"/>
      <c r="J287" s="207">
        <f>ROUND(I287*H287,2)</f>
        <v>0</v>
      </c>
      <c r="K287" s="208"/>
      <c r="L287" s="40"/>
      <c r="M287" s="209" t="s">
        <v>1</v>
      </c>
      <c r="N287" s="210" t="s">
        <v>37</v>
      </c>
      <c r="O287" s="72"/>
      <c r="P287" s="211">
        <f>O287*H287</f>
        <v>0</v>
      </c>
      <c r="Q287" s="211">
        <v>0.00088</v>
      </c>
      <c r="R287" s="211">
        <f>Q287*H287</f>
        <v>0.00176</v>
      </c>
      <c r="S287" s="211">
        <v>0</v>
      </c>
      <c r="T287" s="21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3" t="s">
        <v>243</v>
      </c>
      <c r="AT287" s="213" t="s">
        <v>141</v>
      </c>
      <c r="AU287" s="213" t="s">
        <v>82</v>
      </c>
      <c r="AY287" s="18" t="s">
        <v>138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8" t="s">
        <v>77</v>
      </c>
      <c r="BK287" s="214">
        <f>ROUND(I287*H287,2)</f>
        <v>0</v>
      </c>
      <c r="BL287" s="18" t="s">
        <v>243</v>
      </c>
      <c r="BM287" s="213" t="s">
        <v>407</v>
      </c>
    </row>
    <row r="288" spans="1:65" s="2" customFormat="1" ht="48" customHeight="1">
      <c r="A288" s="35"/>
      <c r="B288" s="36"/>
      <c r="C288" s="238" t="s">
        <v>408</v>
      </c>
      <c r="D288" s="238" t="s">
        <v>149</v>
      </c>
      <c r="E288" s="239" t="s">
        <v>409</v>
      </c>
      <c r="F288" s="240" t="s">
        <v>410</v>
      </c>
      <c r="G288" s="241" t="s">
        <v>144</v>
      </c>
      <c r="H288" s="242">
        <v>2</v>
      </c>
      <c r="I288" s="243"/>
      <c r="J288" s="244">
        <f>ROUND(I288*H288,2)</f>
        <v>0</v>
      </c>
      <c r="K288" s="245"/>
      <c r="L288" s="246"/>
      <c r="M288" s="247" t="s">
        <v>1</v>
      </c>
      <c r="N288" s="248" t="s">
        <v>37</v>
      </c>
      <c r="O288" s="72"/>
      <c r="P288" s="211">
        <f>O288*H288</f>
        <v>0</v>
      </c>
      <c r="Q288" s="211">
        <v>0.079</v>
      </c>
      <c r="R288" s="211">
        <f>Q288*H288</f>
        <v>0.158</v>
      </c>
      <c r="S288" s="211">
        <v>0</v>
      </c>
      <c r="T288" s="21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3" t="s">
        <v>332</v>
      </c>
      <c r="AT288" s="213" t="s">
        <v>149</v>
      </c>
      <c r="AU288" s="213" t="s">
        <v>82</v>
      </c>
      <c r="AY288" s="18" t="s">
        <v>138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8" t="s">
        <v>77</v>
      </c>
      <c r="BK288" s="214">
        <f>ROUND(I288*H288,2)</f>
        <v>0</v>
      </c>
      <c r="BL288" s="18" t="s">
        <v>243</v>
      </c>
      <c r="BM288" s="213" t="s">
        <v>411</v>
      </c>
    </row>
    <row r="289" spans="1:65" s="2" customFormat="1" ht="24" customHeight="1">
      <c r="A289" s="35"/>
      <c r="B289" s="36"/>
      <c r="C289" s="201" t="s">
        <v>412</v>
      </c>
      <c r="D289" s="201" t="s">
        <v>141</v>
      </c>
      <c r="E289" s="202" t="s">
        <v>413</v>
      </c>
      <c r="F289" s="203" t="s">
        <v>414</v>
      </c>
      <c r="G289" s="204" t="s">
        <v>144</v>
      </c>
      <c r="H289" s="205">
        <v>8</v>
      </c>
      <c r="I289" s="206"/>
      <c r="J289" s="207">
        <f>ROUND(I289*H289,2)</f>
        <v>0</v>
      </c>
      <c r="K289" s="208"/>
      <c r="L289" s="40"/>
      <c r="M289" s="209" t="s">
        <v>1</v>
      </c>
      <c r="N289" s="210" t="s">
        <v>37</v>
      </c>
      <c r="O289" s="72"/>
      <c r="P289" s="211">
        <f>O289*H289</f>
        <v>0</v>
      </c>
      <c r="Q289" s="211">
        <v>0</v>
      </c>
      <c r="R289" s="211">
        <f>Q289*H289</f>
        <v>0</v>
      </c>
      <c r="S289" s="211">
        <v>0</v>
      </c>
      <c r="T289" s="21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3" t="s">
        <v>243</v>
      </c>
      <c r="AT289" s="213" t="s">
        <v>141</v>
      </c>
      <c r="AU289" s="213" t="s">
        <v>82</v>
      </c>
      <c r="AY289" s="18" t="s">
        <v>138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8" t="s">
        <v>77</v>
      </c>
      <c r="BK289" s="214">
        <f>ROUND(I289*H289,2)</f>
        <v>0</v>
      </c>
      <c r="BL289" s="18" t="s">
        <v>243</v>
      </c>
      <c r="BM289" s="213" t="s">
        <v>415</v>
      </c>
    </row>
    <row r="290" spans="2:51" s="15" customFormat="1" ht="11.25">
      <c r="B290" s="249"/>
      <c r="C290" s="250"/>
      <c r="D290" s="217" t="s">
        <v>147</v>
      </c>
      <c r="E290" s="251" t="s">
        <v>1</v>
      </c>
      <c r="F290" s="252" t="s">
        <v>416</v>
      </c>
      <c r="G290" s="250"/>
      <c r="H290" s="251" t="s">
        <v>1</v>
      </c>
      <c r="I290" s="253"/>
      <c r="J290" s="250"/>
      <c r="K290" s="250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147</v>
      </c>
      <c r="AU290" s="258" t="s">
        <v>82</v>
      </c>
      <c r="AV290" s="15" t="s">
        <v>77</v>
      </c>
      <c r="AW290" s="15" t="s">
        <v>29</v>
      </c>
      <c r="AX290" s="15" t="s">
        <v>72</v>
      </c>
      <c r="AY290" s="258" t="s">
        <v>138</v>
      </c>
    </row>
    <row r="291" spans="2:51" s="13" customFormat="1" ht="11.25">
      <c r="B291" s="215"/>
      <c r="C291" s="216"/>
      <c r="D291" s="217" t="s">
        <v>147</v>
      </c>
      <c r="E291" s="218" t="s">
        <v>1</v>
      </c>
      <c r="F291" s="219" t="s">
        <v>152</v>
      </c>
      <c r="G291" s="216"/>
      <c r="H291" s="220">
        <v>8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147</v>
      </c>
      <c r="AU291" s="226" t="s">
        <v>82</v>
      </c>
      <c r="AV291" s="13" t="s">
        <v>82</v>
      </c>
      <c r="AW291" s="13" t="s">
        <v>29</v>
      </c>
      <c r="AX291" s="13" t="s">
        <v>77</v>
      </c>
      <c r="AY291" s="226" t="s">
        <v>138</v>
      </c>
    </row>
    <row r="292" spans="1:65" s="2" customFormat="1" ht="16.5" customHeight="1">
      <c r="A292" s="35"/>
      <c r="B292" s="36"/>
      <c r="C292" s="238" t="s">
        <v>417</v>
      </c>
      <c r="D292" s="238" t="s">
        <v>149</v>
      </c>
      <c r="E292" s="239" t="s">
        <v>418</v>
      </c>
      <c r="F292" s="240" t="s">
        <v>419</v>
      </c>
      <c r="G292" s="241" t="s">
        <v>202</v>
      </c>
      <c r="H292" s="242">
        <v>16.4</v>
      </c>
      <c r="I292" s="243"/>
      <c r="J292" s="244">
        <f>ROUND(I292*H292,2)</f>
        <v>0</v>
      </c>
      <c r="K292" s="245"/>
      <c r="L292" s="246"/>
      <c r="M292" s="247" t="s">
        <v>1</v>
      </c>
      <c r="N292" s="248" t="s">
        <v>37</v>
      </c>
      <c r="O292" s="72"/>
      <c r="P292" s="211">
        <f>O292*H292</f>
        <v>0</v>
      </c>
      <c r="Q292" s="211">
        <v>0.003</v>
      </c>
      <c r="R292" s="211">
        <f>Q292*H292</f>
        <v>0.049199999999999994</v>
      </c>
      <c r="S292" s="211">
        <v>0</v>
      </c>
      <c r="T292" s="21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3" t="s">
        <v>332</v>
      </c>
      <c r="AT292" s="213" t="s">
        <v>149</v>
      </c>
      <c r="AU292" s="213" t="s">
        <v>82</v>
      </c>
      <c r="AY292" s="18" t="s">
        <v>138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8" t="s">
        <v>77</v>
      </c>
      <c r="BK292" s="214">
        <f>ROUND(I292*H292,2)</f>
        <v>0</v>
      </c>
      <c r="BL292" s="18" t="s">
        <v>243</v>
      </c>
      <c r="BM292" s="213" t="s">
        <v>420</v>
      </c>
    </row>
    <row r="293" spans="2:51" s="13" customFormat="1" ht="11.25">
      <c r="B293" s="215"/>
      <c r="C293" s="216"/>
      <c r="D293" s="217" t="s">
        <v>147</v>
      </c>
      <c r="E293" s="218" t="s">
        <v>1</v>
      </c>
      <c r="F293" s="219" t="s">
        <v>421</v>
      </c>
      <c r="G293" s="216"/>
      <c r="H293" s="220">
        <v>16.4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147</v>
      </c>
      <c r="AU293" s="226" t="s">
        <v>82</v>
      </c>
      <c r="AV293" s="13" t="s">
        <v>82</v>
      </c>
      <c r="AW293" s="13" t="s">
        <v>29</v>
      </c>
      <c r="AX293" s="13" t="s">
        <v>72</v>
      </c>
      <c r="AY293" s="226" t="s">
        <v>138</v>
      </c>
    </row>
    <row r="294" spans="2:51" s="14" customFormat="1" ht="11.25">
      <c r="B294" s="227"/>
      <c r="C294" s="228"/>
      <c r="D294" s="217" t="s">
        <v>147</v>
      </c>
      <c r="E294" s="229" t="s">
        <v>1</v>
      </c>
      <c r="F294" s="230" t="s">
        <v>148</v>
      </c>
      <c r="G294" s="228"/>
      <c r="H294" s="231">
        <v>16.4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147</v>
      </c>
      <c r="AU294" s="237" t="s">
        <v>82</v>
      </c>
      <c r="AV294" s="14" t="s">
        <v>145</v>
      </c>
      <c r="AW294" s="14" t="s">
        <v>29</v>
      </c>
      <c r="AX294" s="14" t="s">
        <v>77</v>
      </c>
      <c r="AY294" s="237" t="s">
        <v>138</v>
      </c>
    </row>
    <row r="295" spans="2:63" s="12" customFormat="1" ht="22.9" customHeight="1">
      <c r="B295" s="185"/>
      <c r="C295" s="186"/>
      <c r="D295" s="187" t="s">
        <v>71</v>
      </c>
      <c r="E295" s="199" t="s">
        <v>422</v>
      </c>
      <c r="F295" s="199" t="s">
        <v>423</v>
      </c>
      <c r="G295" s="186"/>
      <c r="H295" s="186"/>
      <c r="I295" s="189"/>
      <c r="J295" s="200">
        <f>BK295</f>
        <v>0</v>
      </c>
      <c r="K295" s="186"/>
      <c r="L295" s="191"/>
      <c r="M295" s="192"/>
      <c r="N295" s="193"/>
      <c r="O295" s="193"/>
      <c r="P295" s="194">
        <f>SUM(P296:P317)</f>
        <v>0</v>
      </c>
      <c r="Q295" s="193"/>
      <c r="R295" s="194">
        <f>SUM(R296:R317)</f>
        <v>2.3976508</v>
      </c>
      <c r="S295" s="193"/>
      <c r="T295" s="195">
        <f>SUM(T296:T317)</f>
        <v>0</v>
      </c>
      <c r="AR295" s="196" t="s">
        <v>82</v>
      </c>
      <c r="AT295" s="197" t="s">
        <v>71</v>
      </c>
      <c r="AU295" s="197" t="s">
        <v>77</v>
      </c>
      <c r="AY295" s="196" t="s">
        <v>138</v>
      </c>
      <c r="BK295" s="198">
        <f>SUM(BK296:BK317)</f>
        <v>0</v>
      </c>
    </row>
    <row r="296" spans="1:65" s="2" customFormat="1" ht="16.5" customHeight="1">
      <c r="A296" s="35"/>
      <c r="B296" s="36"/>
      <c r="C296" s="201" t="s">
        <v>424</v>
      </c>
      <c r="D296" s="201" t="s">
        <v>141</v>
      </c>
      <c r="E296" s="202" t="s">
        <v>425</v>
      </c>
      <c r="F296" s="203" t="s">
        <v>426</v>
      </c>
      <c r="G296" s="204" t="s">
        <v>162</v>
      </c>
      <c r="H296" s="205">
        <v>76.23</v>
      </c>
      <c r="I296" s="206"/>
      <c r="J296" s="207">
        <f>ROUND(I296*H296,2)</f>
        <v>0</v>
      </c>
      <c r="K296" s="208"/>
      <c r="L296" s="40"/>
      <c r="M296" s="209" t="s">
        <v>1</v>
      </c>
      <c r="N296" s="210" t="s">
        <v>37</v>
      </c>
      <c r="O296" s="72"/>
      <c r="P296" s="211">
        <f>O296*H296</f>
        <v>0</v>
      </c>
      <c r="Q296" s="211">
        <v>0</v>
      </c>
      <c r="R296" s="211">
        <f>Q296*H296</f>
        <v>0</v>
      </c>
      <c r="S296" s="211">
        <v>0</v>
      </c>
      <c r="T296" s="21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3" t="s">
        <v>243</v>
      </c>
      <c r="AT296" s="213" t="s">
        <v>141</v>
      </c>
      <c r="AU296" s="213" t="s">
        <v>82</v>
      </c>
      <c r="AY296" s="18" t="s">
        <v>138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8" t="s">
        <v>77</v>
      </c>
      <c r="BK296" s="214">
        <f>ROUND(I296*H296,2)</f>
        <v>0</v>
      </c>
      <c r="BL296" s="18" t="s">
        <v>243</v>
      </c>
      <c r="BM296" s="213" t="s">
        <v>427</v>
      </c>
    </row>
    <row r="297" spans="2:51" s="13" customFormat="1" ht="11.25">
      <c r="B297" s="215"/>
      <c r="C297" s="216"/>
      <c r="D297" s="217" t="s">
        <v>147</v>
      </c>
      <c r="E297" s="218" t="s">
        <v>1</v>
      </c>
      <c r="F297" s="219" t="s">
        <v>87</v>
      </c>
      <c r="G297" s="216"/>
      <c r="H297" s="220">
        <v>76.23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147</v>
      </c>
      <c r="AU297" s="226" t="s">
        <v>82</v>
      </c>
      <c r="AV297" s="13" t="s">
        <v>82</v>
      </c>
      <c r="AW297" s="13" t="s">
        <v>29</v>
      </c>
      <c r="AX297" s="13" t="s">
        <v>77</v>
      </c>
      <c r="AY297" s="226" t="s">
        <v>138</v>
      </c>
    </row>
    <row r="298" spans="1:65" s="2" customFormat="1" ht="24" customHeight="1">
      <c r="A298" s="35"/>
      <c r="B298" s="36"/>
      <c r="C298" s="201" t="s">
        <v>428</v>
      </c>
      <c r="D298" s="201" t="s">
        <v>141</v>
      </c>
      <c r="E298" s="202" t="s">
        <v>429</v>
      </c>
      <c r="F298" s="203" t="s">
        <v>430</v>
      </c>
      <c r="G298" s="204" t="s">
        <v>162</v>
      </c>
      <c r="H298" s="205">
        <v>76.23</v>
      </c>
      <c r="I298" s="206"/>
      <c r="J298" s="207">
        <f>ROUND(I298*H298,2)</f>
        <v>0</v>
      </c>
      <c r="K298" s="208"/>
      <c r="L298" s="40"/>
      <c r="M298" s="209" t="s">
        <v>1</v>
      </c>
      <c r="N298" s="210" t="s">
        <v>37</v>
      </c>
      <c r="O298" s="72"/>
      <c r="P298" s="211">
        <f>O298*H298</f>
        <v>0</v>
      </c>
      <c r="Q298" s="211">
        <v>3E-05</v>
      </c>
      <c r="R298" s="211">
        <f>Q298*H298</f>
        <v>0.0022869</v>
      </c>
      <c r="S298" s="211">
        <v>0</v>
      </c>
      <c r="T298" s="21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3" t="s">
        <v>243</v>
      </c>
      <c r="AT298" s="213" t="s">
        <v>141</v>
      </c>
      <c r="AU298" s="213" t="s">
        <v>82</v>
      </c>
      <c r="AY298" s="18" t="s">
        <v>138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8" t="s">
        <v>77</v>
      </c>
      <c r="BK298" s="214">
        <f>ROUND(I298*H298,2)</f>
        <v>0</v>
      </c>
      <c r="BL298" s="18" t="s">
        <v>243</v>
      </c>
      <c r="BM298" s="213" t="s">
        <v>431</v>
      </c>
    </row>
    <row r="299" spans="2:51" s="13" customFormat="1" ht="11.25">
      <c r="B299" s="215"/>
      <c r="C299" s="216"/>
      <c r="D299" s="217" t="s">
        <v>147</v>
      </c>
      <c r="E299" s="218" t="s">
        <v>1</v>
      </c>
      <c r="F299" s="219" t="s">
        <v>87</v>
      </c>
      <c r="G299" s="216"/>
      <c r="H299" s="220">
        <v>76.23</v>
      </c>
      <c r="I299" s="221"/>
      <c r="J299" s="216"/>
      <c r="K299" s="216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147</v>
      </c>
      <c r="AU299" s="226" t="s">
        <v>82</v>
      </c>
      <c r="AV299" s="13" t="s">
        <v>82</v>
      </c>
      <c r="AW299" s="13" t="s">
        <v>29</v>
      </c>
      <c r="AX299" s="13" t="s">
        <v>77</v>
      </c>
      <c r="AY299" s="226" t="s">
        <v>138</v>
      </c>
    </row>
    <row r="300" spans="1:65" s="2" customFormat="1" ht="16.5" customHeight="1">
      <c r="A300" s="35"/>
      <c r="B300" s="36"/>
      <c r="C300" s="201" t="s">
        <v>432</v>
      </c>
      <c r="D300" s="201" t="s">
        <v>141</v>
      </c>
      <c r="E300" s="202" t="s">
        <v>433</v>
      </c>
      <c r="F300" s="203" t="s">
        <v>434</v>
      </c>
      <c r="G300" s="204" t="s">
        <v>162</v>
      </c>
      <c r="H300" s="205">
        <v>76.23</v>
      </c>
      <c r="I300" s="206"/>
      <c r="J300" s="207">
        <f>ROUND(I300*H300,2)</f>
        <v>0</v>
      </c>
      <c r="K300" s="208"/>
      <c r="L300" s="40"/>
      <c r="M300" s="209" t="s">
        <v>1</v>
      </c>
      <c r="N300" s="210" t="s">
        <v>37</v>
      </c>
      <c r="O300" s="72"/>
      <c r="P300" s="211">
        <f>O300*H300</f>
        <v>0</v>
      </c>
      <c r="Q300" s="211">
        <v>0.0255</v>
      </c>
      <c r="R300" s="211">
        <f>Q300*H300</f>
        <v>1.943865</v>
      </c>
      <c r="S300" s="211">
        <v>0</v>
      </c>
      <c r="T300" s="21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3" t="s">
        <v>243</v>
      </c>
      <c r="AT300" s="213" t="s">
        <v>141</v>
      </c>
      <c r="AU300" s="213" t="s">
        <v>82</v>
      </c>
      <c r="AY300" s="18" t="s">
        <v>138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8" t="s">
        <v>77</v>
      </c>
      <c r="BK300" s="214">
        <f>ROUND(I300*H300,2)</f>
        <v>0</v>
      </c>
      <c r="BL300" s="18" t="s">
        <v>243</v>
      </c>
      <c r="BM300" s="213" t="s">
        <v>435</v>
      </c>
    </row>
    <row r="301" spans="2:51" s="13" customFormat="1" ht="11.25">
      <c r="B301" s="215"/>
      <c r="C301" s="216"/>
      <c r="D301" s="217" t="s">
        <v>147</v>
      </c>
      <c r="E301" s="218" t="s">
        <v>1</v>
      </c>
      <c r="F301" s="219" t="s">
        <v>87</v>
      </c>
      <c r="G301" s="216"/>
      <c r="H301" s="220">
        <v>76.23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147</v>
      </c>
      <c r="AU301" s="226" t="s">
        <v>82</v>
      </c>
      <c r="AV301" s="13" t="s">
        <v>82</v>
      </c>
      <c r="AW301" s="13" t="s">
        <v>29</v>
      </c>
      <c r="AX301" s="13" t="s">
        <v>77</v>
      </c>
      <c r="AY301" s="226" t="s">
        <v>138</v>
      </c>
    </row>
    <row r="302" spans="1:65" s="2" customFormat="1" ht="16.5" customHeight="1">
      <c r="A302" s="35"/>
      <c r="B302" s="36"/>
      <c r="C302" s="201" t="s">
        <v>436</v>
      </c>
      <c r="D302" s="201" t="s">
        <v>141</v>
      </c>
      <c r="E302" s="202" t="s">
        <v>437</v>
      </c>
      <c r="F302" s="203" t="s">
        <v>438</v>
      </c>
      <c r="G302" s="204" t="s">
        <v>162</v>
      </c>
      <c r="H302" s="205">
        <v>76.23</v>
      </c>
      <c r="I302" s="206"/>
      <c r="J302" s="207">
        <f>ROUND(I302*H302,2)</f>
        <v>0</v>
      </c>
      <c r="K302" s="208"/>
      <c r="L302" s="40"/>
      <c r="M302" s="209" t="s">
        <v>1</v>
      </c>
      <c r="N302" s="210" t="s">
        <v>37</v>
      </c>
      <c r="O302" s="72"/>
      <c r="P302" s="211">
        <f>O302*H302</f>
        <v>0</v>
      </c>
      <c r="Q302" s="211">
        <v>0.0003</v>
      </c>
      <c r="R302" s="211">
        <f>Q302*H302</f>
        <v>0.022869</v>
      </c>
      <c r="S302" s="211">
        <v>0</v>
      </c>
      <c r="T302" s="21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3" t="s">
        <v>243</v>
      </c>
      <c r="AT302" s="213" t="s">
        <v>141</v>
      </c>
      <c r="AU302" s="213" t="s">
        <v>82</v>
      </c>
      <c r="AY302" s="18" t="s">
        <v>138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8" t="s">
        <v>77</v>
      </c>
      <c r="BK302" s="214">
        <f>ROUND(I302*H302,2)</f>
        <v>0</v>
      </c>
      <c r="BL302" s="18" t="s">
        <v>243</v>
      </c>
      <c r="BM302" s="213" t="s">
        <v>439</v>
      </c>
    </row>
    <row r="303" spans="2:51" s="15" customFormat="1" ht="11.25">
      <c r="B303" s="249"/>
      <c r="C303" s="250"/>
      <c r="D303" s="217" t="s">
        <v>147</v>
      </c>
      <c r="E303" s="251" t="s">
        <v>1</v>
      </c>
      <c r="F303" s="252" t="s">
        <v>440</v>
      </c>
      <c r="G303" s="250"/>
      <c r="H303" s="251" t="s">
        <v>1</v>
      </c>
      <c r="I303" s="253"/>
      <c r="J303" s="250"/>
      <c r="K303" s="250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147</v>
      </c>
      <c r="AU303" s="258" t="s">
        <v>82</v>
      </c>
      <c r="AV303" s="15" t="s">
        <v>77</v>
      </c>
      <c r="AW303" s="15" t="s">
        <v>29</v>
      </c>
      <c r="AX303" s="15" t="s">
        <v>72</v>
      </c>
      <c r="AY303" s="258" t="s">
        <v>138</v>
      </c>
    </row>
    <row r="304" spans="2:51" s="13" customFormat="1" ht="11.25">
      <c r="B304" s="215"/>
      <c r="C304" s="216"/>
      <c r="D304" s="217" t="s">
        <v>147</v>
      </c>
      <c r="E304" s="218" t="s">
        <v>1</v>
      </c>
      <c r="F304" s="219" t="s">
        <v>87</v>
      </c>
      <c r="G304" s="216"/>
      <c r="H304" s="220">
        <v>76.23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147</v>
      </c>
      <c r="AU304" s="226" t="s">
        <v>82</v>
      </c>
      <c r="AV304" s="13" t="s">
        <v>82</v>
      </c>
      <c r="AW304" s="13" t="s">
        <v>29</v>
      </c>
      <c r="AX304" s="13" t="s">
        <v>77</v>
      </c>
      <c r="AY304" s="226" t="s">
        <v>138</v>
      </c>
    </row>
    <row r="305" spans="1:65" s="2" customFormat="1" ht="36" customHeight="1">
      <c r="A305" s="35"/>
      <c r="B305" s="36"/>
      <c r="C305" s="238" t="s">
        <v>441</v>
      </c>
      <c r="D305" s="238" t="s">
        <v>149</v>
      </c>
      <c r="E305" s="239" t="s">
        <v>442</v>
      </c>
      <c r="F305" s="240" t="s">
        <v>443</v>
      </c>
      <c r="G305" s="241" t="s">
        <v>162</v>
      </c>
      <c r="H305" s="242">
        <v>83.853</v>
      </c>
      <c r="I305" s="243"/>
      <c r="J305" s="244">
        <f>ROUND(I305*H305,2)</f>
        <v>0</v>
      </c>
      <c r="K305" s="245"/>
      <c r="L305" s="246"/>
      <c r="M305" s="247" t="s">
        <v>1</v>
      </c>
      <c r="N305" s="248" t="s">
        <v>37</v>
      </c>
      <c r="O305" s="72"/>
      <c r="P305" s="211">
        <f>O305*H305</f>
        <v>0</v>
      </c>
      <c r="Q305" s="211">
        <v>0.0051</v>
      </c>
      <c r="R305" s="211">
        <f>Q305*H305</f>
        <v>0.4276503</v>
      </c>
      <c r="S305" s="211">
        <v>0</v>
      </c>
      <c r="T305" s="21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3" t="s">
        <v>332</v>
      </c>
      <c r="AT305" s="213" t="s">
        <v>149</v>
      </c>
      <c r="AU305" s="213" t="s">
        <v>82</v>
      </c>
      <c r="AY305" s="18" t="s">
        <v>138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8" t="s">
        <v>77</v>
      </c>
      <c r="BK305" s="214">
        <f>ROUND(I305*H305,2)</f>
        <v>0</v>
      </c>
      <c r="BL305" s="18" t="s">
        <v>243</v>
      </c>
      <c r="BM305" s="213" t="s">
        <v>444</v>
      </c>
    </row>
    <row r="306" spans="2:51" s="15" customFormat="1" ht="11.25">
      <c r="B306" s="249"/>
      <c r="C306" s="250"/>
      <c r="D306" s="217" t="s">
        <v>147</v>
      </c>
      <c r="E306" s="251" t="s">
        <v>1</v>
      </c>
      <c r="F306" s="252" t="s">
        <v>445</v>
      </c>
      <c r="G306" s="250"/>
      <c r="H306" s="251" t="s">
        <v>1</v>
      </c>
      <c r="I306" s="253"/>
      <c r="J306" s="250"/>
      <c r="K306" s="250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147</v>
      </c>
      <c r="AU306" s="258" t="s">
        <v>82</v>
      </c>
      <c r="AV306" s="15" t="s">
        <v>77</v>
      </c>
      <c r="AW306" s="15" t="s">
        <v>29</v>
      </c>
      <c r="AX306" s="15" t="s">
        <v>72</v>
      </c>
      <c r="AY306" s="258" t="s">
        <v>138</v>
      </c>
    </row>
    <row r="307" spans="2:51" s="13" customFormat="1" ht="11.25">
      <c r="B307" s="215"/>
      <c r="C307" s="216"/>
      <c r="D307" s="217" t="s">
        <v>147</v>
      </c>
      <c r="E307" s="218" t="s">
        <v>1</v>
      </c>
      <c r="F307" s="219" t="s">
        <v>446</v>
      </c>
      <c r="G307" s="216"/>
      <c r="H307" s="220">
        <v>83.853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147</v>
      </c>
      <c r="AU307" s="226" t="s">
        <v>82</v>
      </c>
      <c r="AV307" s="13" t="s">
        <v>82</v>
      </c>
      <c r="AW307" s="13" t="s">
        <v>29</v>
      </c>
      <c r="AX307" s="13" t="s">
        <v>77</v>
      </c>
      <c r="AY307" s="226" t="s">
        <v>138</v>
      </c>
    </row>
    <row r="308" spans="1:65" s="2" customFormat="1" ht="24" customHeight="1">
      <c r="A308" s="35"/>
      <c r="B308" s="36"/>
      <c r="C308" s="201" t="s">
        <v>447</v>
      </c>
      <c r="D308" s="201" t="s">
        <v>141</v>
      </c>
      <c r="E308" s="202" t="s">
        <v>448</v>
      </c>
      <c r="F308" s="203" t="s">
        <v>449</v>
      </c>
      <c r="G308" s="204" t="s">
        <v>202</v>
      </c>
      <c r="H308" s="205">
        <v>33.7</v>
      </c>
      <c r="I308" s="206"/>
      <c r="J308" s="207">
        <f>ROUND(I308*H308,2)</f>
        <v>0</v>
      </c>
      <c r="K308" s="208"/>
      <c r="L308" s="40"/>
      <c r="M308" s="209" t="s">
        <v>1</v>
      </c>
      <c r="N308" s="210" t="s">
        <v>37</v>
      </c>
      <c r="O308" s="72"/>
      <c r="P308" s="211">
        <f>O308*H308</f>
        <v>0</v>
      </c>
      <c r="Q308" s="211">
        <v>1E-05</v>
      </c>
      <c r="R308" s="211">
        <f>Q308*H308</f>
        <v>0.00033700000000000006</v>
      </c>
      <c r="S308" s="211">
        <v>0</v>
      </c>
      <c r="T308" s="21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3" t="s">
        <v>243</v>
      </c>
      <c r="AT308" s="213" t="s">
        <v>141</v>
      </c>
      <c r="AU308" s="213" t="s">
        <v>82</v>
      </c>
      <c r="AY308" s="18" t="s">
        <v>138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8" t="s">
        <v>77</v>
      </c>
      <c r="BK308" s="214">
        <f>ROUND(I308*H308,2)</f>
        <v>0</v>
      </c>
      <c r="BL308" s="18" t="s">
        <v>243</v>
      </c>
      <c r="BM308" s="213" t="s">
        <v>450</v>
      </c>
    </row>
    <row r="309" spans="2:51" s="15" customFormat="1" ht="11.25">
      <c r="B309" s="249"/>
      <c r="C309" s="250"/>
      <c r="D309" s="217" t="s">
        <v>147</v>
      </c>
      <c r="E309" s="251" t="s">
        <v>1</v>
      </c>
      <c r="F309" s="252" t="s">
        <v>451</v>
      </c>
      <c r="G309" s="250"/>
      <c r="H309" s="251" t="s">
        <v>1</v>
      </c>
      <c r="I309" s="253"/>
      <c r="J309" s="250"/>
      <c r="K309" s="250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147</v>
      </c>
      <c r="AU309" s="258" t="s">
        <v>82</v>
      </c>
      <c r="AV309" s="15" t="s">
        <v>77</v>
      </c>
      <c r="AW309" s="15" t="s">
        <v>29</v>
      </c>
      <c r="AX309" s="15" t="s">
        <v>72</v>
      </c>
      <c r="AY309" s="258" t="s">
        <v>138</v>
      </c>
    </row>
    <row r="310" spans="2:51" s="13" customFormat="1" ht="11.25">
      <c r="B310" s="215"/>
      <c r="C310" s="216"/>
      <c r="D310" s="217" t="s">
        <v>147</v>
      </c>
      <c r="E310" s="218" t="s">
        <v>1</v>
      </c>
      <c r="F310" s="219" t="s">
        <v>452</v>
      </c>
      <c r="G310" s="216"/>
      <c r="H310" s="220">
        <v>36.7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147</v>
      </c>
      <c r="AU310" s="226" t="s">
        <v>82</v>
      </c>
      <c r="AV310" s="13" t="s">
        <v>82</v>
      </c>
      <c r="AW310" s="13" t="s">
        <v>29</v>
      </c>
      <c r="AX310" s="13" t="s">
        <v>72</v>
      </c>
      <c r="AY310" s="226" t="s">
        <v>138</v>
      </c>
    </row>
    <row r="311" spans="2:51" s="15" customFormat="1" ht="11.25">
      <c r="B311" s="249"/>
      <c r="C311" s="250"/>
      <c r="D311" s="217" t="s">
        <v>147</v>
      </c>
      <c r="E311" s="251" t="s">
        <v>1</v>
      </c>
      <c r="F311" s="252" t="s">
        <v>453</v>
      </c>
      <c r="G311" s="250"/>
      <c r="H311" s="251" t="s">
        <v>1</v>
      </c>
      <c r="I311" s="253"/>
      <c r="J311" s="250"/>
      <c r="K311" s="250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147</v>
      </c>
      <c r="AU311" s="258" t="s">
        <v>82</v>
      </c>
      <c r="AV311" s="15" t="s">
        <v>77</v>
      </c>
      <c r="AW311" s="15" t="s">
        <v>29</v>
      </c>
      <c r="AX311" s="15" t="s">
        <v>72</v>
      </c>
      <c r="AY311" s="258" t="s">
        <v>138</v>
      </c>
    </row>
    <row r="312" spans="2:51" s="13" customFormat="1" ht="11.25">
      <c r="B312" s="215"/>
      <c r="C312" s="216"/>
      <c r="D312" s="217" t="s">
        <v>147</v>
      </c>
      <c r="E312" s="218" t="s">
        <v>1</v>
      </c>
      <c r="F312" s="219" t="s">
        <v>454</v>
      </c>
      <c r="G312" s="216"/>
      <c r="H312" s="220">
        <v>-3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147</v>
      </c>
      <c r="AU312" s="226" t="s">
        <v>82</v>
      </c>
      <c r="AV312" s="13" t="s">
        <v>82</v>
      </c>
      <c r="AW312" s="13" t="s">
        <v>29</v>
      </c>
      <c r="AX312" s="13" t="s">
        <v>72</v>
      </c>
      <c r="AY312" s="226" t="s">
        <v>138</v>
      </c>
    </row>
    <row r="313" spans="2:51" s="14" customFormat="1" ht="11.25">
      <c r="B313" s="227"/>
      <c r="C313" s="228"/>
      <c r="D313" s="217" t="s">
        <v>147</v>
      </c>
      <c r="E313" s="229" t="s">
        <v>1</v>
      </c>
      <c r="F313" s="230" t="s">
        <v>148</v>
      </c>
      <c r="G313" s="228"/>
      <c r="H313" s="231">
        <v>33.7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147</v>
      </c>
      <c r="AU313" s="237" t="s">
        <v>82</v>
      </c>
      <c r="AV313" s="14" t="s">
        <v>145</v>
      </c>
      <c r="AW313" s="14" t="s">
        <v>29</v>
      </c>
      <c r="AX313" s="14" t="s">
        <v>77</v>
      </c>
      <c r="AY313" s="237" t="s">
        <v>138</v>
      </c>
    </row>
    <row r="314" spans="1:65" s="2" customFormat="1" ht="16.5" customHeight="1">
      <c r="A314" s="35"/>
      <c r="B314" s="36"/>
      <c r="C314" s="201" t="s">
        <v>455</v>
      </c>
      <c r="D314" s="201" t="s">
        <v>141</v>
      </c>
      <c r="E314" s="202" t="s">
        <v>456</v>
      </c>
      <c r="F314" s="203" t="s">
        <v>457</v>
      </c>
      <c r="G314" s="204" t="s">
        <v>202</v>
      </c>
      <c r="H314" s="205">
        <v>3</v>
      </c>
      <c r="I314" s="206"/>
      <c r="J314" s="207">
        <f>ROUND(I314*H314,2)</f>
        <v>0</v>
      </c>
      <c r="K314" s="208"/>
      <c r="L314" s="40"/>
      <c r="M314" s="209" t="s">
        <v>1</v>
      </c>
      <c r="N314" s="210" t="s">
        <v>37</v>
      </c>
      <c r="O314" s="72"/>
      <c r="P314" s="211">
        <f>O314*H314</f>
        <v>0</v>
      </c>
      <c r="Q314" s="211">
        <v>0</v>
      </c>
      <c r="R314" s="211">
        <f>Q314*H314</f>
        <v>0</v>
      </c>
      <c r="S314" s="211">
        <v>0</v>
      </c>
      <c r="T314" s="21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3" t="s">
        <v>243</v>
      </c>
      <c r="AT314" s="213" t="s">
        <v>141</v>
      </c>
      <c r="AU314" s="213" t="s">
        <v>82</v>
      </c>
      <c r="AY314" s="18" t="s">
        <v>138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8" t="s">
        <v>77</v>
      </c>
      <c r="BK314" s="214">
        <f>ROUND(I314*H314,2)</f>
        <v>0</v>
      </c>
      <c r="BL314" s="18" t="s">
        <v>243</v>
      </c>
      <c r="BM314" s="213" t="s">
        <v>458</v>
      </c>
    </row>
    <row r="315" spans="1:65" s="2" customFormat="1" ht="24" customHeight="1">
      <c r="A315" s="35"/>
      <c r="B315" s="36"/>
      <c r="C315" s="238" t="s">
        <v>459</v>
      </c>
      <c r="D315" s="238" t="s">
        <v>149</v>
      </c>
      <c r="E315" s="239" t="s">
        <v>460</v>
      </c>
      <c r="F315" s="240" t="s">
        <v>461</v>
      </c>
      <c r="G315" s="241" t="s">
        <v>202</v>
      </c>
      <c r="H315" s="242">
        <v>3.06</v>
      </c>
      <c r="I315" s="243"/>
      <c r="J315" s="244">
        <f>ROUND(I315*H315,2)</f>
        <v>0</v>
      </c>
      <c r="K315" s="245"/>
      <c r="L315" s="246"/>
      <c r="M315" s="247" t="s">
        <v>1</v>
      </c>
      <c r="N315" s="248" t="s">
        <v>37</v>
      </c>
      <c r="O315" s="72"/>
      <c r="P315" s="211">
        <f>O315*H315</f>
        <v>0</v>
      </c>
      <c r="Q315" s="211">
        <v>0.00021</v>
      </c>
      <c r="R315" s="211">
        <f>Q315*H315</f>
        <v>0.0006426</v>
      </c>
      <c r="S315" s="211">
        <v>0</v>
      </c>
      <c r="T315" s="21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3" t="s">
        <v>332</v>
      </c>
      <c r="AT315" s="213" t="s">
        <v>149</v>
      </c>
      <c r="AU315" s="213" t="s">
        <v>82</v>
      </c>
      <c r="AY315" s="18" t="s">
        <v>138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8" t="s">
        <v>77</v>
      </c>
      <c r="BK315" s="214">
        <f>ROUND(I315*H315,2)</f>
        <v>0</v>
      </c>
      <c r="BL315" s="18" t="s">
        <v>243</v>
      </c>
      <c r="BM315" s="213" t="s">
        <v>462</v>
      </c>
    </row>
    <row r="316" spans="2:51" s="13" customFormat="1" ht="11.25">
      <c r="B316" s="215"/>
      <c r="C316" s="216"/>
      <c r="D316" s="217" t="s">
        <v>147</v>
      </c>
      <c r="E316" s="216"/>
      <c r="F316" s="219" t="s">
        <v>463</v>
      </c>
      <c r="G316" s="216"/>
      <c r="H316" s="220">
        <v>3.06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147</v>
      </c>
      <c r="AU316" s="226" t="s">
        <v>82</v>
      </c>
      <c r="AV316" s="13" t="s">
        <v>82</v>
      </c>
      <c r="AW316" s="13" t="s">
        <v>4</v>
      </c>
      <c r="AX316" s="13" t="s">
        <v>77</v>
      </c>
      <c r="AY316" s="226" t="s">
        <v>138</v>
      </c>
    </row>
    <row r="317" spans="1:65" s="2" customFormat="1" ht="24" customHeight="1">
      <c r="A317" s="35"/>
      <c r="B317" s="36"/>
      <c r="C317" s="201" t="s">
        <v>464</v>
      </c>
      <c r="D317" s="201" t="s">
        <v>141</v>
      </c>
      <c r="E317" s="202" t="s">
        <v>465</v>
      </c>
      <c r="F317" s="203" t="s">
        <v>466</v>
      </c>
      <c r="G317" s="204" t="s">
        <v>322</v>
      </c>
      <c r="H317" s="205">
        <v>2.398</v>
      </c>
      <c r="I317" s="206"/>
      <c r="J317" s="207">
        <f>ROUND(I317*H317,2)</f>
        <v>0</v>
      </c>
      <c r="K317" s="208"/>
      <c r="L317" s="40"/>
      <c r="M317" s="209" t="s">
        <v>1</v>
      </c>
      <c r="N317" s="210" t="s">
        <v>37</v>
      </c>
      <c r="O317" s="72"/>
      <c r="P317" s="211">
        <f>O317*H317</f>
        <v>0</v>
      </c>
      <c r="Q317" s="211">
        <v>0</v>
      </c>
      <c r="R317" s="211">
        <f>Q317*H317</f>
        <v>0</v>
      </c>
      <c r="S317" s="211">
        <v>0</v>
      </c>
      <c r="T317" s="21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3" t="s">
        <v>243</v>
      </c>
      <c r="AT317" s="213" t="s">
        <v>141</v>
      </c>
      <c r="AU317" s="213" t="s">
        <v>82</v>
      </c>
      <c r="AY317" s="18" t="s">
        <v>138</v>
      </c>
      <c r="BE317" s="214">
        <f>IF(N317="základní",J317,0)</f>
        <v>0</v>
      </c>
      <c r="BF317" s="214">
        <f>IF(N317="snížená",J317,0)</f>
        <v>0</v>
      </c>
      <c r="BG317" s="214">
        <f>IF(N317="zákl. přenesená",J317,0)</f>
        <v>0</v>
      </c>
      <c r="BH317" s="214">
        <f>IF(N317="sníž. přenesená",J317,0)</f>
        <v>0</v>
      </c>
      <c r="BI317" s="214">
        <f>IF(N317="nulová",J317,0)</f>
        <v>0</v>
      </c>
      <c r="BJ317" s="18" t="s">
        <v>77</v>
      </c>
      <c r="BK317" s="214">
        <f>ROUND(I317*H317,2)</f>
        <v>0</v>
      </c>
      <c r="BL317" s="18" t="s">
        <v>243</v>
      </c>
      <c r="BM317" s="213" t="s">
        <v>467</v>
      </c>
    </row>
    <row r="318" spans="2:63" s="12" customFormat="1" ht="22.9" customHeight="1">
      <c r="B318" s="185"/>
      <c r="C318" s="186"/>
      <c r="D318" s="187" t="s">
        <v>71</v>
      </c>
      <c r="E318" s="199" t="s">
        <v>468</v>
      </c>
      <c r="F318" s="199" t="s">
        <v>469</v>
      </c>
      <c r="G318" s="186"/>
      <c r="H318" s="186"/>
      <c r="I318" s="189"/>
      <c r="J318" s="200">
        <f>BK318</f>
        <v>0</v>
      </c>
      <c r="K318" s="186"/>
      <c r="L318" s="191"/>
      <c r="M318" s="192"/>
      <c r="N318" s="193"/>
      <c r="O318" s="193"/>
      <c r="P318" s="194">
        <f>SUM(P319:P326)</f>
        <v>0</v>
      </c>
      <c r="Q318" s="193"/>
      <c r="R318" s="194">
        <f>SUM(R319:R326)</f>
        <v>0</v>
      </c>
      <c r="S318" s="193"/>
      <c r="T318" s="195">
        <f>SUM(T319:T326)</f>
        <v>0</v>
      </c>
      <c r="AR318" s="196" t="s">
        <v>82</v>
      </c>
      <c r="AT318" s="197" t="s">
        <v>71</v>
      </c>
      <c r="AU318" s="197" t="s">
        <v>77</v>
      </c>
      <c r="AY318" s="196" t="s">
        <v>138</v>
      </c>
      <c r="BK318" s="198">
        <f>SUM(BK319:BK326)</f>
        <v>0</v>
      </c>
    </row>
    <row r="319" spans="1:65" s="2" customFormat="1" ht="24" customHeight="1">
      <c r="A319" s="35"/>
      <c r="B319" s="36"/>
      <c r="C319" s="201" t="s">
        <v>470</v>
      </c>
      <c r="D319" s="201" t="s">
        <v>141</v>
      </c>
      <c r="E319" s="202" t="s">
        <v>471</v>
      </c>
      <c r="F319" s="203" t="s">
        <v>472</v>
      </c>
      <c r="G319" s="204" t="s">
        <v>162</v>
      </c>
      <c r="H319" s="205">
        <v>28.44</v>
      </c>
      <c r="I319" s="206"/>
      <c r="J319" s="207">
        <f>ROUND(I319*H319,2)</f>
        <v>0</v>
      </c>
      <c r="K319" s="208"/>
      <c r="L319" s="40"/>
      <c r="M319" s="209" t="s">
        <v>1</v>
      </c>
      <c r="N319" s="210" t="s">
        <v>37</v>
      </c>
      <c r="O319" s="72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3" t="s">
        <v>243</v>
      </c>
      <c r="AT319" s="213" t="s">
        <v>141</v>
      </c>
      <c r="AU319" s="213" t="s">
        <v>82</v>
      </c>
      <c r="AY319" s="18" t="s">
        <v>138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8" t="s">
        <v>77</v>
      </c>
      <c r="BK319" s="214">
        <f>ROUND(I319*H319,2)</f>
        <v>0</v>
      </c>
      <c r="BL319" s="18" t="s">
        <v>243</v>
      </c>
      <c r="BM319" s="213" t="s">
        <v>473</v>
      </c>
    </row>
    <row r="320" spans="2:51" s="15" customFormat="1" ht="11.25">
      <c r="B320" s="249"/>
      <c r="C320" s="250"/>
      <c r="D320" s="217" t="s">
        <v>147</v>
      </c>
      <c r="E320" s="251" t="s">
        <v>1</v>
      </c>
      <c r="F320" s="252" t="s">
        <v>474</v>
      </c>
      <c r="G320" s="250"/>
      <c r="H320" s="251" t="s">
        <v>1</v>
      </c>
      <c r="I320" s="253"/>
      <c r="J320" s="250"/>
      <c r="K320" s="250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147</v>
      </c>
      <c r="AU320" s="258" t="s">
        <v>82</v>
      </c>
      <c r="AV320" s="15" t="s">
        <v>77</v>
      </c>
      <c r="AW320" s="15" t="s">
        <v>29</v>
      </c>
      <c r="AX320" s="15" t="s">
        <v>72</v>
      </c>
      <c r="AY320" s="258" t="s">
        <v>138</v>
      </c>
    </row>
    <row r="321" spans="2:51" s="13" customFormat="1" ht="11.25">
      <c r="B321" s="215"/>
      <c r="C321" s="216"/>
      <c r="D321" s="217" t="s">
        <v>147</v>
      </c>
      <c r="E321" s="218" t="s">
        <v>1</v>
      </c>
      <c r="F321" s="219" t="s">
        <v>475</v>
      </c>
      <c r="G321" s="216"/>
      <c r="H321" s="220">
        <v>17.64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147</v>
      </c>
      <c r="AU321" s="226" t="s">
        <v>82</v>
      </c>
      <c r="AV321" s="13" t="s">
        <v>82</v>
      </c>
      <c r="AW321" s="13" t="s">
        <v>29</v>
      </c>
      <c r="AX321" s="13" t="s">
        <v>72</v>
      </c>
      <c r="AY321" s="226" t="s">
        <v>138</v>
      </c>
    </row>
    <row r="322" spans="2:51" s="13" customFormat="1" ht="11.25">
      <c r="B322" s="215"/>
      <c r="C322" s="216"/>
      <c r="D322" s="217" t="s">
        <v>147</v>
      </c>
      <c r="E322" s="218" t="s">
        <v>1</v>
      </c>
      <c r="F322" s="219" t="s">
        <v>476</v>
      </c>
      <c r="G322" s="216"/>
      <c r="H322" s="220">
        <v>6</v>
      </c>
      <c r="I322" s="221"/>
      <c r="J322" s="216"/>
      <c r="K322" s="216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147</v>
      </c>
      <c r="AU322" s="226" t="s">
        <v>82</v>
      </c>
      <c r="AV322" s="13" t="s">
        <v>82</v>
      </c>
      <c r="AW322" s="13" t="s">
        <v>29</v>
      </c>
      <c r="AX322" s="13" t="s">
        <v>72</v>
      </c>
      <c r="AY322" s="226" t="s">
        <v>138</v>
      </c>
    </row>
    <row r="323" spans="2:51" s="13" customFormat="1" ht="11.25">
      <c r="B323" s="215"/>
      <c r="C323" s="216"/>
      <c r="D323" s="217" t="s">
        <v>147</v>
      </c>
      <c r="E323" s="218" t="s">
        <v>1</v>
      </c>
      <c r="F323" s="219" t="s">
        <v>477</v>
      </c>
      <c r="G323" s="216"/>
      <c r="H323" s="220">
        <v>4.8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147</v>
      </c>
      <c r="AU323" s="226" t="s">
        <v>82</v>
      </c>
      <c r="AV323" s="13" t="s">
        <v>82</v>
      </c>
      <c r="AW323" s="13" t="s">
        <v>29</v>
      </c>
      <c r="AX323" s="13" t="s">
        <v>72</v>
      </c>
      <c r="AY323" s="226" t="s">
        <v>138</v>
      </c>
    </row>
    <row r="324" spans="2:51" s="14" customFormat="1" ht="11.25">
      <c r="B324" s="227"/>
      <c r="C324" s="228"/>
      <c r="D324" s="217" t="s">
        <v>147</v>
      </c>
      <c r="E324" s="229" t="s">
        <v>1</v>
      </c>
      <c r="F324" s="230" t="s">
        <v>148</v>
      </c>
      <c r="G324" s="228"/>
      <c r="H324" s="231">
        <v>28.44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147</v>
      </c>
      <c r="AU324" s="237" t="s">
        <v>82</v>
      </c>
      <c r="AV324" s="14" t="s">
        <v>145</v>
      </c>
      <c r="AW324" s="14" t="s">
        <v>29</v>
      </c>
      <c r="AX324" s="14" t="s">
        <v>77</v>
      </c>
      <c r="AY324" s="237" t="s">
        <v>138</v>
      </c>
    </row>
    <row r="325" spans="1:65" s="2" customFormat="1" ht="16.5" customHeight="1">
      <c r="A325" s="35"/>
      <c r="B325" s="36"/>
      <c r="C325" s="238" t="s">
        <v>478</v>
      </c>
      <c r="D325" s="238" t="s">
        <v>149</v>
      </c>
      <c r="E325" s="239" t="s">
        <v>479</v>
      </c>
      <c r="F325" s="240" t="s">
        <v>480</v>
      </c>
      <c r="G325" s="241" t="s">
        <v>162</v>
      </c>
      <c r="H325" s="242">
        <v>29.862</v>
      </c>
      <c r="I325" s="243"/>
      <c r="J325" s="244">
        <f>ROUND(I325*H325,2)</f>
        <v>0</v>
      </c>
      <c r="K325" s="245"/>
      <c r="L325" s="246"/>
      <c r="M325" s="247" t="s">
        <v>1</v>
      </c>
      <c r="N325" s="248" t="s">
        <v>37</v>
      </c>
      <c r="O325" s="72"/>
      <c r="P325" s="211">
        <f>O325*H325</f>
        <v>0</v>
      </c>
      <c r="Q325" s="211">
        <v>0</v>
      </c>
      <c r="R325" s="211">
        <f>Q325*H325</f>
        <v>0</v>
      </c>
      <c r="S325" s="211">
        <v>0</v>
      </c>
      <c r="T325" s="21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3" t="s">
        <v>332</v>
      </c>
      <c r="AT325" s="213" t="s">
        <v>149</v>
      </c>
      <c r="AU325" s="213" t="s">
        <v>82</v>
      </c>
      <c r="AY325" s="18" t="s">
        <v>138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8" t="s">
        <v>77</v>
      </c>
      <c r="BK325" s="214">
        <f>ROUND(I325*H325,2)</f>
        <v>0</v>
      </c>
      <c r="BL325" s="18" t="s">
        <v>243</v>
      </c>
      <c r="BM325" s="213" t="s">
        <v>481</v>
      </c>
    </row>
    <row r="326" spans="2:51" s="13" customFormat="1" ht="11.25">
      <c r="B326" s="215"/>
      <c r="C326" s="216"/>
      <c r="D326" s="217" t="s">
        <v>147</v>
      </c>
      <c r="E326" s="216"/>
      <c r="F326" s="219" t="s">
        <v>482</v>
      </c>
      <c r="G326" s="216"/>
      <c r="H326" s="220">
        <v>29.862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147</v>
      </c>
      <c r="AU326" s="226" t="s">
        <v>82</v>
      </c>
      <c r="AV326" s="13" t="s">
        <v>82</v>
      </c>
      <c r="AW326" s="13" t="s">
        <v>4</v>
      </c>
      <c r="AX326" s="13" t="s">
        <v>77</v>
      </c>
      <c r="AY326" s="226" t="s">
        <v>138</v>
      </c>
    </row>
    <row r="327" spans="2:63" s="12" customFormat="1" ht="22.9" customHeight="1">
      <c r="B327" s="185"/>
      <c r="C327" s="186"/>
      <c r="D327" s="187" t="s">
        <v>71</v>
      </c>
      <c r="E327" s="199" t="s">
        <v>483</v>
      </c>
      <c r="F327" s="199" t="s">
        <v>484</v>
      </c>
      <c r="G327" s="186"/>
      <c r="H327" s="186"/>
      <c r="I327" s="189"/>
      <c r="J327" s="200">
        <f>BK327</f>
        <v>0</v>
      </c>
      <c r="K327" s="186"/>
      <c r="L327" s="191"/>
      <c r="M327" s="192"/>
      <c r="N327" s="193"/>
      <c r="O327" s="193"/>
      <c r="P327" s="194">
        <f>SUM(P328:P335)</f>
        <v>0</v>
      </c>
      <c r="Q327" s="193"/>
      <c r="R327" s="194">
        <f>SUM(R328:R335)</f>
        <v>0.2382156</v>
      </c>
      <c r="S327" s="193"/>
      <c r="T327" s="195">
        <f>SUM(T328:T335)</f>
        <v>0.058608600000000004</v>
      </c>
      <c r="AR327" s="196" t="s">
        <v>82</v>
      </c>
      <c r="AT327" s="197" t="s">
        <v>71</v>
      </c>
      <c r="AU327" s="197" t="s">
        <v>77</v>
      </c>
      <c r="AY327" s="196" t="s">
        <v>138</v>
      </c>
      <c r="BK327" s="198">
        <f>SUM(BK328:BK335)</f>
        <v>0</v>
      </c>
    </row>
    <row r="328" spans="1:65" s="2" customFormat="1" ht="16.5" customHeight="1">
      <c r="A328" s="35"/>
      <c r="B328" s="36"/>
      <c r="C328" s="201" t="s">
        <v>241</v>
      </c>
      <c r="D328" s="201" t="s">
        <v>141</v>
      </c>
      <c r="E328" s="202" t="s">
        <v>485</v>
      </c>
      <c r="F328" s="203" t="s">
        <v>486</v>
      </c>
      <c r="G328" s="204" t="s">
        <v>162</v>
      </c>
      <c r="H328" s="205">
        <v>189.06</v>
      </c>
      <c r="I328" s="206"/>
      <c r="J328" s="207">
        <f>ROUND(I328*H328,2)</f>
        <v>0</v>
      </c>
      <c r="K328" s="208"/>
      <c r="L328" s="40"/>
      <c r="M328" s="209" t="s">
        <v>1</v>
      </c>
      <c r="N328" s="210" t="s">
        <v>37</v>
      </c>
      <c r="O328" s="72"/>
      <c r="P328" s="211">
        <f>O328*H328</f>
        <v>0</v>
      </c>
      <c r="Q328" s="211">
        <v>0</v>
      </c>
      <c r="R328" s="211">
        <f>Q328*H328</f>
        <v>0</v>
      </c>
      <c r="S328" s="211">
        <v>0</v>
      </c>
      <c r="T328" s="21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3" t="s">
        <v>243</v>
      </c>
      <c r="AT328" s="213" t="s">
        <v>141</v>
      </c>
      <c r="AU328" s="213" t="s">
        <v>82</v>
      </c>
      <c r="AY328" s="18" t="s">
        <v>138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8" t="s">
        <v>77</v>
      </c>
      <c r="BK328" s="214">
        <f>ROUND(I328*H328,2)</f>
        <v>0</v>
      </c>
      <c r="BL328" s="18" t="s">
        <v>243</v>
      </c>
      <c r="BM328" s="213" t="s">
        <v>487</v>
      </c>
    </row>
    <row r="329" spans="2:51" s="13" customFormat="1" ht="11.25">
      <c r="B329" s="215"/>
      <c r="C329" s="216"/>
      <c r="D329" s="217" t="s">
        <v>147</v>
      </c>
      <c r="E329" s="218" t="s">
        <v>1</v>
      </c>
      <c r="F329" s="219" t="s">
        <v>79</v>
      </c>
      <c r="G329" s="216"/>
      <c r="H329" s="220">
        <v>110.31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147</v>
      </c>
      <c r="AU329" s="226" t="s">
        <v>82</v>
      </c>
      <c r="AV329" s="13" t="s">
        <v>82</v>
      </c>
      <c r="AW329" s="13" t="s">
        <v>29</v>
      </c>
      <c r="AX329" s="13" t="s">
        <v>72</v>
      </c>
      <c r="AY329" s="226" t="s">
        <v>138</v>
      </c>
    </row>
    <row r="330" spans="2:51" s="13" customFormat="1" ht="11.25">
      <c r="B330" s="215"/>
      <c r="C330" s="216"/>
      <c r="D330" s="217" t="s">
        <v>147</v>
      </c>
      <c r="E330" s="218" t="s">
        <v>1</v>
      </c>
      <c r="F330" s="219" t="s">
        <v>96</v>
      </c>
      <c r="G330" s="216"/>
      <c r="H330" s="220">
        <v>16.38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147</v>
      </c>
      <c r="AU330" s="226" t="s">
        <v>82</v>
      </c>
      <c r="AV330" s="13" t="s">
        <v>82</v>
      </c>
      <c r="AW330" s="13" t="s">
        <v>29</v>
      </c>
      <c r="AX330" s="13" t="s">
        <v>72</v>
      </c>
      <c r="AY330" s="226" t="s">
        <v>138</v>
      </c>
    </row>
    <row r="331" spans="2:51" s="15" customFormat="1" ht="11.25">
      <c r="B331" s="249"/>
      <c r="C331" s="250"/>
      <c r="D331" s="217" t="s">
        <v>147</v>
      </c>
      <c r="E331" s="251" t="s">
        <v>1</v>
      </c>
      <c r="F331" s="252" t="s">
        <v>197</v>
      </c>
      <c r="G331" s="250"/>
      <c r="H331" s="251" t="s">
        <v>1</v>
      </c>
      <c r="I331" s="253"/>
      <c r="J331" s="250"/>
      <c r="K331" s="250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147</v>
      </c>
      <c r="AU331" s="258" t="s">
        <v>82</v>
      </c>
      <c r="AV331" s="15" t="s">
        <v>77</v>
      </c>
      <c r="AW331" s="15" t="s">
        <v>29</v>
      </c>
      <c r="AX331" s="15" t="s">
        <v>72</v>
      </c>
      <c r="AY331" s="258" t="s">
        <v>138</v>
      </c>
    </row>
    <row r="332" spans="2:51" s="13" customFormat="1" ht="11.25">
      <c r="B332" s="215"/>
      <c r="C332" s="216"/>
      <c r="D332" s="217" t="s">
        <v>147</v>
      </c>
      <c r="E332" s="218" t="s">
        <v>1</v>
      </c>
      <c r="F332" s="219" t="s">
        <v>198</v>
      </c>
      <c r="G332" s="216"/>
      <c r="H332" s="220">
        <v>62.37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147</v>
      </c>
      <c r="AU332" s="226" t="s">
        <v>82</v>
      </c>
      <c r="AV332" s="13" t="s">
        <v>82</v>
      </c>
      <c r="AW332" s="13" t="s">
        <v>29</v>
      </c>
      <c r="AX332" s="13" t="s">
        <v>72</v>
      </c>
      <c r="AY332" s="226" t="s">
        <v>138</v>
      </c>
    </row>
    <row r="333" spans="2:51" s="14" customFormat="1" ht="11.25">
      <c r="B333" s="227"/>
      <c r="C333" s="228"/>
      <c r="D333" s="217" t="s">
        <v>147</v>
      </c>
      <c r="E333" s="229" t="s">
        <v>1</v>
      </c>
      <c r="F333" s="230" t="s">
        <v>148</v>
      </c>
      <c r="G333" s="228"/>
      <c r="H333" s="231">
        <v>189.06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AT333" s="237" t="s">
        <v>147</v>
      </c>
      <c r="AU333" s="237" t="s">
        <v>82</v>
      </c>
      <c r="AV333" s="14" t="s">
        <v>145</v>
      </c>
      <c r="AW333" s="14" t="s">
        <v>29</v>
      </c>
      <c r="AX333" s="14" t="s">
        <v>77</v>
      </c>
      <c r="AY333" s="237" t="s">
        <v>138</v>
      </c>
    </row>
    <row r="334" spans="1:65" s="2" customFormat="1" ht="16.5" customHeight="1">
      <c r="A334" s="35"/>
      <c r="B334" s="36"/>
      <c r="C334" s="201" t="s">
        <v>488</v>
      </c>
      <c r="D334" s="201" t="s">
        <v>141</v>
      </c>
      <c r="E334" s="202" t="s">
        <v>489</v>
      </c>
      <c r="F334" s="203" t="s">
        <v>490</v>
      </c>
      <c r="G334" s="204" t="s">
        <v>162</v>
      </c>
      <c r="H334" s="205">
        <v>189.06</v>
      </c>
      <c r="I334" s="206"/>
      <c r="J334" s="207">
        <f>ROUND(I334*H334,2)</f>
        <v>0</v>
      </c>
      <c r="K334" s="208"/>
      <c r="L334" s="40"/>
      <c r="M334" s="209" t="s">
        <v>1</v>
      </c>
      <c r="N334" s="210" t="s">
        <v>37</v>
      </c>
      <c r="O334" s="72"/>
      <c r="P334" s="211">
        <f>O334*H334</f>
        <v>0</v>
      </c>
      <c r="Q334" s="211">
        <v>0.001</v>
      </c>
      <c r="R334" s="211">
        <f>Q334*H334</f>
        <v>0.18906</v>
      </c>
      <c r="S334" s="211">
        <v>0.00031</v>
      </c>
      <c r="T334" s="212">
        <f>S334*H334</f>
        <v>0.058608600000000004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3" t="s">
        <v>243</v>
      </c>
      <c r="AT334" s="213" t="s">
        <v>141</v>
      </c>
      <c r="AU334" s="213" t="s">
        <v>82</v>
      </c>
      <c r="AY334" s="18" t="s">
        <v>138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18" t="s">
        <v>77</v>
      </c>
      <c r="BK334" s="214">
        <f>ROUND(I334*H334,2)</f>
        <v>0</v>
      </c>
      <c r="BL334" s="18" t="s">
        <v>243</v>
      </c>
      <c r="BM334" s="213" t="s">
        <v>491</v>
      </c>
    </row>
    <row r="335" spans="1:65" s="2" customFormat="1" ht="24" customHeight="1">
      <c r="A335" s="35"/>
      <c r="B335" s="36"/>
      <c r="C335" s="201" t="s">
        <v>492</v>
      </c>
      <c r="D335" s="201" t="s">
        <v>141</v>
      </c>
      <c r="E335" s="202" t="s">
        <v>493</v>
      </c>
      <c r="F335" s="203" t="s">
        <v>494</v>
      </c>
      <c r="G335" s="204" t="s">
        <v>162</v>
      </c>
      <c r="H335" s="205">
        <v>189.06</v>
      </c>
      <c r="I335" s="206"/>
      <c r="J335" s="207">
        <f>ROUND(I335*H335,2)</f>
        <v>0</v>
      </c>
      <c r="K335" s="208"/>
      <c r="L335" s="40"/>
      <c r="M335" s="209" t="s">
        <v>1</v>
      </c>
      <c r="N335" s="210" t="s">
        <v>37</v>
      </c>
      <c r="O335" s="72"/>
      <c r="P335" s="211">
        <f>O335*H335</f>
        <v>0</v>
      </c>
      <c r="Q335" s="211">
        <v>0.00026</v>
      </c>
      <c r="R335" s="211">
        <f>Q335*H335</f>
        <v>0.049155599999999994</v>
      </c>
      <c r="S335" s="211">
        <v>0</v>
      </c>
      <c r="T335" s="212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3" t="s">
        <v>243</v>
      </c>
      <c r="AT335" s="213" t="s">
        <v>141</v>
      </c>
      <c r="AU335" s="213" t="s">
        <v>82</v>
      </c>
      <c r="AY335" s="18" t="s">
        <v>138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8" t="s">
        <v>77</v>
      </c>
      <c r="BK335" s="214">
        <f>ROUND(I335*H335,2)</f>
        <v>0</v>
      </c>
      <c r="BL335" s="18" t="s">
        <v>243</v>
      </c>
      <c r="BM335" s="213" t="s">
        <v>495</v>
      </c>
    </row>
    <row r="336" spans="2:63" s="12" customFormat="1" ht="25.9" customHeight="1">
      <c r="B336" s="185"/>
      <c r="C336" s="186"/>
      <c r="D336" s="187" t="s">
        <v>71</v>
      </c>
      <c r="E336" s="188" t="s">
        <v>496</v>
      </c>
      <c r="F336" s="188" t="s">
        <v>497</v>
      </c>
      <c r="G336" s="186"/>
      <c r="H336" s="186"/>
      <c r="I336" s="189"/>
      <c r="J336" s="190">
        <f>BK336</f>
        <v>0</v>
      </c>
      <c r="K336" s="186"/>
      <c r="L336" s="191"/>
      <c r="M336" s="192"/>
      <c r="N336" s="193"/>
      <c r="O336" s="193"/>
      <c r="P336" s="194">
        <f>P337+P339+P341+P343</f>
        <v>0</v>
      </c>
      <c r="Q336" s="193"/>
      <c r="R336" s="194">
        <f>R337+R339+R341+R343</f>
        <v>0</v>
      </c>
      <c r="S336" s="193"/>
      <c r="T336" s="195">
        <f>T337+T339+T341+T343</f>
        <v>0</v>
      </c>
      <c r="AR336" s="196" t="s">
        <v>174</v>
      </c>
      <c r="AT336" s="197" t="s">
        <v>71</v>
      </c>
      <c r="AU336" s="197" t="s">
        <v>72</v>
      </c>
      <c r="AY336" s="196" t="s">
        <v>138</v>
      </c>
      <c r="BK336" s="198">
        <f>BK337+BK339+BK341+BK343</f>
        <v>0</v>
      </c>
    </row>
    <row r="337" spans="2:63" s="12" customFormat="1" ht="22.9" customHeight="1">
      <c r="B337" s="185"/>
      <c r="C337" s="186"/>
      <c r="D337" s="187" t="s">
        <v>71</v>
      </c>
      <c r="E337" s="199" t="s">
        <v>498</v>
      </c>
      <c r="F337" s="199" t="s">
        <v>499</v>
      </c>
      <c r="G337" s="186"/>
      <c r="H337" s="186"/>
      <c r="I337" s="189"/>
      <c r="J337" s="200">
        <f>BK337</f>
        <v>0</v>
      </c>
      <c r="K337" s="186"/>
      <c r="L337" s="191"/>
      <c r="M337" s="192"/>
      <c r="N337" s="193"/>
      <c r="O337" s="193"/>
      <c r="P337" s="194">
        <f>P338</f>
        <v>0</v>
      </c>
      <c r="Q337" s="193"/>
      <c r="R337" s="194">
        <f>R338</f>
        <v>0</v>
      </c>
      <c r="S337" s="193"/>
      <c r="T337" s="195">
        <f>T338</f>
        <v>0</v>
      </c>
      <c r="AR337" s="196" t="s">
        <v>174</v>
      </c>
      <c r="AT337" s="197" t="s">
        <v>71</v>
      </c>
      <c r="AU337" s="197" t="s">
        <v>77</v>
      </c>
      <c r="AY337" s="196" t="s">
        <v>138</v>
      </c>
      <c r="BK337" s="198">
        <f>BK338</f>
        <v>0</v>
      </c>
    </row>
    <row r="338" spans="1:65" s="2" customFormat="1" ht="16.5" customHeight="1">
      <c r="A338" s="35"/>
      <c r="B338" s="36"/>
      <c r="C338" s="201" t="s">
        <v>500</v>
      </c>
      <c r="D338" s="201" t="s">
        <v>141</v>
      </c>
      <c r="E338" s="202" t="s">
        <v>501</v>
      </c>
      <c r="F338" s="203" t="s">
        <v>502</v>
      </c>
      <c r="G338" s="204" t="s">
        <v>503</v>
      </c>
      <c r="H338" s="205">
        <v>1</v>
      </c>
      <c r="I338" s="206"/>
      <c r="J338" s="207">
        <f>ROUND(I338*H338,2)</f>
        <v>0</v>
      </c>
      <c r="K338" s="208"/>
      <c r="L338" s="40"/>
      <c r="M338" s="209" t="s">
        <v>1</v>
      </c>
      <c r="N338" s="210" t="s">
        <v>37</v>
      </c>
      <c r="O338" s="72"/>
      <c r="P338" s="211">
        <f>O338*H338</f>
        <v>0</v>
      </c>
      <c r="Q338" s="211">
        <v>0</v>
      </c>
      <c r="R338" s="211">
        <f>Q338*H338</f>
        <v>0</v>
      </c>
      <c r="S338" s="211">
        <v>0</v>
      </c>
      <c r="T338" s="21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3" t="s">
        <v>504</v>
      </c>
      <c r="AT338" s="213" t="s">
        <v>141</v>
      </c>
      <c r="AU338" s="213" t="s">
        <v>82</v>
      </c>
      <c r="AY338" s="18" t="s">
        <v>138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8" t="s">
        <v>77</v>
      </c>
      <c r="BK338" s="214">
        <f>ROUND(I338*H338,2)</f>
        <v>0</v>
      </c>
      <c r="BL338" s="18" t="s">
        <v>504</v>
      </c>
      <c r="BM338" s="213" t="s">
        <v>505</v>
      </c>
    </row>
    <row r="339" spans="2:63" s="12" customFormat="1" ht="22.9" customHeight="1">
      <c r="B339" s="185"/>
      <c r="C339" s="186"/>
      <c r="D339" s="187" t="s">
        <v>71</v>
      </c>
      <c r="E339" s="199" t="s">
        <v>506</v>
      </c>
      <c r="F339" s="199" t="s">
        <v>507</v>
      </c>
      <c r="G339" s="186"/>
      <c r="H339" s="186"/>
      <c r="I339" s="189"/>
      <c r="J339" s="200">
        <f>BK339</f>
        <v>0</v>
      </c>
      <c r="K339" s="186"/>
      <c r="L339" s="191"/>
      <c r="M339" s="192"/>
      <c r="N339" s="193"/>
      <c r="O339" s="193"/>
      <c r="P339" s="194">
        <f>P340</f>
        <v>0</v>
      </c>
      <c r="Q339" s="193"/>
      <c r="R339" s="194">
        <f>R340</f>
        <v>0</v>
      </c>
      <c r="S339" s="193"/>
      <c r="T339" s="195">
        <f>T340</f>
        <v>0</v>
      </c>
      <c r="AR339" s="196" t="s">
        <v>174</v>
      </c>
      <c r="AT339" s="197" t="s">
        <v>71</v>
      </c>
      <c r="AU339" s="197" t="s">
        <v>77</v>
      </c>
      <c r="AY339" s="196" t="s">
        <v>138</v>
      </c>
      <c r="BK339" s="198">
        <f>BK340</f>
        <v>0</v>
      </c>
    </row>
    <row r="340" spans="1:65" s="2" customFormat="1" ht="16.5" customHeight="1">
      <c r="A340" s="35"/>
      <c r="B340" s="36"/>
      <c r="C340" s="201" t="s">
        <v>508</v>
      </c>
      <c r="D340" s="201" t="s">
        <v>141</v>
      </c>
      <c r="E340" s="202" t="s">
        <v>509</v>
      </c>
      <c r="F340" s="203" t="s">
        <v>507</v>
      </c>
      <c r="G340" s="204" t="s">
        <v>503</v>
      </c>
      <c r="H340" s="205">
        <v>1</v>
      </c>
      <c r="I340" s="206"/>
      <c r="J340" s="207">
        <f>ROUND(I340*H340,2)</f>
        <v>0</v>
      </c>
      <c r="K340" s="208"/>
      <c r="L340" s="40"/>
      <c r="M340" s="209" t="s">
        <v>1</v>
      </c>
      <c r="N340" s="210" t="s">
        <v>37</v>
      </c>
      <c r="O340" s="72"/>
      <c r="P340" s="211">
        <f>O340*H340</f>
        <v>0</v>
      </c>
      <c r="Q340" s="211">
        <v>0</v>
      </c>
      <c r="R340" s="211">
        <f>Q340*H340</f>
        <v>0</v>
      </c>
      <c r="S340" s="211">
        <v>0</v>
      </c>
      <c r="T340" s="21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3" t="s">
        <v>504</v>
      </c>
      <c r="AT340" s="213" t="s">
        <v>141</v>
      </c>
      <c r="AU340" s="213" t="s">
        <v>82</v>
      </c>
      <c r="AY340" s="18" t="s">
        <v>138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8" t="s">
        <v>77</v>
      </c>
      <c r="BK340" s="214">
        <f>ROUND(I340*H340,2)</f>
        <v>0</v>
      </c>
      <c r="BL340" s="18" t="s">
        <v>504</v>
      </c>
      <c r="BM340" s="213" t="s">
        <v>510</v>
      </c>
    </row>
    <row r="341" spans="2:63" s="12" customFormat="1" ht="22.9" customHeight="1">
      <c r="B341" s="185"/>
      <c r="C341" s="186"/>
      <c r="D341" s="187" t="s">
        <v>71</v>
      </c>
      <c r="E341" s="199" t="s">
        <v>511</v>
      </c>
      <c r="F341" s="199" t="s">
        <v>512</v>
      </c>
      <c r="G341" s="186"/>
      <c r="H341" s="186"/>
      <c r="I341" s="189"/>
      <c r="J341" s="200">
        <f>BK341</f>
        <v>0</v>
      </c>
      <c r="K341" s="186"/>
      <c r="L341" s="191"/>
      <c r="M341" s="192"/>
      <c r="N341" s="193"/>
      <c r="O341" s="193"/>
      <c r="P341" s="194">
        <f>P342</f>
        <v>0</v>
      </c>
      <c r="Q341" s="193"/>
      <c r="R341" s="194">
        <f>R342</f>
        <v>0</v>
      </c>
      <c r="S341" s="193"/>
      <c r="T341" s="195">
        <f>T342</f>
        <v>0</v>
      </c>
      <c r="AR341" s="196" t="s">
        <v>174</v>
      </c>
      <c r="AT341" s="197" t="s">
        <v>71</v>
      </c>
      <c r="AU341" s="197" t="s">
        <v>77</v>
      </c>
      <c r="AY341" s="196" t="s">
        <v>138</v>
      </c>
      <c r="BK341" s="198">
        <f>BK342</f>
        <v>0</v>
      </c>
    </row>
    <row r="342" spans="1:65" s="2" customFormat="1" ht="16.5" customHeight="1">
      <c r="A342" s="35"/>
      <c r="B342" s="36"/>
      <c r="C342" s="201" t="s">
        <v>513</v>
      </c>
      <c r="D342" s="201" t="s">
        <v>141</v>
      </c>
      <c r="E342" s="202" t="s">
        <v>514</v>
      </c>
      <c r="F342" s="203" t="s">
        <v>512</v>
      </c>
      <c r="G342" s="204" t="s">
        <v>503</v>
      </c>
      <c r="H342" s="205">
        <v>1</v>
      </c>
      <c r="I342" s="206"/>
      <c r="J342" s="207">
        <f>ROUND(I342*H342,2)</f>
        <v>0</v>
      </c>
      <c r="K342" s="208"/>
      <c r="L342" s="40"/>
      <c r="M342" s="209" t="s">
        <v>1</v>
      </c>
      <c r="N342" s="210" t="s">
        <v>37</v>
      </c>
      <c r="O342" s="72"/>
      <c r="P342" s="211">
        <f>O342*H342</f>
        <v>0</v>
      </c>
      <c r="Q342" s="211">
        <v>0</v>
      </c>
      <c r="R342" s="211">
        <f>Q342*H342</f>
        <v>0</v>
      </c>
      <c r="S342" s="211">
        <v>0</v>
      </c>
      <c r="T342" s="21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3" t="s">
        <v>504</v>
      </c>
      <c r="AT342" s="213" t="s">
        <v>141</v>
      </c>
      <c r="AU342" s="213" t="s">
        <v>82</v>
      </c>
      <c r="AY342" s="18" t="s">
        <v>138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18" t="s">
        <v>77</v>
      </c>
      <c r="BK342" s="214">
        <f>ROUND(I342*H342,2)</f>
        <v>0</v>
      </c>
      <c r="BL342" s="18" t="s">
        <v>504</v>
      </c>
      <c r="BM342" s="213" t="s">
        <v>515</v>
      </c>
    </row>
    <row r="343" spans="2:63" s="12" customFormat="1" ht="22.9" customHeight="1">
      <c r="B343" s="185"/>
      <c r="C343" s="186"/>
      <c r="D343" s="187" t="s">
        <v>71</v>
      </c>
      <c r="E343" s="199" t="s">
        <v>516</v>
      </c>
      <c r="F343" s="199" t="s">
        <v>517</v>
      </c>
      <c r="G343" s="186"/>
      <c r="H343" s="186"/>
      <c r="I343" s="189"/>
      <c r="J343" s="200">
        <f>BK343</f>
        <v>0</v>
      </c>
      <c r="K343" s="186"/>
      <c r="L343" s="191"/>
      <c r="M343" s="192"/>
      <c r="N343" s="193"/>
      <c r="O343" s="193"/>
      <c r="P343" s="194">
        <f>P344</f>
        <v>0</v>
      </c>
      <c r="Q343" s="193"/>
      <c r="R343" s="194">
        <f>R344</f>
        <v>0</v>
      </c>
      <c r="S343" s="193"/>
      <c r="T343" s="195">
        <f>T344</f>
        <v>0</v>
      </c>
      <c r="AR343" s="196" t="s">
        <v>174</v>
      </c>
      <c r="AT343" s="197" t="s">
        <v>71</v>
      </c>
      <c r="AU343" s="197" t="s">
        <v>77</v>
      </c>
      <c r="AY343" s="196" t="s">
        <v>138</v>
      </c>
      <c r="BK343" s="198">
        <f>BK344</f>
        <v>0</v>
      </c>
    </row>
    <row r="344" spans="1:65" s="2" customFormat="1" ht="16.5" customHeight="1">
      <c r="A344" s="35"/>
      <c r="B344" s="36"/>
      <c r="C344" s="201" t="s">
        <v>518</v>
      </c>
      <c r="D344" s="201" t="s">
        <v>141</v>
      </c>
      <c r="E344" s="202" t="s">
        <v>519</v>
      </c>
      <c r="F344" s="203" t="s">
        <v>517</v>
      </c>
      <c r="G344" s="204" t="s">
        <v>503</v>
      </c>
      <c r="H344" s="205">
        <v>1</v>
      </c>
      <c r="I344" s="206"/>
      <c r="J344" s="207">
        <f>ROUND(I344*H344,2)</f>
        <v>0</v>
      </c>
      <c r="K344" s="208"/>
      <c r="L344" s="40"/>
      <c r="M344" s="270" t="s">
        <v>1</v>
      </c>
      <c r="N344" s="271" t="s">
        <v>37</v>
      </c>
      <c r="O344" s="272"/>
      <c r="P344" s="273">
        <f>O344*H344</f>
        <v>0</v>
      </c>
      <c r="Q344" s="273">
        <v>0</v>
      </c>
      <c r="R344" s="273">
        <f>Q344*H344</f>
        <v>0</v>
      </c>
      <c r="S344" s="273">
        <v>0</v>
      </c>
      <c r="T344" s="27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3" t="s">
        <v>504</v>
      </c>
      <c r="AT344" s="213" t="s">
        <v>141</v>
      </c>
      <c r="AU344" s="213" t="s">
        <v>82</v>
      </c>
      <c r="AY344" s="18" t="s">
        <v>138</v>
      </c>
      <c r="BE344" s="214">
        <f>IF(N344="základní",J344,0)</f>
        <v>0</v>
      </c>
      <c r="BF344" s="214">
        <f>IF(N344="snížená",J344,0)</f>
        <v>0</v>
      </c>
      <c r="BG344" s="214">
        <f>IF(N344="zákl. přenesená",J344,0)</f>
        <v>0</v>
      </c>
      <c r="BH344" s="214">
        <f>IF(N344="sníž. přenesená",J344,0)</f>
        <v>0</v>
      </c>
      <c r="BI344" s="214">
        <f>IF(N344="nulová",J344,0)</f>
        <v>0</v>
      </c>
      <c r="BJ344" s="18" t="s">
        <v>77</v>
      </c>
      <c r="BK344" s="214">
        <f>ROUND(I344*H344,2)</f>
        <v>0</v>
      </c>
      <c r="BL344" s="18" t="s">
        <v>504</v>
      </c>
      <c r="BM344" s="213" t="s">
        <v>520</v>
      </c>
    </row>
    <row r="345" spans="1:31" s="2" customFormat="1" ht="6.95" customHeight="1">
      <c r="A345" s="35"/>
      <c r="B345" s="55"/>
      <c r="C345" s="56"/>
      <c r="D345" s="56"/>
      <c r="E345" s="56"/>
      <c r="F345" s="56"/>
      <c r="G345" s="56"/>
      <c r="H345" s="56"/>
      <c r="I345" s="149"/>
      <c r="J345" s="56"/>
      <c r="K345" s="56"/>
      <c r="L345" s="40"/>
      <c r="M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</row>
  </sheetData>
  <sheetProtection algorithmName="SHA-512" hashValue="altY/NPMyzVAk/d9V86SIo3dKzxr+/vJA/FweGuay8M7ePNwQyzBkj6rOLs5p0kzKZML19GsVSfbwlU1E1us/A==" saltValue="0eusmhDCoxyY77f1mQcFTElXJeVD9B2UqvWkr/z51Y2FXxJ45dFshP+1fw8snBrkK3Mdl4isUHt2iPA75EjeSQ==" spinCount="100000" sheet="1" objects="1" scenarios="1" formatColumns="0" formatRows="0" autoFilter="0"/>
  <autoFilter ref="C130:K344"/>
  <mergeCells count="6">
    <mergeCell ref="L2:V2"/>
    <mergeCell ref="E7:H7"/>
    <mergeCell ref="E16:H16"/>
    <mergeCell ref="E25:H25"/>
    <mergeCell ref="E85:H85"/>
    <mergeCell ref="E123:H12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Dobeš</dc:creator>
  <cp:keywords/>
  <dc:description/>
  <cp:lastModifiedBy>Jaroslav Dobeš</cp:lastModifiedBy>
  <dcterms:created xsi:type="dcterms:W3CDTF">2021-05-04T09:15:45Z</dcterms:created>
  <dcterms:modified xsi:type="dcterms:W3CDTF">2021-05-04T09:16:21Z</dcterms:modified>
  <cp:category/>
  <cp:version/>
  <cp:contentType/>
  <cp:contentStatus/>
</cp:coreProperties>
</file>