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yslouzilova.lucie" reservationPassword="0"/>
  <workbookPr/>
  <bookViews>
    <workbookView xWindow="240" yWindow="120" windowWidth="14940" windowHeight="9225" activeTab="0"/>
  </bookViews>
  <sheets>
    <sheet name="Rekapitulace" sheetId="1" r:id="rId1"/>
    <sheet name="000_Ostatní" sheetId="2" r:id="rId2"/>
    <sheet name="000_Vedlejší" sheetId="3" r:id="rId3"/>
    <sheet name="SO 205" sheetId="4" r:id="rId4"/>
  </sheets>
  <definedNames/>
  <calcPr/>
  <webPublishing/>
</workbook>
</file>

<file path=xl/sharedStrings.xml><?xml version="1.0" encoding="utf-8"?>
<sst xmlns="http://schemas.openxmlformats.org/spreadsheetml/2006/main" count="796" uniqueCount="262">
  <si>
    <t>Firma: Správa a údržba silnic Jihomoravského kraje, příspěvková organizace kraje</t>
  </si>
  <si>
    <t>Rekapitulace ceny</t>
  </si>
  <si>
    <t>Stavba: II/373 - Křtiny - Opěrná zeď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</si>
  <si>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</si>
  <si>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</si>
  <si>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</si>
  <si>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</si>
  <si>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</si>
  <si>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</si>
  <si>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</si>
  <si>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</si>
  <si>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</si>
  <si>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</si>
  <si>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</si>
  <si>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</si>
  <si>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II/373</t>
  </si>
  <si>
    <t>Křtiny - Opěrná zeď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</si>
  <si>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</si>
  <si>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</si>
  <si>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</si>
  <si>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</si>
  <si>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</si>
  <si>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</si>
  <si>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</si>
  <si>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</si>
  <si>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</si>
  <si>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</si>
  <si>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</si>
  <si>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</si>
  <si>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</si>
  <si>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</si>
  <si>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</si>
  <si>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</si>
  <si>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</si>
  <si>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</si>
  <si>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</si>
  <si>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</si>
  <si>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</si>
  <si>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</si>
  <si>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</si>
  <si>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</si>
  <si>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</si>
  <si>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</si>
  <si>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</si>
  <si>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</si>
  <si>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</si>
  <si>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</si>
  <si>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</si>
  <si>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</si>
  <si>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</si>
  <si>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</si>
  <si>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</si>
  <si>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</si>
  <si>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</si>
  <si>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</si>
  <si>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</si>
  <si>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</si>
  <si>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</si>
  <si>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</si>
  <si>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</si>
  <si>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</si>
  <si>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</si>
  <si>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</si>
  <si>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</si>
  <si>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</si>
  <si>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</si>
  <si>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</si>
  <si>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</si>
  <si>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</si>
  <si>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</si>
  <si>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</si>
  <si>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</si>
  <si>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</si>
  <si>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</si>
  <si>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</si>
  <si>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00014</t>
  </si>
  <si>
    <t>Zajištění provedení a výstupů veškerých zkoušek a revizí - popsáno v obchodních podmínkách, technických podmínkách a normách ČSN</t>
  </si>
  <si>
    <t>7</t>
  </si>
  <si>
    <t>00015</t>
  </si>
  <si>
    <t>Bezpečnostní opatření - popsáno v projektové dokumentaci</t>
  </si>
  <si>
    <t>SO 205</t>
  </si>
  <si>
    <t>Opěrná zeď</t>
  </si>
  <si>
    <t>014102</t>
  </si>
  <si>
    <t>POPLATKY ZA SKLÁDKU</t>
  </si>
  <si>
    <t>T</t>
  </si>
  <si>
    <t>beton</t>
  </si>
  <si>
    <t>30,720*2,2=67,584 [A]</t>
  </si>
  <si>
    <t>zahrnuje veškeré poplatky provozovateli skládky související s uložením odpadu na skládce.</t>
  </si>
  <si>
    <t>014122</t>
  </si>
  <si>
    <t>POPLATKY ZA SKLÁDKU TYP S-OO (OSTATNÍ ODPAD)</t>
  </si>
  <si>
    <t>(172,8+12,25)*2,0=370,100 [A]</t>
  </si>
  <si>
    <t>02710</t>
  </si>
  <si>
    <t>POMOC PRÁCE ZŘÍZ NEBO ZAJIŠŤ OBJÍŽĎKY A PŘÍSTUP CESTY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</si>
  <si>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 
Vše v režii zhotovitele.</t>
  </si>
  <si>
    <t>zahrnuje veškeré náklady spojené s objednatelem požadovanými zařízeními</t>
  </si>
  <si>
    <t>03750</t>
  </si>
  <si>
    <t>POMOC PRÁCE ZAJIŠŤ NEBO ZŘÍZ LEŠENÍ</t>
  </si>
  <si>
    <t>Demontáž části žlabu s okapovým plechem, rozebrání a zpětná úprava do původního stavu krytiny.</t>
  </si>
  <si>
    <t>zahrnuje objednatelem povolené náklady na požadovaná zařízení zhotovitele</t>
  </si>
  <si>
    <t>Zemní práce</t>
  </si>
  <si>
    <t>113137</t>
  </si>
  <si>
    <t>ODSTRANĚNÍ KRYTU ZPEVNĚNÝCH PLOCH S ASFALT POJIVEM, ODVOZ DO 16KM</t>
  </si>
  <si>
    <t>M3</t>
  </si>
  <si>
    <t>35*3,5*0,1=12,250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</si>
  <si>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</si>
  <si>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113321</t>
  </si>
  <si>
    <t>ODSTRAN PODKL ZPEVNĚNÝCH PLOCH Z KAMENIVA NESTMEL, ODVOZ DO 1KM</t>
  </si>
  <si>
    <t>Zřízení deponie v režii zhotovitele.</t>
  </si>
  <si>
    <t>35*3,5*0,4=49,000 [A]</t>
  </si>
  <si>
    <t>132736</t>
  </si>
  <si>
    <t>HLOUBENÍ RÝH ŠÍŘ DO 2M PAŽ I NEPAŽ TŘ. I, ODVOZ DO 12KM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</si>
  <si>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</si>
  <si>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8</t>
  </si>
  <si>
    <t>17411</t>
  </si>
  <si>
    <t>ZÁSYP JAM A RÝH ZEMINOU SE ZHUTNĚNÍM</t>
  </si>
  <si>
    <t>bez nákupu</t>
  </si>
  <si>
    <t>1,48*33=48,840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</si>
  <si>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</si>
  <si>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</si>
  <si>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a</t>
  </si>
  <si>
    <t>OBSYP POTRUBÍ A OBJEKTŮ Z NAKUPOVANÝCH MATERIÁLŮ</t>
  </si>
  <si>
    <t>štěrkodrť 0/32 tř. A</t>
  </si>
  <si>
    <t>0,4*1*32=12,800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</si>
  <si>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</si>
  <si>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b</t>
  </si>
  <si>
    <t>štěrkopísek 0/16</t>
  </si>
  <si>
    <t>1,2*32*0,3=11,520 [A]</t>
  </si>
  <si>
    <t>11</t>
  </si>
  <si>
    <t>18110</t>
  </si>
  <si>
    <t>ÚPRAVA PLÁNĚ SE ZHUTNĚNÍM V HORNINĚ TŘ. I</t>
  </si>
  <si>
    <t>M2</t>
  </si>
  <si>
    <t>položka zahrnuje úpravu pláně včetně vyrovnání výškových rozdílů. Míru zhutnění určuje projekt.</t>
  </si>
  <si>
    <t>12</t>
  </si>
  <si>
    <t>18223</t>
  </si>
  <si>
    <t>ROZPROSTŘENÍ ORNICE VE SVAHU V TL DO 0,20M</t>
  </si>
  <si>
    <t>položka zahrnuje:  
nutné přemístění ornice z dočasných skládek vzdálených do 50m  
rozprostření ornice v předepsané tloušťce ve svahu přes 1:5</t>
  </si>
  <si>
    <t>13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</si>
  <si>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</si>
  <si>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</si>
  <si>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</si>
  <si>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14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</si>
  <si>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</si>
  <si>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</si>
  <si>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</si>
  <si>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Základy</t>
  </si>
  <si>
    <t>15</t>
  </si>
  <si>
    <t>212035</t>
  </si>
  <si>
    <t>TRATIVODY KOMPLET Z TRUB NEKOV DN DO 150MM, RÝHA TŘ I</t>
  </si>
  <si>
    <t>M</t>
  </si>
  <si>
    <t>Trubka korugovaná PP SN 8 celoperforovaná 360° DN 150</t>
  </si>
  <si>
    <t>32+20=52,000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</si>
  <si>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</si>
  <si>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16</t>
  </si>
  <si>
    <t>21461</t>
  </si>
  <si>
    <t>SEPARAČNÍ GEOTEXTILIE</t>
  </si>
  <si>
    <t>1,3*32=41,600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</si>
  <si>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</si>
  <si>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17</t>
  </si>
  <si>
    <t>272315</t>
  </si>
  <si>
    <t>ZÁKLADY Z PROSTÉHO BETONU DO C30/37</t>
  </si>
  <si>
    <t>0,4*0,2*32=2,560 [A] 
0,2*0,2*32=1,280 [B] 
A+B=3,840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</si>
  <si>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</si>
  <si>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18</t>
  </si>
  <si>
    <t>272325</t>
  </si>
  <si>
    <t>ZÁKLADY ZE ŽELEZOBETONU DO C30/37</t>
  </si>
  <si>
    <t>1,2*0,4*31,55=15,144 [A]</t>
  </si>
  <si>
    <t>19</t>
  </si>
  <si>
    <t>28999</t>
  </si>
  <si>
    <t>OPLÁŠTĚNÍ (ZPEVNĚNÍ) Z FÓLIE</t>
  </si>
  <si>
    <t>1,2*32=38,400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</si>
  <si>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</si>
  <si>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</si>
  <si>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20</t>
  </si>
  <si>
    <t>317325</t>
  </si>
  <si>
    <t>ŘÍMSY ZE ŽELEZOBETONU DO C30/37</t>
  </si>
  <si>
    <t>0,06*31,55=1,893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</si>
  <si>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</si>
  <si>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21</t>
  </si>
  <si>
    <t>327323</t>
  </si>
  <si>
    <t>ZDI OPĚRNÉ, ZÁRUBNÍ, NÁBŘEŽNÍ ZE ŽELEZOVÉHO BETONU DO C16/20</t>
  </si>
  <si>
    <t>1,4*0,1*32=4,480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</si>
  <si>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</si>
  <si>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22</t>
  </si>
  <si>
    <t>327325</t>
  </si>
  <si>
    <t>ZDI OPĚRNÉ, ZÁRUBNÍ, NÁBŘEŽNÍ ZE ŽELEZOVÉHO BETONU DO C30/37</t>
  </si>
  <si>
    <t>46,4*0,29=13,456 [A]</t>
  </si>
  <si>
    <t>Komunikace</t>
  </si>
  <si>
    <t>23</t>
  </si>
  <si>
    <t>56333</t>
  </si>
  <si>
    <t>VOZOVKOVÉ VRSTVY ZE ŠTĚRKODRTI TL. DO 150MM</t>
  </si>
  <si>
    <t>35*3,5*2=245,000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</si>
  <si>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</si>
  <si>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24</t>
  </si>
  <si>
    <t>572121</t>
  </si>
  <si>
    <t>INFILTRAČNÍ POSTŘIK ASFALTOVÝ DO 1,0KG/M2</t>
  </si>
  <si>
    <t>35*3,5=122,500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</si>
  <si>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</si>
  <si>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25</t>
  </si>
  <si>
    <t>572212</t>
  </si>
  <si>
    <t>SPOJOVACÍ POSTŘIK Z MODIFIK ASFALTU DO 0,5KG/M2</t>
  </si>
  <si>
    <t>v množství 0,40kg/m2</t>
  </si>
  <si>
    <t>26</t>
  </si>
  <si>
    <t>v množství 0,30kg/m2</t>
  </si>
  <si>
    <t>27</t>
  </si>
  <si>
    <t>574A34</t>
  </si>
  <si>
    <t>ASFALTOVÝ BETON PRO OBRUSNÉ VRSTVY ACO 11+, 11S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</si>
  <si>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</si>
  <si>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28</t>
  </si>
  <si>
    <t>574C56</t>
  </si>
  <si>
    <t>ASFALTOVÝ BETON PRO LOŽNÍ VRSTVY ACL 16+, 16S TL. 60MM</t>
  </si>
  <si>
    <t>29</t>
  </si>
  <si>
    <t>574E46</t>
  </si>
  <si>
    <t>ASFALTOVÝ BETON PRO PODKLADNÍ VRSTVY ACP 16+, 16S TL. 50MM</t>
  </si>
  <si>
    <t>30</t>
  </si>
  <si>
    <t>58920</t>
  </si>
  <si>
    <t>VÝPLŇ SPAR MODIFIKOVANÝM ASFALTEM</t>
  </si>
  <si>
    <t>32+43=75,000 [A]</t>
  </si>
  <si>
    <t>položka zahrnuje:  
- dodávku předepsaného materiálu  
- vyčištění a výplň spar tímto materiálem</t>
  </si>
  <si>
    <t>Přidružená stavební výroba</t>
  </si>
  <si>
    <t>31</t>
  </si>
  <si>
    <t>711111</t>
  </si>
  <si>
    <t>IZOLACE BĚŽNÝCH KONSTRUKCÍ PROTI ZEMNÍ VLHKOSTI ASFALTOVÝMI NÁTĚRY</t>
  </si>
  <si>
    <t>Penetrační asfaltový nátěr</t>
  </si>
  <si>
    <t>(0,6+0,4+0,9+1,9+0,5)*32=137,600 [A] 
32*0,5=16,000 [B] 
A+B=153,600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</si>
  <si>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</si>
  <si>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32</t>
  </si>
  <si>
    <t>Hydroizolační asfaltový nátěr</t>
  </si>
  <si>
    <t>(0,6+0,4+0,9+1,9+0,5)*32*2=275,200 [A]</t>
  </si>
  <si>
    <t>33</t>
  </si>
  <si>
    <t>711112</t>
  </si>
  <si>
    <t>IZOLACE BĚŽNÝCH KONSTRUKCÍ PROTI ZEMNÍ VLHKOSTI ASFALTOVÝMI PÁSY</t>
  </si>
  <si>
    <t>(0,6+0,4+0,9+1,9+0,5)*32=137,600 [A] 
0,5*0,5*3=0,750 [B] 
0,3*0,5*3=0,450 [C] 
32*0,5=16,000 [D] 
A+B+C+D=154,800 [E]</t>
  </si>
  <si>
    <t>34</t>
  </si>
  <si>
    <t>711117</t>
  </si>
  <si>
    <t>IZOLACE BĚŽNÝCH KONSTRUKCÍ PROTI ZEMNÍ VLHKOSTI Z PE FÓLIÍ</t>
  </si>
  <si>
    <t>2,5*2=5,000 [A]</t>
  </si>
  <si>
    <t>Potrubí</t>
  </si>
  <si>
    <t>35</t>
  </si>
  <si>
    <t>87634</t>
  </si>
  <si>
    <t>CHRÁNIČKY Z TRUB PLASTOVÝCH DN DO 200MM</t>
  </si>
  <si>
    <t>14*0,5=7,000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</si>
  <si>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</si>
  <si>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Ostatní konstrukce a práce</t>
  </si>
  <si>
    <t>36</t>
  </si>
  <si>
    <t>9111B1</t>
  </si>
  <si>
    <t>ZÁBRADLÍ SILNIČNÍ SE SVISLOU VÝPLNÍ - DODÁVKA A MONTÁŽ</t>
  </si>
  <si>
    <t>Zábradlí dle výkresu 5.Detaily-řezy.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</si>
  <si>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</si>
  <si>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37</t>
  </si>
  <si>
    <t>919114</t>
  </si>
  <si>
    <t>ŘEZÁNÍ ASFALTOVÉHO KRYTU VOZOVEK TL DO 200MM</t>
  </si>
  <si>
    <t>položka zahrnuje řezání vozovkové vrstvy v předepsané tloušťce, včetně spotřeby vody</t>
  </si>
  <si>
    <t>38</t>
  </si>
  <si>
    <t>93121</t>
  </si>
  <si>
    <t>VÝPLŇ DILATAČNÍCH SPAR Z ASFALTOVÝCH PÁSŮ</t>
  </si>
  <si>
    <t>položka zahrnuje dodávku a osazení předepsaného materiálu, očištění ploch spáry před úpravou, očištění okolí spáry po úpravě</t>
  </si>
  <si>
    <t>39</t>
  </si>
  <si>
    <t>966166</t>
  </si>
  <si>
    <t>BOURÁNÍ KONSTRUKCÍ ZE ŽELEZOBETONU S ODVOZEM DO 12KM</t>
  </si>
  <si>
    <t>předpoklad, bude čerpáno dle skutečného množství vybouraného betonu.</t>
  </si>
  <si>
    <t>Dřík: 32*(1,8-0,8)*0,4=12,800 [A] 
Základ: 32*1,4*0,4=17,920 [B] 
Celkem: A+B=30,720 [C]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</si>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</sst>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'000_Ostatní'!I3</f>
      </c>
      <c s="20">
        <f>'000_Ostatní'!O2</f>
      </c>
      <c s="20">
        <f>C10+D10</f>
      </c>
    </row>
    <row r="11" spans="1:5" ht="12.75" customHeight="1">
      <c r="A11" s="19" t="s">
        <v>63</v>
      </c>
      <c s="19" t="s">
        <v>29</v>
      </c>
      <c s="20">
        <f>'000_Vedlejší'!I3</f>
      </c>
      <c s="20">
        <f>'000_Vedlejší'!O2</f>
      </c>
      <c s="20">
        <f>C11+D11</f>
      </c>
    </row>
    <row r="12" spans="1:5" ht="12.75" customHeight="1">
      <c r="A12" s="40" t="s">
        <v>80</v>
      </c>
      <c s="40" t="s">
        <v>81</v>
      </c>
      <c s="41">
        <f>'SO 205'!I3</f>
      </c>
      <c s="41">
        <f>'SO 205'!O2</f>
      </c>
      <c s="41">
        <f>C12+D12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</f>
      </c>
      <c>
        <f>0+O10+O14</f>
      </c>
    </row>
    <row r="10" spans="1:16" ht="12.7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55</v>
      </c>
    </row>
    <row r="12" spans="1:5" ht="12.75">
      <c r="A12" s="37" t="s">
        <v>56</v>
      </c>
      <c r="E12" s="38" t="s">
        <v>51</v>
      </c>
    </row>
    <row r="13" spans="1:5" ht="12.75">
      <c r="A13" t="s">
        <v>57</v>
      </c>
      <c r="E13" s="36" t="s">
        <v>58</v>
      </c>
    </row>
    <row r="14" spans="1:16" ht="12.75">
      <c r="A14" s="24" t="s">
        <v>49</v>
      </c>
      <c s="29" t="s">
        <v>27</v>
      </c>
      <c s="29" t="s">
        <v>59</v>
      </c>
      <c s="24" t="s">
        <v>51</v>
      </c>
      <c s="30" t="s">
        <v>60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61</v>
      </c>
    </row>
    <row r="16" spans="1:5" ht="12.75">
      <c r="A16" s="37" t="s">
        <v>56</v>
      </c>
      <c r="E16" s="38" t="s">
        <v>51</v>
      </c>
    </row>
    <row r="17" spans="1:5" ht="63.75">
      <c r="A17" t="s">
        <v>57</v>
      </c>
      <c r="E17" s="36" t="s">
        <v>62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63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63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0+I10+I14+I18+I22+I26+I30+I34</f>
      </c>
      <c>
        <f>0+O10+O14+O18+O22+O26+O30+O34</f>
      </c>
    </row>
    <row r="10" spans="1:16" ht="25.5">
      <c r="A10" s="24" t="s">
        <v>49</v>
      </c>
      <c s="29" t="s">
        <v>33</v>
      </c>
      <c s="29" t="s">
        <v>64</v>
      </c>
      <c s="24" t="s">
        <v>65</v>
      </c>
      <c s="30" t="s">
        <v>66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7" t="s">
        <v>56</v>
      </c>
      <c r="E12" s="38" t="s">
        <v>51</v>
      </c>
    </row>
    <row r="13" spans="1:5" ht="12.75">
      <c r="A13" t="s">
        <v>57</v>
      </c>
      <c r="E13" s="36" t="s">
        <v>51</v>
      </c>
    </row>
    <row r="14" spans="1:16" ht="12.75">
      <c r="A14" s="24" t="s">
        <v>49</v>
      </c>
      <c s="29" t="s">
        <v>27</v>
      </c>
      <c s="29" t="s">
        <v>67</v>
      </c>
      <c s="24" t="s">
        <v>65</v>
      </c>
      <c s="30" t="s">
        <v>68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51</v>
      </c>
    </row>
    <row r="16" spans="1:5" ht="12.75">
      <c r="A16" s="37" t="s">
        <v>56</v>
      </c>
      <c r="E16" s="38" t="s">
        <v>51</v>
      </c>
    </row>
    <row r="17" spans="1:5" ht="12.75">
      <c r="A17" t="s">
        <v>57</v>
      </c>
      <c r="E17" s="36" t="s">
        <v>51</v>
      </c>
    </row>
    <row r="18" spans="1:16" ht="12.75">
      <c r="A18" s="24" t="s">
        <v>49</v>
      </c>
      <c s="29" t="s">
        <v>26</v>
      </c>
      <c s="29" t="s">
        <v>69</v>
      </c>
      <c s="24" t="s">
        <v>65</v>
      </c>
      <c s="30" t="s">
        <v>70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12.75">
      <c r="A20" s="37" t="s">
        <v>56</v>
      </c>
      <c r="E20" s="38" t="s">
        <v>51</v>
      </c>
    </row>
    <row r="21" spans="1:5" ht="12.75">
      <c r="A21" t="s">
        <v>57</v>
      </c>
      <c r="E21" s="36" t="s">
        <v>51</v>
      </c>
    </row>
    <row r="22" spans="1:16" ht="25.5">
      <c r="A22" s="24" t="s">
        <v>49</v>
      </c>
      <c s="29" t="s">
        <v>37</v>
      </c>
      <c s="29" t="s">
        <v>71</v>
      </c>
      <c s="24" t="s">
        <v>65</v>
      </c>
      <c s="30" t="s">
        <v>72</v>
      </c>
      <c s="31" t="s">
        <v>53</v>
      </c>
      <c s="32">
        <v>1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51</v>
      </c>
    </row>
    <row r="24" spans="1:5" ht="12.75">
      <c r="A24" s="37" t="s">
        <v>56</v>
      </c>
      <c r="E24" s="38" t="s">
        <v>51</v>
      </c>
    </row>
    <row r="25" spans="1:5" ht="12.75">
      <c r="A25" t="s">
        <v>57</v>
      </c>
      <c r="E25" s="36" t="s">
        <v>51</v>
      </c>
    </row>
    <row r="26" spans="1:16" ht="25.5">
      <c r="A26" s="24" t="s">
        <v>49</v>
      </c>
      <c s="29" t="s">
        <v>39</v>
      </c>
      <c s="29" t="s">
        <v>73</v>
      </c>
      <c s="24" t="s">
        <v>65</v>
      </c>
      <c s="30" t="s">
        <v>74</v>
      </c>
      <c s="31" t="s">
        <v>53</v>
      </c>
      <c s="32">
        <v>1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12.75">
      <c r="A27" s="35" t="s">
        <v>54</v>
      </c>
      <c r="E27" s="36" t="s">
        <v>51</v>
      </c>
    </row>
    <row r="28" spans="1:5" ht="12.75">
      <c r="A28" s="37" t="s">
        <v>56</v>
      </c>
      <c r="E28" s="38" t="s">
        <v>51</v>
      </c>
    </row>
    <row r="29" spans="1:5" ht="12.75">
      <c r="A29" t="s">
        <v>57</v>
      </c>
      <c r="E29" s="36" t="s">
        <v>51</v>
      </c>
    </row>
    <row r="30" spans="1:16" ht="25.5">
      <c r="A30" s="24" t="s">
        <v>49</v>
      </c>
      <c s="29" t="s">
        <v>41</v>
      </c>
      <c s="29" t="s">
        <v>75</v>
      </c>
      <c s="24" t="s">
        <v>65</v>
      </c>
      <c s="30" t="s">
        <v>76</v>
      </c>
      <c s="31" t="s">
        <v>53</v>
      </c>
      <c s="32">
        <v>1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12.75">
      <c r="A31" s="35" t="s">
        <v>54</v>
      </c>
      <c r="E31" s="36" t="s">
        <v>51</v>
      </c>
    </row>
    <row r="32" spans="1:5" ht="12.75">
      <c r="A32" s="37" t="s">
        <v>56</v>
      </c>
      <c r="E32" s="38" t="s">
        <v>51</v>
      </c>
    </row>
    <row r="33" spans="1:5" ht="12.75">
      <c r="A33" t="s">
        <v>57</v>
      </c>
      <c r="E33" s="36" t="s">
        <v>51</v>
      </c>
    </row>
    <row r="34" spans="1:16" ht="12.75">
      <c r="A34" s="24" t="s">
        <v>49</v>
      </c>
      <c s="29" t="s">
        <v>77</v>
      </c>
      <c s="29" t="s">
        <v>78</v>
      </c>
      <c s="24" t="s">
        <v>65</v>
      </c>
      <c s="30" t="s">
        <v>79</v>
      </c>
      <c s="31" t="s">
        <v>53</v>
      </c>
      <c s="32">
        <v>1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51</v>
      </c>
    </row>
    <row r="36" spans="1:5" ht="12.75">
      <c r="A36" s="37" t="s">
        <v>56</v>
      </c>
      <c r="E36" s="38" t="s">
        <v>51</v>
      </c>
    </row>
    <row r="37" spans="1:5" ht="12.75">
      <c r="A37" t="s">
        <v>57</v>
      </c>
      <c r="E37" s="36" t="s">
        <v>51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0+O8+O25+O66+O87+O100+O133+O150+O155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80</v>
      </c>
      <c s="39">
        <f>0+I8+I25+I66+I87+I100+I133+I150+I155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80</v>
      </c>
      <c s="6"/>
      <c s="18" t="s">
        <v>81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4" t="s">
        <v>49</v>
      </c>
      <c s="29" t="s">
        <v>33</v>
      </c>
      <c s="29" t="s">
        <v>82</v>
      </c>
      <c s="24" t="s">
        <v>51</v>
      </c>
      <c s="30" t="s">
        <v>83</v>
      </c>
      <c s="31" t="s">
        <v>84</v>
      </c>
      <c s="32">
        <v>67.584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85</v>
      </c>
    </row>
    <row r="11" spans="1:5" ht="12.75">
      <c r="A11" s="37" t="s">
        <v>56</v>
      </c>
      <c r="E11" s="38" t="s">
        <v>86</v>
      </c>
    </row>
    <row r="12" spans="1:5" ht="25.5">
      <c r="A12" t="s">
        <v>57</v>
      </c>
      <c r="E12" s="36" t="s">
        <v>87</v>
      </c>
    </row>
    <row r="13" spans="1:16" ht="12.75">
      <c r="A13" s="24" t="s">
        <v>49</v>
      </c>
      <c s="29" t="s">
        <v>27</v>
      </c>
      <c s="29" t="s">
        <v>88</v>
      </c>
      <c s="24" t="s">
        <v>51</v>
      </c>
      <c s="30" t="s">
        <v>89</v>
      </c>
      <c s="31" t="s">
        <v>84</v>
      </c>
      <c s="32">
        <v>370.1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51</v>
      </c>
    </row>
    <row r="15" spans="1:5" ht="12.75">
      <c r="A15" s="37" t="s">
        <v>56</v>
      </c>
      <c r="E15" s="38" t="s">
        <v>90</v>
      </c>
    </row>
    <row r="16" spans="1:5" ht="25.5">
      <c r="A16" t="s">
        <v>57</v>
      </c>
      <c r="E16" s="36" t="s">
        <v>87</v>
      </c>
    </row>
    <row r="17" spans="1:16" ht="12.75">
      <c r="A17" s="24" t="s">
        <v>49</v>
      </c>
      <c s="29" t="s">
        <v>26</v>
      </c>
      <c s="29" t="s">
        <v>91</v>
      </c>
      <c s="24" t="s">
        <v>51</v>
      </c>
      <c s="30" t="s">
        <v>92</v>
      </c>
      <c s="31" t="s">
        <v>53</v>
      </c>
      <c s="32">
        <v>1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7.5">
      <c r="A18" s="35" t="s">
        <v>54</v>
      </c>
      <c r="E18" s="36" t="s">
        <v>93</v>
      </c>
    </row>
    <row r="19" spans="1:5" ht="12.75">
      <c r="A19" s="37" t="s">
        <v>56</v>
      </c>
      <c r="E19" s="38" t="s">
        <v>51</v>
      </c>
    </row>
    <row r="20" spans="1:5" ht="12.75">
      <c r="A20" t="s">
        <v>57</v>
      </c>
      <c r="E20" s="36" t="s">
        <v>94</v>
      </c>
    </row>
    <row r="21" spans="1:16" ht="12.75">
      <c r="A21" s="24" t="s">
        <v>49</v>
      </c>
      <c s="29" t="s">
        <v>37</v>
      </c>
      <c s="29" t="s">
        <v>95</v>
      </c>
      <c s="24" t="s">
        <v>51</v>
      </c>
      <c s="30" t="s">
        <v>96</v>
      </c>
      <c s="31" t="s">
        <v>53</v>
      </c>
      <c s="32">
        <v>1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25.5">
      <c r="A22" s="35" t="s">
        <v>54</v>
      </c>
      <c r="E22" s="36" t="s">
        <v>97</v>
      </c>
    </row>
    <row r="23" spans="1:5" ht="12.75">
      <c r="A23" s="37" t="s">
        <v>56</v>
      </c>
      <c r="E23" s="38" t="s">
        <v>51</v>
      </c>
    </row>
    <row r="24" spans="1:5" ht="12.75">
      <c r="A24" t="s">
        <v>57</v>
      </c>
      <c r="E24" s="36" t="s">
        <v>98</v>
      </c>
    </row>
    <row r="25" spans="1:18" ht="12.75" customHeight="1">
      <c r="A25" s="6" t="s">
        <v>47</v>
      </c>
      <c s="6"/>
      <c s="43" t="s">
        <v>33</v>
      </c>
      <c s="6"/>
      <c s="27" t="s">
        <v>99</v>
      </c>
      <c s="6"/>
      <c s="6"/>
      <c s="6"/>
      <c s="44">
        <f>0+Q25</f>
      </c>
      <c r="O25">
        <f>0+R25</f>
      </c>
      <c r="Q25">
        <f>0+I26+I30+I34+I38+I42+I46+I50+I54+I58+I62</f>
      </c>
      <c>
        <f>0+O26+O30+O34+O38+O42+O46+O50+O54+O58+O62</f>
      </c>
    </row>
    <row r="26" spans="1:16" ht="25.5">
      <c r="A26" s="24" t="s">
        <v>49</v>
      </c>
      <c s="29" t="s">
        <v>39</v>
      </c>
      <c s="29" t="s">
        <v>100</v>
      </c>
      <c s="24" t="s">
        <v>51</v>
      </c>
      <c s="30" t="s">
        <v>101</v>
      </c>
      <c s="31" t="s">
        <v>102</v>
      </c>
      <c s="32">
        <v>12.25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12.75">
      <c r="A27" s="35" t="s">
        <v>54</v>
      </c>
      <c r="E27" s="36" t="s">
        <v>51</v>
      </c>
    </row>
    <row r="28" spans="1:5" ht="12.75">
      <c r="A28" s="37" t="s">
        <v>56</v>
      </c>
      <c r="E28" s="38" t="s">
        <v>103</v>
      </c>
    </row>
    <row r="29" spans="1:5" ht="63.75">
      <c r="A29" t="s">
        <v>57</v>
      </c>
      <c r="E29" s="36" t="s">
        <v>104</v>
      </c>
    </row>
    <row r="30" spans="1:16" ht="25.5">
      <c r="A30" s="24" t="s">
        <v>49</v>
      </c>
      <c s="29" t="s">
        <v>41</v>
      </c>
      <c s="29" t="s">
        <v>105</v>
      </c>
      <c s="24" t="s">
        <v>51</v>
      </c>
      <c s="30" t="s">
        <v>106</v>
      </c>
      <c s="31" t="s">
        <v>102</v>
      </c>
      <c s="32">
        <v>49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12.75">
      <c r="A31" s="35" t="s">
        <v>54</v>
      </c>
      <c r="E31" s="36" t="s">
        <v>107</v>
      </c>
    </row>
    <row r="32" spans="1:5" ht="12.75">
      <c r="A32" s="37" t="s">
        <v>56</v>
      </c>
      <c r="E32" s="38" t="s">
        <v>108</v>
      </c>
    </row>
    <row r="33" spans="1:5" ht="63.75">
      <c r="A33" t="s">
        <v>57</v>
      </c>
      <c r="E33" s="36" t="s">
        <v>104</v>
      </c>
    </row>
    <row r="34" spans="1:16" ht="12.75">
      <c r="A34" s="24" t="s">
        <v>49</v>
      </c>
      <c s="29" t="s">
        <v>77</v>
      </c>
      <c s="29" t="s">
        <v>109</v>
      </c>
      <c s="24" t="s">
        <v>51</v>
      </c>
      <c s="30" t="s">
        <v>110</v>
      </c>
      <c s="31" t="s">
        <v>102</v>
      </c>
      <c s="32">
        <v>172.8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51</v>
      </c>
    </row>
    <row r="36" spans="1:5" ht="12.75">
      <c r="A36" s="37" t="s">
        <v>56</v>
      </c>
      <c r="E36" s="38" t="s">
        <v>51</v>
      </c>
    </row>
    <row r="37" spans="1:5" ht="318.75">
      <c r="A37" t="s">
        <v>57</v>
      </c>
      <c r="E37" s="36" t="s">
        <v>111</v>
      </c>
    </row>
    <row r="38" spans="1:16" ht="12.75">
      <c r="A38" s="24" t="s">
        <v>49</v>
      </c>
      <c s="29" t="s">
        <v>112</v>
      </c>
      <c s="29" t="s">
        <v>113</v>
      </c>
      <c s="24" t="s">
        <v>51</v>
      </c>
      <c s="30" t="s">
        <v>114</v>
      </c>
      <c s="31" t="s">
        <v>102</v>
      </c>
      <c s="32">
        <v>48.84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12.75">
      <c r="A39" s="35" t="s">
        <v>54</v>
      </c>
      <c r="E39" s="36" t="s">
        <v>115</v>
      </c>
    </row>
    <row r="40" spans="1:5" ht="12.75">
      <c r="A40" s="37" t="s">
        <v>56</v>
      </c>
      <c r="E40" s="38" t="s">
        <v>116</v>
      </c>
    </row>
    <row r="41" spans="1:5" ht="229.5">
      <c r="A41" t="s">
        <v>57</v>
      </c>
      <c r="E41" s="36" t="s">
        <v>117</v>
      </c>
    </row>
    <row r="42" spans="1:16" ht="12.75">
      <c r="A42" s="24" t="s">
        <v>49</v>
      </c>
      <c s="29" t="s">
        <v>44</v>
      </c>
      <c s="29" t="s">
        <v>118</v>
      </c>
      <c s="24" t="s">
        <v>119</v>
      </c>
      <c s="30" t="s">
        <v>120</v>
      </c>
      <c s="31" t="s">
        <v>102</v>
      </c>
      <c s="32">
        <v>12.8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12.75">
      <c r="A43" s="35" t="s">
        <v>54</v>
      </c>
      <c r="E43" s="36" t="s">
        <v>121</v>
      </c>
    </row>
    <row r="44" spans="1:5" ht="12.75">
      <c r="A44" s="37" t="s">
        <v>56</v>
      </c>
      <c r="E44" s="38" t="s">
        <v>122</v>
      </c>
    </row>
    <row r="45" spans="1:5" ht="293.25">
      <c r="A45" t="s">
        <v>57</v>
      </c>
      <c r="E45" s="36" t="s">
        <v>123</v>
      </c>
    </row>
    <row r="46" spans="1:16" ht="12.75">
      <c r="A46" s="24" t="s">
        <v>49</v>
      </c>
      <c s="29" t="s">
        <v>46</v>
      </c>
      <c s="29" t="s">
        <v>118</v>
      </c>
      <c s="24" t="s">
        <v>124</v>
      </c>
      <c s="30" t="s">
        <v>120</v>
      </c>
      <c s="31" t="s">
        <v>102</v>
      </c>
      <c s="32">
        <v>11.52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125</v>
      </c>
    </row>
    <row r="48" spans="1:5" ht="12.75">
      <c r="A48" s="37" t="s">
        <v>56</v>
      </c>
      <c r="E48" s="38" t="s">
        <v>126</v>
      </c>
    </row>
    <row r="49" spans="1:5" ht="293.25">
      <c r="A49" t="s">
        <v>57</v>
      </c>
      <c r="E49" s="36" t="s">
        <v>123</v>
      </c>
    </row>
    <row r="50" spans="1:16" ht="12.75">
      <c r="A50" s="24" t="s">
        <v>49</v>
      </c>
      <c s="29" t="s">
        <v>127</v>
      </c>
      <c s="29" t="s">
        <v>128</v>
      </c>
      <c s="24" t="s">
        <v>51</v>
      </c>
      <c s="30" t="s">
        <v>129</v>
      </c>
      <c s="31" t="s">
        <v>130</v>
      </c>
      <c s="32">
        <v>122.5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12.75">
      <c r="A51" s="35" t="s">
        <v>54</v>
      </c>
      <c r="E51" s="36" t="s">
        <v>51</v>
      </c>
    </row>
    <row r="52" spans="1:5" ht="12.75">
      <c r="A52" s="37" t="s">
        <v>56</v>
      </c>
      <c r="E52" s="38" t="s">
        <v>51</v>
      </c>
    </row>
    <row r="53" spans="1:5" ht="25.5">
      <c r="A53" t="s">
        <v>57</v>
      </c>
      <c r="E53" s="36" t="s">
        <v>131</v>
      </c>
    </row>
    <row r="54" spans="1:16" ht="12.75">
      <c r="A54" s="24" t="s">
        <v>49</v>
      </c>
      <c s="29" t="s">
        <v>132</v>
      </c>
      <c s="29" t="s">
        <v>133</v>
      </c>
      <c s="24" t="s">
        <v>51</v>
      </c>
      <c s="30" t="s">
        <v>134</v>
      </c>
      <c s="31" t="s">
        <v>130</v>
      </c>
      <c s="32">
        <v>32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51</v>
      </c>
    </row>
    <row r="56" spans="1:5" ht="12.75">
      <c r="A56" s="37" t="s">
        <v>56</v>
      </c>
      <c r="E56" s="38" t="s">
        <v>51</v>
      </c>
    </row>
    <row r="57" spans="1:5" ht="38.25">
      <c r="A57" t="s">
        <v>57</v>
      </c>
      <c r="E57" s="36" t="s">
        <v>135</v>
      </c>
    </row>
    <row r="58" spans="1:16" ht="12.75">
      <c r="A58" s="24" t="s">
        <v>49</v>
      </c>
      <c s="29" t="s">
        <v>136</v>
      </c>
      <c s="29" t="s">
        <v>137</v>
      </c>
      <c s="24" t="s">
        <v>51</v>
      </c>
      <c s="30" t="s">
        <v>138</v>
      </c>
      <c s="31" t="s">
        <v>130</v>
      </c>
      <c s="32">
        <v>32</v>
      </c>
      <c s="33">
        <v>0</v>
      </c>
      <c s="34">
        <f>ROUND(ROUND(H58,2)*ROUND(G58,3),2)</f>
      </c>
      <c r="O58">
        <f>(I58*21)/100</f>
      </c>
      <c t="s">
        <v>27</v>
      </c>
    </row>
    <row r="59" spans="1:5" ht="12.75">
      <c r="A59" s="35" t="s">
        <v>54</v>
      </c>
      <c r="E59" s="36" t="s">
        <v>51</v>
      </c>
    </row>
    <row r="60" spans="1:5" ht="12.75">
      <c r="A60" s="37" t="s">
        <v>56</v>
      </c>
      <c r="E60" s="38" t="s">
        <v>51</v>
      </c>
    </row>
    <row r="61" spans="1:5" ht="25.5">
      <c r="A61" t="s">
        <v>57</v>
      </c>
      <c r="E61" s="36" t="s">
        <v>139</v>
      </c>
    </row>
    <row r="62" spans="1:16" ht="12.75">
      <c r="A62" s="24" t="s">
        <v>49</v>
      </c>
      <c s="29" t="s">
        <v>140</v>
      </c>
      <c s="29" t="s">
        <v>141</v>
      </c>
      <c s="24" t="s">
        <v>51</v>
      </c>
      <c s="30" t="s">
        <v>142</v>
      </c>
      <c s="31" t="s">
        <v>130</v>
      </c>
      <c s="32">
        <v>32</v>
      </c>
      <c s="33">
        <v>0</v>
      </c>
      <c s="34">
        <f>ROUND(ROUND(H62,2)*ROUND(G62,3),2)</f>
      </c>
      <c r="O62">
        <f>(I62*21)/100</f>
      </c>
      <c t="s">
        <v>27</v>
      </c>
    </row>
    <row r="63" spans="1:5" ht="12.75">
      <c r="A63" s="35" t="s">
        <v>54</v>
      </c>
      <c r="E63" s="36" t="s">
        <v>51</v>
      </c>
    </row>
    <row r="64" spans="1:5" ht="12.75">
      <c r="A64" s="37" t="s">
        <v>56</v>
      </c>
      <c r="E64" s="38" t="s">
        <v>51</v>
      </c>
    </row>
    <row r="65" spans="1:5" ht="38.25">
      <c r="A65" t="s">
        <v>57</v>
      </c>
      <c r="E65" s="36" t="s">
        <v>143</v>
      </c>
    </row>
    <row r="66" spans="1:18" ht="12.75" customHeight="1">
      <c r="A66" s="6" t="s">
        <v>47</v>
      </c>
      <c s="6"/>
      <c s="43" t="s">
        <v>27</v>
      </c>
      <c s="6"/>
      <c s="27" t="s">
        <v>144</v>
      </c>
      <c s="6"/>
      <c s="6"/>
      <c s="6"/>
      <c s="44">
        <f>0+Q66</f>
      </c>
      <c r="O66">
        <f>0+R66</f>
      </c>
      <c r="Q66">
        <f>0+I67+I71+I75+I79+I83</f>
      </c>
      <c>
        <f>0+O67+O71+O75+O79+O83</f>
      </c>
    </row>
    <row r="67" spans="1:16" ht="12.75">
      <c r="A67" s="24" t="s">
        <v>49</v>
      </c>
      <c s="29" t="s">
        <v>145</v>
      </c>
      <c s="29" t="s">
        <v>146</v>
      </c>
      <c s="24" t="s">
        <v>51</v>
      </c>
      <c s="30" t="s">
        <v>147</v>
      </c>
      <c s="31" t="s">
        <v>148</v>
      </c>
      <c s="32">
        <v>52</v>
      </c>
      <c s="33">
        <v>0</v>
      </c>
      <c s="34">
        <f>ROUND(ROUND(H67,2)*ROUND(G67,3),2)</f>
      </c>
      <c r="O67">
        <f>(I67*21)/100</f>
      </c>
      <c t="s">
        <v>27</v>
      </c>
    </row>
    <row r="68" spans="1:5" ht="12.75">
      <c r="A68" s="35" t="s">
        <v>54</v>
      </c>
      <c r="E68" s="36" t="s">
        <v>149</v>
      </c>
    </row>
    <row r="69" spans="1:5" ht="12.75">
      <c r="A69" s="37" t="s">
        <v>56</v>
      </c>
      <c r="E69" s="38" t="s">
        <v>150</v>
      </c>
    </row>
    <row r="70" spans="1:5" ht="165.75">
      <c r="A70" t="s">
        <v>57</v>
      </c>
      <c r="E70" s="36" t="s">
        <v>151</v>
      </c>
    </row>
    <row r="71" spans="1:16" ht="12.75">
      <c r="A71" s="24" t="s">
        <v>49</v>
      </c>
      <c s="29" t="s">
        <v>152</v>
      </c>
      <c s="29" t="s">
        <v>153</v>
      </c>
      <c s="24" t="s">
        <v>51</v>
      </c>
      <c s="30" t="s">
        <v>154</v>
      </c>
      <c s="31" t="s">
        <v>130</v>
      </c>
      <c s="32">
        <v>41.6</v>
      </c>
      <c s="33">
        <v>0</v>
      </c>
      <c s="34">
        <f>ROUND(ROUND(H71,2)*ROUND(G71,3),2)</f>
      </c>
      <c r="O71">
        <f>(I71*21)/100</f>
      </c>
      <c t="s">
        <v>27</v>
      </c>
    </row>
    <row r="72" spans="1:5" ht="12.75">
      <c r="A72" s="35" t="s">
        <v>54</v>
      </c>
      <c r="E72" s="36" t="s">
        <v>51</v>
      </c>
    </row>
    <row r="73" spans="1:5" ht="12.75">
      <c r="A73" s="37" t="s">
        <v>56</v>
      </c>
      <c r="E73" s="38" t="s">
        <v>155</v>
      </c>
    </row>
    <row r="74" spans="1:5" ht="102">
      <c r="A74" t="s">
        <v>57</v>
      </c>
      <c r="E74" s="36" t="s">
        <v>156</v>
      </c>
    </row>
    <row r="75" spans="1:16" ht="12.75">
      <c r="A75" s="24" t="s">
        <v>49</v>
      </c>
      <c s="29" t="s">
        <v>157</v>
      </c>
      <c s="29" t="s">
        <v>158</v>
      </c>
      <c s="24" t="s">
        <v>51</v>
      </c>
      <c s="30" t="s">
        <v>159</v>
      </c>
      <c s="31" t="s">
        <v>102</v>
      </c>
      <c s="32">
        <v>3.84</v>
      </c>
      <c s="33">
        <v>0</v>
      </c>
      <c s="34">
        <f>ROUND(ROUND(H75,2)*ROUND(G75,3),2)</f>
      </c>
      <c r="O75">
        <f>(I75*21)/100</f>
      </c>
      <c t="s">
        <v>27</v>
      </c>
    </row>
    <row r="76" spans="1:5" ht="12.75">
      <c r="A76" s="35" t="s">
        <v>54</v>
      </c>
      <c r="E76" s="36" t="s">
        <v>51</v>
      </c>
    </row>
    <row r="77" spans="1:5" ht="38.25">
      <c r="A77" s="37" t="s">
        <v>56</v>
      </c>
      <c r="E77" s="38" t="s">
        <v>160</v>
      </c>
    </row>
    <row r="78" spans="1:5" ht="369.75">
      <c r="A78" t="s">
        <v>57</v>
      </c>
      <c r="E78" s="36" t="s">
        <v>161</v>
      </c>
    </row>
    <row r="79" spans="1:16" ht="12.75">
      <c r="A79" s="24" t="s">
        <v>49</v>
      </c>
      <c s="29" t="s">
        <v>162</v>
      </c>
      <c s="29" t="s">
        <v>163</v>
      </c>
      <c s="24" t="s">
        <v>51</v>
      </c>
      <c s="30" t="s">
        <v>164</v>
      </c>
      <c s="31" t="s">
        <v>102</v>
      </c>
      <c s="32">
        <v>15.144</v>
      </c>
      <c s="33">
        <v>0</v>
      </c>
      <c s="34">
        <f>ROUND(ROUND(H79,2)*ROUND(G79,3),2)</f>
      </c>
      <c r="O79">
        <f>(I79*21)/100</f>
      </c>
      <c t="s">
        <v>27</v>
      </c>
    </row>
    <row r="80" spans="1:5" ht="12.75">
      <c r="A80" s="35" t="s">
        <v>54</v>
      </c>
      <c r="E80" s="36" t="s">
        <v>51</v>
      </c>
    </row>
    <row r="81" spans="1:5" ht="12.75">
      <c r="A81" s="37" t="s">
        <v>56</v>
      </c>
      <c r="E81" s="38" t="s">
        <v>165</v>
      </c>
    </row>
    <row r="82" spans="1:5" ht="369.75">
      <c r="A82" t="s">
        <v>57</v>
      </c>
      <c r="E82" s="36" t="s">
        <v>161</v>
      </c>
    </row>
    <row r="83" spans="1:16" ht="12.75">
      <c r="A83" s="24" t="s">
        <v>49</v>
      </c>
      <c s="29" t="s">
        <v>166</v>
      </c>
      <c s="29" t="s">
        <v>167</v>
      </c>
      <c s="24" t="s">
        <v>51</v>
      </c>
      <c s="30" t="s">
        <v>168</v>
      </c>
      <c s="31" t="s">
        <v>130</v>
      </c>
      <c s="32">
        <v>38.4</v>
      </c>
      <c s="33">
        <v>0</v>
      </c>
      <c s="34">
        <f>ROUND(ROUND(H83,2)*ROUND(G83,3),2)</f>
      </c>
      <c r="O83">
        <f>(I83*21)/100</f>
      </c>
      <c t="s">
        <v>27</v>
      </c>
    </row>
    <row r="84" spans="1:5" ht="12.75">
      <c r="A84" s="35" t="s">
        <v>54</v>
      </c>
      <c r="E84" s="36" t="s">
        <v>51</v>
      </c>
    </row>
    <row r="85" spans="1:5" ht="12.75">
      <c r="A85" s="37" t="s">
        <v>56</v>
      </c>
      <c r="E85" s="38" t="s">
        <v>169</v>
      </c>
    </row>
    <row r="86" spans="1:5" ht="102">
      <c r="A86" t="s">
        <v>57</v>
      </c>
      <c r="E86" s="36" t="s">
        <v>170</v>
      </c>
    </row>
    <row r="87" spans="1:18" ht="12.75" customHeight="1">
      <c r="A87" s="6" t="s">
        <v>47</v>
      </c>
      <c s="6"/>
      <c s="43" t="s">
        <v>26</v>
      </c>
      <c s="6"/>
      <c s="27" t="s">
        <v>171</v>
      </c>
      <c s="6"/>
      <c s="6"/>
      <c s="6"/>
      <c s="44">
        <f>0+Q87</f>
      </c>
      <c r="O87">
        <f>0+R87</f>
      </c>
      <c r="Q87">
        <f>0+I88+I92+I96</f>
      </c>
      <c>
        <f>0+O88+O92+O96</f>
      </c>
    </row>
    <row r="88" spans="1:16" ht="12.75">
      <c r="A88" s="24" t="s">
        <v>49</v>
      </c>
      <c s="29" t="s">
        <v>172</v>
      </c>
      <c s="29" t="s">
        <v>173</v>
      </c>
      <c s="24" t="s">
        <v>51</v>
      </c>
      <c s="30" t="s">
        <v>174</v>
      </c>
      <c s="31" t="s">
        <v>102</v>
      </c>
      <c s="32">
        <v>1.893</v>
      </c>
      <c s="33">
        <v>0</v>
      </c>
      <c s="34">
        <f>ROUND(ROUND(H88,2)*ROUND(G88,3),2)</f>
      </c>
      <c r="O88">
        <f>(I88*21)/100</f>
      </c>
      <c t="s">
        <v>27</v>
      </c>
    </row>
    <row r="89" spans="1:5" ht="12.75">
      <c r="A89" s="35" t="s">
        <v>54</v>
      </c>
      <c r="E89" s="36" t="s">
        <v>51</v>
      </c>
    </row>
    <row r="90" spans="1:5" ht="12.75">
      <c r="A90" s="37" t="s">
        <v>56</v>
      </c>
      <c r="E90" s="38" t="s">
        <v>175</v>
      </c>
    </row>
    <row r="91" spans="1:5" ht="382.5">
      <c r="A91" t="s">
        <v>57</v>
      </c>
      <c r="E91" s="36" t="s">
        <v>176</v>
      </c>
    </row>
    <row r="92" spans="1:16" ht="12.75">
      <c r="A92" s="24" t="s">
        <v>49</v>
      </c>
      <c s="29" t="s">
        <v>177</v>
      </c>
      <c s="29" t="s">
        <v>178</v>
      </c>
      <c s="24" t="s">
        <v>51</v>
      </c>
      <c s="30" t="s">
        <v>179</v>
      </c>
      <c s="31" t="s">
        <v>102</v>
      </c>
      <c s="32">
        <v>4.48</v>
      </c>
      <c s="33">
        <v>0</v>
      </c>
      <c s="34">
        <f>ROUND(ROUND(H92,2)*ROUND(G92,3),2)</f>
      </c>
      <c r="O92">
        <f>(I92*21)/100</f>
      </c>
      <c t="s">
        <v>27</v>
      </c>
    </row>
    <row r="93" spans="1:5" ht="12.75">
      <c r="A93" s="35" t="s">
        <v>54</v>
      </c>
      <c r="E93" s="36" t="s">
        <v>51</v>
      </c>
    </row>
    <row r="94" spans="1:5" ht="12.75">
      <c r="A94" s="37" t="s">
        <v>56</v>
      </c>
      <c r="E94" s="38" t="s">
        <v>180</v>
      </c>
    </row>
    <row r="95" spans="1:5" ht="369.75">
      <c r="A95" t="s">
        <v>57</v>
      </c>
      <c r="E95" s="36" t="s">
        <v>181</v>
      </c>
    </row>
    <row r="96" spans="1:16" ht="12.75">
      <c r="A96" s="24" t="s">
        <v>49</v>
      </c>
      <c s="29" t="s">
        <v>182</v>
      </c>
      <c s="29" t="s">
        <v>183</v>
      </c>
      <c s="24" t="s">
        <v>51</v>
      </c>
      <c s="30" t="s">
        <v>184</v>
      </c>
      <c s="31" t="s">
        <v>102</v>
      </c>
      <c s="32">
        <v>13.456</v>
      </c>
      <c s="33">
        <v>0</v>
      </c>
      <c s="34">
        <f>ROUND(ROUND(H96,2)*ROUND(G96,3),2)</f>
      </c>
      <c r="O96">
        <f>(I96*21)/100</f>
      </c>
      <c t="s">
        <v>27</v>
      </c>
    </row>
    <row r="97" spans="1:5" ht="12.75">
      <c r="A97" s="35" t="s">
        <v>54</v>
      </c>
      <c r="E97" s="36" t="s">
        <v>51</v>
      </c>
    </row>
    <row r="98" spans="1:5" ht="12.75">
      <c r="A98" s="37" t="s">
        <v>56</v>
      </c>
      <c r="E98" s="38" t="s">
        <v>185</v>
      </c>
    </row>
    <row r="99" spans="1:5" ht="369.75">
      <c r="A99" t="s">
        <v>57</v>
      </c>
      <c r="E99" s="36" t="s">
        <v>181</v>
      </c>
    </row>
    <row r="100" spans="1:18" ht="12.75" customHeight="1">
      <c r="A100" s="6" t="s">
        <v>47</v>
      </c>
      <c s="6"/>
      <c s="43" t="s">
        <v>39</v>
      </c>
      <c s="6"/>
      <c s="27" t="s">
        <v>186</v>
      </c>
      <c s="6"/>
      <c s="6"/>
      <c s="6"/>
      <c s="44">
        <f>0+Q100</f>
      </c>
      <c r="O100">
        <f>0+R100</f>
      </c>
      <c r="Q100">
        <f>0+I101+I105+I109+I113+I117+I121+I125+I129</f>
      </c>
      <c>
        <f>0+O101+O105+O109+O113+O117+O121+O125+O129</f>
      </c>
    </row>
    <row r="101" spans="1:16" ht="12.75">
      <c r="A101" s="24" t="s">
        <v>49</v>
      </c>
      <c s="29" t="s">
        <v>187</v>
      </c>
      <c s="29" t="s">
        <v>188</v>
      </c>
      <c s="24" t="s">
        <v>51</v>
      </c>
      <c s="30" t="s">
        <v>189</v>
      </c>
      <c s="31" t="s">
        <v>130</v>
      </c>
      <c s="32">
        <v>245</v>
      </c>
      <c s="33">
        <v>0</v>
      </c>
      <c s="34">
        <f>ROUND(ROUND(H101,2)*ROUND(G101,3),2)</f>
      </c>
      <c r="O101">
        <f>(I101*21)/100</f>
      </c>
      <c t="s">
        <v>27</v>
      </c>
    </row>
    <row r="102" spans="1:5" ht="12.75">
      <c r="A102" s="35" t="s">
        <v>54</v>
      </c>
      <c r="E102" s="36" t="s">
        <v>51</v>
      </c>
    </row>
    <row r="103" spans="1:5" ht="12.75">
      <c r="A103" s="37" t="s">
        <v>56</v>
      </c>
      <c r="E103" s="38" t="s">
        <v>190</v>
      </c>
    </row>
    <row r="104" spans="1:5" ht="51">
      <c r="A104" t="s">
        <v>57</v>
      </c>
      <c r="E104" s="36" t="s">
        <v>191</v>
      </c>
    </row>
    <row r="105" spans="1:16" ht="12.75">
      <c r="A105" s="24" t="s">
        <v>49</v>
      </c>
      <c s="29" t="s">
        <v>192</v>
      </c>
      <c s="29" t="s">
        <v>193</v>
      </c>
      <c s="24" t="s">
        <v>51</v>
      </c>
      <c s="30" t="s">
        <v>194</v>
      </c>
      <c s="31" t="s">
        <v>130</v>
      </c>
      <c s="32">
        <v>122.5</v>
      </c>
      <c s="33">
        <v>0</v>
      </c>
      <c s="34">
        <f>ROUND(ROUND(H105,2)*ROUND(G105,3),2)</f>
      </c>
      <c r="O105">
        <f>(I105*21)/100</f>
      </c>
      <c t="s">
        <v>27</v>
      </c>
    </row>
    <row r="106" spans="1:5" ht="12.75">
      <c r="A106" s="35" t="s">
        <v>54</v>
      </c>
      <c r="E106" s="36" t="s">
        <v>51</v>
      </c>
    </row>
    <row r="107" spans="1:5" ht="12.75">
      <c r="A107" s="37" t="s">
        <v>56</v>
      </c>
      <c r="E107" s="38" t="s">
        <v>195</v>
      </c>
    </row>
    <row r="108" spans="1:5" ht="51">
      <c r="A108" t="s">
        <v>57</v>
      </c>
      <c r="E108" s="36" t="s">
        <v>196</v>
      </c>
    </row>
    <row r="109" spans="1:16" ht="12.75">
      <c r="A109" s="24" t="s">
        <v>49</v>
      </c>
      <c s="29" t="s">
        <v>197</v>
      </c>
      <c s="29" t="s">
        <v>198</v>
      </c>
      <c s="24" t="s">
        <v>119</v>
      </c>
      <c s="30" t="s">
        <v>199</v>
      </c>
      <c s="31" t="s">
        <v>130</v>
      </c>
      <c s="32">
        <v>122.5</v>
      </c>
      <c s="33">
        <v>0</v>
      </c>
      <c s="34">
        <f>ROUND(ROUND(H109,2)*ROUND(G109,3),2)</f>
      </c>
      <c r="O109">
        <f>(I109*21)/100</f>
      </c>
      <c t="s">
        <v>27</v>
      </c>
    </row>
    <row r="110" spans="1:5" ht="12.75">
      <c r="A110" s="35" t="s">
        <v>54</v>
      </c>
      <c r="E110" s="36" t="s">
        <v>200</v>
      </c>
    </row>
    <row r="111" spans="1:5" ht="12.75">
      <c r="A111" s="37" t="s">
        <v>56</v>
      </c>
      <c r="E111" s="38" t="s">
        <v>195</v>
      </c>
    </row>
    <row r="112" spans="1:5" ht="51">
      <c r="A112" t="s">
        <v>57</v>
      </c>
      <c r="E112" s="36" t="s">
        <v>196</v>
      </c>
    </row>
    <row r="113" spans="1:16" ht="12.75">
      <c r="A113" s="24" t="s">
        <v>49</v>
      </c>
      <c s="29" t="s">
        <v>201</v>
      </c>
      <c s="29" t="s">
        <v>198</v>
      </c>
      <c s="24" t="s">
        <v>124</v>
      </c>
      <c s="30" t="s">
        <v>199</v>
      </c>
      <c s="31" t="s">
        <v>130</v>
      </c>
      <c s="32">
        <v>122.5</v>
      </c>
      <c s="33">
        <v>0</v>
      </c>
      <c s="34">
        <f>ROUND(ROUND(H113,2)*ROUND(G113,3),2)</f>
      </c>
      <c r="O113">
        <f>(I113*21)/100</f>
      </c>
      <c t="s">
        <v>27</v>
      </c>
    </row>
    <row r="114" spans="1:5" ht="12.75">
      <c r="A114" s="35" t="s">
        <v>54</v>
      </c>
      <c r="E114" s="36" t="s">
        <v>202</v>
      </c>
    </row>
    <row r="115" spans="1:5" ht="12.75">
      <c r="A115" s="37" t="s">
        <v>56</v>
      </c>
      <c r="E115" s="38" t="s">
        <v>195</v>
      </c>
    </row>
    <row r="116" spans="1:5" ht="51">
      <c r="A116" t="s">
        <v>57</v>
      </c>
      <c r="E116" s="36" t="s">
        <v>196</v>
      </c>
    </row>
    <row r="117" spans="1:16" ht="12.75">
      <c r="A117" s="24" t="s">
        <v>49</v>
      </c>
      <c s="29" t="s">
        <v>203</v>
      </c>
      <c s="29" t="s">
        <v>204</v>
      </c>
      <c s="24" t="s">
        <v>51</v>
      </c>
      <c s="30" t="s">
        <v>205</v>
      </c>
      <c s="31" t="s">
        <v>130</v>
      </c>
      <c s="32">
        <v>122.5</v>
      </c>
      <c s="33">
        <v>0</v>
      </c>
      <c s="34">
        <f>ROUND(ROUND(H117,2)*ROUND(G117,3),2)</f>
      </c>
      <c r="O117">
        <f>(I117*21)/100</f>
      </c>
      <c t="s">
        <v>27</v>
      </c>
    </row>
    <row r="118" spans="1:5" ht="12.75">
      <c r="A118" s="35" t="s">
        <v>54</v>
      </c>
      <c r="E118" s="36" t="s">
        <v>51</v>
      </c>
    </row>
    <row r="119" spans="1:5" ht="12.75">
      <c r="A119" s="37" t="s">
        <v>56</v>
      </c>
      <c r="E119" s="38" t="s">
        <v>195</v>
      </c>
    </row>
    <row r="120" spans="1:5" ht="140.25">
      <c r="A120" t="s">
        <v>57</v>
      </c>
      <c r="E120" s="36" t="s">
        <v>206</v>
      </c>
    </row>
    <row r="121" spans="1:16" ht="12.75">
      <c r="A121" s="24" t="s">
        <v>49</v>
      </c>
      <c s="29" t="s">
        <v>207</v>
      </c>
      <c s="29" t="s">
        <v>208</v>
      </c>
      <c s="24" t="s">
        <v>51</v>
      </c>
      <c s="30" t="s">
        <v>209</v>
      </c>
      <c s="31" t="s">
        <v>130</v>
      </c>
      <c s="32">
        <v>122.5</v>
      </c>
      <c s="33">
        <v>0</v>
      </c>
      <c s="34">
        <f>ROUND(ROUND(H121,2)*ROUND(G121,3),2)</f>
      </c>
      <c r="O121">
        <f>(I121*21)/100</f>
      </c>
      <c t="s">
        <v>27</v>
      </c>
    </row>
    <row r="122" spans="1:5" ht="12.75">
      <c r="A122" s="35" t="s">
        <v>54</v>
      </c>
      <c r="E122" s="36" t="s">
        <v>51</v>
      </c>
    </row>
    <row r="123" spans="1:5" ht="12.75">
      <c r="A123" s="37" t="s">
        <v>56</v>
      </c>
      <c r="E123" s="38" t="s">
        <v>195</v>
      </c>
    </row>
    <row r="124" spans="1:5" ht="140.25">
      <c r="A124" t="s">
        <v>57</v>
      </c>
      <c r="E124" s="36" t="s">
        <v>206</v>
      </c>
    </row>
    <row r="125" spans="1:16" ht="12.75">
      <c r="A125" s="24" t="s">
        <v>49</v>
      </c>
      <c s="29" t="s">
        <v>210</v>
      </c>
      <c s="29" t="s">
        <v>211</v>
      </c>
      <c s="24" t="s">
        <v>51</v>
      </c>
      <c s="30" t="s">
        <v>212</v>
      </c>
      <c s="31" t="s">
        <v>130</v>
      </c>
      <c s="32">
        <v>122.5</v>
      </c>
      <c s="33">
        <v>0</v>
      </c>
      <c s="34">
        <f>ROUND(ROUND(H125,2)*ROUND(G125,3),2)</f>
      </c>
      <c r="O125">
        <f>(I125*21)/100</f>
      </c>
      <c t="s">
        <v>27</v>
      </c>
    </row>
    <row r="126" spans="1:5" ht="12.75">
      <c r="A126" s="35" t="s">
        <v>54</v>
      </c>
      <c r="E126" s="36" t="s">
        <v>51</v>
      </c>
    </row>
    <row r="127" spans="1:5" ht="12.75">
      <c r="A127" s="37" t="s">
        <v>56</v>
      </c>
      <c r="E127" s="38" t="s">
        <v>195</v>
      </c>
    </row>
    <row r="128" spans="1:5" ht="140.25">
      <c r="A128" t="s">
        <v>57</v>
      </c>
      <c r="E128" s="36" t="s">
        <v>206</v>
      </c>
    </row>
    <row r="129" spans="1:16" ht="12.75">
      <c r="A129" s="24" t="s">
        <v>49</v>
      </c>
      <c s="29" t="s">
        <v>213</v>
      </c>
      <c s="29" t="s">
        <v>214</v>
      </c>
      <c s="24" t="s">
        <v>51</v>
      </c>
      <c s="30" t="s">
        <v>215</v>
      </c>
      <c s="31" t="s">
        <v>148</v>
      </c>
      <c s="32">
        <v>75</v>
      </c>
      <c s="33">
        <v>0</v>
      </c>
      <c s="34">
        <f>ROUND(ROUND(H129,2)*ROUND(G129,3),2)</f>
      </c>
      <c r="O129">
        <f>(I129*21)/100</f>
      </c>
      <c t="s">
        <v>27</v>
      </c>
    </row>
    <row r="130" spans="1:5" ht="12.75">
      <c r="A130" s="35" t="s">
        <v>54</v>
      </c>
      <c r="E130" s="36" t="s">
        <v>51</v>
      </c>
    </row>
    <row r="131" spans="1:5" ht="12.75">
      <c r="A131" s="37" t="s">
        <v>56</v>
      </c>
      <c r="E131" s="38" t="s">
        <v>216</v>
      </c>
    </row>
    <row r="132" spans="1:5" ht="38.25">
      <c r="A132" t="s">
        <v>57</v>
      </c>
      <c r="E132" s="36" t="s">
        <v>217</v>
      </c>
    </row>
    <row r="133" spans="1:18" ht="12.75" customHeight="1">
      <c r="A133" s="6" t="s">
        <v>47</v>
      </c>
      <c s="6"/>
      <c s="43" t="s">
        <v>77</v>
      </c>
      <c s="6"/>
      <c s="27" t="s">
        <v>218</v>
      </c>
      <c s="6"/>
      <c s="6"/>
      <c s="6"/>
      <c s="44">
        <f>0+Q133</f>
      </c>
      <c r="O133">
        <f>0+R133</f>
      </c>
      <c r="Q133">
        <f>0+I134+I138+I142+I146</f>
      </c>
      <c>
        <f>0+O134+O138+O142+O146</f>
      </c>
    </row>
    <row r="134" spans="1:16" ht="25.5">
      <c r="A134" s="24" t="s">
        <v>49</v>
      </c>
      <c s="29" t="s">
        <v>219</v>
      </c>
      <c s="29" t="s">
        <v>220</v>
      </c>
      <c s="24" t="s">
        <v>119</v>
      </c>
      <c s="30" t="s">
        <v>221</v>
      </c>
      <c s="31" t="s">
        <v>130</v>
      </c>
      <c s="32">
        <v>153.6</v>
      </c>
      <c s="33">
        <v>0</v>
      </c>
      <c s="34">
        <f>ROUND(ROUND(H134,2)*ROUND(G134,3),2)</f>
      </c>
      <c r="O134">
        <f>(I134*21)/100</f>
      </c>
      <c t="s">
        <v>27</v>
      </c>
    </row>
    <row r="135" spans="1:5" ht="12.75">
      <c r="A135" s="35" t="s">
        <v>54</v>
      </c>
      <c r="E135" s="36" t="s">
        <v>222</v>
      </c>
    </row>
    <row r="136" spans="1:5" ht="38.25">
      <c r="A136" s="37" t="s">
        <v>56</v>
      </c>
      <c r="E136" s="38" t="s">
        <v>223</v>
      </c>
    </row>
    <row r="137" spans="1:5" ht="191.25">
      <c r="A137" t="s">
        <v>57</v>
      </c>
      <c r="E137" s="36" t="s">
        <v>224</v>
      </c>
    </row>
    <row r="138" spans="1:16" ht="25.5">
      <c r="A138" s="24" t="s">
        <v>49</v>
      </c>
      <c s="29" t="s">
        <v>225</v>
      </c>
      <c s="29" t="s">
        <v>220</v>
      </c>
      <c s="24" t="s">
        <v>124</v>
      </c>
      <c s="30" t="s">
        <v>221</v>
      </c>
      <c s="31" t="s">
        <v>130</v>
      </c>
      <c s="32">
        <v>275.2</v>
      </c>
      <c s="33">
        <v>0</v>
      </c>
      <c s="34">
        <f>ROUND(ROUND(H138,2)*ROUND(G138,3),2)</f>
      </c>
      <c r="O138">
        <f>(I138*21)/100</f>
      </c>
      <c t="s">
        <v>27</v>
      </c>
    </row>
    <row r="139" spans="1:5" ht="12.75">
      <c r="A139" s="35" t="s">
        <v>54</v>
      </c>
      <c r="E139" s="36" t="s">
        <v>226</v>
      </c>
    </row>
    <row r="140" spans="1:5" ht="12.75">
      <c r="A140" s="37" t="s">
        <v>56</v>
      </c>
      <c r="E140" s="38" t="s">
        <v>227</v>
      </c>
    </row>
    <row r="141" spans="1:5" ht="191.25">
      <c r="A141" t="s">
        <v>57</v>
      </c>
      <c r="E141" s="36" t="s">
        <v>224</v>
      </c>
    </row>
    <row r="142" spans="1:16" ht="25.5">
      <c r="A142" s="24" t="s">
        <v>49</v>
      </c>
      <c s="29" t="s">
        <v>228</v>
      </c>
      <c s="29" t="s">
        <v>229</v>
      </c>
      <c s="24" t="s">
        <v>51</v>
      </c>
      <c s="30" t="s">
        <v>230</v>
      </c>
      <c s="31" t="s">
        <v>130</v>
      </c>
      <c s="32">
        <v>154.8</v>
      </c>
      <c s="33">
        <v>0</v>
      </c>
      <c s="34">
        <f>ROUND(ROUND(H142,2)*ROUND(G142,3),2)</f>
      </c>
      <c r="O142">
        <f>(I142*21)/100</f>
      </c>
      <c t="s">
        <v>27</v>
      </c>
    </row>
    <row r="143" spans="1:5" ht="12.75">
      <c r="A143" s="35" t="s">
        <v>54</v>
      </c>
      <c r="E143" s="36" t="s">
        <v>51</v>
      </c>
    </row>
    <row r="144" spans="1:5" ht="63.75">
      <c r="A144" s="37" t="s">
        <v>56</v>
      </c>
      <c r="E144" s="38" t="s">
        <v>231</v>
      </c>
    </row>
    <row r="145" spans="1:5" ht="191.25">
      <c r="A145" t="s">
        <v>57</v>
      </c>
      <c r="E145" s="36" t="s">
        <v>224</v>
      </c>
    </row>
    <row r="146" spans="1:16" ht="12.75">
      <c r="A146" s="24" t="s">
        <v>49</v>
      </c>
      <c s="29" t="s">
        <v>232</v>
      </c>
      <c s="29" t="s">
        <v>233</v>
      </c>
      <c s="24" t="s">
        <v>51</v>
      </c>
      <c s="30" t="s">
        <v>234</v>
      </c>
      <c s="31" t="s">
        <v>130</v>
      </c>
      <c s="32">
        <v>5</v>
      </c>
      <c s="33">
        <v>0</v>
      </c>
      <c s="34">
        <f>ROUND(ROUND(H146,2)*ROUND(G146,3),2)</f>
      </c>
      <c r="O146">
        <f>(I146*21)/100</f>
      </c>
      <c t="s">
        <v>27</v>
      </c>
    </row>
    <row r="147" spans="1:5" ht="12.75">
      <c r="A147" s="35" t="s">
        <v>54</v>
      </c>
      <c r="E147" s="36" t="s">
        <v>51</v>
      </c>
    </row>
    <row r="148" spans="1:5" ht="12.75">
      <c r="A148" s="37" t="s">
        <v>56</v>
      </c>
      <c r="E148" s="38" t="s">
        <v>235</v>
      </c>
    </row>
    <row r="149" spans="1:5" ht="191.25">
      <c r="A149" t="s">
        <v>57</v>
      </c>
      <c r="E149" s="36" t="s">
        <v>224</v>
      </c>
    </row>
    <row r="150" spans="1:18" ht="12.75" customHeight="1">
      <c r="A150" s="6" t="s">
        <v>47</v>
      </c>
      <c s="6"/>
      <c s="43" t="s">
        <v>112</v>
      </c>
      <c s="6"/>
      <c s="27" t="s">
        <v>236</v>
      </c>
      <c s="6"/>
      <c s="6"/>
      <c s="6"/>
      <c s="44">
        <f>0+Q150</f>
      </c>
      <c r="O150">
        <f>0+R150</f>
      </c>
      <c r="Q150">
        <f>0+I151</f>
      </c>
      <c>
        <f>0+O151</f>
      </c>
    </row>
    <row r="151" spans="1:16" ht="12.75">
      <c r="A151" s="24" t="s">
        <v>49</v>
      </c>
      <c s="29" t="s">
        <v>237</v>
      </c>
      <c s="29" t="s">
        <v>238</v>
      </c>
      <c s="24" t="s">
        <v>51</v>
      </c>
      <c s="30" t="s">
        <v>239</v>
      </c>
      <c s="31" t="s">
        <v>148</v>
      </c>
      <c s="32">
        <v>7</v>
      </c>
      <c s="33">
        <v>0</v>
      </c>
      <c s="34">
        <f>ROUND(ROUND(H151,2)*ROUND(G151,3),2)</f>
      </c>
      <c r="O151">
        <f>(I151*21)/100</f>
      </c>
      <c t="s">
        <v>27</v>
      </c>
    </row>
    <row r="152" spans="1:5" ht="12.75">
      <c r="A152" s="35" t="s">
        <v>54</v>
      </c>
      <c r="E152" s="36" t="s">
        <v>51</v>
      </c>
    </row>
    <row r="153" spans="1:5" ht="12.75">
      <c r="A153" s="37" t="s">
        <v>56</v>
      </c>
      <c r="E153" s="38" t="s">
        <v>240</v>
      </c>
    </row>
    <row r="154" spans="1:5" ht="242.25">
      <c r="A154" t="s">
        <v>57</v>
      </c>
      <c r="E154" s="36" t="s">
        <v>241</v>
      </c>
    </row>
    <row r="155" spans="1:18" ht="12.75" customHeight="1">
      <c r="A155" s="6" t="s">
        <v>47</v>
      </c>
      <c s="6"/>
      <c s="43" t="s">
        <v>44</v>
      </c>
      <c s="6"/>
      <c s="27" t="s">
        <v>242</v>
      </c>
      <c s="6"/>
      <c s="6"/>
      <c s="6"/>
      <c s="44">
        <f>0+Q155</f>
      </c>
      <c r="O155">
        <f>0+R155</f>
      </c>
      <c r="Q155">
        <f>0+I156+I160+I164+I168</f>
      </c>
      <c>
        <f>0+O156+O160+O164+O168</f>
      </c>
    </row>
    <row r="156" spans="1:16" ht="12.75">
      <c r="A156" s="24" t="s">
        <v>49</v>
      </c>
      <c s="29" t="s">
        <v>243</v>
      </c>
      <c s="29" t="s">
        <v>244</v>
      </c>
      <c s="24" t="s">
        <v>51</v>
      </c>
      <c s="30" t="s">
        <v>245</v>
      </c>
      <c s="31" t="s">
        <v>148</v>
      </c>
      <c s="32">
        <v>32</v>
      </c>
      <c s="33">
        <v>0</v>
      </c>
      <c s="34">
        <f>ROUND(ROUND(H156,2)*ROUND(G156,3),2)</f>
      </c>
      <c r="O156">
        <f>(I156*21)/100</f>
      </c>
      <c t="s">
        <v>27</v>
      </c>
    </row>
    <row r="157" spans="1:5" ht="12.75">
      <c r="A157" s="35" t="s">
        <v>54</v>
      </c>
      <c r="E157" s="36" t="s">
        <v>246</v>
      </c>
    </row>
    <row r="158" spans="1:5" ht="12.75">
      <c r="A158" s="37" t="s">
        <v>56</v>
      </c>
      <c r="E158" s="38" t="s">
        <v>51</v>
      </c>
    </row>
    <row r="159" spans="1:5" ht="63.75">
      <c r="A159" t="s">
        <v>57</v>
      </c>
      <c r="E159" s="36" t="s">
        <v>247</v>
      </c>
    </row>
    <row r="160" spans="1:16" ht="12.75">
      <c r="A160" s="24" t="s">
        <v>49</v>
      </c>
      <c s="29" t="s">
        <v>248</v>
      </c>
      <c s="29" t="s">
        <v>249</v>
      </c>
      <c s="24" t="s">
        <v>51</v>
      </c>
      <c s="30" t="s">
        <v>250</v>
      </c>
      <c s="31" t="s">
        <v>148</v>
      </c>
      <c s="32">
        <v>75</v>
      </c>
      <c s="33">
        <v>0</v>
      </c>
      <c s="34">
        <f>ROUND(ROUND(H160,2)*ROUND(G160,3),2)</f>
      </c>
      <c r="O160">
        <f>(I160*21)/100</f>
      </c>
      <c t="s">
        <v>27</v>
      </c>
    </row>
    <row r="161" spans="1:5" ht="12.75">
      <c r="A161" s="35" t="s">
        <v>54</v>
      </c>
      <c r="E161" s="36" t="s">
        <v>51</v>
      </c>
    </row>
    <row r="162" spans="1:5" ht="12.75">
      <c r="A162" s="37" t="s">
        <v>56</v>
      </c>
      <c r="E162" s="38" t="s">
        <v>216</v>
      </c>
    </row>
    <row r="163" spans="1:5" ht="25.5">
      <c r="A163" t="s">
        <v>57</v>
      </c>
      <c r="E163" s="36" t="s">
        <v>251</v>
      </c>
    </row>
    <row r="164" spans="1:16" ht="12.75">
      <c r="A164" s="24" t="s">
        <v>49</v>
      </c>
      <c s="29" t="s">
        <v>252</v>
      </c>
      <c s="29" t="s">
        <v>253</v>
      </c>
      <c s="24" t="s">
        <v>51</v>
      </c>
      <c s="30" t="s">
        <v>254</v>
      </c>
      <c s="31" t="s">
        <v>130</v>
      </c>
      <c s="32">
        <v>32</v>
      </c>
      <c s="33">
        <v>0</v>
      </c>
      <c s="34">
        <f>ROUND(ROUND(H164,2)*ROUND(G164,3),2)</f>
      </c>
      <c r="O164">
        <f>(I164*21)/100</f>
      </c>
      <c t="s">
        <v>27</v>
      </c>
    </row>
    <row r="165" spans="1:5" ht="12.75">
      <c r="A165" s="35" t="s">
        <v>54</v>
      </c>
      <c r="E165" s="36" t="s">
        <v>51</v>
      </c>
    </row>
    <row r="166" spans="1:5" ht="12.75">
      <c r="A166" s="37" t="s">
        <v>56</v>
      </c>
      <c r="E166" s="38" t="s">
        <v>51</v>
      </c>
    </row>
    <row r="167" spans="1:5" ht="25.5">
      <c r="A167" t="s">
        <v>57</v>
      </c>
      <c r="E167" s="36" t="s">
        <v>255</v>
      </c>
    </row>
    <row r="168" spans="1:16" ht="12.75">
      <c r="A168" s="24" t="s">
        <v>49</v>
      </c>
      <c s="29" t="s">
        <v>256</v>
      </c>
      <c s="29" t="s">
        <v>257</v>
      </c>
      <c s="24" t="s">
        <v>51</v>
      </c>
      <c s="30" t="s">
        <v>258</v>
      </c>
      <c s="31" t="s">
        <v>102</v>
      </c>
      <c s="32">
        <v>30.72</v>
      </c>
      <c s="33">
        <v>0</v>
      </c>
      <c s="34">
        <f>ROUND(ROUND(H168,2)*ROUND(G168,3),2)</f>
      </c>
      <c r="O168">
        <f>(I168*21)/100</f>
      </c>
      <c t="s">
        <v>27</v>
      </c>
    </row>
    <row r="169" spans="1:5" ht="12.75">
      <c r="A169" s="35" t="s">
        <v>54</v>
      </c>
      <c r="E169" s="36" t="s">
        <v>259</v>
      </c>
    </row>
    <row r="170" spans="1:5" ht="38.25">
      <c r="A170" s="37" t="s">
        <v>56</v>
      </c>
      <c r="E170" s="38" t="s">
        <v>260</v>
      </c>
    </row>
    <row r="171" spans="1:5" ht="102">
      <c r="A171" t="s">
        <v>57</v>
      </c>
      <c r="E171" s="36" t="s">
        <v>261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