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'Rekapitulace'!$G$23</definedName>
    <definedName name="Dodavka0">'Položky'!#REF!</definedName>
    <definedName name="HSV">'Rekapitulace'!$E$23</definedName>
    <definedName name="HSV0">'Položky'!#REF!</definedName>
    <definedName name="HZS">'Rekapitulace'!$I$23</definedName>
    <definedName name="HZS0">'Položky'!#REF!</definedName>
    <definedName name="JKSO">'Krycí list'!$G$2</definedName>
    <definedName name="MJ">'Krycí list'!$G$5</definedName>
    <definedName name="Mont">'Rekapitulace'!$H$23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'Položky'!$A$1:$G$140</definedName>
    <definedName name="_xlnm.Print_Area" localSheetId="1">'Rekapitulace'!$A$1:$I$37</definedName>
    <definedName name="PocetMJ">'Krycí list'!$G$6</definedName>
    <definedName name="Poznamka">'Krycí list'!$B$37</definedName>
    <definedName name="Projektant">'Krycí list'!$C$8</definedName>
    <definedName name="PSV">'Rekapitulace'!$F$23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CH">'Položky'!#REF!</definedName>
    <definedName name="SloupecJC">'Položky'!$F$6</definedName>
    <definedName name="SloupecJH">'Položky'!#REF!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>0</definedName>
    <definedName name="solver_num" localSheetId="2">0</definedName>
    <definedName name="solver_opt" localSheetId="2">'Položky'!#REF!</definedName>
    <definedName name="solver_typ" localSheetId="2">1</definedName>
    <definedName name="solver_val" localSheetId="2">0</definedName>
    <definedName name="Typ">'Položky'!#REF!</definedName>
    <definedName name="VRN">'Rekapitulace'!$H$36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<sst xmlns="http://schemas.openxmlformats.org/spreadsheetml/2006/main" count="353" uniqueCount="254">
  <si>
    <t>POLOŽKOVÝ ROZPOČET</t>
  </si>
  <si>
    <t>Rozpočet</t>
  </si>
  <si>
    <t xml:space="preserve">JKSO </t>
  </si>
  <si>
    <t>Objekt</t>
  </si>
  <si>
    <t>Název objektu</t>
  </si>
  <si>
    <t xml:space="preserve">SKP </t>
  </si>
  <si>
    <t>1</t>
  </si>
  <si>
    <t>Oprava fasády JV věže zámek RAČICE</t>
  </si>
  <si>
    <t>Stavba</t>
  </si>
  <si>
    <t>Název stavby</t>
  </si>
  <si>
    <t>Počet jednotek</t>
  </si>
  <si>
    <t>2096</t>
  </si>
  <si>
    <t>OPRAVA FASÁDY VĚŽE zámek RAČICE</t>
  </si>
  <si>
    <t>Náklady na m.j.</t>
  </si>
  <si>
    <t>Projektant</t>
  </si>
  <si>
    <t>Architektonický atelier A2 ing. arch.Libor Vlček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</si>
  <si>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</si>
  <si>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</si>
  <si>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</si>
  <si>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</si>
  <si>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</si>
  <si>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</si>
  <si>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</si>
  <si>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</si>
  <si>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</si>
  <si>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</si>
  <si>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</si>
  <si>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</si>
  <si>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</si>
  <si>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</si>
  <si>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</si>
  <si>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</si>
  <si>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</si>
  <si>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</si>
  <si>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</si>
  <si>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</si>
  <si>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</si>
  <si>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</si>
  <si>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</si>
  <si>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</si>
  <si>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</si>
  <si>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</si>
  <si>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</si>
  <si>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Ing.Arch.L.Vlček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</si>
  <si>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</si>
  <si>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</si>
  <si>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</si>
  <si>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</si>
  <si>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</si>
  <si>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</si>
  <si>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</si>
  <si>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</si>
  <si>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</si>
  <si>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 xml:space="preserve"> </t>
  </si>
  <si>
    <t>propočet k dotaci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</si>
  <si>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</si>
  <si>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</si>
  <si>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</si>
  <si>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</si>
  <si>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</si>
  <si>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</si>
  <si>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</si>
  <si>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</si>
  <si>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</si>
  <si>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</si>
  <si>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</si>
  <si>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</si>
  <si>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</si>
  <si>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</si>
  <si>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</si>
  <si>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</si>
  <si>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</si>
  <si>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</si>
  <si>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</si>
  <si>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</si>
  <si>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</si>
  <si>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</si>
  <si>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</si>
  <si>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</si>
  <si>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</si>
  <si>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</si>
  <si>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</si>
  <si>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</si>
  <si>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</si>
  <si>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</si>
  <si>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</si>
  <si>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</si>
  <si>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</si>
  <si>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</si>
  <si>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3</t>
  </si>
  <si>
    <t>Svislé a kompletní konstrukce</t>
  </si>
  <si>
    <t>317235811R00</t>
  </si>
  <si>
    <t>Doplnění zdiva,hlavních a kordonových říms cihlami</t>
  </si>
  <si>
    <t>m3</t>
  </si>
  <si>
    <t>pohled jihozápadní:8,90*0,45*0,40</t>
  </si>
  <si>
    <t>Celkem za</t>
  </si>
  <si>
    <t>28</t>
  </si>
  <si>
    <t>Zpevňování hornin a konstrukcí</t>
  </si>
  <si>
    <t>288-99</t>
  </si>
  <si>
    <t>Sanování trhlin na fasádě,systém Helikální výztuže</t>
  </si>
  <si>
    <t>m</t>
  </si>
  <si>
    <t>62</t>
  </si>
  <si>
    <t>Úpravy povrchů vnější</t>
  </si>
  <si>
    <t>319201311R00</t>
  </si>
  <si>
    <t>Vyrovnání povrchu zdiva maltou tl.do 3 cm</t>
  </si>
  <si>
    <t>m2</t>
  </si>
  <si>
    <t>předpoklad větší vrstvy na fasádě:438,06</t>
  </si>
  <si>
    <t>602011102R00</t>
  </si>
  <si>
    <t>Vytvoření profilovaných říms na fasádě dle stáv.</t>
  </si>
  <si>
    <t>římsy podhledy:9,20*0,40+9,20*0,30+9,20*0,20</t>
  </si>
  <si>
    <t>602011112RT5</t>
  </si>
  <si>
    <t>Omítka jádrová 082/18 R (ip 18 R) ručně tloušťka vrstvy 20 mm</t>
  </si>
  <si>
    <t>622 421144</t>
  </si>
  <si>
    <t>Omítka štuková MVJ 1 ručně tloušťka vrstvy 4 mm</t>
  </si>
  <si>
    <t>pohled johozápadní:120,58</t>
  </si>
  <si>
    <t>602016195R00</t>
  </si>
  <si>
    <t>Penetrace hloubková stěn silikat</t>
  </si>
  <si>
    <t>říms ypodhledy :8,90*0,20+8,90*0,40+8,90*0,40</t>
  </si>
  <si>
    <t>620991121R00</t>
  </si>
  <si>
    <t xml:space="preserve">Zakrývání výplní vnějších otvorů z lešení vč střech </t>
  </si>
  <si>
    <t>horní okno ve všech pohlech:1,56*0,85*4</t>
  </si>
  <si>
    <t>62242-3622</t>
  </si>
  <si>
    <t>Oprava vnějších omítek, čl. III, do 65 %štuk na 100%</t>
  </si>
  <si>
    <t>622471318RS8</t>
  </si>
  <si>
    <t>Nátěr nebo nástřik stěn vnějších, složitost 3 - 4 hmota silikátová barevná skupina II</t>
  </si>
  <si>
    <t>622903110U00</t>
  </si>
  <si>
    <t>Mytí vnějších omítek a zdiva tlakovou vodou</t>
  </si>
  <si>
    <t>622903111R00</t>
  </si>
  <si>
    <t>Očištění zdí a valů před opravou, ručně</t>
  </si>
  <si>
    <t>odpočet oken:-2,0*1,56*1,30</t>
  </si>
  <si>
    <t>622-88</t>
  </si>
  <si>
    <t>Oprava hlavic sloupů</t>
  </si>
  <si>
    <t>ks</t>
  </si>
  <si>
    <t>622-99</t>
  </si>
  <si>
    <t>63</t>
  </si>
  <si>
    <t>Podlahy a podlahové konstrukce</t>
  </si>
  <si>
    <t>632451023R00</t>
  </si>
  <si>
    <t>Vyrovnávací potěr MC 15, v pásu, tl. 40 mm</t>
  </si>
  <si>
    <t>okno 1,55/0,88:1,55*4*0,20</t>
  </si>
  <si>
    <t>64</t>
  </si>
  <si>
    <t>Výplně otvorů</t>
  </si>
  <si>
    <t>641952211R00</t>
  </si>
  <si>
    <t>Osazení prkénkové žaluzie okno 1.NP</t>
  </si>
  <si>
    <t>kus</t>
  </si>
  <si>
    <t>okna  v 7. np-okno jednoduché:4</t>
  </si>
  <si>
    <t>641952341R00</t>
  </si>
  <si>
    <t>Osazení prkénkových žaluzií plocha do 2,5 m2</t>
  </si>
  <si>
    <t>okna v 5. Np:3,0*2</t>
  </si>
  <si>
    <t>94</t>
  </si>
  <si>
    <t>Lešení a stavební výtahy</t>
  </si>
  <si>
    <t>941941052R00</t>
  </si>
  <si>
    <t>Montáž lešení leh.řad.s podlahami,š.1,5 m, H 24 m</t>
  </si>
  <si>
    <t>pohled jihovýchodní:9,0*13,50</t>
  </si>
  <si>
    <t>941941392RT3</t>
  </si>
  <si>
    <t>Příplatek za každý měsíc použití lešení k pol.1052 lešení pronajaté</t>
  </si>
  <si>
    <t>814,50*3</t>
  </si>
  <si>
    <t>941941500R00</t>
  </si>
  <si>
    <t>Dovoz včetně odvozu lešení</t>
  </si>
  <si>
    <t>941941852R00</t>
  </si>
  <si>
    <t>Demontáž lešení leh.řad.s podlahami,š.1,5 m,H 24 m</t>
  </si>
  <si>
    <t>944944011R00</t>
  </si>
  <si>
    <t>Montáž ochranné sítě z umělých vláken</t>
  </si>
  <si>
    <t>944944031R00</t>
  </si>
  <si>
    <t>Příplatek za každý měsíc použití sítí k pol. 4011</t>
  </si>
  <si>
    <t>944944081R00</t>
  </si>
  <si>
    <t>Demontáž ochranné sítě z umělých vláken</t>
  </si>
  <si>
    <t>94194-98</t>
  </si>
  <si>
    <t>Překrytí hotové fasády</t>
  </si>
  <si>
    <t>pohled  severozápadní:17*9</t>
  </si>
  <si>
    <t>94194-99</t>
  </si>
  <si>
    <t>Ochranná a roznášecí konstrukce na střechu a na balkon pro stavbu lešení</t>
  </si>
  <si>
    <t>fošny a desky pro postavení lečení:</t>
  </si>
  <si>
    <t>96</t>
  </si>
  <si>
    <t>Bourání konstrukcí</t>
  </si>
  <si>
    <t>968061112R00</t>
  </si>
  <si>
    <t>Odstranění dřevěných okenic</t>
  </si>
  <si>
    <t>968062245R00</t>
  </si>
  <si>
    <t>978015271R00</t>
  </si>
  <si>
    <t>Otlučení omítek vnějších MVC v složit.1-4 do 65 %</t>
  </si>
  <si>
    <t>978015291R00</t>
  </si>
  <si>
    <t>Otlučení omítek vnějších MVC v složit.1-4 do 100 %</t>
  </si>
  <si>
    <t>979011111R00</t>
  </si>
  <si>
    <t xml:space="preserve">Svislá doprava suti a vybour. hmot za 2.NP a 1.PP </t>
  </si>
  <si>
    <t>t</t>
  </si>
  <si>
    <t>979011121R00</t>
  </si>
  <si>
    <t xml:space="preserve">Příplatek za každé další podlaží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</si>
  <si>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</si>
  <si>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</si>
  <si>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</si>
  <si>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</si>
  <si>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</si>
  <si>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</si>
  <si>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979999996T00</t>
  </si>
  <si>
    <t xml:space="preserve">Poplatek za skládku čistá suť </t>
  </si>
  <si>
    <t>99</t>
  </si>
  <si>
    <t>Staveništní přesun hmot</t>
  </si>
  <si>
    <t>999281111R00</t>
  </si>
  <si>
    <t xml:space="preserve">Přesun hmot pro opravy a údržbu do výšky 25 m </t>
  </si>
  <si>
    <t>762</t>
  </si>
  <si>
    <t>Konstrukce tesařské</t>
  </si>
  <si>
    <t>762211120</t>
  </si>
  <si>
    <t>Demontáž a montáž nového krovu vč.bednění a uchycení nad římsou průčelí východní</t>
  </si>
  <si>
    <t>Nátěry Cu konstrukcí proti stékání měděnky</t>
  </si>
  <si>
    <t>764</t>
  </si>
  <si>
    <t>Konstrukce klempířské</t>
  </si>
  <si>
    <t>764510250R00</t>
  </si>
  <si>
    <t>Oplechování parapetů včetně rohů z Cu, rš 330 mm</t>
  </si>
  <si>
    <t>764521270R00</t>
  </si>
  <si>
    <t>Oplechování říms z Cu plechu, rš 1400 mm</t>
  </si>
  <si>
    <t>764521280R00</t>
  </si>
  <si>
    <t>Oplechování říms z Cu plechu, rš 600 mm</t>
  </si>
  <si>
    <t>764-1</t>
  </si>
  <si>
    <t>Oprava střechy -krytiny po fasádě</t>
  </si>
  <si>
    <t>998764203R00</t>
  </si>
  <si>
    <t xml:space="preserve">Přesun hmot pro klempířské konstr., výšky do 24 m </t>
  </si>
  <si>
    <t>766</t>
  </si>
  <si>
    <t>Konstrukce truhlářské</t>
  </si>
  <si>
    <t>611-1</t>
  </si>
  <si>
    <t>611-2</t>
  </si>
  <si>
    <t>611-3</t>
  </si>
  <si>
    <t>Žaluziová okenice 1,NP</t>
  </si>
  <si>
    <t>611-4</t>
  </si>
  <si>
    <t>Boční žaluzie  550/2300</t>
  </si>
  <si>
    <t>782</t>
  </si>
  <si>
    <t>Konstrukce z přírodního kamene</t>
  </si>
  <si>
    <t>583824</t>
  </si>
  <si>
    <t>Oprava pískovcových částí fasády nadokenní římsy,lemování oken,parapety</t>
  </si>
  <si>
    <t>mb</t>
  </si>
  <si>
    <t>3,0*0,20*3,30</t>
  </si>
  <si>
    <t>78251132</t>
  </si>
  <si>
    <t>Oprava vč. petrifikace pískovcové římsy na věži</t>
  </si>
  <si>
    <t>783</t>
  </si>
  <si>
    <t>Nátěry</t>
  </si>
  <si>
    <t>783782205R00</t>
  </si>
  <si>
    <t>Nátěr tesařských konstrukcí fungicidní 2x</t>
  </si>
  <si>
    <t>krov jižní římsy a římsy nad jižním rizalitem</t>
  </si>
  <si>
    <t>podlaha 6 a 7. np:6,38*6,08*2</t>
  </si>
  <si>
    <t>stávající schodiště:25</t>
  </si>
  <si>
    <t>784</t>
  </si>
  <si>
    <t>784412302R00</t>
  </si>
  <si>
    <t>7. patro zůstává neomítnuté:</t>
  </si>
  <si>
    <t>799</t>
  </si>
  <si>
    <t>Ostatní</t>
  </si>
  <si>
    <t>799-2</t>
  </si>
  <si>
    <t>799-3</t>
  </si>
  <si>
    <t>M22</t>
  </si>
  <si>
    <t>Montáž sdělovací a zabezp. techniky</t>
  </si>
  <si>
    <t>220-1</t>
  </si>
  <si>
    <t>Demontáž hromosvodu věž</t>
  </si>
  <si>
    <t>220-2</t>
  </si>
  <si>
    <t>Nový hromosvod drát a úchyty do stěn věže</t>
  </si>
  <si>
    <t>905      R01</t>
  </si>
  <si>
    <t>Hzs-revize provoz.souboru a st.obj. Revize</t>
  </si>
  <si>
    <t>hod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</si>
</sst>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/\ yy"/>
    <numFmt numFmtId="165" formatCode="dd/mm/yyyy"/>
    <numFmt numFmtId="166" formatCode="dd/mm/yy"/>
    <numFmt numFmtId="167" formatCode="0.0"/>
    <numFmt numFmtId="168" formatCode="#,##0&quot; Kč&quot;"/>
    <numFmt numFmtId="169" formatCode="#,##0.00000"/>
  </numFmts>
  <fonts count="49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12"/>
      <name val="Arial CE"/>
      <family val="2"/>
    </font>
    <font>
      <sz val="8"/>
      <color indexed="9"/>
      <name val="Arial CE"/>
      <family val="2"/>
    </font>
    <font>
      <b/>
      <i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left"/>
    </xf>
    <xf numFmtId="0" fontId="4" fillId="0" borderId="13" xfId="0" applyFont="1" applyBorder="1" applyAlignment="1">
      <alignment/>
    </xf>
    <xf numFmtId="49" fontId="4" fillId="0" borderId="14" xfId="0" applyNumberFormat="1" applyFont="1" applyBorder="1" applyAlignment="1">
      <alignment horizontal="left"/>
    </xf>
    <xf numFmtId="0" fontId="0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3" fillId="0" borderId="15" xfId="0" applyFont="1" applyBorder="1" applyAlignment="1">
      <alignment/>
    </xf>
    <xf numFmtId="49" fontId="4" fillId="0" borderId="19" xfId="0" applyNumberFormat="1" applyFont="1" applyBorder="1" applyAlignment="1">
      <alignment horizontal="left"/>
    </xf>
    <xf numFmtId="49" fontId="3" fillId="33" borderId="15" xfId="0" applyNumberFormat="1" applyFont="1" applyFill="1" applyBorder="1" applyAlignment="1">
      <alignment/>
    </xf>
    <xf numFmtId="49" fontId="0" fillId="33" borderId="16" xfId="0" applyNumberFormat="1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3" fontId="4" fillId="0" borderId="19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3" fillId="33" borderId="20" xfId="0" applyNumberFormat="1" applyFont="1" applyFill="1" applyBorder="1" applyAlignment="1">
      <alignment/>
    </xf>
    <xf numFmtId="49" fontId="0" fillId="33" borderId="21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49" fontId="4" fillId="0" borderId="18" xfId="0" applyNumberFormat="1" applyFont="1" applyBorder="1" applyAlignment="1">
      <alignment horizontal="left"/>
    </xf>
    <xf numFmtId="0" fontId="4" fillId="0" borderId="22" xfId="0" applyFont="1" applyBorder="1" applyAlignment="1">
      <alignment/>
    </xf>
    <xf numFmtId="0" fontId="4" fillId="0" borderId="18" xfId="0" applyNumberFormat="1" applyFont="1" applyBorder="1" applyAlignment="1">
      <alignment/>
    </xf>
    <xf numFmtId="0" fontId="4" fillId="0" borderId="23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4" fillId="0" borderId="23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0" borderId="23" xfId="0" applyFont="1" applyBorder="1" applyAlignment="1">
      <alignment/>
    </xf>
    <xf numFmtId="3" fontId="0" fillId="0" borderId="0" xfId="0" applyNumberFormat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3" fillId="33" borderId="25" xfId="0" applyFont="1" applyFill="1" applyBorder="1" applyAlignment="1">
      <alignment horizontal="left"/>
    </xf>
    <xf numFmtId="0" fontId="0" fillId="33" borderId="26" xfId="0" applyFill="1" applyBorder="1" applyAlignment="1">
      <alignment horizontal="left"/>
    </xf>
    <xf numFmtId="0" fontId="0" fillId="33" borderId="27" xfId="0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  <xf numFmtId="3" fontId="0" fillId="0" borderId="14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30" xfId="0" applyFont="1" applyBorder="1" applyAlignment="1">
      <alignment/>
    </xf>
    <xf numFmtId="0" fontId="0" fillId="0" borderId="29" xfId="0" applyFont="1" applyBorder="1" applyAlignment="1">
      <alignment shrinkToFit="1"/>
    </xf>
    <xf numFmtId="0" fontId="0" fillId="0" borderId="31" xfId="0" applyFont="1" applyBorder="1" applyAlignment="1">
      <alignment/>
    </xf>
    <xf numFmtId="0" fontId="0" fillId="0" borderId="20" xfId="0" applyFont="1" applyBorder="1" applyAlignment="1">
      <alignment/>
    </xf>
    <xf numFmtId="3" fontId="0" fillId="0" borderId="32" xfId="0" applyNumberFormat="1" applyBorder="1" applyAlignment="1">
      <alignment/>
    </xf>
    <xf numFmtId="0" fontId="0" fillId="0" borderId="33" xfId="0" applyFont="1" applyBorder="1" applyAlignment="1">
      <alignment/>
    </xf>
    <xf numFmtId="3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36" xfId="0" applyFont="1" applyFill="1" applyBorder="1" applyAlignment="1">
      <alignment/>
    </xf>
    <xf numFmtId="0" fontId="3" fillId="33" borderId="37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21" xfId="0" applyNumberFormat="1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165" fontId="0" fillId="0" borderId="21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Border="1" applyAlignment="1">
      <alignment/>
    </xf>
    <xf numFmtId="167" fontId="0" fillId="0" borderId="44" xfId="0" applyNumberFormat="1" applyBorder="1" applyAlignment="1">
      <alignment horizontal="right"/>
    </xf>
    <xf numFmtId="0" fontId="0" fillId="0" borderId="44" xfId="0" applyBorder="1" applyAlignment="1">
      <alignment/>
    </xf>
    <xf numFmtId="0" fontId="0" fillId="0" borderId="17" xfId="0" applyBorder="1" applyAlignment="1">
      <alignment/>
    </xf>
    <xf numFmtId="167" fontId="0" fillId="0" borderId="16" xfId="0" applyNumberFormat="1" applyBorder="1" applyAlignment="1">
      <alignment horizontal="right"/>
    </xf>
    <xf numFmtId="0" fontId="6" fillId="33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45" xfId="46" applyFont="1" applyBorder="1">
      <alignment/>
      <protection/>
    </xf>
    <xf numFmtId="0" fontId="0" fillId="0" borderId="45" xfId="46" applyBorder="1">
      <alignment/>
      <protection/>
    </xf>
    <xf numFmtId="0" fontId="0" fillId="0" borderId="45" xfId="46" applyBorder="1" applyAlignment="1">
      <alignment horizontal="right"/>
      <protection/>
    </xf>
    <xf numFmtId="0" fontId="0" fillId="0" borderId="46" xfId="46" applyFont="1" applyBorder="1">
      <alignment/>
      <protection/>
    </xf>
    <xf numFmtId="165" fontId="0" fillId="0" borderId="45" xfId="0" applyNumberFormat="1" applyBorder="1" applyAlignment="1">
      <alignment horizontal="left"/>
    </xf>
    <xf numFmtId="0" fontId="0" fillId="0" borderId="47" xfId="0" applyNumberFormat="1" applyBorder="1" applyAlignment="1">
      <alignment/>
    </xf>
    <xf numFmtId="0" fontId="3" fillId="0" borderId="48" xfId="46" applyFont="1" applyBorder="1">
      <alignment/>
      <protection/>
    </xf>
    <xf numFmtId="0" fontId="0" fillId="0" borderId="48" xfId="46" applyBorder="1">
      <alignment/>
      <protection/>
    </xf>
    <xf numFmtId="0" fontId="0" fillId="0" borderId="48" xfId="46" applyBorder="1" applyAlignment="1">
      <alignment horizontal="right"/>
      <protection/>
    </xf>
    <xf numFmtId="49" fontId="3" fillId="33" borderId="25" xfId="0" applyNumberFormat="1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49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3" fillId="33" borderId="51" xfId="0" applyFont="1" applyFill="1" applyBorder="1" applyAlignment="1">
      <alignment horizontal="center"/>
    </xf>
    <xf numFmtId="49" fontId="4" fillId="0" borderId="2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0" fontId="3" fillId="33" borderId="25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3" fontId="3" fillId="33" borderId="27" xfId="0" applyNumberFormat="1" applyFont="1" applyFill="1" applyBorder="1" applyAlignment="1">
      <alignment/>
    </xf>
    <xf numFmtId="3" fontId="3" fillId="33" borderId="49" xfId="0" applyNumberFormat="1" applyFont="1" applyFill="1" applyBorder="1" applyAlignment="1">
      <alignment/>
    </xf>
    <xf numFmtId="3" fontId="3" fillId="33" borderId="50" xfId="0" applyNumberFormat="1" applyFont="1" applyFill="1" applyBorder="1" applyAlignment="1">
      <alignment/>
    </xf>
    <xf numFmtId="3" fontId="3" fillId="33" borderId="5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33" borderId="37" xfId="0" applyFill="1" applyBorder="1" applyAlignment="1">
      <alignment/>
    </xf>
    <xf numFmtId="0" fontId="3" fillId="33" borderId="54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center"/>
    </xf>
    <xf numFmtId="4" fontId="5" fillId="33" borderId="12" xfId="0" applyNumberFormat="1" applyFont="1" applyFill="1" applyBorder="1" applyAlignment="1">
      <alignment horizontal="right"/>
    </xf>
    <xf numFmtId="4" fontId="5" fillId="33" borderId="37" xfId="0" applyNumberFormat="1" applyFont="1" applyFill="1" applyBorder="1" applyAlignment="1">
      <alignment horizontal="right"/>
    </xf>
    <xf numFmtId="0" fontId="0" fillId="0" borderId="24" xfId="0" applyFont="1" applyBorder="1" applyAlignment="1">
      <alignment/>
    </xf>
    <xf numFmtId="3" fontId="0" fillId="0" borderId="30" xfId="0" applyNumberFormat="1" applyFont="1" applyBorder="1" applyAlignment="1">
      <alignment horizontal="right"/>
    </xf>
    <xf numFmtId="167" fontId="0" fillId="0" borderId="18" xfId="0" applyNumberFormat="1" applyFont="1" applyBorder="1" applyAlignment="1">
      <alignment horizontal="right"/>
    </xf>
    <xf numFmtId="3" fontId="0" fillId="0" borderId="40" xfId="0" applyNumberFormat="1" applyFont="1" applyBorder="1" applyAlignment="1">
      <alignment horizontal="right"/>
    </xf>
    <xf numFmtId="4" fontId="0" fillId="0" borderId="29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0" fontId="0" fillId="33" borderId="33" xfId="0" applyFill="1" applyBorder="1" applyAlignment="1">
      <alignment/>
    </xf>
    <xf numFmtId="0" fontId="3" fillId="33" borderId="34" xfId="0" applyFont="1" applyFill="1" applyBorder="1" applyAlignment="1">
      <alignment/>
    </xf>
    <xf numFmtId="0" fontId="0" fillId="33" borderId="34" xfId="0" applyFill="1" applyBorder="1" applyAlignment="1">
      <alignment/>
    </xf>
    <xf numFmtId="4" fontId="0" fillId="33" borderId="55" xfId="0" applyNumberFormat="1" applyFill="1" applyBorder="1" applyAlignment="1">
      <alignment/>
    </xf>
    <xf numFmtId="4" fontId="0" fillId="33" borderId="33" xfId="0" applyNumberFormat="1" applyFill="1" applyBorder="1" applyAlignment="1">
      <alignment/>
    </xf>
    <xf numFmtId="4" fontId="0" fillId="33" borderId="34" xfId="0" applyNumberFormat="1" applyFill="1" applyBorder="1" applyAlignment="1">
      <alignment/>
    </xf>
    <xf numFmtId="0" fontId="0" fillId="0" borderId="0" xfId="46">
      <alignment/>
      <protection/>
    </xf>
    <xf numFmtId="0" fontId="0" fillId="0" borderId="0" xfId="46" applyAlignment="1">
      <alignment horizontal="right"/>
      <protection/>
    </xf>
    <xf numFmtId="0" fontId="9" fillId="0" borderId="0" xfId="46" applyFont="1" applyAlignment="1">
      <alignment horizontal="center"/>
      <protection/>
    </xf>
    <xf numFmtId="0" fontId="10" fillId="0" borderId="0" xfId="46" applyFont="1" applyAlignment="1">
      <alignment horizontal="center"/>
      <protection/>
    </xf>
    <xf numFmtId="0" fontId="10" fillId="0" borderId="0" xfId="46" applyFont="1" applyAlignment="1">
      <alignment horizontal="right"/>
      <protection/>
    </xf>
    <xf numFmtId="0" fontId="4" fillId="0" borderId="46" xfId="46" applyFont="1" applyBorder="1" applyAlignment="1">
      <alignment horizontal="right"/>
      <protection/>
    </xf>
    <xf numFmtId="165" fontId="0" fillId="0" borderId="45" xfId="46" applyNumberFormat="1" applyBorder="1" applyAlignment="1">
      <alignment horizontal="left"/>
      <protection/>
    </xf>
    <xf numFmtId="0" fontId="0" fillId="0" borderId="47" xfId="46" applyBorder="1">
      <alignment/>
      <protection/>
    </xf>
    <xf numFmtId="0" fontId="4" fillId="0" borderId="0" xfId="46" applyFont="1">
      <alignment/>
      <protection/>
    </xf>
    <xf numFmtId="0" fontId="0" fillId="0" borderId="0" xfId="46" applyFont="1">
      <alignment/>
      <protection/>
    </xf>
    <xf numFmtId="0" fontId="0" fillId="0" borderId="0" xfId="46" applyAlignment="1">
      <alignment/>
      <protection/>
    </xf>
    <xf numFmtId="49" fontId="4" fillId="33" borderId="18" xfId="46" applyNumberFormat="1" applyFont="1" applyFill="1" applyBorder="1">
      <alignment/>
      <protection/>
    </xf>
    <xf numFmtId="0" fontId="4" fillId="33" borderId="16" xfId="46" applyFont="1" applyFill="1" applyBorder="1" applyAlignment="1">
      <alignment horizontal="center"/>
      <protection/>
    </xf>
    <xf numFmtId="0" fontId="4" fillId="33" borderId="16" xfId="46" applyNumberFormat="1" applyFont="1" applyFill="1" applyBorder="1" applyAlignment="1">
      <alignment horizontal="center"/>
      <protection/>
    </xf>
    <xf numFmtId="0" fontId="4" fillId="33" borderId="18" xfId="46" applyFont="1" applyFill="1" applyBorder="1" applyAlignment="1">
      <alignment horizontal="center"/>
      <protection/>
    </xf>
    <xf numFmtId="0" fontId="3" fillId="0" borderId="52" xfId="46" applyFont="1" applyBorder="1" applyAlignment="1">
      <alignment horizontal="center"/>
      <protection/>
    </xf>
    <xf numFmtId="49" fontId="3" fillId="0" borderId="52" xfId="46" applyNumberFormat="1" applyFont="1" applyBorder="1" applyAlignment="1">
      <alignment horizontal="left"/>
      <protection/>
    </xf>
    <xf numFmtId="0" fontId="3" fillId="0" borderId="56" xfId="46" applyFont="1" applyBorder="1">
      <alignment/>
      <protection/>
    </xf>
    <xf numFmtId="0" fontId="0" fillId="0" borderId="17" xfId="46" applyBorder="1" applyAlignment="1">
      <alignment horizontal="center"/>
      <protection/>
    </xf>
    <xf numFmtId="0" fontId="0" fillId="0" borderId="17" xfId="46" applyNumberFormat="1" applyBorder="1" applyAlignment="1">
      <alignment horizontal="right"/>
      <protection/>
    </xf>
    <xf numFmtId="0" fontId="0" fillId="0" borderId="17" xfId="46" applyNumberFormat="1" applyBorder="1">
      <alignment/>
      <protection/>
    </xf>
    <xf numFmtId="0" fontId="11" fillId="0" borderId="0" xfId="46" applyFont="1">
      <alignment/>
      <protection/>
    </xf>
    <xf numFmtId="0" fontId="7" fillId="0" borderId="57" xfId="46" applyFont="1" applyBorder="1" applyAlignment="1">
      <alignment horizontal="center" vertical="top"/>
      <protection/>
    </xf>
    <xf numFmtId="49" fontId="7" fillId="0" borderId="57" xfId="46" applyNumberFormat="1" applyFont="1" applyBorder="1" applyAlignment="1">
      <alignment horizontal="left" vertical="top"/>
      <protection/>
    </xf>
    <xf numFmtId="0" fontId="7" fillId="0" borderId="57" xfId="46" applyFont="1" applyBorder="1" applyAlignment="1">
      <alignment vertical="top" wrapText="1"/>
      <protection/>
    </xf>
    <xf numFmtId="49" fontId="7" fillId="0" borderId="57" xfId="46" applyNumberFormat="1" applyFont="1" applyBorder="1" applyAlignment="1">
      <alignment horizontal="center" shrinkToFit="1"/>
      <protection/>
    </xf>
    <xf numFmtId="4" fontId="7" fillId="0" borderId="57" xfId="46" applyNumberFormat="1" applyFont="1" applyBorder="1" applyAlignment="1">
      <alignment horizontal="right"/>
      <protection/>
    </xf>
    <xf numFmtId="4" fontId="7" fillId="0" borderId="57" xfId="46" applyNumberFormat="1" applyFont="1" applyBorder="1">
      <alignment/>
      <protection/>
    </xf>
    <xf numFmtId="0" fontId="4" fillId="0" borderId="52" xfId="46" applyFont="1" applyBorder="1" applyAlignment="1">
      <alignment horizontal="center"/>
      <protection/>
    </xf>
    <xf numFmtId="49" fontId="4" fillId="0" borderId="52" xfId="46" applyNumberFormat="1" applyFont="1" applyBorder="1" applyAlignment="1">
      <alignment horizontal="left"/>
      <protection/>
    </xf>
    <xf numFmtId="4" fontId="12" fillId="34" borderId="58" xfId="46" applyNumberFormat="1" applyFont="1" applyFill="1" applyBorder="1" applyAlignment="1">
      <alignment horizontal="right" wrapText="1"/>
      <protection/>
    </xf>
    <xf numFmtId="0" fontId="12" fillId="34" borderId="38" xfId="46" applyFont="1" applyFill="1" applyBorder="1" applyAlignment="1">
      <alignment horizontal="left" wrapText="1"/>
      <protection/>
    </xf>
    <xf numFmtId="0" fontId="12" fillId="0" borderId="0" xfId="0" applyFont="1" applyBorder="1" applyAlignment="1">
      <alignment horizontal="right"/>
    </xf>
    <xf numFmtId="0" fontId="13" fillId="0" borderId="0" xfId="46" applyFont="1" applyAlignment="1">
      <alignment wrapText="1"/>
      <protection/>
    </xf>
    <xf numFmtId="0" fontId="0" fillId="33" borderId="18" xfId="46" applyFill="1" applyBorder="1" applyAlignment="1">
      <alignment horizontal="center"/>
      <protection/>
    </xf>
    <xf numFmtId="49" fontId="14" fillId="33" borderId="18" xfId="46" applyNumberFormat="1" applyFont="1" applyFill="1" applyBorder="1" applyAlignment="1">
      <alignment horizontal="left"/>
      <protection/>
    </xf>
    <xf numFmtId="0" fontId="14" fillId="33" borderId="56" xfId="46" applyFont="1" applyFill="1" applyBorder="1">
      <alignment/>
      <protection/>
    </xf>
    <xf numFmtId="0" fontId="0" fillId="33" borderId="17" xfId="46" applyFill="1" applyBorder="1" applyAlignment="1">
      <alignment horizontal="center"/>
      <protection/>
    </xf>
    <xf numFmtId="4" fontId="0" fillId="33" borderId="17" xfId="46" applyNumberFormat="1" applyFill="1" applyBorder="1" applyAlignment="1">
      <alignment horizontal="right"/>
      <protection/>
    </xf>
    <xf numFmtId="4" fontId="0" fillId="33" borderId="16" xfId="46" applyNumberFormat="1" applyFill="1" applyBorder="1" applyAlignment="1">
      <alignment horizontal="right"/>
      <protection/>
    </xf>
    <xf numFmtId="4" fontId="3" fillId="33" borderId="18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52" xfId="46" applyFill="1" applyBorder="1" applyAlignment="1">
      <alignment horizontal="center"/>
      <protection/>
    </xf>
    <xf numFmtId="49" fontId="14" fillId="0" borderId="52" xfId="46" applyNumberFormat="1" applyFont="1" applyFill="1" applyBorder="1" applyAlignment="1">
      <alignment horizontal="left"/>
      <protection/>
    </xf>
    <xf numFmtId="0" fontId="14" fillId="0" borderId="56" xfId="46" applyFont="1" applyFill="1" applyBorder="1">
      <alignment/>
      <protection/>
    </xf>
    <xf numFmtId="0" fontId="0" fillId="0" borderId="17" xfId="46" applyFill="1" applyBorder="1" applyAlignment="1">
      <alignment horizontal="center"/>
      <protection/>
    </xf>
    <xf numFmtId="4" fontId="0" fillId="0" borderId="17" xfId="46" applyNumberFormat="1" applyFill="1" applyBorder="1" applyAlignment="1">
      <alignment horizontal="right"/>
      <protection/>
    </xf>
    <xf numFmtId="4" fontId="3" fillId="0" borderId="17" xfId="46" applyNumberFormat="1" applyFont="1" applyFill="1" applyBorder="1">
      <alignment/>
      <protection/>
    </xf>
    <xf numFmtId="0" fontId="0" fillId="0" borderId="0" xfId="46" applyFill="1">
      <alignment/>
      <protection/>
    </xf>
    <xf numFmtId="0" fontId="11" fillId="0" borderId="0" xfId="46" applyFont="1" applyFill="1">
      <alignment/>
      <protection/>
    </xf>
    <xf numFmtId="3" fontId="0" fillId="0" borderId="0" xfId="46" applyNumberFormat="1" applyFill="1">
      <alignment/>
      <protection/>
    </xf>
    <xf numFmtId="0" fontId="3" fillId="0" borderId="18" xfId="46" applyFont="1" applyBorder="1" applyAlignment="1">
      <alignment horizontal="center"/>
      <protection/>
    </xf>
    <xf numFmtId="49" fontId="3" fillId="0" borderId="18" xfId="46" applyNumberFormat="1" applyFont="1" applyBorder="1" applyAlignment="1">
      <alignment horizontal="left"/>
      <protection/>
    </xf>
    <xf numFmtId="0" fontId="7" fillId="0" borderId="59" xfId="46" applyFont="1" applyBorder="1" applyAlignment="1">
      <alignment vertical="top" wrapText="1"/>
      <protection/>
    </xf>
    <xf numFmtId="49" fontId="7" fillId="0" borderId="43" xfId="46" applyNumberFormat="1" applyFont="1" applyBorder="1" applyAlignment="1">
      <alignment horizontal="center" shrinkToFit="1"/>
      <protection/>
    </xf>
    <xf numFmtId="4" fontId="7" fillId="0" borderId="43" xfId="46" applyNumberFormat="1" applyFont="1" applyBorder="1" applyAlignment="1">
      <alignment horizontal="right"/>
      <protection/>
    </xf>
    <xf numFmtId="4" fontId="7" fillId="0" borderId="44" xfId="46" applyNumberFormat="1" applyFont="1" applyBorder="1" applyAlignment="1">
      <alignment horizontal="right"/>
      <protection/>
    </xf>
    <xf numFmtId="4" fontId="0" fillId="0" borderId="0" xfId="46" applyNumberFormat="1">
      <alignment/>
      <protection/>
    </xf>
    <xf numFmtId="168" fontId="0" fillId="0" borderId="19" xfId="0" applyNumberFormat="1" applyBorder="1" applyAlignment="1">
      <alignment horizontal="right" indent="2"/>
    </xf>
    <xf numFmtId="168" fontId="6" fillId="33" borderId="32" xfId="0" applyNumberFormat="1" applyFont="1" applyFill="1" applyBorder="1" applyAlignment="1">
      <alignment horizontal="right" indent="2"/>
    </xf>
    <xf numFmtId="0" fontId="7" fillId="0" borderId="0" xfId="0" applyFont="1" applyBorder="1" applyAlignment="1">
      <alignment horizontal="left" vertical="top" wrapText="1"/>
    </xf>
    <xf numFmtId="0" fontId="2" fillId="0" borderId="60" xfId="0" applyFont="1" applyBorder="1" applyAlignment="1">
      <alignment horizontal="center" vertical="center"/>
    </xf>
    <xf numFmtId="0" fontId="3" fillId="33" borderId="27" xfId="0" applyFont="1" applyFill="1" applyBorder="1" applyAlignment="1">
      <alignment horizontal="center"/>
    </xf>
    <xf numFmtId="0" fontId="0" fillId="0" borderId="61" xfId="0" applyFont="1" applyBorder="1" applyAlignment="1">
      <alignment horizontal="center" shrinkToFit="1"/>
    </xf>
    <xf numFmtId="0" fontId="2" fillId="0" borderId="62" xfId="0" applyFont="1" applyBorder="1" applyAlignment="1">
      <alignment horizontal="center" vertical="top"/>
    </xf>
    <xf numFmtId="0" fontId="4" fillId="0" borderId="56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0" fillId="0" borderId="63" xfId="46" applyFont="1" applyBorder="1" applyAlignment="1">
      <alignment horizontal="center"/>
      <protection/>
    </xf>
    <xf numFmtId="0" fontId="0" fillId="0" borderId="64" xfId="46" applyFont="1" applyBorder="1" applyAlignment="1">
      <alignment horizontal="center"/>
      <protection/>
    </xf>
    <xf numFmtId="0" fontId="0" fillId="0" borderId="65" xfId="46" applyFont="1" applyBorder="1" applyAlignment="1">
      <alignment horizontal="left"/>
      <protection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33" borderId="55" xfId="0" applyNumberFormat="1" applyFont="1" applyFill="1" applyBorder="1" applyAlignment="1">
      <alignment horizontal="right"/>
    </xf>
    <xf numFmtId="49" fontId="12" fillId="34" borderId="66" xfId="46" applyNumberFormat="1" applyFont="1" applyFill="1" applyBorder="1" applyAlignment="1">
      <alignment horizontal="left" wrapText="1"/>
      <protection/>
    </xf>
    <xf numFmtId="0" fontId="8" fillId="0" borderId="0" xfId="46" applyFont="1" applyBorder="1" applyAlignment="1">
      <alignment horizontal="center"/>
      <protection/>
    </xf>
    <xf numFmtId="49" fontId="0" fillId="0" borderId="64" xfId="46" applyNumberFormat="1" applyFont="1" applyBorder="1" applyAlignment="1">
      <alignment horizontal="center"/>
      <protection/>
    </xf>
    <xf numFmtId="0" fontId="0" fillId="0" borderId="65" xfId="46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45"/>
  <sheetViews>
    <sheetView zoomScalePageLayoutView="0" workbookViewId="0" topLeftCell="A1">
      <selection activeCell="J27" sqref="J27"/>
    </sheetView>
  </sheetViews>
  <sheetFormatPr defaultColWidth="9.00390625" defaultRowHeight="12.75" customHeight="1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>
      <c r="A1" s="200" t="s">
        <v>0</v>
      </c>
      <c r="B1" s="200"/>
      <c r="C1" s="200"/>
      <c r="D1" s="200"/>
      <c r="E1" s="200"/>
      <c r="F1" s="200"/>
      <c r="G1" s="200"/>
    </row>
    <row r="2" spans="1:7" ht="12.75" customHeight="1">
      <c r="A2" s="1" t="s">
        <v>1</v>
      </c>
      <c r="B2" s="2"/>
      <c r="C2" s="3">
        <f>Rekapitulace!H1</f>
        <v>41711</v>
      </c>
      <c r="D2" s="3"/>
      <c r="E2" s="2"/>
      <c r="F2" s="4" t="s">
        <v>2</v>
      </c>
      <c r="G2" s="5"/>
    </row>
    <row r="3" spans="1:7" ht="3" customHeight="1" hidden="1">
      <c r="A3" s="6"/>
      <c r="B3" s="7"/>
      <c r="C3" s="8"/>
      <c r="D3" s="8"/>
      <c r="E3" s="7"/>
      <c r="F3" s="9"/>
      <c r="G3" s="10"/>
    </row>
    <row r="4" spans="1:7" ht="12" customHeight="1">
      <c r="A4" s="11" t="s">
        <v>3</v>
      </c>
      <c r="B4" s="7"/>
      <c r="C4" s="8" t="s">
        <v>4</v>
      </c>
      <c r="D4" s="8"/>
      <c r="E4" s="7"/>
      <c r="F4" s="9" t="s">
        <v>5</v>
      </c>
      <c r="G4" s="12"/>
    </row>
    <row r="5" spans="1:7" ht="12.75" customHeight="1">
      <c r="A5" s="13" t="s">
        <v>6</v>
      </c>
      <c r="B5" s="14"/>
      <c r="C5" s="15" t="s">
        <v>7</v>
      </c>
      <c r="D5" s="16"/>
      <c r="E5" s="17"/>
      <c r="F5" s="9"/>
      <c r="G5" s="10"/>
    </row>
    <row r="6" spans="1:15" ht="12.75" customHeight="1">
      <c r="A6" s="11" t="s">
        <v>8</v>
      </c>
      <c r="B6" s="7"/>
      <c r="C6" s="8" t="s">
        <v>9</v>
      </c>
      <c r="D6" s="8"/>
      <c r="E6" s="7"/>
      <c r="F6" s="18" t="s">
        <v>10</v>
      </c>
      <c r="G6" s="19">
        <v>0</v>
      </c>
      <c r="O6" s="20"/>
    </row>
    <row r="7" spans="1:7" ht="12.75" customHeight="1">
      <c r="A7" s="21" t="s">
        <v>11</v>
      </c>
      <c r="B7" s="22"/>
      <c r="C7" s="23" t="s">
        <v>12</v>
      </c>
      <c r="D7" s="24"/>
      <c r="E7" s="24"/>
      <c r="F7" s="25" t="s">
        <v>13</v>
      </c>
      <c r="G7" s="19">
        <f>IF(PocetMJ=0,0,ROUND((F30+F32)/PocetMJ,1))</f>
        <v>0</v>
      </c>
    </row>
    <row r="8" spans="1:9" ht="12.75" customHeight="1">
      <c r="A8" s="26" t="s">
        <v>14</v>
      </c>
      <c r="B8" s="9"/>
      <c r="C8" s="201" t="s">
        <v>15</v>
      </c>
      <c r="D8" s="201"/>
      <c r="E8" s="201"/>
      <c r="F8" s="27" t="s">
        <v>16</v>
      </c>
      <c r="G8" s="28"/>
      <c r="H8" s="29"/>
      <c r="I8" s="30"/>
    </row>
    <row r="9" spans="1:8" ht="12.75" customHeight="1">
      <c r="A9" s="26" t="s">
        <v>17</v>
      </c>
      <c r="B9" s="9"/>
      <c r="C9" s="201" t="str">
        <f>Projektant</f>
        <v>Architektonický atelier A2 ing. arch.Libor Vlček</v>
      </c>
      <c r="D9" s="201"/>
      <c r="E9" s="201"/>
      <c r="F9" s="9"/>
      <c r="G9" s="31"/>
      <c r="H9" s="32"/>
    </row>
    <row r="10" spans="1:8" ht="12.75" customHeight="1">
      <c r="A10" s="26" t="s">
        <v>18</v>
      </c>
      <c r="B10" s="9"/>
      <c r="C10" s="202"/>
      <c r="D10" s="202"/>
      <c r="E10" s="202"/>
      <c r="F10" s="33"/>
      <c r="G10" s="34"/>
      <c r="H10" s="35"/>
    </row>
    <row r="11" spans="1:57" ht="13.5" customHeight="1">
      <c r="A11" s="26" t="s">
        <v>19</v>
      </c>
      <c r="B11" s="9"/>
      <c r="C11" s="202"/>
      <c r="D11" s="202"/>
      <c r="E11" s="202"/>
      <c r="F11" s="36" t="s">
        <v>20</v>
      </c>
      <c r="G11" s="37">
        <v>2096</v>
      </c>
      <c r="H11" s="32"/>
      <c r="BA11" s="38"/>
      <c r="BB11" s="38"/>
      <c r="BC11" s="38"/>
      <c r="BD11" s="38"/>
      <c r="BE11" s="38"/>
    </row>
    <row r="12" spans="1:8" ht="12.75" customHeight="1">
      <c r="A12" s="39" t="s">
        <v>21</v>
      </c>
      <c r="B12" s="7"/>
      <c r="C12" s="203"/>
      <c r="D12" s="203"/>
      <c r="E12" s="203"/>
      <c r="F12" s="40" t="s">
        <v>22</v>
      </c>
      <c r="G12" s="41"/>
      <c r="H12" s="32"/>
    </row>
    <row r="13" spans="1:8" ht="28.5" customHeight="1">
      <c r="A13" s="197" t="s">
        <v>23</v>
      </c>
      <c r="B13" s="197"/>
      <c r="C13" s="197"/>
      <c r="D13" s="197"/>
      <c r="E13" s="197"/>
      <c r="F13" s="197"/>
      <c r="G13" s="197"/>
      <c r="H13" s="32"/>
    </row>
    <row r="14" spans="1:7" ht="17.25" customHeight="1">
      <c r="A14" s="42" t="s">
        <v>24</v>
      </c>
      <c r="B14" s="43"/>
      <c r="C14" s="44"/>
      <c r="D14" s="198" t="s">
        <v>25</v>
      </c>
      <c r="E14" s="198"/>
      <c r="F14" s="198"/>
      <c r="G14" s="198"/>
    </row>
    <row r="15" spans="1:7" ht="15.75" customHeight="1">
      <c r="A15" s="46"/>
      <c r="B15" s="47" t="s">
        <v>26</v>
      </c>
      <c r="C15" s="48">
        <f>HSV</f>
        <v>0</v>
      </c>
      <c r="D15" s="49" t="str">
        <f>Rekapitulace!A28</f>
        <v>Ztížené výrobní podmínky</v>
      </c>
      <c r="E15" s="50"/>
      <c r="F15" s="51"/>
      <c r="G15" s="48">
        <f>Rekapitulace!I28</f>
        <v>0</v>
      </c>
    </row>
    <row r="16" spans="1:7" ht="15.75" customHeight="1">
      <c r="A16" s="46" t="s">
        <v>27</v>
      </c>
      <c r="B16" s="47" t="s">
        <v>28</v>
      </c>
      <c r="C16" s="48">
        <f>PSV</f>
        <v>0</v>
      </c>
      <c r="D16" s="52" t="str">
        <f>Rekapitulace!A29</f>
        <v>Oborová přirážka</v>
      </c>
      <c r="E16" s="53"/>
      <c r="F16" s="54"/>
      <c r="G16" s="48">
        <f>Rekapitulace!I29</f>
        <v>0</v>
      </c>
    </row>
    <row r="17" spans="1:7" ht="15.75" customHeight="1">
      <c r="A17" s="46" t="s">
        <v>29</v>
      </c>
      <c r="B17" s="47" t="s">
        <v>30</v>
      </c>
      <c r="C17" s="48">
        <f>Mont</f>
        <v>0</v>
      </c>
      <c r="D17" s="52" t="str">
        <f>Rekapitulace!A30</f>
        <v>Přesun stavebních kapacit</v>
      </c>
      <c r="E17" s="53"/>
      <c r="F17" s="54"/>
      <c r="G17" s="48">
        <v>0</v>
      </c>
    </row>
    <row r="18" spans="1:7" ht="15.75" customHeight="1">
      <c r="A18" s="55" t="s">
        <v>31</v>
      </c>
      <c r="B18" s="56" t="s">
        <v>32</v>
      </c>
      <c r="C18" s="48">
        <f>Dodavka</f>
        <v>0</v>
      </c>
      <c r="D18" s="52" t="str">
        <f>Rekapitulace!A31</f>
        <v>Mimostaveništní doprava</v>
      </c>
      <c r="E18" s="53"/>
      <c r="F18" s="54"/>
      <c r="G18" s="48">
        <f>Rekapitulace!I31</f>
        <v>0</v>
      </c>
    </row>
    <row r="19" spans="1:7" ht="15.75" customHeight="1">
      <c r="A19" s="57" t="s">
        <v>33</v>
      </c>
      <c r="B19" s="47"/>
      <c r="C19" s="48">
        <f>SUM(C15:C18)</f>
        <v>0</v>
      </c>
      <c r="D19" s="6" t="str">
        <f>Rekapitulace!A32</f>
        <v>Zařízení staveniště</v>
      </c>
      <c r="E19" s="53"/>
      <c r="F19" s="54"/>
      <c r="G19" s="48">
        <v>0</v>
      </c>
    </row>
    <row r="20" spans="1:7" ht="15.75" customHeight="1">
      <c r="A20" s="57"/>
      <c r="B20" s="47"/>
      <c r="C20" s="48"/>
      <c r="D20" s="52" t="str">
        <f>Rekapitulace!A33</f>
        <v>Provoz investora</v>
      </c>
      <c r="E20" s="53"/>
      <c r="F20" s="54"/>
      <c r="G20" s="48">
        <f>Rekapitulace!I33</f>
        <v>0</v>
      </c>
    </row>
    <row r="21" spans="1:7" ht="15.75" customHeight="1">
      <c r="A21" s="57" t="s">
        <v>34</v>
      </c>
      <c r="B21" s="47"/>
      <c r="C21" s="48">
        <f>HZS</f>
        <v>0</v>
      </c>
      <c r="D21" s="52" t="str">
        <f>Rekapitulace!A34</f>
        <v>Kompletační činnost (IČD)</v>
      </c>
      <c r="E21" s="53"/>
      <c r="F21" s="54"/>
      <c r="G21" s="48">
        <f>Rekapitulace!I34</f>
        <v>0</v>
      </c>
    </row>
    <row r="22" spans="1:7" ht="15.75" customHeight="1">
      <c r="A22" s="58" t="s">
        <v>35</v>
      </c>
      <c r="B22" s="32"/>
      <c r="C22" s="48">
        <f>C19+C21</f>
        <v>0</v>
      </c>
      <c r="D22" s="52" t="s">
        <v>36</v>
      </c>
      <c r="E22" s="53"/>
      <c r="F22" s="54"/>
      <c r="G22" s="48">
        <v>0</v>
      </c>
    </row>
    <row r="23" spans="1:7" ht="15.75" customHeight="1">
      <c r="A23" s="199" t="s">
        <v>37</v>
      </c>
      <c r="B23" s="199"/>
      <c r="C23" s="59">
        <f>C22+G23</f>
        <v>0</v>
      </c>
      <c r="D23" s="60" t="s">
        <v>38</v>
      </c>
      <c r="E23" s="61"/>
      <c r="F23" s="62"/>
      <c r="G23" s="48">
        <v>0</v>
      </c>
    </row>
    <row r="24" spans="1:7" ht="12.75" customHeight="1">
      <c r="A24" s="63" t="s">
        <v>39</v>
      </c>
      <c r="B24" s="64"/>
      <c r="C24" s="65"/>
      <c r="D24" s="64" t="s">
        <v>40</v>
      </c>
      <c r="E24" s="64"/>
      <c r="F24" s="66" t="s">
        <v>41</v>
      </c>
      <c r="G24" s="67"/>
    </row>
    <row r="25" spans="1:7" ht="12.75" customHeight="1">
      <c r="A25" s="58" t="s">
        <v>42</v>
      </c>
      <c r="B25" s="32"/>
      <c r="C25" s="68" t="s">
        <v>43</v>
      </c>
      <c r="D25" s="32" t="s">
        <v>42</v>
      </c>
      <c r="F25" s="69" t="s">
        <v>42</v>
      </c>
      <c r="G25" s="70"/>
    </row>
    <row r="26" spans="1:7" ht="37.5" customHeight="1">
      <c r="A26" s="58" t="s">
        <v>44</v>
      </c>
      <c r="B26" s="71"/>
      <c r="C26" s="72"/>
      <c r="D26" s="32" t="s">
        <v>44</v>
      </c>
      <c r="E26" s="73"/>
      <c r="F26" s="69" t="s">
        <v>44</v>
      </c>
      <c r="G26" s="70"/>
    </row>
    <row r="27" spans="1:7" ht="12.75" customHeight="1">
      <c r="A27" s="58"/>
      <c r="B27" s="74"/>
      <c r="C27" s="75"/>
      <c r="D27" s="32"/>
      <c r="F27" s="69"/>
      <c r="G27" s="70"/>
    </row>
    <row r="28" spans="1:7" ht="12.75" customHeight="1">
      <c r="A28" s="58" t="s">
        <v>45</v>
      </c>
      <c r="B28" s="32"/>
      <c r="C28" s="68"/>
      <c r="D28" s="69" t="s">
        <v>46</v>
      </c>
      <c r="E28" s="68"/>
      <c r="F28" s="76" t="s">
        <v>46</v>
      </c>
      <c r="G28" s="70"/>
    </row>
    <row r="29" spans="1:7" ht="69" customHeight="1">
      <c r="A29" s="58"/>
      <c r="B29" s="32"/>
      <c r="C29" s="77"/>
      <c r="D29" s="78"/>
      <c r="E29" s="77"/>
      <c r="F29" s="32"/>
      <c r="G29" s="70"/>
    </row>
    <row r="30" spans="1:7" ht="12.75" customHeight="1">
      <c r="A30" s="79" t="s">
        <v>47</v>
      </c>
      <c r="B30" s="80"/>
      <c r="C30" s="81">
        <v>21</v>
      </c>
      <c r="D30" s="80" t="s">
        <v>48</v>
      </c>
      <c r="E30" s="82"/>
      <c r="F30" s="194">
        <f>ROUND(C23-F32,0)</f>
        <v>0</v>
      </c>
      <c r="G30" s="194"/>
    </row>
    <row r="31" spans="1:7" ht="12.75" customHeight="1">
      <c r="A31" s="79" t="s">
        <v>49</v>
      </c>
      <c r="B31" s="80"/>
      <c r="C31" s="81">
        <f>SazbaDPH1</f>
        <v>21</v>
      </c>
      <c r="D31" s="80" t="s">
        <v>50</v>
      </c>
      <c r="E31" s="82"/>
      <c r="F31" s="194">
        <f>ROUND(PRODUCT(F30,C31/100),1)</f>
        <v>0</v>
      </c>
      <c r="G31" s="194"/>
    </row>
    <row r="32" spans="1:7" ht="12.75" customHeight="1">
      <c r="A32" s="79" t="s">
        <v>47</v>
      </c>
      <c r="B32" s="80"/>
      <c r="C32" s="81">
        <v>15</v>
      </c>
      <c r="D32" s="80" t="s">
        <v>50</v>
      </c>
      <c r="E32" s="82"/>
      <c r="F32" s="194">
        <v>0</v>
      </c>
      <c r="G32" s="194"/>
    </row>
    <row r="33" spans="1:7" ht="12.75" customHeight="1">
      <c r="A33" s="79" t="s">
        <v>49</v>
      </c>
      <c r="B33" s="83"/>
      <c r="C33" s="84">
        <f>SazbaDPH2</f>
        <v>15</v>
      </c>
      <c r="D33" s="80" t="s">
        <v>50</v>
      </c>
      <c r="E33" s="54"/>
      <c r="F33" s="194">
        <f>ROUND(PRODUCT(F32,C33/100),1)</f>
        <v>0</v>
      </c>
      <c r="G33" s="194"/>
    </row>
    <row r="34" spans="1:7" s="88" customFormat="1" ht="19.5" customHeight="1">
      <c r="A34" s="85" t="s">
        <v>51</v>
      </c>
      <c r="B34" s="86"/>
      <c r="C34" s="86"/>
      <c r="D34" s="86"/>
      <c r="E34" s="87"/>
      <c r="F34" s="195">
        <f>SUM(F30:G33)</f>
        <v>0</v>
      </c>
      <c r="G34" s="195"/>
    </row>
    <row r="36" spans="1:8" ht="12.75" customHeight="1">
      <c r="A36" s="89" t="s">
        <v>52</v>
      </c>
      <c r="B36" s="89"/>
      <c r="C36" s="89"/>
      <c r="D36" s="89"/>
      <c r="E36" s="89"/>
      <c r="F36" s="89"/>
      <c r="G36" s="89"/>
      <c r="H36" t="s">
        <v>53</v>
      </c>
    </row>
    <row r="37" spans="1:8" ht="14.25" customHeight="1">
      <c r="A37" s="89"/>
      <c r="B37" s="196" t="s">
        <v>54</v>
      </c>
      <c r="C37" s="196"/>
      <c r="D37" s="196"/>
      <c r="E37" s="196"/>
      <c r="F37" s="196"/>
      <c r="G37" s="196"/>
      <c r="H37" t="s">
        <v>53</v>
      </c>
    </row>
    <row r="38" spans="1:8" ht="12.75" customHeight="1">
      <c r="A38" s="90"/>
      <c r="B38" s="196"/>
      <c r="C38" s="196"/>
      <c r="D38" s="196"/>
      <c r="E38" s="196"/>
      <c r="F38" s="196"/>
      <c r="G38" s="196"/>
      <c r="H38" t="s">
        <v>53</v>
      </c>
    </row>
    <row r="39" spans="1:8" ht="12.75" customHeight="1">
      <c r="A39" s="90"/>
      <c r="B39" s="196"/>
      <c r="C39" s="196"/>
      <c r="D39" s="196"/>
      <c r="E39" s="196"/>
      <c r="F39" s="196"/>
      <c r="G39" s="196"/>
      <c r="H39" t="s">
        <v>53</v>
      </c>
    </row>
    <row r="40" spans="1:8" ht="12.75" customHeight="1">
      <c r="A40" s="90"/>
      <c r="B40" s="196"/>
      <c r="C40" s="196"/>
      <c r="D40" s="196"/>
      <c r="E40" s="196"/>
      <c r="F40" s="196"/>
      <c r="G40" s="196"/>
      <c r="H40" t="s">
        <v>53</v>
      </c>
    </row>
    <row r="41" spans="1:8" ht="12.75" customHeight="1">
      <c r="A41" s="90"/>
      <c r="B41" s="196"/>
      <c r="C41" s="196"/>
      <c r="D41" s="196"/>
      <c r="E41" s="196"/>
      <c r="F41" s="196"/>
      <c r="G41" s="196"/>
      <c r="H41" t="s">
        <v>53</v>
      </c>
    </row>
    <row r="42" spans="1:8" ht="12.75" customHeight="1">
      <c r="A42" s="90"/>
      <c r="B42" s="196"/>
      <c r="C42" s="196"/>
      <c r="D42" s="196"/>
      <c r="E42" s="196"/>
      <c r="F42" s="196"/>
      <c r="G42" s="196"/>
      <c r="H42" t="s">
        <v>53</v>
      </c>
    </row>
    <row r="43" spans="1:8" ht="12.75" customHeight="1">
      <c r="A43" s="90"/>
      <c r="B43" s="196"/>
      <c r="C43" s="196"/>
      <c r="D43" s="196"/>
      <c r="E43" s="196"/>
      <c r="F43" s="196"/>
      <c r="G43" s="196"/>
      <c r="H43" t="s">
        <v>53</v>
      </c>
    </row>
    <row r="44" spans="1:8" ht="12.75" customHeight="1">
      <c r="A44" s="90"/>
      <c r="B44" s="196"/>
      <c r="C44" s="196"/>
      <c r="D44" s="196"/>
      <c r="E44" s="196"/>
      <c r="F44" s="196"/>
      <c r="G44" s="196"/>
      <c r="H44" t="s">
        <v>53</v>
      </c>
    </row>
    <row r="45" spans="1:8" ht="0.75" customHeight="1">
      <c r="A45" s="90"/>
      <c r="B45" s="196"/>
      <c r="C45" s="196"/>
      <c r="D45" s="196"/>
      <c r="E45" s="196"/>
      <c r="F45" s="196"/>
      <c r="G45" s="196"/>
      <c r="H45" t="s">
        <v>53</v>
      </c>
    </row>
  </sheetData>
  <sheetProtection selectLockedCells="1" selectUnlockedCells="1"/>
  <mergeCells count="15">
    <mergeCell ref="A1:G1"/>
    <mergeCell ref="C8:E8"/>
    <mergeCell ref="C9:E9"/>
    <mergeCell ref="C10:E10"/>
    <mergeCell ref="C11:E11"/>
    <mergeCell ref="C12:E12"/>
    <mergeCell ref="F33:G33"/>
    <mergeCell ref="F34:G34"/>
    <mergeCell ref="B37:G45"/>
    <mergeCell ref="A13:G13"/>
    <mergeCell ref="D14:G14"/>
    <mergeCell ref="A23:B23"/>
    <mergeCell ref="F30:G30"/>
    <mergeCell ref="F31:G31"/>
    <mergeCell ref="F32:G32"/>
  </mergeCells>
  <printOptions/>
  <pageMargins left="0.5902777777777778" right="0.39375" top="0.5902777777777778" bottom="0.5902777777777778" header="0.5118055555555555" footer="0.19652777777777777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36"/>
  <sheetViews>
    <sheetView zoomScalePageLayoutView="0" workbookViewId="0" topLeftCell="A1">
      <selection activeCell="F32" sqref="F3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2.75">
      <c r="A1" s="204" t="s">
        <v>55</v>
      </c>
      <c r="B1" s="204"/>
      <c r="C1" s="91" t="s">
        <v>7</v>
      </c>
      <c r="D1" s="92"/>
      <c r="E1" s="93"/>
      <c r="F1" s="92"/>
      <c r="G1" s="94" t="s">
        <v>56</v>
      </c>
      <c r="H1" s="95">
        <v>41711</v>
      </c>
      <c r="I1" s="96"/>
    </row>
    <row r="2" spans="1:9" ht="12.75">
      <c r="A2" s="205" t="s">
        <v>57</v>
      </c>
      <c r="B2" s="205"/>
      <c r="C2" s="97"/>
      <c r="D2" s="98"/>
      <c r="E2" s="99"/>
      <c r="F2" s="98"/>
      <c r="G2" s="206"/>
      <c r="H2" s="206"/>
      <c r="I2" s="206"/>
    </row>
    <row r="3" ht="12.75">
      <c r="F3" s="32"/>
    </row>
    <row r="4" spans="1:9" ht="19.5" customHeight="1">
      <c r="A4" s="207" t="s">
        <v>58</v>
      </c>
      <c r="B4" s="207"/>
      <c r="C4" s="207"/>
      <c r="D4" s="207"/>
      <c r="E4" s="207"/>
      <c r="F4" s="207"/>
      <c r="G4" s="207"/>
      <c r="H4" s="207"/>
      <c r="I4" s="207"/>
    </row>
    <row r="6" spans="1:9" s="32" customFormat="1" ht="12.75">
      <c r="A6" s="100"/>
      <c r="B6" s="101" t="s">
        <v>59</v>
      </c>
      <c r="C6" s="101"/>
      <c r="D6" s="45"/>
      <c r="E6" s="102" t="s">
        <v>60</v>
      </c>
      <c r="F6" s="103" t="s">
        <v>61</v>
      </c>
      <c r="G6" s="103" t="s">
        <v>62</v>
      </c>
      <c r="H6" s="103" t="s">
        <v>63</v>
      </c>
      <c r="I6" s="104" t="s">
        <v>34</v>
      </c>
    </row>
    <row r="7" spans="1:9" s="32" customFormat="1" ht="12.75">
      <c r="A7" s="105" t="str">
        <f>Položky!B7</f>
        <v>3</v>
      </c>
      <c r="B7" s="106" t="str">
        <f>Položky!C7</f>
        <v>Svislé a kompletní konstrukce</v>
      </c>
      <c r="D7" s="107"/>
      <c r="E7" s="108">
        <f>Položky!AY10</f>
        <v>0</v>
      </c>
      <c r="F7" s="109">
        <f>Položky!AZ10</f>
        <v>0</v>
      </c>
      <c r="G7" s="109">
        <f>Položky!BA10</f>
        <v>0</v>
      </c>
      <c r="H7" s="109">
        <f>Položky!BB10</f>
        <v>0</v>
      </c>
      <c r="I7" s="110">
        <f>Položky!BC10</f>
        <v>0</v>
      </c>
    </row>
    <row r="8" spans="1:9" s="32" customFormat="1" ht="12.75">
      <c r="A8" s="105" t="str">
        <f>Položky!B12</f>
        <v>28</v>
      </c>
      <c r="B8" s="106" t="str">
        <f>Položky!C12</f>
        <v>Zpevňování hornin a konstrukcí</v>
      </c>
      <c r="D8" s="107"/>
      <c r="E8" s="108">
        <f>Položky!AY15</f>
        <v>0</v>
      </c>
      <c r="F8" s="109">
        <f>Položky!AZ15</f>
        <v>0</v>
      </c>
      <c r="G8" s="109">
        <f>Položky!BA15</f>
        <v>0</v>
      </c>
      <c r="H8" s="109">
        <f>Položky!BB15</f>
        <v>0</v>
      </c>
      <c r="I8" s="110">
        <f>Položky!BC15</f>
        <v>0</v>
      </c>
    </row>
    <row r="9" spans="1:9" s="32" customFormat="1" ht="12.75">
      <c r="A9" s="105" t="str">
        <f>Položky!B17</f>
        <v>62</v>
      </c>
      <c r="B9" s="106" t="str">
        <f>Položky!C17</f>
        <v>Úpravy povrchů vnější</v>
      </c>
      <c r="D9" s="107"/>
      <c r="E9" s="108">
        <f>Položky!AY41</f>
        <v>0</v>
      </c>
      <c r="F9" s="109">
        <f>Položky!AZ41</f>
        <v>0</v>
      </c>
      <c r="G9" s="109">
        <f>Položky!BA41</f>
        <v>0</v>
      </c>
      <c r="H9" s="109">
        <f>Položky!BB41</f>
        <v>0</v>
      </c>
      <c r="I9" s="110">
        <f>Položky!BC41</f>
        <v>0</v>
      </c>
    </row>
    <row r="10" spans="1:9" s="32" customFormat="1" ht="12.75">
      <c r="A10" s="105" t="str">
        <f>Položky!B43</f>
        <v>63</v>
      </c>
      <c r="B10" s="106" t="str">
        <f>Položky!C43</f>
        <v>Podlahy a podlahové konstrukce</v>
      </c>
      <c r="D10" s="107"/>
      <c r="E10" s="108">
        <f>Položky!AY46</f>
        <v>0</v>
      </c>
      <c r="F10" s="109">
        <f>Položky!AZ46</f>
        <v>0</v>
      </c>
      <c r="G10" s="109">
        <f>Položky!BA46</f>
        <v>0</v>
      </c>
      <c r="H10" s="109">
        <f>Položky!BB46</f>
        <v>0</v>
      </c>
      <c r="I10" s="110">
        <f>Položky!BC46</f>
        <v>0</v>
      </c>
    </row>
    <row r="11" spans="1:9" s="32" customFormat="1" ht="12.75">
      <c r="A11" s="105" t="str">
        <f>Položky!B48</f>
        <v>64</v>
      </c>
      <c r="B11" s="106" t="str">
        <f>Položky!C48</f>
        <v>Výplně otvorů</v>
      </c>
      <c r="D11" s="107"/>
      <c r="E11" s="108">
        <f>Položky!AY53</f>
        <v>0</v>
      </c>
      <c r="F11" s="109">
        <f>Položky!AZ53</f>
        <v>0</v>
      </c>
      <c r="G11" s="109">
        <f>Položky!BA53</f>
        <v>0</v>
      </c>
      <c r="H11" s="109">
        <f>Položky!BB53</f>
        <v>0</v>
      </c>
      <c r="I11" s="110">
        <f>Položky!BC53</f>
        <v>0</v>
      </c>
    </row>
    <row r="12" spans="1:9" s="32" customFormat="1" ht="12.75">
      <c r="A12" s="105" t="str">
        <f>Položky!B55</f>
        <v>94</v>
      </c>
      <c r="B12" s="106" t="str">
        <f>Položky!C55</f>
        <v>Lešení a stavební výtahy</v>
      </c>
      <c r="D12" s="107"/>
      <c r="E12" s="108">
        <f>Položky!AY69</f>
        <v>0</v>
      </c>
      <c r="F12" s="109">
        <f>Položky!AZ69</f>
        <v>0</v>
      </c>
      <c r="G12" s="109">
        <f>Položky!BA69</f>
        <v>0</v>
      </c>
      <c r="H12" s="109">
        <f>Položky!BB69</f>
        <v>0</v>
      </c>
      <c r="I12" s="110">
        <f>Položky!BC69</f>
        <v>0</v>
      </c>
    </row>
    <row r="13" spans="1:9" s="32" customFormat="1" ht="12.75">
      <c r="A13" s="105" t="str">
        <f>Položky!B71</f>
        <v>96</v>
      </c>
      <c r="B13" s="106" t="str">
        <f>Položky!C71</f>
        <v>Bourání konstrukcí</v>
      </c>
      <c r="D13" s="107"/>
      <c r="E13" s="108">
        <f>Položky!AY82</f>
        <v>0</v>
      </c>
      <c r="F13" s="109">
        <f>Položky!AZ82</f>
        <v>0</v>
      </c>
      <c r="G13" s="109">
        <f>Položky!BA82</f>
        <v>0</v>
      </c>
      <c r="H13" s="109">
        <f>Položky!BB82</f>
        <v>0</v>
      </c>
      <c r="I13" s="110">
        <f>Položky!BC82</f>
        <v>0</v>
      </c>
    </row>
    <row r="14" spans="1:9" s="32" customFormat="1" ht="12.75">
      <c r="A14" s="105" t="str">
        <f>Položky!B84</f>
        <v>99</v>
      </c>
      <c r="B14" s="106" t="str">
        <f>Položky!C84</f>
        <v>Staveništní přesun hmot</v>
      </c>
      <c r="D14" s="107"/>
      <c r="E14" s="108">
        <f>Položky!AY87</f>
        <v>0</v>
      </c>
      <c r="F14" s="109">
        <f>Položky!AZ87</f>
        <v>0</v>
      </c>
      <c r="G14" s="109">
        <f>Položky!BA87</f>
        <v>0</v>
      </c>
      <c r="H14" s="109">
        <f>Položky!BB87</f>
        <v>0</v>
      </c>
      <c r="I14" s="110">
        <f>Položky!BC87</f>
        <v>0</v>
      </c>
    </row>
    <row r="15" spans="1:9" s="32" customFormat="1" ht="12.75">
      <c r="A15" s="105" t="str">
        <f>Položky!B89</f>
        <v>762</v>
      </c>
      <c r="B15" s="106" t="str">
        <f>Položky!C89</f>
        <v>Konstrukce tesařské</v>
      </c>
      <c r="D15" s="107"/>
      <c r="E15" s="108">
        <f>Položky!AY93</f>
        <v>0</v>
      </c>
      <c r="F15" s="109">
        <f>Položky!AZ93</f>
        <v>0</v>
      </c>
      <c r="G15" s="109">
        <f>Položky!BA93</f>
        <v>0</v>
      </c>
      <c r="H15" s="109">
        <f>Položky!BB93</f>
        <v>0</v>
      </c>
      <c r="I15" s="110">
        <f>Položky!BC93</f>
        <v>0</v>
      </c>
    </row>
    <row r="16" spans="1:9" s="32" customFormat="1" ht="12.75">
      <c r="A16" s="105" t="str">
        <f>Položky!B95</f>
        <v>764</v>
      </c>
      <c r="B16" s="106" t="str">
        <f>Položky!C95</f>
        <v>Konstrukce klempířské</v>
      </c>
      <c r="D16" s="107"/>
      <c r="E16" s="108">
        <f>Položky!AY102</f>
        <v>0</v>
      </c>
      <c r="F16" s="109">
        <f>Položky!AZ102</f>
        <v>0</v>
      </c>
      <c r="G16" s="109">
        <f>Položky!BA102</f>
        <v>0</v>
      </c>
      <c r="H16" s="109">
        <f>Položky!BB102</f>
        <v>0</v>
      </c>
      <c r="I16" s="110">
        <f>Položky!BC102</f>
        <v>0</v>
      </c>
    </row>
    <row r="17" spans="1:9" s="32" customFormat="1" ht="12.75">
      <c r="A17" s="105" t="str">
        <f>Položky!B104</f>
        <v>766</v>
      </c>
      <c r="B17" s="106" t="str">
        <f>Položky!C104</f>
        <v>Konstrukce truhlářské</v>
      </c>
      <c r="D17" s="107"/>
      <c r="E17" s="108">
        <f>Položky!AY110</f>
        <v>0</v>
      </c>
      <c r="F17" s="109">
        <f>Položky!AZ110</f>
        <v>0</v>
      </c>
      <c r="G17" s="109">
        <f>Položky!BA110</f>
        <v>0</v>
      </c>
      <c r="H17" s="109">
        <f>Položky!BB110</f>
        <v>0</v>
      </c>
      <c r="I17" s="110">
        <f>Položky!BC110</f>
        <v>0</v>
      </c>
    </row>
    <row r="18" spans="1:9" s="32" customFormat="1" ht="12.75">
      <c r="A18" s="105" t="str">
        <f>Položky!B112</f>
        <v>782</v>
      </c>
      <c r="B18" s="106" t="str">
        <f>Položky!C112</f>
        <v>Konstrukce z přírodního kamene</v>
      </c>
      <c r="D18" s="107"/>
      <c r="E18" s="108">
        <f>Položky!AY117</f>
        <v>0</v>
      </c>
      <c r="F18" s="109">
        <f>Položky!AZ117</f>
        <v>0</v>
      </c>
      <c r="G18" s="109">
        <f>Položky!BA117</f>
        <v>0</v>
      </c>
      <c r="H18" s="109">
        <f>Položky!BB117</f>
        <v>0</v>
      </c>
      <c r="I18" s="110">
        <f>Položky!BC117</f>
        <v>0</v>
      </c>
    </row>
    <row r="19" spans="1:9" s="32" customFormat="1" ht="12.75">
      <c r="A19" s="105" t="str">
        <f>Položky!B119</f>
        <v>783</v>
      </c>
      <c r="B19" s="106" t="str">
        <f>Položky!C119</f>
        <v>Nátěry</v>
      </c>
      <c r="D19" s="107"/>
      <c r="E19" s="108">
        <f>Položky!AY123</f>
        <v>0</v>
      </c>
      <c r="F19" s="109">
        <f>Položky!AZ123</f>
        <v>0</v>
      </c>
      <c r="G19" s="109">
        <f>Položky!BA123</f>
        <v>0</v>
      </c>
      <c r="H19" s="109">
        <f>Položky!BB123</f>
        <v>0</v>
      </c>
      <c r="I19" s="110">
        <f>Položky!BC123</f>
        <v>0</v>
      </c>
    </row>
    <row r="20" spans="1:9" s="32" customFormat="1" ht="12.75">
      <c r="A20" s="105" t="str">
        <f>Položky!B125</f>
        <v>784</v>
      </c>
      <c r="B20" s="106">
        <f>Položky!C125</f>
        <v>0</v>
      </c>
      <c r="D20" s="107"/>
      <c r="E20" s="108">
        <f>Položky!AY128</f>
        <v>0</v>
      </c>
      <c r="F20" s="109">
        <f>Položky!AZ128</f>
        <v>0</v>
      </c>
      <c r="G20" s="109">
        <f>Položky!BA128</f>
        <v>0</v>
      </c>
      <c r="H20" s="109">
        <f>Položky!BB128</f>
        <v>0</v>
      </c>
      <c r="I20" s="110">
        <f>Položky!BC128</f>
        <v>0</v>
      </c>
    </row>
    <row r="21" spans="1:9" s="32" customFormat="1" ht="12.75">
      <c r="A21" s="105" t="str">
        <f>Položky!B130</f>
        <v>799</v>
      </c>
      <c r="B21" s="106" t="str">
        <f>Položky!C130</f>
        <v>Ostatní</v>
      </c>
      <c r="D21" s="107"/>
      <c r="E21" s="108">
        <f>Položky!AY134</f>
        <v>0</v>
      </c>
      <c r="F21" s="109">
        <f>Položky!AZ134</f>
        <v>0</v>
      </c>
      <c r="G21" s="109">
        <f>Položky!BA134</f>
        <v>0</v>
      </c>
      <c r="H21" s="109">
        <f>Položky!BB134</f>
        <v>0</v>
      </c>
      <c r="I21" s="110">
        <f>Položky!BC134</f>
        <v>0</v>
      </c>
    </row>
    <row r="22" spans="1:9" s="32" customFormat="1" ht="12.75">
      <c r="A22" s="105" t="str">
        <f>Položky!B136</f>
        <v>M22</v>
      </c>
      <c r="B22" s="106" t="str">
        <f>Položky!C136</f>
        <v>Montáž sdělovací a zabezp. techniky</v>
      </c>
      <c r="D22" s="107"/>
      <c r="E22" s="108">
        <f>Položky!AY140</f>
        <v>0</v>
      </c>
      <c r="F22" s="109">
        <f>Položky!AZ140</f>
        <v>0</v>
      </c>
      <c r="G22" s="109">
        <f>Položky!BA140</f>
        <v>0</v>
      </c>
      <c r="H22" s="109">
        <v>0</v>
      </c>
      <c r="I22" s="110">
        <f>Položky!BC140</f>
        <v>0</v>
      </c>
    </row>
    <row r="23" spans="1:9" s="117" customFormat="1" ht="12.75">
      <c r="A23" s="111"/>
      <c r="B23" s="112" t="s">
        <v>64</v>
      </c>
      <c r="C23" s="112"/>
      <c r="D23" s="113"/>
      <c r="E23" s="114">
        <f>SUM(E7:E22)</f>
        <v>0</v>
      </c>
      <c r="F23" s="115">
        <f>SUM(F7:F22)</f>
        <v>0</v>
      </c>
      <c r="G23" s="115">
        <f>SUM(G7:G22)</f>
        <v>0</v>
      </c>
      <c r="H23" s="115">
        <f>SUM(H7:H22)</f>
        <v>0</v>
      </c>
      <c r="I23" s="116">
        <f>SUM(I7:I22)</f>
        <v>0</v>
      </c>
    </row>
    <row r="24" spans="1:9" ht="12.75">
      <c r="A24" s="32"/>
      <c r="B24" s="32"/>
      <c r="C24" s="32"/>
      <c r="D24" s="32"/>
      <c r="E24" s="32"/>
      <c r="F24" s="32"/>
      <c r="G24" s="32"/>
      <c r="H24" s="32"/>
      <c r="I24" s="32"/>
    </row>
    <row r="25" spans="1:57" ht="19.5" customHeight="1">
      <c r="A25" s="208" t="s">
        <v>65</v>
      </c>
      <c r="B25" s="208"/>
      <c r="C25" s="208"/>
      <c r="D25" s="208"/>
      <c r="E25" s="208"/>
      <c r="F25" s="208"/>
      <c r="G25" s="208"/>
      <c r="H25" s="208"/>
      <c r="I25" s="208"/>
      <c r="BA25" s="38"/>
      <c r="BB25" s="38"/>
      <c r="BC25" s="38"/>
      <c r="BD25" s="38"/>
      <c r="BE25" s="38"/>
    </row>
    <row r="27" spans="1:9" ht="12.75">
      <c r="A27" s="63" t="s">
        <v>66</v>
      </c>
      <c r="B27" s="64"/>
      <c r="C27" s="64"/>
      <c r="D27" s="118"/>
      <c r="E27" s="119" t="s">
        <v>67</v>
      </c>
      <c r="F27" s="120" t="s">
        <v>68</v>
      </c>
      <c r="G27" s="121" t="s">
        <v>69</v>
      </c>
      <c r="H27" s="122"/>
      <c r="I27" s="123" t="s">
        <v>67</v>
      </c>
    </row>
    <row r="28" spans="1:53" ht="12.75">
      <c r="A28" s="57" t="s">
        <v>70</v>
      </c>
      <c r="B28" s="47"/>
      <c r="C28" s="47"/>
      <c r="D28" s="124"/>
      <c r="E28" s="125">
        <v>0</v>
      </c>
      <c r="F28" s="126">
        <v>0</v>
      </c>
      <c r="G28" s="127">
        <f aca="true" t="shared" si="0" ref="G28:G35">CHOOSE(BA28+1,HSV+PSV,HSV+PSV+Mont,HSV+PSV+Dodavka+Mont,HSV,PSV,Mont,Dodavka,Mont+Dodavka,0)</f>
        <v>0</v>
      </c>
      <c r="H28" s="128"/>
      <c r="I28" s="129">
        <f aca="true" t="shared" si="1" ref="I28:I34">E28+F28*G28/100</f>
        <v>0</v>
      </c>
      <c r="BA28">
        <v>0</v>
      </c>
    </row>
    <row r="29" spans="1:53" ht="12.75">
      <c r="A29" s="57" t="s">
        <v>71</v>
      </c>
      <c r="B29" s="47"/>
      <c r="C29" s="47"/>
      <c r="D29" s="124"/>
      <c r="E29" s="125">
        <v>0</v>
      </c>
      <c r="F29" s="126">
        <v>0</v>
      </c>
      <c r="G29" s="127">
        <f t="shared" si="0"/>
        <v>0</v>
      </c>
      <c r="H29" s="128"/>
      <c r="I29" s="129">
        <f t="shared" si="1"/>
        <v>0</v>
      </c>
      <c r="BA29">
        <v>0</v>
      </c>
    </row>
    <row r="30" spans="1:53" ht="12.75">
      <c r="A30" s="57" t="s">
        <v>72</v>
      </c>
      <c r="B30" s="47"/>
      <c r="C30" s="47"/>
      <c r="D30" s="124"/>
      <c r="E30" s="125">
        <v>0</v>
      </c>
      <c r="F30" s="126">
        <v>0</v>
      </c>
      <c r="G30" s="127">
        <f t="shared" si="0"/>
        <v>0</v>
      </c>
      <c r="H30" s="128"/>
      <c r="I30" s="129">
        <v>0</v>
      </c>
      <c r="BA30">
        <v>0</v>
      </c>
    </row>
    <row r="31" spans="1:53" ht="12.75">
      <c r="A31" s="57" t="s">
        <v>73</v>
      </c>
      <c r="B31" s="47"/>
      <c r="C31" s="47"/>
      <c r="D31" s="124"/>
      <c r="E31" s="125">
        <v>0</v>
      </c>
      <c r="F31" s="126">
        <v>0</v>
      </c>
      <c r="G31" s="127">
        <f t="shared" si="0"/>
        <v>0</v>
      </c>
      <c r="H31" s="128"/>
      <c r="I31" s="129">
        <f t="shared" si="1"/>
        <v>0</v>
      </c>
      <c r="BA31">
        <v>0</v>
      </c>
    </row>
    <row r="32" spans="1:53" ht="12.75">
      <c r="A32" s="57" t="s">
        <v>74</v>
      </c>
      <c r="B32" s="47"/>
      <c r="C32" s="47"/>
      <c r="D32" s="124"/>
      <c r="E32" s="125">
        <v>0</v>
      </c>
      <c r="F32" s="126">
        <v>0</v>
      </c>
      <c r="G32" s="127">
        <f t="shared" si="0"/>
        <v>0</v>
      </c>
      <c r="H32" s="128"/>
      <c r="I32" s="129">
        <v>0</v>
      </c>
      <c r="BA32">
        <v>1</v>
      </c>
    </row>
    <row r="33" spans="1:53" ht="12.75">
      <c r="A33" s="57" t="s">
        <v>75</v>
      </c>
      <c r="B33" s="47"/>
      <c r="C33" s="47"/>
      <c r="D33" s="124"/>
      <c r="E33" s="125">
        <v>0</v>
      </c>
      <c r="F33" s="126">
        <v>0</v>
      </c>
      <c r="G33" s="127">
        <f t="shared" si="0"/>
        <v>0</v>
      </c>
      <c r="H33" s="128"/>
      <c r="I33" s="129">
        <f t="shared" si="1"/>
        <v>0</v>
      </c>
      <c r="BA33">
        <v>1</v>
      </c>
    </row>
    <row r="34" spans="1:53" ht="12.75">
      <c r="A34" s="57" t="s">
        <v>76</v>
      </c>
      <c r="B34" s="47"/>
      <c r="C34" s="47"/>
      <c r="D34" s="124"/>
      <c r="E34" s="125">
        <v>0</v>
      </c>
      <c r="F34" s="126">
        <v>0</v>
      </c>
      <c r="G34" s="127">
        <f t="shared" si="0"/>
        <v>0</v>
      </c>
      <c r="H34" s="128"/>
      <c r="I34" s="129">
        <f t="shared" si="1"/>
        <v>0</v>
      </c>
      <c r="BA34">
        <v>2</v>
      </c>
    </row>
    <row r="35" spans="1:53" ht="12.75">
      <c r="A35" s="57" t="s">
        <v>77</v>
      </c>
      <c r="B35" s="47"/>
      <c r="C35" s="47"/>
      <c r="D35" s="124"/>
      <c r="E35" s="125">
        <v>0</v>
      </c>
      <c r="F35" s="126">
        <v>0</v>
      </c>
      <c r="G35" s="127">
        <f t="shared" si="0"/>
        <v>0</v>
      </c>
      <c r="H35" s="128"/>
      <c r="I35" s="129">
        <v>0</v>
      </c>
      <c r="BA35">
        <v>2</v>
      </c>
    </row>
    <row r="36" spans="1:9" ht="12.75">
      <c r="A36" s="130"/>
      <c r="B36" s="131" t="s">
        <v>78</v>
      </c>
      <c r="C36" s="132"/>
      <c r="D36" s="133"/>
      <c r="E36" s="134"/>
      <c r="F36" s="135"/>
      <c r="G36" s="135"/>
      <c r="H36" s="209">
        <v>0</v>
      </c>
      <c r="I36" s="209"/>
    </row>
  </sheetData>
  <sheetProtection selectLockedCells="1" selectUnlockedCells="1"/>
  <mergeCells count="6">
    <mergeCell ref="A1:B1"/>
    <mergeCell ref="A2:B2"/>
    <mergeCell ref="G2:I2"/>
    <mergeCell ref="A4:I4"/>
    <mergeCell ref="A25:I25"/>
    <mergeCell ref="H36:I36"/>
  </mergeCells>
  <printOptions/>
  <pageMargins left="0.5902777777777778" right="0.39375" top="0.5902777777777778" bottom="0.5902777777777778" header="0.5118055555555555" footer="0.19652777777777777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Z140"/>
  <sheetViews>
    <sheetView tabSelected="1" zoomScalePageLayoutView="0" workbookViewId="0" topLeftCell="A68">
      <selection activeCell="D98" sqref="D98"/>
    </sheetView>
  </sheetViews>
  <sheetFormatPr defaultColWidth="9.00390625" defaultRowHeight="12.75"/>
  <cols>
    <col min="1" max="1" width="4.375" style="136" customWidth="1"/>
    <col min="2" max="2" width="11.625" style="136" customWidth="1"/>
    <col min="3" max="3" width="40.375" style="136" customWidth="1"/>
    <col min="4" max="4" width="5.625" style="136" customWidth="1"/>
    <col min="5" max="5" width="8.625" style="137" customWidth="1"/>
    <col min="6" max="6" width="9.875" style="136" customWidth="1"/>
    <col min="7" max="7" width="13.875" style="136" customWidth="1"/>
    <col min="8" max="8" width="9.125" style="136" customWidth="1"/>
    <col min="9" max="9" width="11.375" style="136" customWidth="1"/>
    <col min="10" max="10" width="75.375" style="136" customWidth="1"/>
    <col min="11" max="11" width="45.25390625" style="136" customWidth="1"/>
    <col min="12" max="16384" width="9.125" style="136" customWidth="1"/>
  </cols>
  <sheetData>
    <row r="1" spans="1:7" ht="15.75">
      <c r="A1" s="211" t="s">
        <v>79</v>
      </c>
      <c r="B1" s="211"/>
      <c r="C1" s="211"/>
      <c r="D1" s="211"/>
      <c r="E1" s="211"/>
      <c r="F1" s="211"/>
      <c r="G1" s="211"/>
    </row>
    <row r="2" spans="2:7" ht="14.25" customHeight="1">
      <c r="B2" s="138"/>
      <c r="C2" s="139"/>
      <c r="D2" s="139"/>
      <c r="E2" s="140"/>
      <c r="F2" s="139"/>
      <c r="G2" s="139"/>
    </row>
    <row r="3" spans="1:7" ht="12.75">
      <c r="A3" s="204" t="s">
        <v>55</v>
      </c>
      <c r="B3" s="204"/>
      <c r="C3" s="91" t="str">
        <f>CONCATENATE(cislostavby," ",nazevstavby)</f>
        <v>2096 OPRAVA FASÁDY VĚŽE zámek RAČICE</v>
      </c>
      <c r="D3" s="92"/>
      <c r="E3" s="141" t="s">
        <v>80</v>
      </c>
      <c r="F3" s="142"/>
      <c r="G3" s="143"/>
    </row>
    <row r="4" spans="1:7" ht="12.75">
      <c r="A4" s="212" t="s">
        <v>57</v>
      </c>
      <c r="B4" s="212"/>
      <c r="C4" s="97" t="str">
        <f>CONCATENATE(cisloobjektu," ",nazevobjektu)</f>
        <v>1 Oprava fasády JV věže zámek RAČICE</v>
      </c>
      <c r="D4" s="98"/>
      <c r="E4" s="213">
        <f>Rekapitulace!G2</f>
        <v>0</v>
      </c>
      <c r="F4" s="213"/>
      <c r="G4" s="213"/>
    </row>
    <row r="5" spans="1:7" ht="12.75">
      <c r="A5" s="144"/>
      <c r="B5" s="145"/>
      <c r="C5" s="145"/>
      <c r="G5" s="146"/>
    </row>
    <row r="6" spans="1:7" ht="12.75">
      <c r="A6" s="147" t="s">
        <v>81</v>
      </c>
      <c r="B6" s="148" t="s">
        <v>82</v>
      </c>
      <c r="C6" s="148" t="s">
        <v>83</v>
      </c>
      <c r="D6" s="148" t="s">
        <v>84</v>
      </c>
      <c r="E6" s="149" t="s">
        <v>85</v>
      </c>
      <c r="F6" s="148" t="s">
        <v>86</v>
      </c>
      <c r="G6" s="150" t="s">
        <v>87</v>
      </c>
    </row>
    <row r="7" spans="1:13" ht="12.75">
      <c r="A7" s="151" t="s">
        <v>88</v>
      </c>
      <c r="B7" s="152" t="s">
        <v>89</v>
      </c>
      <c r="C7" s="153" t="s">
        <v>90</v>
      </c>
      <c r="D7" s="154"/>
      <c r="E7" s="155"/>
      <c r="F7" s="155"/>
      <c r="G7" s="156"/>
      <c r="M7" s="157">
        <v>1</v>
      </c>
    </row>
    <row r="8" spans="1:78" ht="12.75">
      <c r="A8" s="158">
        <v>1</v>
      </c>
      <c r="B8" s="159" t="s">
        <v>91</v>
      </c>
      <c r="C8" s="160" t="s">
        <v>92</v>
      </c>
      <c r="D8" s="161" t="s">
        <v>93</v>
      </c>
      <c r="E8" s="162">
        <v>0.78</v>
      </c>
      <c r="F8" s="162">
        <v>0</v>
      </c>
      <c r="G8" s="163">
        <f>E8*F8</f>
        <v>0</v>
      </c>
      <c r="M8" s="157">
        <v>2</v>
      </c>
      <c r="Y8" s="136">
        <v>1</v>
      </c>
      <c r="Z8" s="136">
        <v>1</v>
      </c>
      <c r="AA8" s="136">
        <v>1</v>
      </c>
      <c r="AX8" s="136">
        <v>1</v>
      </c>
      <c r="AY8" s="136">
        <f>IF(AX8=1,G8,0)</f>
        <v>0</v>
      </c>
      <c r="AZ8" s="136">
        <f>IF(AX8=2,G8,0)</f>
        <v>0</v>
      </c>
      <c r="BA8" s="136">
        <f>IF(AX8=3,G8,0)</f>
        <v>0</v>
      </c>
      <c r="BB8" s="136">
        <f>IF(AX8=4,G8,0)</f>
        <v>0</v>
      </c>
      <c r="BC8" s="136">
        <f>IF(AX8=5,G8,0)</f>
        <v>0</v>
      </c>
      <c r="BY8" s="157">
        <v>1</v>
      </c>
      <c r="BZ8" s="157">
        <v>1</v>
      </c>
    </row>
    <row r="9" spans="1:13" ht="12.75">
      <c r="A9" s="164"/>
      <c r="B9" s="165"/>
      <c r="C9" s="210"/>
      <c r="D9" s="210"/>
      <c r="E9" s="166"/>
      <c r="F9" s="167"/>
      <c r="G9" s="168"/>
      <c r="K9" s="169" t="s">
        <v>94</v>
      </c>
      <c r="M9" s="157"/>
    </row>
    <row r="10" spans="1:55" ht="12.75">
      <c r="A10" s="170"/>
      <c r="B10" s="171" t="s">
        <v>95</v>
      </c>
      <c r="C10" s="172" t="str">
        <f>CONCATENATE(B7," ",C7)</f>
        <v>3 Svislé a kompletní konstrukce</v>
      </c>
      <c r="D10" s="173"/>
      <c r="E10" s="174"/>
      <c r="F10" s="175"/>
      <c r="G10" s="176">
        <f>SUM(G7:G9)</f>
        <v>0</v>
      </c>
      <c r="M10" s="157">
        <v>4</v>
      </c>
      <c r="AY10" s="177">
        <f>SUM(AY7:AY9)</f>
        <v>0</v>
      </c>
      <c r="AZ10" s="177">
        <f>SUM(AZ7:AZ9)</f>
        <v>0</v>
      </c>
      <c r="BA10" s="177">
        <f>SUM(BA7:BA9)</f>
        <v>0</v>
      </c>
      <c r="BB10" s="177">
        <f>SUM(BB7:BB9)</f>
        <v>0</v>
      </c>
      <c r="BC10" s="177">
        <f>SUM(BC7:BC9)</f>
        <v>0</v>
      </c>
    </row>
    <row r="11" spans="1:55" s="184" customFormat="1" ht="12.75">
      <c r="A11" s="178"/>
      <c r="B11" s="179"/>
      <c r="C11" s="180"/>
      <c r="D11" s="181"/>
      <c r="E11" s="182"/>
      <c r="F11" s="182"/>
      <c r="G11" s="183"/>
      <c r="M11" s="185"/>
      <c r="AY11" s="186"/>
      <c r="AZ11" s="186"/>
      <c r="BA11" s="186"/>
      <c r="BB11" s="186"/>
      <c r="BC11" s="186"/>
    </row>
    <row r="12" spans="1:13" ht="12.75">
      <c r="A12" s="187" t="s">
        <v>88</v>
      </c>
      <c r="B12" s="188" t="s">
        <v>96</v>
      </c>
      <c r="C12" s="153" t="s">
        <v>97</v>
      </c>
      <c r="D12" s="154"/>
      <c r="E12" s="155"/>
      <c r="F12" s="155"/>
      <c r="G12" s="156"/>
      <c r="M12" s="157">
        <v>1</v>
      </c>
    </row>
    <row r="13" spans="1:78" ht="12.75">
      <c r="A13" s="158">
        <v>2</v>
      </c>
      <c r="B13" s="159" t="s">
        <v>98</v>
      </c>
      <c r="C13" s="160" t="s">
        <v>99</v>
      </c>
      <c r="D13" s="161" t="s">
        <v>100</v>
      </c>
      <c r="E13" s="162">
        <v>11</v>
      </c>
      <c r="F13" s="162">
        <v>0</v>
      </c>
      <c r="G13" s="163">
        <f>E13*F13</f>
        <v>0</v>
      </c>
      <c r="M13" s="157">
        <v>2</v>
      </c>
      <c r="Y13" s="136">
        <v>1</v>
      </c>
      <c r="Z13" s="136">
        <v>1</v>
      </c>
      <c r="AA13" s="136">
        <v>1</v>
      </c>
      <c r="AX13" s="136">
        <v>1</v>
      </c>
      <c r="AY13" s="136">
        <f>IF(AX13=1,G13,0)</f>
        <v>0</v>
      </c>
      <c r="AZ13" s="136">
        <f>IF(AX13=2,G13,0)</f>
        <v>0</v>
      </c>
      <c r="BA13" s="136">
        <f>IF(AX13=3,G13,0)</f>
        <v>0</v>
      </c>
      <c r="BB13" s="136">
        <f>IF(AX13=4,G13,0)</f>
        <v>0</v>
      </c>
      <c r="BC13" s="136">
        <f>IF(AX13=5,G13,0)</f>
        <v>0</v>
      </c>
      <c r="BY13" s="157">
        <v>1</v>
      </c>
      <c r="BZ13" s="157">
        <v>1</v>
      </c>
    </row>
    <row r="14" spans="1:78" ht="12.75">
      <c r="A14" s="158"/>
      <c r="B14" s="159"/>
      <c r="C14" s="189"/>
      <c r="D14" s="190"/>
      <c r="E14" s="191"/>
      <c r="F14" s="192"/>
      <c r="G14" s="163"/>
      <c r="M14" s="157"/>
      <c r="BY14" s="157"/>
      <c r="BZ14" s="157"/>
    </row>
    <row r="15" spans="1:55" ht="12.75">
      <c r="A15" s="170"/>
      <c r="B15" s="171" t="s">
        <v>95</v>
      </c>
      <c r="C15" s="172" t="str">
        <f>CONCATENATE(B12," ",C12)</f>
        <v>28 Zpevňování hornin a konstrukcí</v>
      </c>
      <c r="D15" s="173"/>
      <c r="E15" s="174"/>
      <c r="F15" s="175"/>
      <c r="G15" s="176">
        <f>SUM(G12:G13)</f>
        <v>0</v>
      </c>
      <c r="M15" s="157">
        <v>4</v>
      </c>
      <c r="AY15" s="177">
        <f>SUM(AY12:AY13)</f>
        <v>0</v>
      </c>
      <c r="AZ15" s="177">
        <f>SUM(AZ12:AZ13)</f>
        <v>0</v>
      </c>
      <c r="BA15" s="177">
        <f>SUM(BA12:BA13)</f>
        <v>0</v>
      </c>
      <c r="BB15" s="177">
        <f>SUM(BB12:BB13)</f>
        <v>0</v>
      </c>
      <c r="BC15" s="177">
        <f>SUM(BC12:BC13)</f>
        <v>0</v>
      </c>
    </row>
    <row r="16" spans="1:55" s="184" customFormat="1" ht="12.75">
      <c r="A16" s="178"/>
      <c r="B16" s="179"/>
      <c r="C16" s="180"/>
      <c r="D16" s="181"/>
      <c r="E16" s="182"/>
      <c r="F16" s="182"/>
      <c r="G16" s="183"/>
      <c r="M16" s="185"/>
      <c r="AY16" s="186"/>
      <c r="AZ16" s="186"/>
      <c r="BA16" s="186"/>
      <c r="BB16" s="186"/>
      <c r="BC16" s="186"/>
    </row>
    <row r="17" spans="1:13" ht="12.75">
      <c r="A17" s="187" t="s">
        <v>88</v>
      </c>
      <c r="B17" s="188" t="s">
        <v>101</v>
      </c>
      <c r="C17" s="153" t="s">
        <v>102</v>
      </c>
      <c r="D17" s="154"/>
      <c r="E17" s="155"/>
      <c r="F17" s="155"/>
      <c r="G17" s="156"/>
      <c r="M17" s="157">
        <v>1</v>
      </c>
    </row>
    <row r="18" spans="1:78" ht="12.75">
      <c r="A18" s="158">
        <v>3</v>
      </c>
      <c r="B18" s="159" t="s">
        <v>103</v>
      </c>
      <c r="C18" s="160" t="s">
        <v>104</v>
      </c>
      <c r="D18" s="161" t="s">
        <v>105</v>
      </c>
      <c r="E18" s="162">
        <v>282.3</v>
      </c>
      <c r="F18" s="162">
        <v>0</v>
      </c>
      <c r="G18" s="163">
        <f>E18*F18</f>
        <v>0</v>
      </c>
      <c r="M18" s="157">
        <v>2</v>
      </c>
      <c r="Y18" s="136">
        <v>1</v>
      </c>
      <c r="Z18" s="136">
        <v>1</v>
      </c>
      <c r="AA18" s="136">
        <v>1</v>
      </c>
      <c r="AX18" s="136">
        <v>1</v>
      </c>
      <c r="AY18" s="136">
        <f>IF(AX18=1,G18,0)</f>
        <v>0</v>
      </c>
      <c r="AZ18" s="136">
        <f>IF(AX18=2,G18,0)</f>
        <v>0</v>
      </c>
      <c r="BA18" s="136">
        <f>IF(AX18=3,G18,0)</f>
        <v>0</v>
      </c>
      <c r="BB18" s="136">
        <f>IF(AX18=4,G18,0)</f>
        <v>0</v>
      </c>
      <c r="BC18" s="136">
        <f>IF(AX18=5,G18,0)</f>
        <v>0</v>
      </c>
      <c r="BY18" s="157">
        <v>1</v>
      </c>
      <c r="BZ18" s="157">
        <v>1</v>
      </c>
    </row>
    <row r="19" spans="1:13" ht="12.75">
      <c r="A19" s="164"/>
      <c r="B19" s="165"/>
      <c r="C19" s="210"/>
      <c r="D19" s="210"/>
      <c r="E19" s="166"/>
      <c r="F19" s="167"/>
      <c r="G19" s="168"/>
      <c r="K19" s="169" t="s">
        <v>106</v>
      </c>
      <c r="M19" s="157"/>
    </row>
    <row r="20" spans="1:78" ht="12.75">
      <c r="A20" s="158">
        <v>4</v>
      </c>
      <c r="B20" s="159" t="s">
        <v>107</v>
      </c>
      <c r="C20" s="160" t="s">
        <v>108</v>
      </c>
      <c r="D20" s="161" t="s">
        <v>100</v>
      </c>
      <c r="E20" s="162">
        <v>46.7</v>
      </c>
      <c r="F20" s="162">
        <v>0</v>
      </c>
      <c r="G20" s="163">
        <f>E20*F20</f>
        <v>0</v>
      </c>
      <c r="M20" s="157">
        <v>2</v>
      </c>
      <c r="Y20" s="136">
        <v>1</v>
      </c>
      <c r="Z20" s="136">
        <v>1</v>
      </c>
      <c r="AA20" s="136">
        <v>1</v>
      </c>
      <c r="AX20" s="136">
        <v>1</v>
      </c>
      <c r="AY20" s="136">
        <f>IF(AX20=1,G20,0)</f>
        <v>0</v>
      </c>
      <c r="AZ20" s="136">
        <f>IF(AX20=2,G20,0)</f>
        <v>0</v>
      </c>
      <c r="BA20" s="136">
        <f>IF(AX20=3,G20,0)</f>
        <v>0</v>
      </c>
      <c r="BB20" s="136">
        <f>IF(AX20=4,G20,0)</f>
        <v>0</v>
      </c>
      <c r="BC20" s="136">
        <f>IF(AX20=5,G20,0)</f>
        <v>0</v>
      </c>
      <c r="BY20" s="157">
        <v>1</v>
      </c>
      <c r="BZ20" s="157">
        <v>1</v>
      </c>
    </row>
    <row r="21" spans="1:13" ht="12.75">
      <c r="A21" s="164"/>
      <c r="B21" s="165"/>
      <c r="C21" s="210"/>
      <c r="D21" s="210"/>
      <c r="E21" s="166"/>
      <c r="F21" s="167"/>
      <c r="G21" s="168"/>
      <c r="K21" s="169" t="s">
        <v>109</v>
      </c>
      <c r="M21" s="157"/>
    </row>
    <row r="22" spans="1:78" ht="22.5">
      <c r="A22" s="158">
        <v>5</v>
      </c>
      <c r="B22" s="159" t="s">
        <v>110</v>
      </c>
      <c r="C22" s="160" t="s">
        <v>111</v>
      </c>
      <c r="D22" s="161" t="s">
        <v>105</v>
      </c>
      <c r="E22" s="162">
        <v>63.8</v>
      </c>
      <c r="F22" s="162">
        <v>0</v>
      </c>
      <c r="G22" s="163">
        <f>E22*F22</f>
        <v>0</v>
      </c>
      <c r="M22" s="157">
        <v>2</v>
      </c>
      <c r="Y22" s="136">
        <v>1</v>
      </c>
      <c r="Z22" s="136">
        <v>1</v>
      </c>
      <c r="AA22" s="136">
        <v>1</v>
      </c>
      <c r="AX22" s="136">
        <v>1</v>
      </c>
      <c r="AY22" s="136">
        <f>IF(AX22=1,G22,0)</f>
        <v>0</v>
      </c>
      <c r="AZ22" s="136">
        <f>IF(AX22=2,G22,0)</f>
        <v>0</v>
      </c>
      <c r="BA22" s="136">
        <f>IF(AX22=3,G22,0)</f>
        <v>0</v>
      </c>
      <c r="BB22" s="136">
        <f>IF(AX22=4,G22,0)</f>
        <v>0</v>
      </c>
      <c r="BC22" s="136">
        <f>IF(AX22=5,G22,0)</f>
        <v>0</v>
      </c>
      <c r="BY22" s="157">
        <v>1</v>
      </c>
      <c r="BZ22" s="157">
        <v>1</v>
      </c>
    </row>
    <row r="23" spans="1:13" ht="12.75">
      <c r="A23" s="164"/>
      <c r="B23" s="165"/>
      <c r="C23" s="210"/>
      <c r="D23" s="210"/>
      <c r="E23" s="166"/>
      <c r="F23" s="167"/>
      <c r="G23" s="168"/>
      <c r="K23" s="169" t="s">
        <v>109</v>
      </c>
      <c r="M23" s="157"/>
    </row>
    <row r="24" spans="1:78" ht="12.75">
      <c r="A24" s="158">
        <v>6</v>
      </c>
      <c r="B24" s="159" t="s">
        <v>112</v>
      </c>
      <c r="C24" s="160" t="s">
        <v>113</v>
      </c>
      <c r="D24" s="161" t="s">
        <v>105</v>
      </c>
      <c r="E24" s="162">
        <v>63.8</v>
      </c>
      <c r="F24" s="162">
        <v>0</v>
      </c>
      <c r="G24" s="163">
        <f>E24*F24</f>
        <v>0</v>
      </c>
      <c r="M24" s="157">
        <v>2</v>
      </c>
      <c r="Y24" s="136">
        <v>1</v>
      </c>
      <c r="Z24" s="136">
        <v>1</v>
      </c>
      <c r="AA24" s="136">
        <v>1</v>
      </c>
      <c r="AX24" s="136">
        <v>1</v>
      </c>
      <c r="AY24" s="136">
        <f>IF(AX24=1,G24,0)</f>
        <v>0</v>
      </c>
      <c r="AZ24" s="136">
        <f>IF(AX24=2,G24,0)</f>
        <v>0</v>
      </c>
      <c r="BA24" s="136">
        <f>IF(AX24=3,G24,0)</f>
        <v>0</v>
      </c>
      <c r="BB24" s="136">
        <f>IF(AX24=4,G24,0)</f>
        <v>0</v>
      </c>
      <c r="BC24" s="136">
        <f>IF(AX24=5,G24,0)</f>
        <v>0</v>
      </c>
      <c r="BY24" s="157">
        <v>1</v>
      </c>
      <c r="BZ24" s="157">
        <v>1</v>
      </c>
    </row>
    <row r="25" spans="1:13" ht="12.75">
      <c r="A25" s="164"/>
      <c r="B25" s="165"/>
      <c r="C25" s="210"/>
      <c r="D25" s="210"/>
      <c r="E25" s="166"/>
      <c r="F25" s="167"/>
      <c r="G25" s="168"/>
      <c r="K25" s="169" t="s">
        <v>114</v>
      </c>
      <c r="M25" s="157"/>
    </row>
    <row r="26" spans="1:78" ht="12.75">
      <c r="A26" s="158">
        <v>7</v>
      </c>
      <c r="B26" s="159" t="s">
        <v>115</v>
      </c>
      <c r="C26" s="160" t="s">
        <v>116</v>
      </c>
      <c r="D26" s="161" t="s">
        <v>105</v>
      </c>
      <c r="E26" s="162">
        <v>282.3</v>
      </c>
      <c r="F26" s="162">
        <v>0</v>
      </c>
      <c r="G26" s="163">
        <f>E26*F26</f>
        <v>0</v>
      </c>
      <c r="M26" s="157">
        <v>2</v>
      </c>
      <c r="Y26" s="136">
        <v>1</v>
      </c>
      <c r="Z26" s="136">
        <v>1</v>
      </c>
      <c r="AA26" s="136">
        <v>1</v>
      </c>
      <c r="AX26" s="136">
        <v>1</v>
      </c>
      <c r="AY26" s="136">
        <f>IF(AX26=1,G26,0)</f>
        <v>0</v>
      </c>
      <c r="AZ26" s="136">
        <f>IF(AX26=2,G26,0)</f>
        <v>0</v>
      </c>
      <c r="BA26" s="136">
        <f>IF(AX26=3,G26,0)</f>
        <v>0</v>
      </c>
      <c r="BB26" s="136">
        <f>IF(AX26=4,G26,0)</f>
        <v>0</v>
      </c>
      <c r="BC26" s="136">
        <f>IF(AX26=5,G26,0)</f>
        <v>0</v>
      </c>
      <c r="BY26" s="157">
        <v>1</v>
      </c>
      <c r="BZ26" s="157">
        <v>1</v>
      </c>
    </row>
    <row r="27" spans="1:13" ht="12.75">
      <c r="A27" s="164"/>
      <c r="B27" s="165"/>
      <c r="C27" s="210"/>
      <c r="D27" s="210"/>
      <c r="E27" s="166"/>
      <c r="F27" s="167"/>
      <c r="G27" s="168"/>
      <c r="K27" s="169" t="s">
        <v>117</v>
      </c>
      <c r="M27" s="157"/>
    </row>
    <row r="28" spans="1:78" ht="12.75">
      <c r="A28" s="158">
        <v>8</v>
      </c>
      <c r="B28" s="159" t="s">
        <v>118</v>
      </c>
      <c r="C28" s="160" t="s">
        <v>119</v>
      </c>
      <c r="D28" s="161" t="s">
        <v>105</v>
      </c>
      <c r="E28" s="162">
        <v>102.5</v>
      </c>
      <c r="F28" s="162">
        <v>0</v>
      </c>
      <c r="G28" s="163">
        <f>E28*F28</f>
        <v>0</v>
      </c>
      <c r="M28" s="157">
        <v>2</v>
      </c>
      <c r="Y28" s="136">
        <v>1</v>
      </c>
      <c r="Z28" s="136">
        <v>1</v>
      </c>
      <c r="AA28" s="136">
        <v>1</v>
      </c>
      <c r="AX28" s="136">
        <v>1</v>
      </c>
      <c r="AY28" s="136">
        <f>IF(AX28=1,G28,0)</f>
        <v>0</v>
      </c>
      <c r="AZ28" s="136">
        <f>IF(AX28=2,G28,0)</f>
        <v>0</v>
      </c>
      <c r="BA28" s="136">
        <f>IF(AX28=3,G28,0)</f>
        <v>0</v>
      </c>
      <c r="BB28" s="136">
        <f>IF(AX28=4,G28,0)</f>
        <v>0</v>
      </c>
      <c r="BC28" s="136">
        <f>IF(AX28=5,G28,0)</f>
        <v>0</v>
      </c>
      <c r="BY28" s="157">
        <v>1</v>
      </c>
      <c r="BZ28" s="157">
        <v>1</v>
      </c>
    </row>
    <row r="29" spans="1:13" ht="12.75">
      <c r="A29" s="164"/>
      <c r="B29" s="165"/>
      <c r="C29" s="210"/>
      <c r="D29" s="210"/>
      <c r="E29" s="166"/>
      <c r="F29" s="167"/>
      <c r="G29" s="168"/>
      <c r="K29" s="169" t="s">
        <v>120</v>
      </c>
      <c r="M29" s="157"/>
    </row>
    <row r="30" spans="1:78" ht="12.75">
      <c r="A30" s="158">
        <v>9</v>
      </c>
      <c r="B30" s="159" t="s">
        <v>121</v>
      </c>
      <c r="C30" s="160" t="s">
        <v>122</v>
      </c>
      <c r="D30" s="161" t="s">
        <v>105</v>
      </c>
      <c r="E30" s="162">
        <v>218.5</v>
      </c>
      <c r="F30" s="162">
        <v>0</v>
      </c>
      <c r="G30" s="163">
        <f>E30*F30</f>
        <v>0</v>
      </c>
      <c r="M30" s="157">
        <v>2</v>
      </c>
      <c r="Y30" s="136">
        <v>1</v>
      </c>
      <c r="Z30" s="136">
        <v>1</v>
      </c>
      <c r="AA30" s="136">
        <v>1</v>
      </c>
      <c r="AX30" s="136">
        <v>1</v>
      </c>
      <c r="AY30" s="136">
        <f>IF(AX30=1,G30,0)</f>
        <v>0</v>
      </c>
      <c r="AZ30" s="136">
        <f>IF(AX30=2,G30,0)</f>
        <v>0</v>
      </c>
      <c r="BA30" s="136">
        <f>IF(AX30=3,G30,0)</f>
        <v>0</v>
      </c>
      <c r="BB30" s="136">
        <f>IF(AX30=4,G30,0)</f>
        <v>0</v>
      </c>
      <c r="BC30" s="136">
        <f>IF(AX30=5,G30,0)</f>
        <v>0</v>
      </c>
      <c r="BY30" s="157">
        <v>1</v>
      </c>
      <c r="BZ30" s="157">
        <v>1</v>
      </c>
    </row>
    <row r="31" spans="1:13" ht="12.75">
      <c r="A31" s="164"/>
      <c r="B31" s="165"/>
      <c r="C31" s="210"/>
      <c r="D31" s="210"/>
      <c r="E31" s="166"/>
      <c r="F31" s="167"/>
      <c r="G31" s="168"/>
      <c r="K31" s="169" t="s">
        <v>117</v>
      </c>
      <c r="M31" s="157"/>
    </row>
    <row r="32" spans="1:78" ht="22.5">
      <c r="A32" s="158">
        <v>10</v>
      </c>
      <c r="B32" s="159" t="s">
        <v>123</v>
      </c>
      <c r="C32" s="160" t="s">
        <v>124</v>
      </c>
      <c r="D32" s="161" t="s">
        <v>105</v>
      </c>
      <c r="E32" s="162">
        <v>282.3</v>
      </c>
      <c r="F32" s="162">
        <v>0</v>
      </c>
      <c r="G32" s="163">
        <f>E32*F32</f>
        <v>0</v>
      </c>
      <c r="M32" s="157">
        <v>2</v>
      </c>
      <c r="Y32" s="136">
        <v>1</v>
      </c>
      <c r="Z32" s="136">
        <v>1</v>
      </c>
      <c r="AA32" s="136">
        <v>1</v>
      </c>
      <c r="AX32" s="136">
        <v>1</v>
      </c>
      <c r="AY32" s="136">
        <f>IF(AX32=1,G32,0)</f>
        <v>0</v>
      </c>
      <c r="AZ32" s="136">
        <f>IF(AX32=2,G32,0)</f>
        <v>0</v>
      </c>
      <c r="BA32" s="136">
        <f>IF(AX32=3,G32,0)</f>
        <v>0</v>
      </c>
      <c r="BB32" s="136">
        <f>IF(AX32=4,G32,0)</f>
        <v>0</v>
      </c>
      <c r="BC32" s="136">
        <f>IF(AX32=5,G32,0)</f>
        <v>0</v>
      </c>
      <c r="BY32" s="157">
        <v>1</v>
      </c>
      <c r="BZ32" s="157">
        <v>1</v>
      </c>
    </row>
    <row r="33" spans="1:13" ht="12.75">
      <c r="A33" s="164"/>
      <c r="B33" s="165"/>
      <c r="C33" s="210"/>
      <c r="D33" s="210"/>
      <c r="E33" s="166"/>
      <c r="F33" s="167"/>
      <c r="G33" s="168"/>
      <c r="K33" s="169" t="s">
        <v>114</v>
      </c>
      <c r="M33" s="157"/>
    </row>
    <row r="34" spans="1:78" ht="12.75">
      <c r="A34" s="158">
        <v>11</v>
      </c>
      <c r="B34" s="159" t="s">
        <v>125</v>
      </c>
      <c r="C34" s="160" t="s">
        <v>126</v>
      </c>
      <c r="D34" s="161" t="s">
        <v>105</v>
      </c>
      <c r="E34" s="162">
        <v>282.3</v>
      </c>
      <c r="F34" s="162">
        <v>0</v>
      </c>
      <c r="G34" s="163">
        <f>E34*F34</f>
        <v>0</v>
      </c>
      <c r="M34" s="157">
        <v>2</v>
      </c>
      <c r="Y34" s="136">
        <v>1</v>
      </c>
      <c r="Z34" s="136">
        <v>1</v>
      </c>
      <c r="AA34" s="136">
        <v>1</v>
      </c>
      <c r="AX34" s="136">
        <v>1</v>
      </c>
      <c r="AY34" s="136">
        <f>IF(AX34=1,G34,0)</f>
        <v>0</v>
      </c>
      <c r="AZ34" s="136">
        <f>IF(AX34=2,G34,0)</f>
        <v>0</v>
      </c>
      <c r="BA34" s="136">
        <f>IF(AX34=3,G34,0)</f>
        <v>0</v>
      </c>
      <c r="BB34" s="136">
        <f>IF(AX34=4,G34,0)</f>
        <v>0</v>
      </c>
      <c r="BC34" s="136">
        <f>IF(AX34=5,G34,0)</f>
        <v>0</v>
      </c>
      <c r="BY34" s="157">
        <v>1</v>
      </c>
      <c r="BZ34" s="157">
        <v>1</v>
      </c>
    </row>
    <row r="35" spans="1:13" ht="12.75">
      <c r="A35" s="164"/>
      <c r="B35" s="165"/>
      <c r="C35" s="210"/>
      <c r="D35" s="210"/>
      <c r="E35" s="166"/>
      <c r="F35" s="167"/>
      <c r="G35" s="168"/>
      <c r="K35" s="169" t="s">
        <v>114</v>
      </c>
      <c r="M35" s="157"/>
    </row>
    <row r="36" spans="1:78" ht="12.75">
      <c r="A36" s="158">
        <v>12</v>
      </c>
      <c r="B36" s="159" t="s">
        <v>127</v>
      </c>
      <c r="C36" s="160" t="s">
        <v>128</v>
      </c>
      <c r="D36" s="161" t="s">
        <v>105</v>
      </c>
      <c r="E36" s="162">
        <v>282.3</v>
      </c>
      <c r="F36" s="162">
        <v>0</v>
      </c>
      <c r="G36" s="163">
        <f>E36*F36</f>
        <v>0</v>
      </c>
      <c r="M36" s="157">
        <v>2</v>
      </c>
      <c r="Y36" s="136">
        <v>1</v>
      </c>
      <c r="Z36" s="136">
        <v>1</v>
      </c>
      <c r="AA36" s="136">
        <v>1</v>
      </c>
      <c r="AX36" s="136">
        <v>1</v>
      </c>
      <c r="AY36" s="136">
        <f>IF(AX36=1,G36,0)</f>
        <v>0</v>
      </c>
      <c r="AZ36" s="136">
        <f>IF(AX36=2,G36,0)</f>
        <v>0</v>
      </c>
      <c r="BA36" s="136">
        <f>IF(AX36=3,G36,0)</f>
        <v>0</v>
      </c>
      <c r="BB36" s="136">
        <f>IF(AX36=4,G36,0)</f>
        <v>0</v>
      </c>
      <c r="BC36" s="136">
        <f>IF(AX36=5,G36,0)</f>
        <v>0</v>
      </c>
      <c r="BY36" s="157">
        <v>1</v>
      </c>
      <c r="BZ36" s="157">
        <v>1</v>
      </c>
    </row>
    <row r="37" spans="1:13" ht="12.75" customHeight="1">
      <c r="A37" s="164"/>
      <c r="B37" s="165"/>
      <c r="C37" s="210"/>
      <c r="D37" s="210"/>
      <c r="E37" s="166"/>
      <c r="F37" s="167"/>
      <c r="G37" s="168"/>
      <c r="K37" s="169" t="s">
        <v>129</v>
      </c>
      <c r="M37" s="157"/>
    </row>
    <row r="38" spans="1:78" ht="12.75">
      <c r="A38" s="158">
        <v>13</v>
      </c>
      <c r="B38" s="159" t="s">
        <v>130</v>
      </c>
      <c r="C38" s="160" t="s">
        <v>131</v>
      </c>
      <c r="D38" s="161" t="s">
        <v>132</v>
      </c>
      <c r="E38" s="162">
        <v>2</v>
      </c>
      <c r="F38" s="162">
        <v>0</v>
      </c>
      <c r="G38" s="163">
        <f>E38*F38</f>
        <v>0</v>
      </c>
      <c r="M38" s="157">
        <v>2</v>
      </c>
      <c r="Y38" s="136">
        <v>12</v>
      </c>
      <c r="Z38" s="136">
        <v>0</v>
      </c>
      <c r="AA38" s="136">
        <v>2</v>
      </c>
      <c r="AX38" s="136">
        <v>1</v>
      </c>
      <c r="AY38" s="136">
        <f>IF(AX38=1,G38,0)</f>
        <v>0</v>
      </c>
      <c r="AZ38" s="136">
        <f>IF(AX38=2,G38,0)</f>
        <v>0</v>
      </c>
      <c r="BA38" s="136">
        <f>IF(AX38=3,G38,0)</f>
        <v>0</v>
      </c>
      <c r="BB38" s="136">
        <f>IF(AX38=4,G38,0)</f>
        <v>0</v>
      </c>
      <c r="BC38" s="136">
        <f>IF(AX38=5,G38,0)</f>
        <v>0</v>
      </c>
      <c r="BY38" s="157">
        <v>12</v>
      </c>
      <c r="BZ38" s="157">
        <v>0</v>
      </c>
    </row>
    <row r="39" spans="1:78" ht="12.75">
      <c r="A39" s="158">
        <v>14</v>
      </c>
      <c r="B39" s="159" t="s">
        <v>133</v>
      </c>
      <c r="C39" s="160"/>
      <c r="D39" s="161"/>
      <c r="E39" s="162"/>
      <c r="F39" s="162"/>
      <c r="G39" s="163"/>
      <c r="M39" s="157">
        <v>2</v>
      </c>
      <c r="Y39" s="136">
        <v>12</v>
      </c>
      <c r="Z39" s="136">
        <v>0</v>
      </c>
      <c r="AA39" s="136">
        <v>3</v>
      </c>
      <c r="AX39" s="136">
        <v>1</v>
      </c>
      <c r="AY39" s="136">
        <f>IF(AX39=1,G39,0)</f>
        <v>0</v>
      </c>
      <c r="AZ39" s="136">
        <f>IF(AX39=2,G39,0)</f>
        <v>0</v>
      </c>
      <c r="BA39" s="136">
        <f>IF(AX39=3,G39,0)</f>
        <v>0</v>
      </c>
      <c r="BB39" s="136">
        <f>IF(AX39=4,G39,0)</f>
        <v>0</v>
      </c>
      <c r="BC39" s="136">
        <f>IF(AX39=5,G39,0)</f>
        <v>0</v>
      </c>
      <c r="BY39" s="157">
        <v>12</v>
      </c>
      <c r="BZ39" s="157">
        <v>0</v>
      </c>
    </row>
    <row r="40" spans="1:78" ht="12.75">
      <c r="A40" s="158"/>
      <c r="B40" s="159"/>
      <c r="C40" s="189"/>
      <c r="D40" s="190"/>
      <c r="E40" s="191"/>
      <c r="F40" s="192"/>
      <c r="G40" s="163"/>
      <c r="M40" s="157"/>
      <c r="BY40" s="157"/>
      <c r="BZ40" s="157"/>
    </row>
    <row r="41" spans="1:55" ht="12.75">
      <c r="A41" s="170"/>
      <c r="B41" s="171" t="s">
        <v>95</v>
      </c>
      <c r="C41" s="172" t="str">
        <f>CONCATENATE(B17," ",C17)</f>
        <v>62 Úpravy povrchů vnější</v>
      </c>
      <c r="D41" s="173"/>
      <c r="E41" s="174"/>
      <c r="F41" s="175"/>
      <c r="G41" s="176">
        <f>SUM(G17:G39)</f>
        <v>0</v>
      </c>
      <c r="M41" s="157">
        <v>4</v>
      </c>
      <c r="AY41" s="177">
        <f>SUM(AY17:AY39)</f>
        <v>0</v>
      </c>
      <c r="AZ41" s="177">
        <f>SUM(AZ17:AZ39)</f>
        <v>0</v>
      </c>
      <c r="BA41" s="177">
        <f>SUM(BA17:BA39)</f>
        <v>0</v>
      </c>
      <c r="BB41" s="177">
        <f>SUM(BB17:BB39)</f>
        <v>0</v>
      </c>
      <c r="BC41" s="177">
        <f>SUM(BC17:BC39)</f>
        <v>0</v>
      </c>
    </row>
    <row r="42" spans="1:55" s="184" customFormat="1" ht="12.75">
      <c r="A42" s="178"/>
      <c r="B42" s="179"/>
      <c r="C42" s="180"/>
      <c r="D42" s="181"/>
      <c r="E42" s="182"/>
      <c r="F42" s="182"/>
      <c r="G42" s="183"/>
      <c r="M42" s="185"/>
      <c r="AY42" s="186"/>
      <c r="AZ42" s="186"/>
      <c r="BA42" s="186"/>
      <c r="BB42" s="186"/>
      <c r="BC42" s="186"/>
    </row>
    <row r="43" spans="1:13" ht="12.75">
      <c r="A43" s="187" t="s">
        <v>88</v>
      </c>
      <c r="B43" s="188" t="s">
        <v>134</v>
      </c>
      <c r="C43" s="188" t="s">
        <v>135</v>
      </c>
      <c r="D43" s="154"/>
      <c r="E43" s="155"/>
      <c r="F43" s="155"/>
      <c r="G43" s="156"/>
      <c r="M43" s="157">
        <v>1</v>
      </c>
    </row>
    <row r="44" spans="1:78" ht="12.75">
      <c r="A44" s="158">
        <v>15</v>
      </c>
      <c r="B44" s="159" t="s">
        <v>136</v>
      </c>
      <c r="C44" s="160" t="s">
        <v>137</v>
      </c>
      <c r="D44" s="161" t="s">
        <v>105</v>
      </c>
      <c r="E44" s="162">
        <v>14.3</v>
      </c>
      <c r="F44" s="162">
        <v>0</v>
      </c>
      <c r="G44" s="163">
        <f>E44*F44</f>
        <v>0</v>
      </c>
      <c r="M44" s="157">
        <v>2</v>
      </c>
      <c r="Y44" s="136">
        <v>1</v>
      </c>
      <c r="Z44" s="136">
        <v>1</v>
      </c>
      <c r="AA44" s="136">
        <v>1</v>
      </c>
      <c r="AX44" s="136">
        <v>1</v>
      </c>
      <c r="AY44" s="136">
        <f>IF(AX44=1,G44,0)</f>
        <v>0</v>
      </c>
      <c r="AZ44" s="136">
        <f>IF(AX44=2,G44,0)</f>
        <v>0</v>
      </c>
      <c r="BA44" s="136">
        <f>IF(AX44=3,G44,0)</f>
        <v>0</v>
      </c>
      <c r="BB44" s="136">
        <f>IF(AX44=4,G44,0)</f>
        <v>0</v>
      </c>
      <c r="BC44" s="136">
        <f>IF(AX44=5,G44,0)</f>
        <v>0</v>
      </c>
      <c r="BY44" s="157">
        <v>1</v>
      </c>
      <c r="BZ44" s="157">
        <v>1</v>
      </c>
    </row>
    <row r="45" spans="1:13" ht="12.75" customHeight="1">
      <c r="A45" s="164"/>
      <c r="B45" s="165"/>
      <c r="C45" s="210"/>
      <c r="D45" s="210"/>
      <c r="E45" s="166"/>
      <c r="F45" s="167"/>
      <c r="G45" s="168"/>
      <c r="K45" s="169" t="s">
        <v>138</v>
      </c>
      <c r="M45" s="157"/>
    </row>
    <row r="46" spans="1:55" ht="12.75">
      <c r="A46" s="170"/>
      <c r="B46" s="171" t="s">
        <v>95</v>
      </c>
      <c r="C46" s="172" t="str">
        <f>CONCATENATE(B43," ",C43)</f>
        <v>63 Podlahy a podlahové konstrukce</v>
      </c>
      <c r="D46" s="173"/>
      <c r="E46" s="174"/>
      <c r="F46" s="175"/>
      <c r="G46" s="176">
        <f>SUM(G43:G45)</f>
        <v>0</v>
      </c>
      <c r="M46" s="157">
        <v>4</v>
      </c>
      <c r="AY46" s="177">
        <f>SUM(AY43:AY45)</f>
        <v>0</v>
      </c>
      <c r="AZ46" s="177">
        <f>SUM(AZ43:AZ45)</f>
        <v>0</v>
      </c>
      <c r="BA46" s="177">
        <f>SUM(BA43:BA45)</f>
        <v>0</v>
      </c>
      <c r="BB46" s="177">
        <f>SUM(BB43:BB45)</f>
        <v>0</v>
      </c>
      <c r="BC46" s="177">
        <f>SUM(BC43:BC45)</f>
        <v>0</v>
      </c>
    </row>
    <row r="47" spans="1:55" s="184" customFormat="1" ht="12.75">
      <c r="A47" s="178"/>
      <c r="B47" s="179"/>
      <c r="C47" s="180"/>
      <c r="D47" s="181"/>
      <c r="E47" s="182"/>
      <c r="F47" s="182"/>
      <c r="G47" s="183"/>
      <c r="M47" s="185"/>
      <c r="AY47" s="186"/>
      <c r="AZ47" s="186"/>
      <c r="BA47" s="186"/>
      <c r="BB47" s="186"/>
      <c r="BC47" s="186"/>
    </row>
    <row r="48" spans="1:13" ht="12.75">
      <c r="A48" s="187" t="s">
        <v>88</v>
      </c>
      <c r="B48" s="188" t="s">
        <v>139</v>
      </c>
      <c r="C48" s="153" t="s">
        <v>140</v>
      </c>
      <c r="D48" s="154"/>
      <c r="E48" s="155"/>
      <c r="F48" s="155"/>
      <c r="G48" s="156"/>
      <c r="M48" s="157">
        <v>1</v>
      </c>
    </row>
    <row r="49" spans="1:78" ht="12.75">
      <c r="A49" s="158">
        <v>16</v>
      </c>
      <c r="B49" s="159" t="s">
        <v>141</v>
      </c>
      <c r="C49" s="160" t="s">
        <v>142</v>
      </c>
      <c r="D49" s="161" t="s">
        <v>143</v>
      </c>
      <c r="E49" s="162">
        <v>1</v>
      </c>
      <c r="F49" s="162">
        <v>0</v>
      </c>
      <c r="G49" s="163">
        <f>E49*F49</f>
        <v>0</v>
      </c>
      <c r="M49" s="157">
        <v>2</v>
      </c>
      <c r="Y49" s="136">
        <v>1</v>
      </c>
      <c r="Z49" s="136">
        <v>1</v>
      </c>
      <c r="AA49" s="136">
        <v>1</v>
      </c>
      <c r="AX49" s="136">
        <v>1</v>
      </c>
      <c r="AY49" s="136">
        <f>IF(AX49=1,G49,0)</f>
        <v>0</v>
      </c>
      <c r="AZ49" s="136">
        <f>IF(AX49=2,G49,0)</f>
        <v>0</v>
      </c>
      <c r="BA49" s="136">
        <f>IF(AX49=3,G49,0)</f>
        <v>0</v>
      </c>
      <c r="BB49" s="136">
        <f>IF(AX49=4,G49,0)</f>
        <v>0</v>
      </c>
      <c r="BC49" s="136">
        <f>IF(AX49=5,G49,0)</f>
        <v>0</v>
      </c>
      <c r="BY49" s="157">
        <v>1</v>
      </c>
      <c r="BZ49" s="157">
        <v>1</v>
      </c>
    </row>
    <row r="50" spans="1:13" ht="12.75" customHeight="1">
      <c r="A50" s="164"/>
      <c r="B50" s="165"/>
      <c r="C50" s="210"/>
      <c r="D50" s="210"/>
      <c r="E50" s="166"/>
      <c r="F50" s="167"/>
      <c r="G50" s="168"/>
      <c r="K50" s="169" t="s">
        <v>144</v>
      </c>
      <c r="M50" s="157"/>
    </row>
    <row r="51" spans="1:78" ht="12.75">
      <c r="A51" s="158">
        <v>17</v>
      </c>
      <c r="B51" s="159" t="s">
        <v>145</v>
      </c>
      <c r="C51" s="160" t="s">
        <v>146</v>
      </c>
      <c r="D51" s="161" t="s">
        <v>143</v>
      </c>
      <c r="E51" s="162">
        <v>2</v>
      </c>
      <c r="F51" s="162">
        <v>0</v>
      </c>
      <c r="G51" s="163">
        <f>E51*F51</f>
        <v>0</v>
      </c>
      <c r="M51" s="157">
        <v>2</v>
      </c>
      <c r="Y51" s="136">
        <v>1</v>
      </c>
      <c r="Z51" s="136">
        <v>1</v>
      </c>
      <c r="AA51" s="136">
        <v>1</v>
      </c>
      <c r="AX51" s="136">
        <v>1</v>
      </c>
      <c r="AY51" s="136">
        <f>IF(AX51=1,G51,0)</f>
        <v>0</v>
      </c>
      <c r="AZ51" s="136">
        <f>IF(AX51=2,G51,0)</f>
        <v>0</v>
      </c>
      <c r="BA51" s="136">
        <f>IF(AX51=3,G51,0)</f>
        <v>0</v>
      </c>
      <c r="BB51" s="136">
        <f>IF(AX51=4,G51,0)</f>
        <v>0</v>
      </c>
      <c r="BC51" s="136">
        <f>IF(AX51=5,G51,0)</f>
        <v>0</v>
      </c>
      <c r="BY51" s="157">
        <v>1</v>
      </c>
      <c r="BZ51" s="157">
        <v>1</v>
      </c>
    </row>
    <row r="52" spans="1:13" ht="12.75" customHeight="1">
      <c r="A52" s="164"/>
      <c r="B52" s="165"/>
      <c r="C52" s="210"/>
      <c r="D52" s="210"/>
      <c r="E52" s="166"/>
      <c r="F52" s="167"/>
      <c r="G52" s="168"/>
      <c r="K52" s="169" t="s">
        <v>147</v>
      </c>
      <c r="M52" s="157"/>
    </row>
    <row r="53" spans="1:55" ht="12.75">
      <c r="A53" s="170"/>
      <c r="B53" s="171" t="s">
        <v>95</v>
      </c>
      <c r="C53" s="172" t="str">
        <f>CONCATENATE(B48," ",C48)</f>
        <v>64 Výplně otvorů</v>
      </c>
      <c r="D53" s="173"/>
      <c r="E53" s="174"/>
      <c r="F53" s="175"/>
      <c r="G53" s="176">
        <f>SUM(G48:G52)</f>
        <v>0</v>
      </c>
      <c r="M53" s="157">
        <v>4</v>
      </c>
      <c r="AY53" s="177">
        <f>SUM(AY48:AY52)</f>
        <v>0</v>
      </c>
      <c r="AZ53" s="177">
        <f>SUM(AZ48:AZ52)</f>
        <v>0</v>
      </c>
      <c r="BA53" s="177">
        <f>SUM(BA48:BA52)</f>
        <v>0</v>
      </c>
      <c r="BB53" s="177">
        <f>SUM(BB48:BB52)</f>
        <v>0</v>
      </c>
      <c r="BC53" s="177">
        <f>SUM(BC48:BC52)</f>
        <v>0</v>
      </c>
    </row>
    <row r="54" spans="1:55" s="184" customFormat="1" ht="12.75">
      <c r="A54" s="178"/>
      <c r="B54" s="179"/>
      <c r="C54" s="180"/>
      <c r="D54" s="181"/>
      <c r="E54" s="182"/>
      <c r="F54" s="182"/>
      <c r="G54" s="183"/>
      <c r="M54" s="185"/>
      <c r="AY54" s="186"/>
      <c r="AZ54" s="186"/>
      <c r="BA54" s="186"/>
      <c r="BB54" s="186"/>
      <c r="BC54" s="186"/>
    </row>
    <row r="55" spans="1:13" ht="12.75">
      <c r="A55" s="187" t="s">
        <v>88</v>
      </c>
      <c r="B55" s="188" t="s">
        <v>148</v>
      </c>
      <c r="C55" s="153" t="s">
        <v>149</v>
      </c>
      <c r="D55" s="154"/>
      <c r="E55" s="155"/>
      <c r="F55" s="155"/>
      <c r="G55" s="156"/>
      <c r="M55" s="157">
        <v>1</v>
      </c>
    </row>
    <row r="56" spans="1:78" ht="12.75">
      <c r="A56" s="158">
        <v>18</v>
      </c>
      <c r="B56" s="159" t="s">
        <v>150</v>
      </c>
      <c r="C56" s="160" t="s">
        <v>151</v>
      </c>
      <c r="D56" s="161" t="s">
        <v>105</v>
      </c>
      <c r="E56" s="162">
        <v>367.3</v>
      </c>
      <c r="F56" s="162">
        <v>0</v>
      </c>
      <c r="G56" s="163">
        <f>E56*F56</f>
        <v>0</v>
      </c>
      <c r="M56" s="157">
        <v>2</v>
      </c>
      <c r="Y56" s="136">
        <v>1</v>
      </c>
      <c r="Z56" s="136">
        <v>1</v>
      </c>
      <c r="AA56" s="136">
        <v>1</v>
      </c>
      <c r="AX56" s="136">
        <v>1</v>
      </c>
      <c r="AY56" s="136">
        <f>IF(AX56=1,G56,0)</f>
        <v>0</v>
      </c>
      <c r="AZ56" s="136">
        <f>IF(AX56=2,G56,0)</f>
        <v>0</v>
      </c>
      <c r="BA56" s="136">
        <f>IF(AX56=3,G56,0)</f>
        <v>0</v>
      </c>
      <c r="BB56" s="136">
        <f>IF(AX56=4,G56,0)</f>
        <v>0</v>
      </c>
      <c r="BC56" s="136">
        <f>IF(AX56=5,G56,0)</f>
        <v>0</v>
      </c>
      <c r="BY56" s="157">
        <v>1</v>
      </c>
      <c r="BZ56" s="157">
        <v>1</v>
      </c>
    </row>
    <row r="57" spans="1:13" ht="12.75">
      <c r="A57" s="164"/>
      <c r="B57" s="165"/>
      <c r="C57" s="210"/>
      <c r="D57" s="210"/>
      <c r="E57" s="166"/>
      <c r="F57" s="167"/>
      <c r="G57" s="168"/>
      <c r="K57" s="169" t="s">
        <v>152</v>
      </c>
      <c r="M57" s="157"/>
    </row>
    <row r="58" spans="1:78" ht="22.5">
      <c r="A58" s="158">
        <v>19</v>
      </c>
      <c r="B58" s="159" t="s">
        <v>153</v>
      </c>
      <c r="C58" s="160" t="s">
        <v>154</v>
      </c>
      <c r="D58" s="161" t="s">
        <v>105</v>
      </c>
      <c r="E58" s="162">
        <v>1469.2</v>
      </c>
      <c r="F58" s="162">
        <v>0</v>
      </c>
      <c r="G58" s="163">
        <f>E58*F58</f>
        <v>0</v>
      </c>
      <c r="M58" s="157">
        <v>2</v>
      </c>
      <c r="Y58" s="136">
        <v>1</v>
      </c>
      <c r="Z58" s="136">
        <v>1</v>
      </c>
      <c r="AA58" s="136">
        <v>1</v>
      </c>
      <c r="AX58" s="136">
        <v>1</v>
      </c>
      <c r="AY58" s="136">
        <f>IF(AX58=1,G58,0)</f>
        <v>0</v>
      </c>
      <c r="AZ58" s="136">
        <f>IF(AX58=2,G58,0)</f>
        <v>0</v>
      </c>
      <c r="BA58" s="136">
        <f>IF(AX58=3,G58,0)</f>
        <v>0</v>
      </c>
      <c r="BB58" s="136">
        <f>IF(AX58=4,G58,0)</f>
        <v>0</v>
      </c>
      <c r="BC58" s="136">
        <f>IF(AX58=5,G58,0)</f>
        <v>0</v>
      </c>
      <c r="BY58" s="157">
        <v>1</v>
      </c>
      <c r="BZ58" s="157">
        <v>1</v>
      </c>
    </row>
    <row r="59" spans="1:13" ht="12.75">
      <c r="A59" s="164"/>
      <c r="B59" s="165"/>
      <c r="C59" s="210"/>
      <c r="D59" s="210"/>
      <c r="E59" s="166"/>
      <c r="F59" s="167"/>
      <c r="G59" s="168"/>
      <c r="K59" s="169" t="s">
        <v>155</v>
      </c>
      <c r="M59" s="157"/>
    </row>
    <row r="60" spans="1:78" ht="12.75">
      <c r="A60" s="158">
        <v>20</v>
      </c>
      <c r="B60" s="159" t="s">
        <v>156</v>
      </c>
      <c r="C60" s="160" t="s">
        <v>157</v>
      </c>
      <c r="D60" s="161" t="s">
        <v>105</v>
      </c>
      <c r="E60" s="162">
        <v>367.3</v>
      </c>
      <c r="F60" s="162">
        <v>0</v>
      </c>
      <c r="G60" s="163">
        <f aca="true" t="shared" si="0" ref="G60:G65">E60*F60</f>
        <v>0</v>
      </c>
      <c r="M60" s="157">
        <v>2</v>
      </c>
      <c r="Y60" s="136">
        <v>1</v>
      </c>
      <c r="Z60" s="136">
        <v>1</v>
      </c>
      <c r="AA60" s="136">
        <v>1</v>
      </c>
      <c r="AX60" s="136">
        <v>1</v>
      </c>
      <c r="AY60" s="136">
        <f>IF(AX60=1,G60,0)</f>
        <v>0</v>
      </c>
      <c r="AZ60" s="136">
        <f>IF(AX60=2,G60,0)</f>
        <v>0</v>
      </c>
      <c r="BA60" s="136">
        <f>IF(AX60=3,G60,0)</f>
        <v>0</v>
      </c>
      <c r="BB60" s="136">
        <f>IF(AX60=4,G60,0)</f>
        <v>0</v>
      </c>
      <c r="BC60" s="136">
        <f>IF(AX60=5,G60,0)</f>
        <v>0</v>
      </c>
      <c r="BY60" s="157">
        <v>1</v>
      </c>
      <c r="BZ60" s="157">
        <v>1</v>
      </c>
    </row>
    <row r="61" spans="1:78" ht="12.75">
      <c r="A61" s="158">
        <v>21</v>
      </c>
      <c r="B61" s="159" t="s">
        <v>158</v>
      </c>
      <c r="C61" s="160" t="s">
        <v>159</v>
      </c>
      <c r="D61" s="161" t="s">
        <v>105</v>
      </c>
      <c r="E61" s="162">
        <v>367.3</v>
      </c>
      <c r="F61" s="162">
        <v>0</v>
      </c>
      <c r="G61" s="163">
        <f t="shared" si="0"/>
        <v>0</v>
      </c>
      <c r="M61" s="157">
        <v>2</v>
      </c>
      <c r="Y61" s="136">
        <v>1</v>
      </c>
      <c r="Z61" s="136">
        <v>1</v>
      </c>
      <c r="AA61" s="136">
        <v>1</v>
      </c>
      <c r="AX61" s="136">
        <v>1</v>
      </c>
      <c r="AY61" s="136">
        <f>IF(AX61=1,G61,0)</f>
        <v>0</v>
      </c>
      <c r="AZ61" s="136">
        <f>IF(AX61=2,G61,0)</f>
        <v>0</v>
      </c>
      <c r="BA61" s="136">
        <f>IF(AX61=3,G61,0)</f>
        <v>0</v>
      </c>
      <c r="BB61" s="136">
        <f>IF(AX61=4,G61,0)</f>
        <v>0</v>
      </c>
      <c r="BC61" s="136">
        <f>IF(AX61=5,G61,0)</f>
        <v>0</v>
      </c>
      <c r="BY61" s="157">
        <v>1</v>
      </c>
      <c r="BZ61" s="157">
        <v>1</v>
      </c>
    </row>
    <row r="62" spans="1:78" ht="12.75">
      <c r="A62" s="164"/>
      <c r="B62" s="159" t="s">
        <v>160</v>
      </c>
      <c r="C62" s="160" t="s">
        <v>161</v>
      </c>
      <c r="D62" s="161" t="s">
        <v>105</v>
      </c>
      <c r="E62" s="162">
        <v>286</v>
      </c>
      <c r="F62" s="162">
        <v>0</v>
      </c>
      <c r="G62" s="163">
        <f t="shared" si="0"/>
        <v>0</v>
      </c>
      <c r="M62" s="157">
        <v>2</v>
      </c>
      <c r="Y62" s="136">
        <v>1</v>
      </c>
      <c r="Z62" s="136">
        <v>1</v>
      </c>
      <c r="AA62" s="136">
        <v>1</v>
      </c>
      <c r="AX62" s="136">
        <v>1</v>
      </c>
      <c r="AY62" s="136">
        <f>IF(AX62=1,G62,0)</f>
        <v>0</v>
      </c>
      <c r="AZ62" s="136">
        <f>IF(AX62=2,G62,0)</f>
        <v>0</v>
      </c>
      <c r="BA62" s="136">
        <f>IF(AX62=3,G62,0)</f>
        <v>0</v>
      </c>
      <c r="BB62" s="136">
        <f>IF(AX62=4,G62,0)</f>
        <v>0</v>
      </c>
      <c r="BC62" s="136">
        <f>IF(AX62=5,G62,0)</f>
        <v>0</v>
      </c>
      <c r="BY62" s="157">
        <v>1</v>
      </c>
      <c r="BZ62" s="157">
        <v>1</v>
      </c>
    </row>
    <row r="63" spans="1:78" ht="12.75">
      <c r="A63" s="158">
        <v>22</v>
      </c>
      <c r="B63" s="159" t="s">
        <v>162</v>
      </c>
      <c r="C63" s="160" t="s">
        <v>163</v>
      </c>
      <c r="D63" s="161" t="s">
        <v>105</v>
      </c>
      <c r="E63" s="162">
        <v>286</v>
      </c>
      <c r="F63" s="162">
        <v>0</v>
      </c>
      <c r="G63" s="163">
        <f t="shared" si="0"/>
        <v>0</v>
      </c>
      <c r="M63" s="157">
        <v>2</v>
      </c>
      <c r="Y63" s="136">
        <v>1</v>
      </c>
      <c r="Z63" s="136">
        <v>1</v>
      </c>
      <c r="AA63" s="136">
        <v>1</v>
      </c>
      <c r="AX63" s="136">
        <v>1</v>
      </c>
      <c r="AY63" s="136">
        <f>IF(AX63=1,G63,0)</f>
        <v>0</v>
      </c>
      <c r="AZ63" s="136">
        <f>IF(AX63=2,G63,0)</f>
        <v>0</v>
      </c>
      <c r="BA63" s="136">
        <f>IF(AX63=3,G63,0)</f>
        <v>0</v>
      </c>
      <c r="BB63" s="136">
        <f>IF(AX63=4,G63,0)</f>
        <v>0</v>
      </c>
      <c r="BC63" s="136">
        <f>IF(AX63=5,G63,0)</f>
        <v>0</v>
      </c>
      <c r="BY63" s="157">
        <v>1</v>
      </c>
      <c r="BZ63" s="157">
        <v>1</v>
      </c>
    </row>
    <row r="64" spans="1:78" ht="12.75">
      <c r="A64" s="164"/>
      <c r="B64" s="159" t="s">
        <v>164</v>
      </c>
      <c r="C64" s="160" t="s">
        <v>165</v>
      </c>
      <c r="D64" s="161" t="s">
        <v>105</v>
      </c>
      <c r="E64" s="162">
        <v>286</v>
      </c>
      <c r="F64" s="162">
        <v>0</v>
      </c>
      <c r="G64" s="163">
        <f t="shared" si="0"/>
        <v>0</v>
      </c>
      <c r="M64" s="157">
        <v>2</v>
      </c>
      <c r="Y64" s="136">
        <v>1</v>
      </c>
      <c r="Z64" s="136">
        <v>1</v>
      </c>
      <c r="AA64" s="136">
        <v>1</v>
      </c>
      <c r="AX64" s="136">
        <v>1</v>
      </c>
      <c r="AY64" s="136">
        <f>IF(AX64=1,G64,0)</f>
        <v>0</v>
      </c>
      <c r="AZ64" s="136">
        <f>IF(AX64=2,G64,0)</f>
        <v>0</v>
      </c>
      <c r="BA64" s="136">
        <f>IF(AX64=3,G64,0)</f>
        <v>0</v>
      </c>
      <c r="BB64" s="136">
        <f>IF(AX64=4,G64,0)</f>
        <v>0</v>
      </c>
      <c r="BC64" s="136">
        <f>IF(AX64=5,G64,0)</f>
        <v>0</v>
      </c>
      <c r="BY64" s="157">
        <v>1</v>
      </c>
      <c r="BZ64" s="157">
        <v>1</v>
      </c>
    </row>
    <row r="65" spans="1:78" ht="12.75">
      <c r="A65" s="158">
        <v>23</v>
      </c>
      <c r="B65" s="159" t="s">
        <v>166</v>
      </c>
      <c r="C65" s="160" t="s">
        <v>167</v>
      </c>
      <c r="D65" s="161" t="s">
        <v>105</v>
      </c>
      <c r="E65" s="162">
        <v>112.4</v>
      </c>
      <c r="F65" s="162">
        <v>0</v>
      </c>
      <c r="G65" s="163">
        <f t="shared" si="0"/>
        <v>0</v>
      </c>
      <c r="M65" s="157">
        <v>2</v>
      </c>
      <c r="Y65" s="136">
        <v>12</v>
      </c>
      <c r="Z65" s="136">
        <v>0</v>
      </c>
      <c r="AA65" s="136">
        <v>45</v>
      </c>
      <c r="AX65" s="136">
        <v>1</v>
      </c>
      <c r="AY65" s="136">
        <f>IF(AX65=1,G65,0)</f>
        <v>0</v>
      </c>
      <c r="AZ65" s="136">
        <f>IF(AX65=2,G65,0)</f>
        <v>0</v>
      </c>
      <c r="BA65" s="136">
        <f>IF(AX65=3,G65,0)</f>
        <v>0</v>
      </c>
      <c r="BB65" s="136">
        <f>IF(AX65=4,G65,0)</f>
        <v>0</v>
      </c>
      <c r="BC65" s="136">
        <f>IF(AX65=5,G65,0)</f>
        <v>0</v>
      </c>
      <c r="BY65" s="157">
        <v>12</v>
      </c>
      <c r="BZ65" s="157">
        <v>0</v>
      </c>
    </row>
    <row r="66" spans="1:13" ht="12.75">
      <c r="A66" s="158">
        <v>24</v>
      </c>
      <c r="B66" s="165"/>
      <c r="C66" s="210"/>
      <c r="D66" s="210"/>
      <c r="E66" s="166"/>
      <c r="F66" s="167"/>
      <c r="G66" s="168"/>
      <c r="K66" s="169" t="s">
        <v>168</v>
      </c>
      <c r="M66" s="157"/>
    </row>
    <row r="67" spans="1:78" ht="22.5">
      <c r="A67" s="164"/>
      <c r="B67" s="159" t="s">
        <v>169</v>
      </c>
      <c r="C67" s="160" t="s">
        <v>170</v>
      </c>
      <c r="D67" s="161" t="s">
        <v>105</v>
      </c>
      <c r="E67" s="162">
        <v>39.7</v>
      </c>
      <c r="F67" s="162">
        <v>0</v>
      </c>
      <c r="G67" s="163">
        <f>E67*F67</f>
        <v>0</v>
      </c>
      <c r="M67" s="157">
        <v>2</v>
      </c>
      <c r="Y67" s="136">
        <v>12</v>
      </c>
      <c r="Z67" s="136">
        <v>0</v>
      </c>
      <c r="AA67" s="136">
        <v>44</v>
      </c>
      <c r="AX67" s="136">
        <v>1</v>
      </c>
      <c r="AY67" s="136">
        <f>IF(AX67=1,G67,0)</f>
        <v>0</v>
      </c>
      <c r="AZ67" s="136">
        <f>IF(AX67=2,G67,0)</f>
        <v>0</v>
      </c>
      <c r="BA67" s="136">
        <f>IF(AX67=3,G67,0)</f>
        <v>0</v>
      </c>
      <c r="BB67" s="136">
        <f>IF(AX67=4,G67,0)</f>
        <v>0</v>
      </c>
      <c r="BC67" s="136">
        <f>IF(AX67=5,G67,0)</f>
        <v>0</v>
      </c>
      <c r="BY67" s="157">
        <v>12</v>
      </c>
      <c r="BZ67" s="157">
        <v>0</v>
      </c>
    </row>
    <row r="68" spans="1:13" ht="12.75">
      <c r="A68" s="164"/>
      <c r="B68" s="165"/>
      <c r="C68" s="210"/>
      <c r="D68" s="210"/>
      <c r="E68" s="166"/>
      <c r="F68" s="167"/>
      <c r="G68" s="168"/>
      <c r="K68" s="169" t="s">
        <v>171</v>
      </c>
      <c r="M68" s="157"/>
    </row>
    <row r="69" spans="1:55" ht="12.75">
      <c r="A69" s="170"/>
      <c r="B69" s="171" t="s">
        <v>95</v>
      </c>
      <c r="C69" s="172" t="str">
        <f>CONCATENATE(B55," ",C55)</f>
        <v>94 Lešení a stavební výtahy</v>
      </c>
      <c r="D69" s="173"/>
      <c r="E69" s="174"/>
      <c r="F69" s="175"/>
      <c r="G69" s="176">
        <f>SUM(G55:G68)</f>
        <v>0</v>
      </c>
      <c r="M69" s="157">
        <v>4</v>
      </c>
      <c r="AY69" s="177">
        <f>SUM(AY55:AY68)</f>
        <v>0</v>
      </c>
      <c r="AZ69" s="177">
        <f>SUM(AZ55:AZ68)</f>
        <v>0</v>
      </c>
      <c r="BA69" s="177">
        <f>SUM(BA55:BA68)</f>
        <v>0</v>
      </c>
      <c r="BB69" s="177">
        <f>SUM(BB55:BB68)</f>
        <v>0</v>
      </c>
      <c r="BC69" s="177">
        <f>SUM(BC55:BC68)</f>
        <v>0</v>
      </c>
    </row>
    <row r="70" spans="1:55" s="184" customFormat="1" ht="12.75">
      <c r="A70" s="178"/>
      <c r="B70" s="179"/>
      <c r="C70" s="180"/>
      <c r="D70" s="181"/>
      <c r="E70" s="182"/>
      <c r="F70" s="182"/>
      <c r="G70" s="183"/>
      <c r="M70" s="185"/>
      <c r="AY70" s="186"/>
      <c r="AZ70" s="186"/>
      <c r="BA70" s="186"/>
      <c r="BB70" s="186"/>
      <c r="BC70" s="186"/>
    </row>
    <row r="71" spans="1:13" ht="12.75">
      <c r="A71" s="187" t="s">
        <v>88</v>
      </c>
      <c r="B71" s="188" t="s">
        <v>172</v>
      </c>
      <c r="C71" s="153" t="s">
        <v>173</v>
      </c>
      <c r="D71" s="154"/>
      <c r="E71" s="155"/>
      <c r="F71" s="155"/>
      <c r="G71" s="156"/>
      <c r="M71" s="157">
        <v>1</v>
      </c>
    </row>
    <row r="72" spans="1:78" ht="12.75">
      <c r="A72" s="158">
        <v>25</v>
      </c>
      <c r="B72" s="159" t="s">
        <v>174</v>
      </c>
      <c r="C72" s="160" t="s">
        <v>175</v>
      </c>
      <c r="D72" s="161" t="s">
        <v>143</v>
      </c>
      <c r="E72" s="162">
        <v>2</v>
      </c>
      <c r="F72" s="162">
        <v>0</v>
      </c>
      <c r="G72" s="163">
        <f>E72*F72</f>
        <v>0</v>
      </c>
      <c r="M72" s="157">
        <v>2</v>
      </c>
      <c r="Y72" s="136">
        <v>1</v>
      </c>
      <c r="Z72" s="136">
        <v>1</v>
      </c>
      <c r="AA72" s="136">
        <v>1</v>
      </c>
      <c r="AX72" s="136">
        <v>1</v>
      </c>
      <c r="AY72" s="136">
        <f>IF(AX72=1,G72,0)</f>
        <v>0</v>
      </c>
      <c r="AZ72" s="136">
        <f>IF(AX72=2,G72,0)</f>
        <v>0</v>
      </c>
      <c r="BA72" s="136">
        <f>IF(AX72=3,G72,0)</f>
        <v>0</v>
      </c>
      <c r="BB72" s="136">
        <f>IF(AX72=4,G72,0)</f>
        <v>0</v>
      </c>
      <c r="BC72" s="136">
        <f>IF(AX72=5,G72,0)</f>
        <v>0</v>
      </c>
      <c r="BY72" s="157">
        <v>1</v>
      </c>
      <c r="BZ72" s="157">
        <v>1</v>
      </c>
    </row>
    <row r="73" spans="1:78" ht="12.75">
      <c r="A73" s="158">
        <v>26</v>
      </c>
      <c r="B73" s="159" t="s">
        <v>176</v>
      </c>
      <c r="C73" s="160"/>
      <c r="D73" s="161"/>
      <c r="E73" s="162"/>
      <c r="F73" s="162"/>
      <c r="G73" s="163"/>
      <c r="M73" s="157">
        <v>2</v>
      </c>
      <c r="Y73" s="136">
        <v>1</v>
      </c>
      <c r="Z73" s="136">
        <v>1</v>
      </c>
      <c r="AA73" s="136">
        <v>1</v>
      </c>
      <c r="AX73" s="136">
        <v>1</v>
      </c>
      <c r="AY73" s="136">
        <f>IF(AX73=1,G73,0)</f>
        <v>0</v>
      </c>
      <c r="AZ73" s="136">
        <f>IF(AX73=2,G73,0)</f>
        <v>0</v>
      </c>
      <c r="BA73" s="136">
        <f>IF(AX73=3,G73,0)</f>
        <v>0</v>
      </c>
      <c r="BB73" s="136">
        <f>IF(AX73=4,G73,0)</f>
        <v>0</v>
      </c>
      <c r="BC73" s="136">
        <f>IF(AX73=5,G73,0)</f>
        <v>0</v>
      </c>
      <c r="BY73" s="157">
        <v>1</v>
      </c>
      <c r="BZ73" s="157">
        <v>1</v>
      </c>
    </row>
    <row r="74" spans="1:78" ht="12.75">
      <c r="A74" s="158">
        <v>27</v>
      </c>
      <c r="B74" s="159" t="s">
        <v>177</v>
      </c>
      <c r="C74" s="160" t="s">
        <v>178</v>
      </c>
      <c r="D74" s="161" t="s">
        <v>105</v>
      </c>
      <c r="E74" s="162">
        <v>218.5</v>
      </c>
      <c r="F74" s="162">
        <v>0</v>
      </c>
      <c r="G74" s="163">
        <f>E74*F74</f>
        <v>0</v>
      </c>
      <c r="M74" s="157">
        <v>2</v>
      </c>
      <c r="Y74" s="136">
        <v>1</v>
      </c>
      <c r="Z74" s="136">
        <v>1</v>
      </c>
      <c r="AA74" s="136">
        <v>1</v>
      </c>
      <c r="AX74" s="136">
        <v>1</v>
      </c>
      <c r="AY74" s="136">
        <f>IF(AX74=1,G74,0)</f>
        <v>0</v>
      </c>
      <c r="AZ74" s="136">
        <f>IF(AX74=2,G74,0)</f>
        <v>0</v>
      </c>
      <c r="BA74" s="136">
        <f>IF(AX74=3,G74,0)</f>
        <v>0</v>
      </c>
      <c r="BB74" s="136">
        <f>IF(AX74=4,G74,0)</f>
        <v>0</v>
      </c>
      <c r="BC74" s="136">
        <f>IF(AX74=5,G74,0)</f>
        <v>0</v>
      </c>
      <c r="BY74" s="157">
        <v>1</v>
      </c>
      <c r="BZ74" s="157">
        <v>1</v>
      </c>
    </row>
    <row r="75" spans="1:78" ht="12.75">
      <c r="A75" s="158">
        <v>28</v>
      </c>
      <c r="B75" s="159" t="s">
        <v>179</v>
      </c>
      <c r="C75" s="160" t="s">
        <v>180</v>
      </c>
      <c r="D75" s="161" t="s">
        <v>105</v>
      </c>
      <c r="E75" s="162">
        <v>63.8</v>
      </c>
      <c r="F75" s="162">
        <v>0</v>
      </c>
      <c r="G75" s="163">
        <f>E75*F75</f>
        <v>0</v>
      </c>
      <c r="M75" s="157">
        <v>2</v>
      </c>
      <c r="Y75" s="136">
        <v>1</v>
      </c>
      <c r="Z75" s="136">
        <v>1</v>
      </c>
      <c r="AA75" s="136">
        <v>1</v>
      </c>
      <c r="AX75" s="136">
        <v>1</v>
      </c>
      <c r="AY75" s="136">
        <f>IF(AX75=1,G75,0)</f>
        <v>0</v>
      </c>
      <c r="AZ75" s="136">
        <f>IF(AX75=2,G75,0)</f>
        <v>0</v>
      </c>
      <c r="BA75" s="136">
        <f>IF(AX75=3,G75,0)</f>
        <v>0</v>
      </c>
      <c r="BB75" s="136">
        <f>IF(AX75=4,G75,0)</f>
        <v>0</v>
      </c>
      <c r="BC75" s="136">
        <f>IF(AX75=5,G75,0)</f>
        <v>0</v>
      </c>
      <c r="BY75" s="157">
        <v>1</v>
      </c>
      <c r="BZ75" s="157">
        <v>1</v>
      </c>
    </row>
    <row r="76" spans="1:78" ht="12.75">
      <c r="A76" s="158">
        <v>29</v>
      </c>
      <c r="B76" s="159" t="s">
        <v>181</v>
      </c>
      <c r="C76" s="160" t="s">
        <v>182</v>
      </c>
      <c r="D76" s="161" t="s">
        <v>183</v>
      </c>
      <c r="E76" s="162">
        <v>15.82</v>
      </c>
      <c r="F76" s="162">
        <v>0</v>
      </c>
      <c r="G76" s="163">
        <f aca="true" t="shared" si="1" ref="G76:G81">E76*F76</f>
        <v>0</v>
      </c>
      <c r="M76" s="157">
        <v>2</v>
      </c>
      <c r="Y76" s="136">
        <v>8</v>
      </c>
      <c r="Z76" s="136">
        <v>0</v>
      </c>
      <c r="AA76" s="136">
        <v>3</v>
      </c>
      <c r="AX76" s="136">
        <v>1</v>
      </c>
      <c r="AY76" s="136">
        <f>IF(AX76=1,G76,0)</f>
        <v>0</v>
      </c>
      <c r="AZ76" s="136">
        <f>IF(AX76=2,G76,0)</f>
        <v>0</v>
      </c>
      <c r="BA76" s="136">
        <f>IF(AX76=3,G76,0)</f>
        <v>0</v>
      </c>
      <c r="BB76" s="136">
        <f>IF(AX76=4,G76,0)</f>
        <v>0</v>
      </c>
      <c r="BC76" s="136">
        <f>IF(AX76=5,G76,0)</f>
        <v>0</v>
      </c>
      <c r="BY76" s="157">
        <v>8</v>
      </c>
      <c r="BZ76" s="157">
        <v>0</v>
      </c>
    </row>
    <row r="77" spans="1:78" ht="12.75">
      <c r="A77" s="158">
        <v>30</v>
      </c>
      <c r="B77" s="159" t="s">
        <v>184</v>
      </c>
      <c r="C77" s="160" t="s">
        <v>185</v>
      </c>
      <c r="D77" s="161" t="s">
        <v>183</v>
      </c>
      <c r="E77" s="162">
        <v>67.28</v>
      </c>
      <c r="F77" s="162">
        <v>0</v>
      </c>
      <c r="G77" s="163">
        <f t="shared" si="1"/>
        <v>0</v>
      </c>
      <c r="M77" s="157">
        <v>2</v>
      </c>
      <c r="Y77" s="136">
        <v>8</v>
      </c>
      <c r="Z77" s="136">
        <v>0</v>
      </c>
      <c r="AA77" s="136">
        <v>3</v>
      </c>
      <c r="AX77" s="136">
        <v>1</v>
      </c>
      <c r="AY77" s="136">
        <f>IF(AX77=1,G77,0)</f>
        <v>0</v>
      </c>
      <c r="AZ77" s="136">
        <f>IF(AX77=2,G77,0)</f>
        <v>0</v>
      </c>
      <c r="BA77" s="136">
        <f>IF(AX77=3,G77,0)</f>
        <v>0</v>
      </c>
      <c r="BB77" s="136">
        <f>IF(AX77=4,G77,0)</f>
        <v>0</v>
      </c>
      <c r="BC77" s="136">
        <f>IF(AX77=5,G77,0)</f>
        <v>0</v>
      </c>
      <c r="BY77" s="157">
        <v>8</v>
      </c>
      <c r="BZ77" s="157">
        <v>0</v>
      </c>
    </row>
    <row r="78" spans="1:78" ht="12.75">
      <c r="A78" s="158">
        <v>31</v>
      </c>
      <c r="B78" s="159" t="s">
        <v>186</v>
      </c>
      <c r="C78" s="160" t="s">
        <v>187</v>
      </c>
      <c r="D78" s="161" t="s">
        <v>183</v>
      </c>
      <c r="E78" s="162">
        <v>15.82</v>
      </c>
      <c r="F78" s="162">
        <v>0</v>
      </c>
      <c r="G78" s="163">
        <f t="shared" si="1"/>
        <v>0</v>
      </c>
      <c r="M78" s="157">
        <v>2</v>
      </c>
      <c r="Y78" s="136">
        <v>8</v>
      </c>
      <c r="Z78" s="136">
        <v>0</v>
      </c>
      <c r="AA78" s="136">
        <v>3</v>
      </c>
      <c r="AX78" s="136">
        <v>1</v>
      </c>
      <c r="AY78" s="136">
        <f>IF(AX78=1,G78,0)</f>
        <v>0</v>
      </c>
      <c r="AZ78" s="136">
        <f>IF(AX78=2,G78,0)</f>
        <v>0</v>
      </c>
      <c r="BA78" s="136">
        <f>IF(AX78=3,G78,0)</f>
        <v>0</v>
      </c>
      <c r="BB78" s="136">
        <f>IF(AX78=4,G78,0)</f>
        <v>0</v>
      </c>
      <c r="BC78" s="136">
        <f>IF(AX78=5,G78,0)</f>
        <v>0</v>
      </c>
      <c r="BY78" s="157">
        <v>8</v>
      </c>
      <c r="BZ78" s="157">
        <v>0</v>
      </c>
    </row>
    <row r="79" spans="1:78" ht="12.75">
      <c r="A79" s="158">
        <v>32</v>
      </c>
      <c r="B79" s="159" t="s">
        <v>188</v>
      </c>
      <c r="C79" s="160" t="s">
        <v>189</v>
      </c>
      <c r="D79" s="161" t="s">
        <v>183</v>
      </c>
      <c r="E79" s="162">
        <v>321.73</v>
      </c>
      <c r="F79" s="162">
        <v>0</v>
      </c>
      <c r="G79" s="163">
        <f t="shared" si="1"/>
        <v>0</v>
      </c>
      <c r="M79" s="157">
        <v>2</v>
      </c>
      <c r="Y79" s="136">
        <v>8</v>
      </c>
      <c r="Z79" s="136">
        <v>0</v>
      </c>
      <c r="AA79" s="136">
        <v>3</v>
      </c>
      <c r="AX79" s="136">
        <v>1</v>
      </c>
      <c r="AY79" s="136">
        <f>IF(AX79=1,G79,0)</f>
        <v>0</v>
      </c>
      <c r="AZ79" s="136">
        <f>IF(AX79=2,G79,0)</f>
        <v>0</v>
      </c>
      <c r="BA79" s="136">
        <f>IF(AX79=3,G79,0)</f>
        <v>0</v>
      </c>
      <c r="BB79" s="136">
        <f>IF(AX79=4,G79,0)</f>
        <v>0</v>
      </c>
      <c r="BC79" s="136">
        <f>IF(AX79=5,G79,0)</f>
        <v>0</v>
      </c>
      <c r="BY79" s="157">
        <v>8</v>
      </c>
      <c r="BZ79" s="157">
        <v>0</v>
      </c>
    </row>
    <row r="80" spans="1:78" ht="12.75">
      <c r="A80" s="158">
        <v>33</v>
      </c>
      <c r="B80" s="159" t="s">
        <v>190</v>
      </c>
      <c r="C80" s="160" t="s">
        <v>191</v>
      </c>
      <c r="D80" s="161" t="s">
        <v>183</v>
      </c>
      <c r="E80" s="162">
        <v>15.82</v>
      </c>
      <c r="F80" s="162">
        <v>0</v>
      </c>
      <c r="G80" s="163">
        <f t="shared" si="1"/>
        <v>0</v>
      </c>
      <c r="M80" s="157">
        <v>2</v>
      </c>
      <c r="Y80" s="136">
        <v>8</v>
      </c>
      <c r="Z80" s="136">
        <v>0</v>
      </c>
      <c r="AA80" s="136">
        <v>3</v>
      </c>
      <c r="AX80" s="136">
        <v>1</v>
      </c>
      <c r="AY80" s="136">
        <f>IF(AX80=1,G80,0)</f>
        <v>0</v>
      </c>
      <c r="AZ80" s="136">
        <f>IF(AX80=2,G80,0)</f>
        <v>0</v>
      </c>
      <c r="BA80" s="136">
        <f>IF(AX80=3,G80,0)</f>
        <v>0</v>
      </c>
      <c r="BB80" s="136">
        <f>IF(AX80=4,G80,0)</f>
        <v>0</v>
      </c>
      <c r="BC80" s="136">
        <f>IF(AX80=5,G80,0)</f>
        <v>0</v>
      </c>
      <c r="BY80" s="157">
        <v>8</v>
      </c>
      <c r="BZ80" s="157">
        <v>0</v>
      </c>
    </row>
    <row r="81" spans="1:78" ht="12.75">
      <c r="A81" s="158">
        <v>34</v>
      </c>
      <c r="B81" s="159" t="s">
        <v>192</v>
      </c>
      <c r="C81" s="160" t="s">
        <v>193</v>
      </c>
      <c r="D81" s="161" t="s">
        <v>183</v>
      </c>
      <c r="E81" s="162">
        <v>15.82</v>
      </c>
      <c r="F81" s="162">
        <v>0</v>
      </c>
      <c r="G81" s="163">
        <f t="shared" si="1"/>
        <v>0</v>
      </c>
      <c r="M81" s="157">
        <v>2</v>
      </c>
      <c r="Y81" s="136">
        <v>8</v>
      </c>
      <c r="Z81" s="136">
        <v>1</v>
      </c>
      <c r="AA81" s="136">
        <v>3</v>
      </c>
      <c r="AX81" s="136">
        <v>1</v>
      </c>
      <c r="AY81" s="136">
        <f>IF(AX81=1,G81,0)</f>
        <v>0</v>
      </c>
      <c r="AZ81" s="136">
        <f>IF(AX81=2,G81,0)</f>
        <v>0</v>
      </c>
      <c r="BA81" s="136">
        <f>IF(AX81=3,G81,0)</f>
        <v>0</v>
      </c>
      <c r="BB81" s="136">
        <f>IF(AX81=4,G81,0)</f>
        <v>0</v>
      </c>
      <c r="BC81" s="136">
        <f>IF(AX81=5,G81,0)</f>
        <v>0</v>
      </c>
      <c r="BY81" s="157">
        <v>8</v>
      </c>
      <c r="BZ81" s="157">
        <v>1</v>
      </c>
    </row>
    <row r="82" spans="1:55" ht="12.75">
      <c r="A82" s="170"/>
      <c r="B82" s="171" t="s">
        <v>95</v>
      </c>
      <c r="C82" s="172" t="str">
        <f>CONCATENATE(B71," ",C71)</f>
        <v>96 Bourání konstrukcí</v>
      </c>
      <c r="D82" s="173"/>
      <c r="E82" s="174"/>
      <c r="F82" s="175"/>
      <c r="G82" s="176">
        <f>SUM(G71:G81)</f>
        <v>0</v>
      </c>
      <c r="I82" s="193"/>
      <c r="M82" s="157">
        <v>4</v>
      </c>
      <c r="AY82" s="177">
        <f>SUM(AY71:AY81)</f>
        <v>0</v>
      </c>
      <c r="AZ82" s="177">
        <f>SUM(AZ71:AZ81)</f>
        <v>0</v>
      </c>
      <c r="BA82" s="177">
        <f>SUM(BA71:BA81)</f>
        <v>0</v>
      </c>
      <c r="BB82" s="177">
        <f>SUM(BB71:BB81)</f>
        <v>0</v>
      </c>
      <c r="BC82" s="177">
        <f>SUM(BC71:BC81)</f>
        <v>0</v>
      </c>
    </row>
    <row r="83" spans="1:55" s="184" customFormat="1" ht="12.75">
      <c r="A83" s="178"/>
      <c r="B83" s="179"/>
      <c r="C83" s="180"/>
      <c r="D83" s="181"/>
      <c r="E83" s="182"/>
      <c r="F83" s="182"/>
      <c r="G83" s="183"/>
      <c r="M83" s="185"/>
      <c r="AY83" s="186"/>
      <c r="AZ83" s="186"/>
      <c r="BA83" s="186"/>
      <c r="BB83" s="186"/>
      <c r="BC83" s="186"/>
    </row>
    <row r="84" spans="1:13" ht="12.75">
      <c r="A84" s="187" t="s">
        <v>88</v>
      </c>
      <c r="B84" s="188" t="s">
        <v>194</v>
      </c>
      <c r="C84" s="153" t="s">
        <v>195</v>
      </c>
      <c r="D84" s="154"/>
      <c r="E84" s="155"/>
      <c r="F84" s="155"/>
      <c r="G84" s="156"/>
      <c r="M84" s="157">
        <v>1</v>
      </c>
    </row>
    <row r="85" spans="1:78" ht="12.75">
      <c r="A85" s="158">
        <v>35</v>
      </c>
      <c r="B85" s="159" t="s">
        <v>196</v>
      </c>
      <c r="C85" s="160" t="s">
        <v>197</v>
      </c>
      <c r="D85" s="161" t="s">
        <v>183</v>
      </c>
      <c r="E85" s="162">
        <v>64.83</v>
      </c>
      <c r="F85" s="162">
        <v>0</v>
      </c>
      <c r="G85" s="163">
        <f>E85*F85</f>
        <v>0</v>
      </c>
      <c r="M85" s="157">
        <v>2</v>
      </c>
      <c r="Y85" s="136">
        <v>7</v>
      </c>
      <c r="Z85" s="136">
        <v>1</v>
      </c>
      <c r="AA85" s="136">
        <v>2</v>
      </c>
      <c r="AX85" s="136">
        <v>1</v>
      </c>
      <c r="AY85" s="136">
        <f>IF(AX85=1,G85,0)</f>
        <v>0</v>
      </c>
      <c r="AZ85" s="136">
        <f>IF(AX85=2,G85,0)</f>
        <v>0</v>
      </c>
      <c r="BA85" s="136">
        <f>IF(AX85=3,G85,0)</f>
        <v>0</v>
      </c>
      <c r="BB85" s="136">
        <f>IF(AX85=4,G85,0)</f>
        <v>0</v>
      </c>
      <c r="BC85" s="136">
        <f>IF(AX85=5,G85,0)</f>
        <v>0</v>
      </c>
      <c r="BY85" s="157">
        <v>7</v>
      </c>
      <c r="BZ85" s="157">
        <v>1</v>
      </c>
    </row>
    <row r="86" spans="1:78" ht="12.75">
      <c r="A86" s="158"/>
      <c r="B86" s="159"/>
      <c r="C86" s="189"/>
      <c r="D86" s="190"/>
      <c r="E86" s="191"/>
      <c r="F86" s="192"/>
      <c r="G86" s="163"/>
      <c r="M86" s="157"/>
      <c r="BY86" s="157"/>
      <c r="BZ86" s="157"/>
    </row>
    <row r="87" spans="1:55" ht="12.75">
      <c r="A87" s="170"/>
      <c r="B87" s="171" t="s">
        <v>95</v>
      </c>
      <c r="C87" s="172" t="str">
        <f>CONCATENATE(B84," ",C84)</f>
        <v>99 Staveništní přesun hmot</v>
      </c>
      <c r="D87" s="173"/>
      <c r="E87" s="174"/>
      <c r="F87" s="175"/>
      <c r="G87" s="176">
        <f>SUM(G84:G85)</f>
        <v>0</v>
      </c>
      <c r="M87" s="157">
        <v>4</v>
      </c>
      <c r="AY87" s="177">
        <f>SUM(AY84:AY85)</f>
        <v>0</v>
      </c>
      <c r="AZ87" s="177">
        <f>SUM(AZ84:AZ85)</f>
        <v>0</v>
      </c>
      <c r="BA87" s="177">
        <f>SUM(BA84:BA85)</f>
        <v>0</v>
      </c>
      <c r="BB87" s="177">
        <f>SUM(BB84:BB85)</f>
        <v>0</v>
      </c>
      <c r="BC87" s="177">
        <f>SUM(BC84:BC85)</f>
        <v>0</v>
      </c>
    </row>
    <row r="88" spans="1:55" s="184" customFormat="1" ht="12.75">
      <c r="A88" s="178"/>
      <c r="B88" s="179"/>
      <c r="C88" s="180"/>
      <c r="D88" s="181"/>
      <c r="E88" s="182"/>
      <c r="F88" s="182"/>
      <c r="G88" s="183"/>
      <c r="M88" s="185"/>
      <c r="AY88" s="186"/>
      <c r="AZ88" s="186"/>
      <c r="BA88" s="186"/>
      <c r="BB88" s="186"/>
      <c r="BC88" s="186"/>
    </row>
    <row r="89" spans="1:13" ht="12.75">
      <c r="A89" s="187" t="s">
        <v>88</v>
      </c>
      <c r="B89" s="188" t="s">
        <v>198</v>
      </c>
      <c r="C89" s="153" t="s">
        <v>199</v>
      </c>
      <c r="D89" s="154"/>
      <c r="E89" s="155"/>
      <c r="F89" s="155"/>
      <c r="G89" s="156"/>
      <c r="M89" s="157">
        <v>1</v>
      </c>
    </row>
    <row r="90" spans="1:78" ht="22.5">
      <c r="A90" s="158">
        <v>36</v>
      </c>
      <c r="B90" s="159" t="s">
        <v>200</v>
      </c>
      <c r="C90" s="160" t="s">
        <v>201</v>
      </c>
      <c r="D90" s="161" t="s">
        <v>100</v>
      </c>
      <c r="E90" s="162">
        <v>10.7</v>
      </c>
      <c r="F90" s="162">
        <v>0</v>
      </c>
      <c r="G90" s="163">
        <f>E90*F90</f>
        <v>0</v>
      </c>
      <c r="M90" s="157">
        <v>2</v>
      </c>
      <c r="Y90" s="136">
        <v>12</v>
      </c>
      <c r="Z90" s="136">
        <v>0</v>
      </c>
      <c r="AA90" s="136">
        <v>49</v>
      </c>
      <c r="AX90" s="136">
        <v>2</v>
      </c>
      <c r="AY90" s="136">
        <f>IF(AX90=1,G90,0)</f>
        <v>0</v>
      </c>
      <c r="AZ90" s="136">
        <f>IF(AX90=2,G90,0)</f>
        <v>0</v>
      </c>
      <c r="BA90" s="136">
        <f>IF(AX90=3,G90,0)</f>
        <v>0</v>
      </c>
      <c r="BB90" s="136">
        <f>IF(AX90=4,G90,0)</f>
        <v>0</v>
      </c>
      <c r="BC90" s="136">
        <f>IF(AX90=5,G90,0)</f>
        <v>0</v>
      </c>
      <c r="BY90" s="157">
        <v>12</v>
      </c>
      <c r="BZ90" s="157">
        <v>0</v>
      </c>
    </row>
    <row r="91" spans="1:78" ht="12.75">
      <c r="A91" s="158">
        <v>37</v>
      </c>
      <c r="B91" s="159"/>
      <c r="C91" s="160" t="s">
        <v>202</v>
      </c>
      <c r="D91" s="161" t="s">
        <v>105</v>
      </c>
      <c r="E91" s="162">
        <v>69.3</v>
      </c>
      <c r="F91" s="162">
        <v>0</v>
      </c>
      <c r="G91" s="163">
        <f>E91*F91</f>
        <v>0</v>
      </c>
      <c r="M91" s="157">
        <v>2</v>
      </c>
      <c r="Y91" s="136">
        <v>12</v>
      </c>
      <c r="Z91" s="136">
        <v>0</v>
      </c>
      <c r="AA91" s="136">
        <v>50</v>
      </c>
      <c r="AX91" s="136">
        <v>2</v>
      </c>
      <c r="AY91" s="136">
        <f>IF(AX91=1,G91,0)</f>
        <v>0</v>
      </c>
      <c r="AZ91" s="136">
        <f>IF(AX91=2,G91,0)</f>
        <v>0</v>
      </c>
      <c r="BA91" s="136">
        <f>IF(AX91=3,G91,0)</f>
        <v>0</v>
      </c>
      <c r="BB91" s="136">
        <f>IF(AX91=4,G91,0)</f>
        <v>0</v>
      </c>
      <c r="BC91" s="136">
        <f>IF(AX91=5,G91,0)</f>
        <v>0</v>
      </c>
      <c r="BY91" s="157">
        <v>12</v>
      </c>
      <c r="BZ91" s="157">
        <v>0</v>
      </c>
    </row>
    <row r="92" spans="1:78" ht="12.75">
      <c r="A92" s="158"/>
      <c r="B92" s="159"/>
      <c r="C92" s="189"/>
      <c r="D92" s="190"/>
      <c r="E92" s="191"/>
      <c r="F92" s="192"/>
      <c r="G92" s="163"/>
      <c r="M92" s="157"/>
      <c r="BY92" s="157"/>
      <c r="BZ92" s="157"/>
    </row>
    <row r="93" spans="1:55" ht="12.75">
      <c r="A93" s="170"/>
      <c r="B93" s="171" t="s">
        <v>95</v>
      </c>
      <c r="C93" s="172" t="str">
        <f>CONCATENATE(B89," ",C89)</f>
        <v>762 Konstrukce tesařské</v>
      </c>
      <c r="D93" s="173"/>
      <c r="E93" s="174"/>
      <c r="F93" s="175"/>
      <c r="G93" s="176">
        <f>SUM(G89:G91)</f>
        <v>0</v>
      </c>
      <c r="M93" s="157">
        <v>4</v>
      </c>
      <c r="AY93" s="177">
        <f>SUM(AY89:AY91)</f>
        <v>0</v>
      </c>
      <c r="AZ93" s="177">
        <f>SUM(AZ89:AZ91)</f>
        <v>0</v>
      </c>
      <c r="BA93" s="177">
        <f>SUM(BA89:BA91)</f>
        <v>0</v>
      </c>
      <c r="BB93" s="177">
        <f>SUM(BB89:BB91)</f>
        <v>0</v>
      </c>
      <c r="BC93" s="177">
        <f>SUM(BC89:BC91)</f>
        <v>0</v>
      </c>
    </row>
    <row r="94" spans="1:55" s="184" customFormat="1" ht="12.75">
      <c r="A94" s="178"/>
      <c r="B94" s="179"/>
      <c r="C94" s="180"/>
      <c r="D94" s="181"/>
      <c r="E94" s="182"/>
      <c r="F94" s="182"/>
      <c r="G94" s="183"/>
      <c r="M94" s="185"/>
      <c r="AY94" s="186"/>
      <c r="AZ94" s="186"/>
      <c r="BA94" s="186"/>
      <c r="BB94" s="186"/>
      <c r="BC94" s="186"/>
    </row>
    <row r="95" spans="1:13" ht="12.75">
      <c r="A95" s="187" t="s">
        <v>88</v>
      </c>
      <c r="B95" s="188" t="s">
        <v>203</v>
      </c>
      <c r="C95" s="153" t="s">
        <v>204</v>
      </c>
      <c r="D95" s="154"/>
      <c r="E95" s="155"/>
      <c r="F95" s="155"/>
      <c r="G95" s="156"/>
      <c r="M95" s="157">
        <v>1</v>
      </c>
    </row>
    <row r="96" spans="1:78" ht="12.75">
      <c r="A96" s="158">
        <v>38</v>
      </c>
      <c r="B96" s="159" t="s">
        <v>205</v>
      </c>
      <c r="C96" s="160" t="s">
        <v>206</v>
      </c>
      <c r="D96" s="161" t="s">
        <v>100</v>
      </c>
      <c r="E96" s="162">
        <v>16.8</v>
      </c>
      <c r="F96" s="162">
        <v>0</v>
      </c>
      <c r="G96" s="163">
        <f>E96*F96</f>
        <v>0</v>
      </c>
      <c r="M96" s="157">
        <v>2</v>
      </c>
      <c r="Y96" s="136">
        <v>1</v>
      </c>
      <c r="Z96" s="136">
        <v>7</v>
      </c>
      <c r="AA96" s="136">
        <v>7</v>
      </c>
      <c r="AX96" s="136">
        <v>2</v>
      </c>
      <c r="AY96" s="136">
        <f>IF(AX96=1,G96,0)</f>
        <v>0</v>
      </c>
      <c r="AZ96" s="136">
        <f>IF(AX96=2,G96,0)</f>
        <v>0</v>
      </c>
      <c r="BA96" s="136">
        <f>IF(AX96=3,G96,0)</f>
        <v>0</v>
      </c>
      <c r="BB96" s="136">
        <f>IF(AX96=4,G96,0)</f>
        <v>0</v>
      </c>
      <c r="BC96" s="136">
        <f>IF(AX96=5,G96,0)</f>
        <v>0</v>
      </c>
      <c r="BY96" s="157">
        <v>1</v>
      </c>
      <c r="BZ96" s="157">
        <v>7</v>
      </c>
    </row>
    <row r="97" spans="1:78" ht="12.75">
      <c r="A97" s="158">
        <v>39</v>
      </c>
      <c r="B97" s="159" t="s">
        <v>207</v>
      </c>
      <c r="C97" s="160" t="s">
        <v>208</v>
      </c>
      <c r="D97" s="161" t="s">
        <v>100</v>
      </c>
      <c r="E97" s="162">
        <v>10.9</v>
      </c>
      <c r="F97" s="162">
        <v>0</v>
      </c>
      <c r="G97" s="163">
        <f>E97*F97</f>
        <v>0</v>
      </c>
      <c r="M97" s="157">
        <v>2</v>
      </c>
      <c r="Y97" s="136">
        <v>1</v>
      </c>
      <c r="Z97" s="136">
        <v>7</v>
      </c>
      <c r="AA97" s="136">
        <v>7</v>
      </c>
      <c r="AX97" s="136">
        <v>2</v>
      </c>
      <c r="AY97" s="136">
        <f>IF(AX97=1,G97,0)</f>
        <v>0</v>
      </c>
      <c r="AZ97" s="136">
        <f>IF(AX97=2,G97,0)</f>
        <v>0</v>
      </c>
      <c r="BA97" s="136">
        <f>IF(AX97=3,G97,0)</f>
        <v>0</v>
      </c>
      <c r="BB97" s="136">
        <f>IF(AX97=4,G97,0)</f>
        <v>0</v>
      </c>
      <c r="BC97" s="136">
        <f>IF(AX97=5,G97,0)</f>
        <v>0</v>
      </c>
      <c r="BY97" s="157">
        <v>1</v>
      </c>
      <c r="BZ97" s="157">
        <v>7</v>
      </c>
    </row>
    <row r="98" spans="1:78" ht="12.75">
      <c r="A98" s="158">
        <v>40</v>
      </c>
      <c r="B98" s="159" t="s">
        <v>209</v>
      </c>
      <c r="C98" s="160" t="s">
        <v>210</v>
      </c>
      <c r="D98" s="161" t="s">
        <v>100</v>
      </c>
      <c r="E98" s="162">
        <v>24.73</v>
      </c>
      <c r="F98" s="162">
        <v>0</v>
      </c>
      <c r="G98" s="163">
        <f>E98*F98</f>
        <v>0</v>
      </c>
      <c r="M98" s="157">
        <v>2</v>
      </c>
      <c r="Y98" s="136">
        <v>1</v>
      </c>
      <c r="Z98" s="136">
        <v>7</v>
      </c>
      <c r="AA98" s="136">
        <v>7</v>
      </c>
      <c r="AX98" s="136">
        <v>2</v>
      </c>
      <c r="AY98" s="136">
        <f>IF(AX98=1,G98,0)</f>
        <v>0</v>
      </c>
      <c r="AZ98" s="136">
        <f>IF(AX98=2,G98,0)</f>
        <v>0</v>
      </c>
      <c r="BA98" s="136">
        <f>IF(AX98=3,G98,0)</f>
        <v>0</v>
      </c>
      <c r="BB98" s="136">
        <f>IF(AX98=4,G98,0)</f>
        <v>0</v>
      </c>
      <c r="BC98" s="136">
        <f>IF(AX98=5,G98,0)</f>
        <v>0</v>
      </c>
      <c r="BY98" s="157">
        <v>1</v>
      </c>
      <c r="BZ98" s="157">
        <v>7</v>
      </c>
    </row>
    <row r="99" spans="1:78" ht="12.75">
      <c r="A99" s="158">
        <v>41</v>
      </c>
      <c r="B99" s="159" t="s">
        <v>211</v>
      </c>
      <c r="C99" s="160" t="s">
        <v>212</v>
      </c>
      <c r="D99" s="161" t="s">
        <v>105</v>
      </c>
      <c r="E99" s="162">
        <v>19</v>
      </c>
      <c r="F99" s="162">
        <v>0</v>
      </c>
      <c r="G99" s="163">
        <f>E99*F99</f>
        <v>0</v>
      </c>
      <c r="M99" s="157">
        <v>2</v>
      </c>
      <c r="Y99" s="136">
        <v>12</v>
      </c>
      <c r="Z99" s="136">
        <v>0</v>
      </c>
      <c r="AA99" s="136">
        <v>65</v>
      </c>
      <c r="AX99" s="136">
        <v>2</v>
      </c>
      <c r="AY99" s="136">
        <f>IF(AX99=1,G99,0)</f>
        <v>0</v>
      </c>
      <c r="AZ99" s="136">
        <f>IF(AX99=2,G99,0)</f>
        <v>0</v>
      </c>
      <c r="BA99" s="136">
        <f>IF(AX99=3,G99,0)</f>
        <v>0</v>
      </c>
      <c r="BB99" s="136">
        <f>IF(AX99=4,G99,0)</f>
        <v>0</v>
      </c>
      <c r="BC99" s="136">
        <f>IF(AX99=5,G99,0)</f>
        <v>0</v>
      </c>
      <c r="BY99" s="157">
        <v>12</v>
      </c>
      <c r="BZ99" s="157">
        <v>0</v>
      </c>
    </row>
    <row r="100" spans="1:78" ht="12.75">
      <c r="A100" s="158">
        <v>42</v>
      </c>
      <c r="B100" s="159" t="s">
        <v>213</v>
      </c>
      <c r="C100" s="160" t="s">
        <v>214</v>
      </c>
      <c r="D100" s="161" t="s">
        <v>68</v>
      </c>
      <c r="E100" s="162">
        <v>627</v>
      </c>
      <c r="F100" s="162">
        <v>0</v>
      </c>
      <c r="G100" s="163">
        <f>E100*F100</f>
        <v>0</v>
      </c>
      <c r="M100" s="157">
        <v>2</v>
      </c>
      <c r="Y100" s="136">
        <v>7</v>
      </c>
      <c r="Z100" s="136">
        <v>1002</v>
      </c>
      <c r="AA100" s="136">
        <v>5</v>
      </c>
      <c r="AX100" s="136">
        <v>2</v>
      </c>
      <c r="AY100" s="136">
        <f>IF(AX100=1,G100,0)</f>
        <v>0</v>
      </c>
      <c r="AZ100" s="136">
        <f>IF(AX100=2,G100,0)</f>
        <v>0</v>
      </c>
      <c r="BA100" s="136">
        <f>IF(AX100=3,G100,0)</f>
        <v>0</v>
      </c>
      <c r="BB100" s="136">
        <f>IF(AX100=4,G100,0)</f>
        <v>0</v>
      </c>
      <c r="BC100" s="136">
        <f>IF(AX100=5,G100,0)</f>
        <v>0</v>
      </c>
      <c r="BY100" s="157">
        <v>7</v>
      </c>
      <c r="BZ100" s="157">
        <v>1002</v>
      </c>
    </row>
    <row r="101" spans="1:78" ht="12.75">
      <c r="A101" s="158"/>
      <c r="B101" s="159"/>
      <c r="C101" s="189"/>
      <c r="D101" s="190"/>
      <c r="E101" s="191"/>
      <c r="F101" s="192"/>
      <c r="G101" s="163"/>
      <c r="M101" s="157"/>
      <c r="BY101" s="157"/>
      <c r="BZ101" s="157"/>
    </row>
    <row r="102" spans="1:55" ht="12.75">
      <c r="A102" s="170"/>
      <c r="B102" s="171" t="s">
        <v>95</v>
      </c>
      <c r="C102" s="172" t="str">
        <f>CONCATENATE(B95," ",C95)</f>
        <v>764 Konstrukce klempířské</v>
      </c>
      <c r="D102" s="173"/>
      <c r="E102" s="174"/>
      <c r="F102" s="175"/>
      <c r="G102" s="176">
        <f>SUM(G95:G100)</f>
        <v>0</v>
      </c>
      <c r="M102" s="157">
        <v>4</v>
      </c>
      <c r="AY102" s="177">
        <f>SUM(AY95:AY100)</f>
        <v>0</v>
      </c>
      <c r="AZ102" s="177">
        <f>SUM(AZ95:AZ100)</f>
        <v>0</v>
      </c>
      <c r="BA102" s="177">
        <f>SUM(BA95:BA100)</f>
        <v>0</v>
      </c>
      <c r="BB102" s="177">
        <f>SUM(BB95:BB100)</f>
        <v>0</v>
      </c>
      <c r="BC102" s="177">
        <f>SUM(BC95:BC100)</f>
        <v>0</v>
      </c>
    </row>
    <row r="103" spans="1:55" s="184" customFormat="1" ht="12.75">
      <c r="A103" s="178"/>
      <c r="B103" s="179"/>
      <c r="C103" s="180"/>
      <c r="D103" s="181"/>
      <c r="E103" s="182"/>
      <c r="F103" s="182"/>
      <c r="G103" s="183"/>
      <c r="M103" s="185"/>
      <c r="AY103" s="186"/>
      <c r="AZ103" s="186"/>
      <c r="BA103" s="186"/>
      <c r="BB103" s="186"/>
      <c r="BC103" s="186"/>
    </row>
    <row r="104" spans="1:13" ht="12.75">
      <c r="A104" s="187" t="s">
        <v>88</v>
      </c>
      <c r="B104" s="188" t="s">
        <v>215</v>
      </c>
      <c r="C104" s="153" t="s">
        <v>216</v>
      </c>
      <c r="D104" s="154"/>
      <c r="E104" s="155"/>
      <c r="F104" s="155"/>
      <c r="G104" s="156"/>
      <c r="M104" s="157">
        <v>1</v>
      </c>
    </row>
    <row r="105" spans="1:78" ht="12.75">
      <c r="A105" s="158">
        <v>43</v>
      </c>
      <c r="B105" s="159" t="s">
        <v>217</v>
      </c>
      <c r="C105" s="160"/>
      <c r="D105" s="161"/>
      <c r="E105" s="162"/>
      <c r="F105" s="162"/>
      <c r="G105" s="163"/>
      <c r="M105" s="157">
        <v>2</v>
      </c>
      <c r="Y105" s="136">
        <v>12</v>
      </c>
      <c r="Z105" s="136">
        <v>0</v>
      </c>
      <c r="AA105" s="136">
        <v>5</v>
      </c>
      <c r="AX105" s="136">
        <v>2</v>
      </c>
      <c r="AY105" s="136">
        <f>IF(AX105=1,G105,0)</f>
        <v>0</v>
      </c>
      <c r="AZ105" s="136">
        <f>IF(AX105=2,G105,0)</f>
        <v>0</v>
      </c>
      <c r="BA105" s="136">
        <f>IF(AX105=3,G105,0)</f>
        <v>0</v>
      </c>
      <c r="BB105" s="136">
        <f>IF(AX105=4,G105,0)</f>
        <v>0</v>
      </c>
      <c r="BC105" s="136">
        <f>IF(AX105=5,G105,0)</f>
        <v>0</v>
      </c>
      <c r="BY105" s="157">
        <v>12</v>
      </c>
      <c r="BZ105" s="157">
        <v>0</v>
      </c>
    </row>
    <row r="106" spans="1:78" ht="12.75">
      <c r="A106" s="158">
        <v>44</v>
      </c>
      <c r="B106" s="159" t="s">
        <v>218</v>
      </c>
      <c r="C106" s="160"/>
      <c r="D106" s="161"/>
      <c r="E106" s="162"/>
      <c r="F106" s="162"/>
      <c r="G106" s="163"/>
      <c r="M106" s="157">
        <v>2</v>
      </c>
      <c r="Y106" s="136">
        <v>12</v>
      </c>
      <c r="Z106" s="136">
        <v>0</v>
      </c>
      <c r="AA106" s="136">
        <v>6</v>
      </c>
      <c r="AX106" s="136">
        <v>2</v>
      </c>
      <c r="AY106" s="136">
        <f>IF(AX106=1,G106,0)</f>
        <v>0</v>
      </c>
      <c r="AZ106" s="136">
        <f>IF(AX106=2,G106,0)</f>
        <v>0</v>
      </c>
      <c r="BA106" s="136">
        <f>IF(AX106=3,G106,0)</f>
        <v>0</v>
      </c>
      <c r="BB106" s="136">
        <f>IF(AX106=4,G106,0)</f>
        <v>0</v>
      </c>
      <c r="BC106" s="136">
        <f>IF(AX106=5,G106,0)</f>
        <v>0</v>
      </c>
      <c r="BY106" s="157">
        <v>12</v>
      </c>
      <c r="BZ106" s="157">
        <v>0</v>
      </c>
    </row>
    <row r="107" spans="1:78" ht="12.75">
      <c r="A107" s="158">
        <v>45</v>
      </c>
      <c r="B107" s="159" t="s">
        <v>219</v>
      </c>
      <c r="C107" s="160" t="s">
        <v>220</v>
      </c>
      <c r="D107" s="161" t="s">
        <v>132</v>
      </c>
      <c r="E107" s="162">
        <v>1</v>
      </c>
      <c r="F107" s="162">
        <v>0</v>
      </c>
      <c r="G107" s="163">
        <f>E107*F107</f>
        <v>0</v>
      </c>
      <c r="M107" s="157">
        <v>2</v>
      </c>
      <c r="Y107" s="136">
        <v>12</v>
      </c>
      <c r="Z107" s="136">
        <v>0</v>
      </c>
      <c r="AA107" s="136">
        <v>7</v>
      </c>
      <c r="AX107" s="136">
        <v>2</v>
      </c>
      <c r="AY107" s="136">
        <f>IF(AX107=1,G107,0)</f>
        <v>0</v>
      </c>
      <c r="AZ107" s="136">
        <f>IF(AX107=2,G107,0)</f>
        <v>0</v>
      </c>
      <c r="BA107" s="136">
        <f>IF(AX107=3,G107,0)</f>
        <v>0</v>
      </c>
      <c r="BB107" s="136">
        <f>IF(AX107=4,G107,0)</f>
        <v>0</v>
      </c>
      <c r="BC107" s="136">
        <f>IF(AX107=5,G107,0)</f>
        <v>0</v>
      </c>
      <c r="BY107" s="157">
        <v>12</v>
      </c>
      <c r="BZ107" s="157">
        <v>0</v>
      </c>
    </row>
    <row r="108" spans="1:78" ht="12.75">
      <c r="A108" s="158">
        <v>46</v>
      </c>
      <c r="B108" s="159" t="s">
        <v>221</v>
      </c>
      <c r="C108" s="160" t="s">
        <v>222</v>
      </c>
      <c r="D108" s="161" t="s">
        <v>132</v>
      </c>
      <c r="E108" s="162">
        <v>2</v>
      </c>
      <c r="F108" s="162">
        <v>0</v>
      </c>
      <c r="G108" s="163">
        <f>E108*F108</f>
        <v>0</v>
      </c>
      <c r="M108" s="157">
        <v>2</v>
      </c>
      <c r="Y108" s="136">
        <v>12</v>
      </c>
      <c r="Z108" s="136">
        <v>0</v>
      </c>
      <c r="AA108" s="136">
        <v>46</v>
      </c>
      <c r="AX108" s="136">
        <v>2</v>
      </c>
      <c r="AY108" s="136">
        <f>IF(AX108=1,G108,0)</f>
        <v>0</v>
      </c>
      <c r="AZ108" s="136">
        <f>IF(AX108=2,G108,0)</f>
        <v>0</v>
      </c>
      <c r="BA108" s="136">
        <f>IF(AX108=3,G108,0)</f>
        <v>0</v>
      </c>
      <c r="BB108" s="136">
        <f>IF(AX108=4,G108,0)</f>
        <v>0</v>
      </c>
      <c r="BC108" s="136">
        <f>IF(AX108=5,G108,0)</f>
        <v>0</v>
      </c>
      <c r="BY108" s="157">
        <v>12</v>
      </c>
      <c r="BZ108" s="157">
        <v>0</v>
      </c>
    </row>
    <row r="109" spans="1:78" ht="12.75">
      <c r="A109" s="158"/>
      <c r="B109" s="159"/>
      <c r="C109" s="189"/>
      <c r="D109" s="190"/>
      <c r="E109" s="191"/>
      <c r="F109" s="192"/>
      <c r="G109" s="163"/>
      <c r="M109" s="157"/>
      <c r="BY109" s="157"/>
      <c r="BZ109" s="157"/>
    </row>
    <row r="110" spans="1:55" ht="12.75">
      <c r="A110" s="170"/>
      <c r="B110" s="171" t="s">
        <v>95</v>
      </c>
      <c r="C110" s="172" t="str">
        <f>CONCATENATE(B104," ",C104)</f>
        <v>766 Konstrukce truhlářské</v>
      </c>
      <c r="D110" s="173"/>
      <c r="E110" s="174"/>
      <c r="F110" s="175"/>
      <c r="G110" s="176">
        <f>SUM(G104:G108)</f>
        <v>0</v>
      </c>
      <c r="M110" s="157">
        <v>4</v>
      </c>
      <c r="AY110" s="177">
        <f>SUM(AY104:AY108)</f>
        <v>0</v>
      </c>
      <c r="AZ110" s="177">
        <f>SUM(AZ104:AZ108)</f>
        <v>0</v>
      </c>
      <c r="BA110" s="177">
        <f>SUM(BA104:BA108)</f>
        <v>0</v>
      </c>
      <c r="BB110" s="177">
        <f>SUM(BB104:BB108)</f>
        <v>0</v>
      </c>
      <c r="BC110" s="177">
        <f>SUM(BC104:BC108)</f>
        <v>0</v>
      </c>
    </row>
    <row r="111" spans="1:55" s="184" customFormat="1" ht="12.75">
      <c r="A111" s="178"/>
      <c r="B111" s="179"/>
      <c r="C111" s="180"/>
      <c r="D111" s="181"/>
      <c r="E111" s="182"/>
      <c r="F111" s="182"/>
      <c r="G111" s="183"/>
      <c r="M111" s="185"/>
      <c r="AY111" s="186"/>
      <c r="AZ111" s="186"/>
      <c r="BA111" s="186"/>
      <c r="BB111" s="186"/>
      <c r="BC111" s="186"/>
    </row>
    <row r="112" spans="1:13" ht="12.75">
      <c r="A112" s="187" t="s">
        <v>88</v>
      </c>
      <c r="B112" s="188" t="s">
        <v>223</v>
      </c>
      <c r="C112" s="153" t="s">
        <v>224</v>
      </c>
      <c r="D112" s="154"/>
      <c r="E112" s="155"/>
      <c r="F112" s="155"/>
      <c r="G112" s="156"/>
      <c r="M112" s="157">
        <v>1</v>
      </c>
    </row>
    <row r="113" spans="1:78" ht="22.5">
      <c r="A113" s="158">
        <v>47</v>
      </c>
      <c r="B113" s="159" t="s">
        <v>225</v>
      </c>
      <c r="C113" s="160" t="s">
        <v>226</v>
      </c>
      <c r="D113" s="161" t="s">
        <v>227</v>
      </c>
      <c r="E113" s="162">
        <v>19.3</v>
      </c>
      <c r="F113" s="162">
        <v>0</v>
      </c>
      <c r="G113" s="163">
        <f>E113*F113</f>
        <v>0</v>
      </c>
      <c r="M113" s="157">
        <v>2</v>
      </c>
      <c r="Y113" s="136">
        <v>12</v>
      </c>
      <c r="Z113" s="136">
        <v>0</v>
      </c>
      <c r="AA113" s="136">
        <v>8</v>
      </c>
      <c r="AX113" s="136">
        <v>2</v>
      </c>
      <c r="AY113" s="136">
        <f>IF(AX113=1,G113,0)</f>
        <v>0</v>
      </c>
      <c r="AZ113" s="136">
        <f>IF(AX113=2,G113,0)</f>
        <v>0</v>
      </c>
      <c r="BA113" s="136">
        <f>IF(AX113=3,G113,0)</f>
        <v>0</v>
      </c>
      <c r="BB113" s="136">
        <f>IF(AX113=4,G113,0)</f>
        <v>0</v>
      </c>
      <c r="BC113" s="136">
        <f>IF(AX113=5,G113,0)</f>
        <v>0</v>
      </c>
      <c r="BY113" s="157">
        <v>12</v>
      </c>
      <c r="BZ113" s="157">
        <v>0</v>
      </c>
    </row>
    <row r="114" spans="1:13" ht="12.75">
      <c r="A114" s="164"/>
      <c r="B114" s="165"/>
      <c r="C114" s="210"/>
      <c r="D114" s="210"/>
      <c r="E114" s="166"/>
      <c r="F114" s="167"/>
      <c r="G114" s="168"/>
      <c r="K114" s="169" t="s">
        <v>228</v>
      </c>
      <c r="M114" s="157"/>
    </row>
    <row r="115" spans="1:78" ht="12.75">
      <c r="A115" s="158">
        <v>48</v>
      </c>
      <c r="B115" s="159" t="s">
        <v>229</v>
      </c>
      <c r="C115" s="160" t="s">
        <v>230</v>
      </c>
      <c r="D115" s="161" t="s">
        <v>227</v>
      </c>
      <c r="E115" s="162">
        <v>15.8</v>
      </c>
      <c r="F115" s="162">
        <v>0</v>
      </c>
      <c r="G115" s="163">
        <f>E115*F115</f>
        <v>0</v>
      </c>
      <c r="M115" s="157">
        <v>2</v>
      </c>
      <c r="Y115" s="136">
        <v>12</v>
      </c>
      <c r="Z115" s="136">
        <v>0</v>
      </c>
      <c r="AA115" s="136">
        <v>9</v>
      </c>
      <c r="AX115" s="136">
        <v>2</v>
      </c>
      <c r="AY115" s="136">
        <f>IF(AX115=1,G115,0)</f>
        <v>0</v>
      </c>
      <c r="AZ115" s="136">
        <f>IF(AX115=2,G115,0)</f>
        <v>0</v>
      </c>
      <c r="BA115" s="136">
        <f>IF(AX115=3,G115,0)</f>
        <v>0</v>
      </c>
      <c r="BB115" s="136">
        <f>IF(AX115=4,G115,0)</f>
        <v>0</v>
      </c>
      <c r="BC115" s="136">
        <f>IF(AX115=5,G115,0)</f>
        <v>0</v>
      </c>
      <c r="BY115" s="157">
        <v>12</v>
      </c>
      <c r="BZ115" s="157">
        <v>0</v>
      </c>
    </row>
    <row r="116" spans="1:78" ht="12.75">
      <c r="A116" s="158"/>
      <c r="B116" s="159"/>
      <c r="C116" s="189"/>
      <c r="D116" s="190"/>
      <c r="E116" s="191"/>
      <c r="F116" s="192"/>
      <c r="G116" s="163"/>
      <c r="M116" s="157"/>
      <c r="BY116" s="157"/>
      <c r="BZ116" s="157"/>
    </row>
    <row r="117" spans="1:55" ht="12.75">
      <c r="A117" s="170"/>
      <c r="B117" s="171" t="s">
        <v>95</v>
      </c>
      <c r="C117" s="172" t="str">
        <f>CONCATENATE(B112," ",C112)</f>
        <v>782 Konstrukce z přírodního kamene</v>
      </c>
      <c r="D117" s="173"/>
      <c r="E117" s="174"/>
      <c r="F117" s="175"/>
      <c r="G117" s="176">
        <f>SUM(G112:G115)</f>
        <v>0</v>
      </c>
      <c r="M117" s="157">
        <v>4</v>
      </c>
      <c r="AY117" s="177">
        <f>SUM(AY112:AY115)</f>
        <v>0</v>
      </c>
      <c r="AZ117" s="177">
        <f>SUM(AZ112:AZ115)</f>
        <v>0</v>
      </c>
      <c r="BA117" s="177">
        <f>SUM(BA112:BA115)</f>
        <v>0</v>
      </c>
      <c r="BB117" s="177">
        <f>SUM(BB112:BB115)</f>
        <v>0</v>
      </c>
      <c r="BC117" s="177">
        <f>SUM(BC112:BC115)</f>
        <v>0</v>
      </c>
    </row>
    <row r="118" spans="1:55" s="184" customFormat="1" ht="12.75">
      <c r="A118" s="178"/>
      <c r="B118" s="179"/>
      <c r="C118" s="180"/>
      <c r="D118" s="181"/>
      <c r="E118" s="182"/>
      <c r="F118" s="182"/>
      <c r="G118" s="183"/>
      <c r="M118" s="185"/>
      <c r="AY118" s="186"/>
      <c r="AZ118" s="186"/>
      <c r="BA118" s="186"/>
      <c r="BB118" s="186"/>
      <c r="BC118" s="186"/>
    </row>
    <row r="119" spans="1:13" ht="12.75">
      <c r="A119" s="187" t="s">
        <v>88</v>
      </c>
      <c r="B119" s="188" t="s">
        <v>231</v>
      </c>
      <c r="C119" s="153" t="s">
        <v>232</v>
      </c>
      <c r="D119" s="154"/>
      <c r="E119" s="155"/>
      <c r="F119" s="155"/>
      <c r="G119" s="156"/>
      <c r="M119" s="157">
        <v>1</v>
      </c>
    </row>
    <row r="120" spans="1:78" ht="12.75">
      <c r="A120" s="158">
        <v>49</v>
      </c>
      <c r="B120" s="159" t="s">
        <v>233</v>
      </c>
      <c r="C120" s="160" t="s">
        <v>234</v>
      </c>
      <c r="D120" s="161" t="s">
        <v>105</v>
      </c>
      <c r="E120" s="162">
        <v>46.5</v>
      </c>
      <c r="F120" s="162">
        <v>0</v>
      </c>
      <c r="G120" s="163">
        <f>E120*F120</f>
        <v>0</v>
      </c>
      <c r="M120" s="157">
        <v>2</v>
      </c>
      <c r="Y120" s="136">
        <v>1</v>
      </c>
      <c r="Z120" s="136">
        <v>7</v>
      </c>
      <c r="AA120" s="136">
        <v>7</v>
      </c>
      <c r="AX120" s="136">
        <v>2</v>
      </c>
      <c r="AY120" s="136">
        <f>IF(AX120=1,G120,0)</f>
        <v>0</v>
      </c>
      <c r="AZ120" s="136">
        <f>IF(AX120=2,G120,0)</f>
        <v>0</v>
      </c>
      <c r="BA120" s="136">
        <f>IF(AX120=3,G120,0)</f>
        <v>0</v>
      </c>
      <c r="BB120" s="136">
        <f>IF(AX120=4,G120,0)</f>
        <v>0</v>
      </c>
      <c r="BC120" s="136">
        <f>IF(AX120=5,G120,0)</f>
        <v>0</v>
      </c>
      <c r="BY120" s="157">
        <v>1</v>
      </c>
      <c r="BZ120" s="157">
        <v>7</v>
      </c>
    </row>
    <row r="121" spans="1:13" ht="12.75" customHeight="1">
      <c r="A121" s="164"/>
      <c r="B121" s="165"/>
      <c r="C121" s="210" t="s">
        <v>235</v>
      </c>
      <c r="D121" s="210"/>
      <c r="E121" s="166"/>
      <c r="F121" s="167"/>
      <c r="G121" s="168"/>
      <c r="K121" s="169" t="s">
        <v>236</v>
      </c>
      <c r="M121" s="157"/>
    </row>
    <row r="122" spans="1:13" ht="12.75">
      <c r="A122" s="164"/>
      <c r="B122" s="165"/>
      <c r="C122" s="210"/>
      <c r="D122" s="210"/>
      <c r="E122" s="166"/>
      <c r="F122" s="167"/>
      <c r="G122" s="168"/>
      <c r="K122" s="169" t="s">
        <v>237</v>
      </c>
      <c r="M122" s="157"/>
    </row>
    <row r="123" spans="1:55" ht="12.75">
      <c r="A123" s="170"/>
      <c r="B123" s="171" t="s">
        <v>95</v>
      </c>
      <c r="C123" s="172" t="str">
        <f>CONCATENATE(B119," ",C119)</f>
        <v>783 Nátěry</v>
      </c>
      <c r="D123" s="173"/>
      <c r="E123" s="174"/>
      <c r="F123" s="175"/>
      <c r="G123" s="176">
        <f>SUM(G119:G122)</f>
        <v>0</v>
      </c>
      <c r="M123" s="157">
        <v>4</v>
      </c>
      <c r="AY123" s="177">
        <f>SUM(AY119:AY122)</f>
        <v>0</v>
      </c>
      <c r="AZ123" s="177">
        <f>SUM(AZ119:AZ122)</f>
        <v>0</v>
      </c>
      <c r="BA123" s="177">
        <f>SUM(BA119:BA122)</f>
        <v>0</v>
      </c>
      <c r="BB123" s="177">
        <f>SUM(BB119:BB122)</f>
        <v>0</v>
      </c>
      <c r="BC123" s="177">
        <f>SUM(BC119:BC122)</f>
        <v>0</v>
      </c>
    </row>
    <row r="124" spans="1:55" s="184" customFormat="1" ht="12.75">
      <c r="A124" s="178"/>
      <c r="B124" s="179"/>
      <c r="C124" s="180"/>
      <c r="D124" s="181"/>
      <c r="E124" s="182"/>
      <c r="F124" s="182"/>
      <c r="G124" s="183"/>
      <c r="M124" s="185"/>
      <c r="AY124" s="186"/>
      <c r="AZ124" s="186"/>
      <c r="BA124" s="186"/>
      <c r="BB124" s="186"/>
      <c r="BC124" s="186"/>
    </row>
    <row r="125" spans="1:13" ht="12.75">
      <c r="A125" s="187" t="s">
        <v>88</v>
      </c>
      <c r="B125" s="188" t="s">
        <v>238</v>
      </c>
      <c r="C125" s="153"/>
      <c r="D125" s="154"/>
      <c r="E125" s="155"/>
      <c r="F125" s="155"/>
      <c r="G125" s="156"/>
      <c r="M125" s="157">
        <v>1</v>
      </c>
    </row>
    <row r="126" spans="1:78" ht="12.75">
      <c r="A126" s="158">
        <v>50</v>
      </c>
      <c r="B126" s="159" t="s">
        <v>239</v>
      </c>
      <c r="C126" s="160"/>
      <c r="D126" s="161"/>
      <c r="E126" s="162"/>
      <c r="F126" s="162"/>
      <c r="G126" s="163"/>
      <c r="M126" s="157">
        <v>2</v>
      </c>
      <c r="Y126" s="136">
        <v>1</v>
      </c>
      <c r="Z126" s="136">
        <v>7</v>
      </c>
      <c r="AA126" s="136">
        <v>7</v>
      </c>
      <c r="AX126" s="136">
        <v>2</v>
      </c>
      <c r="AY126" s="136">
        <f>IF(AX126=1,G126,0)</f>
        <v>0</v>
      </c>
      <c r="AZ126" s="136">
        <f>IF(AX126=2,G126,0)</f>
        <v>0</v>
      </c>
      <c r="BA126" s="136">
        <f>IF(AX126=3,G126,0)</f>
        <v>0</v>
      </c>
      <c r="BB126" s="136">
        <f>IF(AX126=4,G126,0)</f>
        <v>0</v>
      </c>
      <c r="BC126" s="136">
        <f>IF(AX126=5,G126,0)</f>
        <v>0</v>
      </c>
      <c r="BY126" s="157">
        <v>1</v>
      </c>
      <c r="BZ126" s="157">
        <v>7</v>
      </c>
    </row>
    <row r="127" spans="1:13" ht="12.75">
      <c r="A127" s="164"/>
      <c r="B127" s="165"/>
      <c r="C127" s="210"/>
      <c r="D127" s="210"/>
      <c r="E127" s="166"/>
      <c r="F127" s="167"/>
      <c r="G127" s="168"/>
      <c r="K127" s="169" t="s">
        <v>240</v>
      </c>
      <c r="M127" s="157"/>
    </row>
    <row r="128" spans="1:55" ht="12.75">
      <c r="A128" s="170"/>
      <c r="B128" s="171" t="s">
        <v>95</v>
      </c>
      <c r="C128" s="172" t="str">
        <f>CONCATENATE(B125," ",C125)</f>
        <v>784 </v>
      </c>
      <c r="D128" s="173"/>
      <c r="E128" s="174"/>
      <c r="F128" s="175"/>
      <c r="G128" s="176">
        <f>SUM(G125:G127)</f>
        <v>0</v>
      </c>
      <c r="M128" s="157">
        <v>4</v>
      </c>
      <c r="AY128" s="177">
        <f>SUM(AY125:AY127)</f>
        <v>0</v>
      </c>
      <c r="AZ128" s="177">
        <f>SUM(AZ125:AZ127)</f>
        <v>0</v>
      </c>
      <c r="BA128" s="177">
        <f>SUM(BA125:BA127)</f>
        <v>0</v>
      </c>
      <c r="BB128" s="177">
        <f>SUM(BB125:BB127)</f>
        <v>0</v>
      </c>
      <c r="BC128" s="177">
        <f>SUM(BC125:BC127)</f>
        <v>0</v>
      </c>
    </row>
    <row r="129" spans="1:55" s="184" customFormat="1" ht="12.75">
      <c r="A129" s="178"/>
      <c r="B129" s="179"/>
      <c r="C129" s="180"/>
      <c r="D129" s="181"/>
      <c r="E129" s="182"/>
      <c r="F129" s="182"/>
      <c r="G129" s="183"/>
      <c r="M129" s="185"/>
      <c r="AY129" s="186"/>
      <c r="AZ129" s="186"/>
      <c r="BA129" s="186"/>
      <c r="BB129" s="186"/>
      <c r="BC129" s="186"/>
    </row>
    <row r="130" spans="1:13" ht="12.75">
      <c r="A130" s="187" t="s">
        <v>88</v>
      </c>
      <c r="B130" s="188" t="s">
        <v>241</v>
      </c>
      <c r="C130" s="153" t="s">
        <v>242</v>
      </c>
      <c r="D130" s="154"/>
      <c r="E130" s="155"/>
      <c r="F130" s="155"/>
      <c r="G130" s="156"/>
      <c r="M130" s="157">
        <v>1</v>
      </c>
    </row>
    <row r="131" spans="1:78" ht="12.75">
      <c r="A131" s="158">
        <v>51</v>
      </c>
      <c r="B131" s="159" t="s">
        <v>243</v>
      </c>
      <c r="C131" s="160"/>
      <c r="D131" s="161"/>
      <c r="E131" s="162"/>
      <c r="F131" s="162"/>
      <c r="G131" s="163"/>
      <c r="M131" s="157">
        <v>2</v>
      </c>
      <c r="Y131" s="136">
        <v>1</v>
      </c>
      <c r="Z131" s="136">
        <v>7</v>
      </c>
      <c r="AA131" s="136">
        <v>7</v>
      </c>
      <c r="AX131" s="136">
        <v>2</v>
      </c>
      <c r="AY131" s="136">
        <f>IF(AX131=1,G131,0)</f>
        <v>0</v>
      </c>
      <c r="AZ131" s="136">
        <f>IF(AX131=2,G131,0)</f>
        <v>0</v>
      </c>
      <c r="BA131" s="136">
        <f>IF(AX131=3,G131,0)</f>
        <v>0</v>
      </c>
      <c r="BB131" s="136">
        <f>IF(AX131=4,G131,0)</f>
        <v>0</v>
      </c>
      <c r="BC131" s="136">
        <f>IF(AX131=5,G131,0)</f>
        <v>0</v>
      </c>
      <c r="BY131" s="157">
        <v>1</v>
      </c>
      <c r="BZ131" s="157">
        <v>7</v>
      </c>
    </row>
    <row r="132" spans="1:78" ht="12.75">
      <c r="A132" s="158">
        <v>52</v>
      </c>
      <c r="B132" s="159" t="s">
        <v>244</v>
      </c>
      <c r="C132" s="160"/>
      <c r="D132" s="161"/>
      <c r="E132" s="162"/>
      <c r="F132" s="162"/>
      <c r="G132" s="163"/>
      <c r="M132" s="157">
        <v>2</v>
      </c>
      <c r="Y132" s="136">
        <v>12</v>
      </c>
      <c r="Z132" s="136">
        <v>0</v>
      </c>
      <c r="AA132" s="136">
        <v>67</v>
      </c>
      <c r="AX132" s="136">
        <v>2</v>
      </c>
      <c r="AY132" s="136">
        <f>IF(AX132=1,G132,0)</f>
        <v>0</v>
      </c>
      <c r="AZ132" s="136">
        <f>IF(AX132=2,G132,0)</f>
        <v>0</v>
      </c>
      <c r="BA132" s="136">
        <f>IF(AX132=3,G132,0)</f>
        <v>0</v>
      </c>
      <c r="BB132" s="136">
        <f>IF(AX132=4,G132,0)</f>
        <v>0</v>
      </c>
      <c r="BC132" s="136">
        <f>IF(AX132=5,G132,0)</f>
        <v>0</v>
      </c>
      <c r="BY132" s="157">
        <v>12</v>
      </c>
      <c r="BZ132" s="157">
        <v>0</v>
      </c>
    </row>
    <row r="133" spans="1:78" ht="12.75">
      <c r="A133" s="158"/>
      <c r="B133" s="159"/>
      <c r="C133" s="189"/>
      <c r="D133" s="190"/>
      <c r="E133" s="191"/>
      <c r="F133" s="192"/>
      <c r="G133" s="163"/>
      <c r="M133" s="157"/>
      <c r="BY133" s="157"/>
      <c r="BZ133" s="157"/>
    </row>
    <row r="134" spans="1:55" ht="12.75">
      <c r="A134" s="170"/>
      <c r="B134" s="171" t="s">
        <v>95</v>
      </c>
      <c r="C134" s="172"/>
      <c r="D134" s="173"/>
      <c r="E134" s="174"/>
      <c r="F134" s="175"/>
      <c r="G134" s="176"/>
      <c r="M134" s="157">
        <v>4</v>
      </c>
      <c r="AY134" s="177">
        <f>SUM(AY130:AY132)</f>
        <v>0</v>
      </c>
      <c r="AZ134" s="177">
        <f>SUM(AZ130:AZ132)</f>
        <v>0</v>
      </c>
      <c r="BA134" s="177">
        <f>SUM(BA130:BA132)</f>
        <v>0</v>
      </c>
      <c r="BB134" s="177">
        <f>SUM(BB130:BB132)</f>
        <v>0</v>
      </c>
      <c r="BC134" s="177">
        <f>SUM(BC130:BC132)</f>
        <v>0</v>
      </c>
    </row>
    <row r="135" spans="1:55" s="184" customFormat="1" ht="12.75">
      <c r="A135" s="178"/>
      <c r="B135" s="179"/>
      <c r="C135" s="180"/>
      <c r="D135" s="181"/>
      <c r="E135" s="182"/>
      <c r="F135" s="182"/>
      <c r="G135" s="183"/>
      <c r="M135" s="185"/>
      <c r="AY135" s="186"/>
      <c r="AZ135" s="186"/>
      <c r="BA135" s="186"/>
      <c r="BB135" s="186"/>
      <c r="BC135" s="186"/>
    </row>
    <row r="136" spans="1:13" ht="12.75">
      <c r="A136" s="187" t="s">
        <v>88</v>
      </c>
      <c r="B136" s="188" t="s">
        <v>245</v>
      </c>
      <c r="C136" s="153" t="s">
        <v>246</v>
      </c>
      <c r="D136" s="154"/>
      <c r="E136" s="155"/>
      <c r="F136" s="155"/>
      <c r="G136" s="156"/>
      <c r="M136" s="157">
        <v>1</v>
      </c>
    </row>
    <row r="137" spans="1:78" ht="12.75">
      <c r="A137" s="158">
        <v>53</v>
      </c>
      <c r="B137" s="159" t="s">
        <v>247</v>
      </c>
      <c r="C137" s="160" t="s">
        <v>248</v>
      </c>
      <c r="D137" s="161" t="s">
        <v>100</v>
      </c>
      <c r="E137" s="162">
        <v>36</v>
      </c>
      <c r="F137" s="162">
        <v>0</v>
      </c>
      <c r="G137" s="163">
        <f>E137*F137</f>
        <v>0</v>
      </c>
      <c r="M137" s="157">
        <v>2</v>
      </c>
      <c r="Y137" s="136">
        <v>12</v>
      </c>
      <c r="Z137" s="136">
        <v>0</v>
      </c>
      <c r="AA137" s="136">
        <v>52</v>
      </c>
      <c r="AX137" s="136">
        <v>4</v>
      </c>
      <c r="AY137" s="136">
        <f>IF(AX137=1,G137,0)</f>
        <v>0</v>
      </c>
      <c r="AZ137" s="136">
        <f>IF(AX137=2,G137,0)</f>
        <v>0</v>
      </c>
      <c r="BA137" s="136">
        <f>IF(AX137=3,G137,0)</f>
        <v>0</v>
      </c>
      <c r="BB137" s="136">
        <f>IF(AX137=4,G137,0)</f>
        <v>0</v>
      </c>
      <c r="BC137" s="136">
        <f>IF(AX137=5,G137,0)</f>
        <v>0</v>
      </c>
      <c r="BY137" s="157">
        <v>12</v>
      </c>
      <c r="BZ137" s="157">
        <v>0</v>
      </c>
    </row>
    <row r="138" spans="1:78" ht="12.75">
      <c r="A138" s="158">
        <v>54</v>
      </c>
      <c r="B138" s="159" t="s">
        <v>249</v>
      </c>
      <c r="C138" s="160" t="s">
        <v>250</v>
      </c>
      <c r="D138" s="161" t="s">
        <v>100</v>
      </c>
      <c r="E138" s="162">
        <v>36</v>
      </c>
      <c r="F138" s="162">
        <v>0</v>
      </c>
      <c r="G138" s="163">
        <f>E138*F138</f>
        <v>0</v>
      </c>
      <c r="M138" s="157">
        <v>2</v>
      </c>
      <c r="Y138" s="136">
        <v>12</v>
      </c>
      <c r="Z138" s="136">
        <v>0</v>
      </c>
      <c r="AA138" s="136">
        <v>53</v>
      </c>
      <c r="AX138" s="136">
        <v>4</v>
      </c>
      <c r="AY138" s="136">
        <f>IF(AX138=1,G138,0)</f>
        <v>0</v>
      </c>
      <c r="AZ138" s="136">
        <f>IF(AX138=2,G138,0)</f>
        <v>0</v>
      </c>
      <c r="BA138" s="136">
        <f>IF(AX138=3,G138,0)</f>
        <v>0</v>
      </c>
      <c r="BB138" s="136">
        <f>IF(AX138=4,G138,0)</f>
        <v>0</v>
      </c>
      <c r="BC138" s="136">
        <f>IF(AX138=5,G138,0)</f>
        <v>0</v>
      </c>
      <c r="BY138" s="157">
        <v>12</v>
      </c>
      <c r="BZ138" s="157">
        <v>0</v>
      </c>
    </row>
    <row r="139" spans="1:78" ht="12.75">
      <c r="A139" s="158">
        <v>55</v>
      </c>
      <c r="B139" s="159" t="s">
        <v>251</v>
      </c>
      <c r="C139" s="160" t="s">
        <v>252</v>
      </c>
      <c r="D139" s="161" t="s">
        <v>253</v>
      </c>
      <c r="E139" s="162">
        <v>22</v>
      </c>
      <c r="F139" s="162">
        <v>0</v>
      </c>
      <c r="G139" s="163">
        <f>E139*F139</f>
        <v>0</v>
      </c>
      <c r="M139" s="157">
        <v>2</v>
      </c>
      <c r="Y139" s="136">
        <v>10</v>
      </c>
      <c r="Z139" s="136">
        <v>0</v>
      </c>
      <c r="AA139" s="136">
        <v>8</v>
      </c>
      <c r="AX139" s="136">
        <v>5</v>
      </c>
      <c r="AY139" s="136">
        <f>IF(AX139=1,G139,0)</f>
        <v>0</v>
      </c>
      <c r="AZ139" s="136">
        <f>IF(AX139=2,G139,0)</f>
        <v>0</v>
      </c>
      <c r="BA139" s="136">
        <f>IF(AX139=3,G139,0)</f>
        <v>0</v>
      </c>
      <c r="BB139" s="136">
        <f>IF(AX139=4,G139,0)</f>
        <v>0</v>
      </c>
      <c r="BC139" s="136">
        <f>IF(AX139=5,G139,0)</f>
        <v>0</v>
      </c>
      <c r="BY139" s="157">
        <v>10</v>
      </c>
      <c r="BZ139" s="157">
        <v>0</v>
      </c>
    </row>
    <row r="140" spans="1:55" ht="12.75">
      <c r="A140" s="170"/>
      <c r="B140" s="171" t="s">
        <v>95</v>
      </c>
      <c r="C140" s="172" t="str">
        <f>CONCATENATE(B136," ",C136)</f>
        <v>M22 Montáž sdělovací a zabezp. techniky</v>
      </c>
      <c r="D140" s="173"/>
      <c r="E140" s="174"/>
      <c r="F140" s="175"/>
      <c r="G140" s="176">
        <f>SUM(G136:G139)</f>
        <v>0</v>
      </c>
      <c r="M140" s="157">
        <v>4</v>
      </c>
      <c r="AY140" s="177">
        <f>SUM(AY136:AY139)</f>
        <v>0</v>
      </c>
      <c r="AZ140" s="177">
        <f>SUM(AZ136:AZ139)</f>
        <v>0</v>
      </c>
      <c r="BA140" s="177">
        <f>SUM(BA136:BA139)</f>
        <v>0</v>
      </c>
      <c r="BB140" s="177">
        <f>SUM(BB136:BB139)</f>
        <v>0</v>
      </c>
      <c r="BC140" s="177">
        <f>SUM(BC136:BC139)</f>
        <v>0</v>
      </c>
    </row>
  </sheetData>
  <sheetProtection selectLockedCells="1" selectUnlockedCells="1"/>
  <mergeCells count="26">
    <mergeCell ref="A1:G1"/>
    <mergeCell ref="A3:B3"/>
    <mergeCell ref="A4:B4"/>
    <mergeCell ref="E4:G4"/>
    <mergeCell ref="C9:D9"/>
    <mergeCell ref="C19:D19"/>
    <mergeCell ref="C21:D21"/>
    <mergeCell ref="C23:D23"/>
    <mergeCell ref="C25:D25"/>
    <mergeCell ref="C27:D27"/>
    <mergeCell ref="C29:D29"/>
    <mergeCell ref="C31:D31"/>
    <mergeCell ref="C33:D33"/>
    <mergeCell ref="C35:D35"/>
    <mergeCell ref="C37:D37"/>
    <mergeCell ref="C45:D45"/>
    <mergeCell ref="C50:D50"/>
    <mergeCell ref="C52:D52"/>
    <mergeCell ref="C122:D122"/>
    <mergeCell ref="C127:D127"/>
    <mergeCell ref="C57:D57"/>
    <mergeCell ref="C59:D59"/>
    <mergeCell ref="C66:D66"/>
    <mergeCell ref="C68:D68"/>
    <mergeCell ref="C114:D114"/>
    <mergeCell ref="C121:D121"/>
  </mergeCells>
  <printOptions/>
  <pageMargins left="0.5902777777777778" right="0.39375" top="0.5902777777777778" bottom="0.5902777777777778" header="0.5118055555555555" footer="0.19652777777777777"/>
  <pageSetup horizontalDpi="300" verticalDpi="300" orientation="landscape" paperSize="9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biely.b</dc:creator>
  <cp:keywords/>
  <dc:description/>
  <cp:lastModifiedBy>biely.b</cp:lastModifiedBy>
  <dcterms:created xsi:type="dcterms:W3CDTF">2014-05-24T18:02:07Z</dcterms:created>
  <dcterms:modified xsi:type="dcterms:W3CDTF">2014-06-11T10:15:20Z</dcterms:modified>
  <cp:category/>
  <cp:version/>
  <cp:contentType/>
  <cp:contentStatus/>
</cp:coreProperties>
</file>