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PRACOVNÍ\Přístřešek - rozpočet\"/>
    </mc:Choice>
  </mc:AlternateContent>
  <bookViews>
    <workbookView xWindow="-105" yWindow="-105" windowWidth="23250" windowHeight="13170" activeTab="4"/>
  </bookViews>
  <sheets>
    <sheet name="Pokyny pro vyplnění" sheetId="11" r:id="rId1"/>
    <sheet name="Stavba" sheetId="1" r:id="rId2"/>
    <sheet name="VzorPolozky" sheetId="10" state="hidden" r:id="rId3"/>
    <sheet name="SO01 000 Pol" sheetId="12" r:id="rId4"/>
    <sheet name="SO01 001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'SO01 000 Pol'!$1:$7</definedName>
    <definedName name="_xlnm.Print_Titles" localSheetId="4">'SO01 001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'SO01 000 Pol'!$A$1:$X$17</definedName>
    <definedName name="_xlnm.Print_Area" localSheetId="4">'SO01 001 Pol'!$A$1:$X$230</definedName>
    <definedName name="_xlnm.Print_Area" localSheetId="1">Stavba!$A$1:$J$72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Q17" i="12" l="1"/>
  <c r="O17" i="12"/>
  <c r="K17" i="12"/>
  <c r="I17" i="12"/>
  <c r="G17" i="12"/>
  <c r="M17" i="12" s="1"/>
  <c r="Q15" i="12"/>
  <c r="O15" i="12"/>
  <c r="K15" i="12"/>
  <c r="I15" i="12"/>
  <c r="G15" i="12"/>
  <c r="M15" i="12" s="1"/>
  <c r="BA153" i="13" l="1"/>
  <c r="BA114" i="13"/>
  <c r="BA95" i="13"/>
  <c r="BA92" i="13"/>
  <c r="BA74" i="13"/>
  <c r="BA66" i="13"/>
  <c r="G9" i="13"/>
  <c r="M9" i="13"/>
  <c r="I9" i="13"/>
  <c r="K9" i="13"/>
  <c r="O9" i="13"/>
  <c r="Q9" i="13"/>
  <c r="V9" i="13"/>
  <c r="V8" i="13" s="1"/>
  <c r="G13" i="13"/>
  <c r="M13" i="13" s="1"/>
  <c r="I13" i="13"/>
  <c r="I8" i="13" s="1"/>
  <c r="K13" i="13"/>
  <c r="K8" i="13" s="1"/>
  <c r="O13" i="13"/>
  <c r="O8" i="13" s="1"/>
  <c r="Q13" i="13"/>
  <c r="Q8" i="13" s="1"/>
  <c r="V13" i="13"/>
  <c r="G23" i="13"/>
  <c r="M23" i="13" s="1"/>
  <c r="I23" i="13"/>
  <c r="K23" i="13"/>
  <c r="O23" i="13"/>
  <c r="Q23" i="13"/>
  <c r="V23" i="13"/>
  <c r="G33" i="13"/>
  <c r="M33" i="13" s="1"/>
  <c r="I33" i="13"/>
  <c r="K33" i="13"/>
  <c r="O33" i="13"/>
  <c r="Q33" i="13"/>
  <c r="V33" i="13"/>
  <c r="G43" i="13"/>
  <c r="M43" i="13" s="1"/>
  <c r="I43" i="13"/>
  <c r="K43" i="13"/>
  <c r="O43" i="13"/>
  <c r="Q43" i="13"/>
  <c r="V43" i="13"/>
  <c r="G53" i="13"/>
  <c r="I53" i="13"/>
  <c r="I52" i="13" s="1"/>
  <c r="K53" i="13"/>
  <c r="O53" i="13"/>
  <c r="O52" i="13" s="1"/>
  <c r="Q53" i="13"/>
  <c r="V53" i="13"/>
  <c r="G56" i="13"/>
  <c r="M56" i="13" s="1"/>
  <c r="I56" i="13"/>
  <c r="K56" i="13"/>
  <c r="O56" i="13"/>
  <c r="Q56" i="13"/>
  <c r="Q52" i="13" s="1"/>
  <c r="V56" i="13"/>
  <c r="G65" i="13"/>
  <c r="M65" i="13" s="1"/>
  <c r="I65" i="13"/>
  <c r="K65" i="13"/>
  <c r="O65" i="13"/>
  <c r="Q65" i="13"/>
  <c r="V65" i="13"/>
  <c r="G73" i="13"/>
  <c r="M73" i="13" s="1"/>
  <c r="I73" i="13"/>
  <c r="K73" i="13"/>
  <c r="K52" i="13"/>
  <c r="O73" i="13"/>
  <c r="Q73" i="13"/>
  <c r="V73" i="13"/>
  <c r="V52" i="13"/>
  <c r="G81" i="13"/>
  <c r="M81" i="13" s="1"/>
  <c r="I81" i="13"/>
  <c r="K81" i="13"/>
  <c r="O81" i="13"/>
  <c r="Q81" i="13"/>
  <c r="V81" i="13"/>
  <c r="G86" i="13"/>
  <c r="M86" i="13" s="1"/>
  <c r="I86" i="13"/>
  <c r="I85" i="13" s="1"/>
  <c r="K86" i="13"/>
  <c r="O86" i="13"/>
  <c r="O85" i="13" s="1"/>
  <c r="Q86" i="13"/>
  <c r="V86" i="13"/>
  <c r="G89" i="13"/>
  <c r="I89" i="13"/>
  <c r="K89" i="13"/>
  <c r="K85" i="13"/>
  <c r="O89" i="13"/>
  <c r="Q89" i="13"/>
  <c r="Q85" i="13" s="1"/>
  <c r="V89" i="13"/>
  <c r="V85" i="13"/>
  <c r="G91" i="13"/>
  <c r="M91" i="13" s="1"/>
  <c r="I91" i="13"/>
  <c r="K91" i="13"/>
  <c r="O91" i="13"/>
  <c r="Q91" i="13"/>
  <c r="V91" i="13"/>
  <c r="G94" i="13"/>
  <c r="M94" i="13" s="1"/>
  <c r="I94" i="13"/>
  <c r="K94" i="13"/>
  <c r="O94" i="13"/>
  <c r="Q94" i="13"/>
  <c r="V94" i="13"/>
  <c r="G98" i="13"/>
  <c r="I98" i="13"/>
  <c r="I97" i="13" s="1"/>
  <c r="K98" i="13"/>
  <c r="O98" i="13"/>
  <c r="Q98" i="13"/>
  <c r="Q97" i="13" s="1"/>
  <c r="V98" i="13"/>
  <c r="V97" i="13"/>
  <c r="G103" i="13"/>
  <c r="M103" i="13" s="1"/>
  <c r="I103" i="13"/>
  <c r="K103" i="13"/>
  <c r="K97" i="13" s="1"/>
  <c r="O103" i="13"/>
  <c r="O97" i="13" s="1"/>
  <c r="Q103" i="13"/>
  <c r="V103" i="13"/>
  <c r="G109" i="13"/>
  <c r="M109" i="13" s="1"/>
  <c r="I109" i="13"/>
  <c r="I108" i="13" s="1"/>
  <c r="K109" i="13"/>
  <c r="O109" i="13"/>
  <c r="Q109" i="13"/>
  <c r="Q108" i="13" s="1"/>
  <c r="V109" i="13"/>
  <c r="G113" i="13"/>
  <c r="M113" i="13"/>
  <c r="I113" i="13"/>
  <c r="K113" i="13"/>
  <c r="K108" i="13"/>
  <c r="O113" i="13"/>
  <c r="Q113" i="13"/>
  <c r="V113" i="13"/>
  <c r="V108" i="13"/>
  <c r="G117" i="13"/>
  <c r="I117" i="13"/>
  <c r="K117" i="13"/>
  <c r="O117" i="13"/>
  <c r="Q117" i="13"/>
  <c r="V117" i="13"/>
  <c r="G121" i="13"/>
  <c r="G120" i="13" s="1"/>
  <c r="I60" i="1" s="1"/>
  <c r="I121" i="13"/>
  <c r="I120" i="13"/>
  <c r="K121" i="13"/>
  <c r="K120" i="13" s="1"/>
  <c r="O121" i="13"/>
  <c r="O120" i="13" s="1"/>
  <c r="Q121" i="13"/>
  <c r="Q120" i="13"/>
  <c r="V121" i="13"/>
  <c r="V120" i="13" s="1"/>
  <c r="V127" i="13"/>
  <c r="G128" i="13"/>
  <c r="G127" i="13" s="1"/>
  <c r="I61" i="1" s="1"/>
  <c r="I128" i="13"/>
  <c r="I127" i="13"/>
  <c r="K128" i="13"/>
  <c r="K127" i="13" s="1"/>
  <c r="M128" i="13"/>
  <c r="M127" i="13" s="1"/>
  <c r="O128" i="13"/>
  <c r="O127" i="13" s="1"/>
  <c r="Q128" i="13"/>
  <c r="Q127" i="13" s="1"/>
  <c r="V128" i="13"/>
  <c r="G135" i="13"/>
  <c r="I135" i="13"/>
  <c r="I134" i="13" s="1"/>
  <c r="K135" i="13"/>
  <c r="O135" i="13"/>
  <c r="Q135" i="13"/>
  <c r="V135" i="13"/>
  <c r="G137" i="13"/>
  <c r="M137" i="13" s="1"/>
  <c r="I137" i="13"/>
  <c r="K137" i="13"/>
  <c r="K134" i="13"/>
  <c r="O137" i="13"/>
  <c r="Q137" i="13"/>
  <c r="Q134" i="13" s="1"/>
  <c r="V137" i="13"/>
  <c r="V134" i="13"/>
  <c r="G140" i="13"/>
  <c r="M140" i="13" s="1"/>
  <c r="I140" i="13"/>
  <c r="K140" i="13"/>
  <c r="O140" i="13"/>
  <c r="Q140" i="13"/>
  <c r="V140" i="13"/>
  <c r="G142" i="13"/>
  <c r="M142" i="13" s="1"/>
  <c r="I142" i="13"/>
  <c r="K142" i="13"/>
  <c r="O142" i="13"/>
  <c r="Q142" i="13"/>
  <c r="V142" i="13"/>
  <c r="G144" i="13"/>
  <c r="M144" i="13" s="1"/>
  <c r="I144" i="13"/>
  <c r="K144" i="13"/>
  <c r="O144" i="13"/>
  <c r="Q144" i="13"/>
  <c r="V144" i="13"/>
  <c r="K146" i="13"/>
  <c r="G147" i="13"/>
  <c r="G146" i="13" s="1"/>
  <c r="I63" i="1" s="1"/>
  <c r="I147" i="13"/>
  <c r="I146" i="13" s="1"/>
  <c r="K147" i="13"/>
  <c r="O147" i="13"/>
  <c r="O146" i="13" s="1"/>
  <c r="Q147" i="13"/>
  <c r="Q146" i="13"/>
  <c r="V147" i="13"/>
  <c r="V146" i="13" s="1"/>
  <c r="V151" i="13"/>
  <c r="G152" i="13"/>
  <c r="G151" i="13" s="1"/>
  <c r="I64" i="1" s="1"/>
  <c r="I152" i="13"/>
  <c r="I151" i="13"/>
  <c r="K152" i="13"/>
  <c r="K151" i="13" s="1"/>
  <c r="M152" i="13"/>
  <c r="M151" i="13" s="1"/>
  <c r="O152" i="13"/>
  <c r="O151" i="13" s="1"/>
  <c r="Q152" i="13"/>
  <c r="Q151" i="13" s="1"/>
  <c r="V152" i="13"/>
  <c r="G155" i="13"/>
  <c r="M155" i="13" s="1"/>
  <c r="I155" i="13"/>
  <c r="I154" i="13" s="1"/>
  <c r="K155" i="13"/>
  <c r="O155" i="13"/>
  <c r="Q155" i="13"/>
  <c r="V155" i="13"/>
  <c r="G158" i="13"/>
  <c r="M158" i="13" s="1"/>
  <c r="I158" i="13"/>
  <c r="K158" i="13"/>
  <c r="O158" i="13"/>
  <c r="Q158" i="13"/>
  <c r="V158" i="13"/>
  <c r="G160" i="13"/>
  <c r="M160" i="13" s="1"/>
  <c r="I160" i="13"/>
  <c r="K160" i="13"/>
  <c r="O160" i="13"/>
  <c r="Q160" i="13"/>
  <c r="V160" i="13"/>
  <c r="G163" i="13"/>
  <c r="M163" i="13"/>
  <c r="I163" i="13"/>
  <c r="K163" i="13"/>
  <c r="K154" i="13"/>
  <c r="O163" i="13"/>
  <c r="Q163" i="13"/>
  <c r="V163" i="13"/>
  <c r="V154" i="13"/>
  <c r="G166" i="13"/>
  <c r="M166" i="13" s="1"/>
  <c r="I166" i="13"/>
  <c r="K166" i="13"/>
  <c r="O166" i="13"/>
  <c r="Q166" i="13"/>
  <c r="V166" i="13"/>
  <c r="G169" i="13"/>
  <c r="M169" i="13" s="1"/>
  <c r="I169" i="13"/>
  <c r="K169" i="13"/>
  <c r="O169" i="13"/>
  <c r="Q169" i="13"/>
  <c r="V169" i="13"/>
  <c r="G172" i="13"/>
  <c r="I172" i="13"/>
  <c r="K172" i="13"/>
  <c r="O172" i="13"/>
  <c r="Q172" i="13"/>
  <c r="V172" i="13"/>
  <c r="G174" i="13"/>
  <c r="I174" i="13"/>
  <c r="K174" i="13"/>
  <c r="O174" i="13"/>
  <c r="O171" i="13" s="1"/>
  <c r="Q174" i="13"/>
  <c r="V174" i="13"/>
  <c r="G176" i="13"/>
  <c r="M176" i="13" s="1"/>
  <c r="I176" i="13"/>
  <c r="K176" i="13"/>
  <c r="O176" i="13"/>
  <c r="Q176" i="13"/>
  <c r="V176" i="13"/>
  <c r="G178" i="13"/>
  <c r="I178" i="13"/>
  <c r="I171" i="13"/>
  <c r="K178" i="13"/>
  <c r="M178" i="13"/>
  <c r="O178" i="13"/>
  <c r="Q178" i="13"/>
  <c r="V178" i="13"/>
  <c r="G180" i="13"/>
  <c r="M180" i="13" s="1"/>
  <c r="I180" i="13"/>
  <c r="K180" i="13"/>
  <c r="O180" i="13"/>
  <c r="Q180" i="13"/>
  <c r="V180" i="13"/>
  <c r="G182" i="13"/>
  <c r="M182" i="13" s="1"/>
  <c r="I182" i="13"/>
  <c r="K182" i="13"/>
  <c r="O182" i="13"/>
  <c r="Q182" i="13"/>
  <c r="V182" i="13"/>
  <c r="G184" i="13"/>
  <c r="M184" i="13"/>
  <c r="I184" i="13"/>
  <c r="K184" i="13"/>
  <c r="O184" i="13"/>
  <c r="Q184" i="13"/>
  <c r="V184" i="13"/>
  <c r="G186" i="13"/>
  <c r="M186" i="13" s="1"/>
  <c r="I186" i="13"/>
  <c r="K186" i="13"/>
  <c r="O186" i="13"/>
  <c r="Q186" i="13"/>
  <c r="V186" i="13"/>
  <c r="G188" i="13"/>
  <c r="M188" i="13" s="1"/>
  <c r="I188" i="13"/>
  <c r="K188" i="13"/>
  <c r="O188" i="13"/>
  <c r="Q188" i="13"/>
  <c r="V188" i="13"/>
  <c r="G190" i="13"/>
  <c r="M190" i="13" s="1"/>
  <c r="I190" i="13"/>
  <c r="K190" i="13"/>
  <c r="O190" i="13"/>
  <c r="Q190" i="13"/>
  <c r="V190" i="13"/>
  <c r="G192" i="13"/>
  <c r="M192" i="13" s="1"/>
  <c r="I192" i="13"/>
  <c r="K192" i="13"/>
  <c r="O192" i="13"/>
  <c r="Q192" i="13"/>
  <c r="V192" i="13"/>
  <c r="G194" i="13"/>
  <c r="M194" i="13" s="1"/>
  <c r="I194" i="13"/>
  <c r="K194" i="13"/>
  <c r="O194" i="13"/>
  <c r="Q194" i="13"/>
  <c r="V194" i="13"/>
  <c r="G196" i="13"/>
  <c r="M196" i="13" s="1"/>
  <c r="I196" i="13"/>
  <c r="K196" i="13"/>
  <c r="O196" i="13"/>
  <c r="Q196" i="13"/>
  <c r="V196" i="13"/>
  <c r="G199" i="13"/>
  <c r="M199" i="13" s="1"/>
  <c r="I199" i="13"/>
  <c r="I198" i="13" s="1"/>
  <c r="K199" i="13"/>
  <c r="O199" i="13"/>
  <c r="Q199" i="13"/>
  <c r="V199" i="13"/>
  <c r="G201" i="13"/>
  <c r="I201" i="13"/>
  <c r="K201" i="13"/>
  <c r="M201" i="13"/>
  <c r="O201" i="13"/>
  <c r="Q201" i="13"/>
  <c r="V201" i="13"/>
  <c r="V198" i="13" s="1"/>
  <c r="G204" i="13"/>
  <c r="M204" i="13" s="1"/>
  <c r="I204" i="13"/>
  <c r="K204" i="13"/>
  <c r="O204" i="13"/>
  <c r="Q204" i="13"/>
  <c r="V204" i="13"/>
  <c r="G206" i="13"/>
  <c r="M206" i="13" s="1"/>
  <c r="I206" i="13"/>
  <c r="K206" i="13"/>
  <c r="O206" i="13"/>
  <c r="O198" i="13" s="1"/>
  <c r="Q206" i="13"/>
  <c r="V206" i="13"/>
  <c r="G209" i="13"/>
  <c r="M209" i="13" s="1"/>
  <c r="I209" i="13"/>
  <c r="K209" i="13"/>
  <c r="O209" i="13"/>
  <c r="Q209" i="13"/>
  <c r="Q198" i="13" s="1"/>
  <c r="V209" i="13"/>
  <c r="G212" i="13"/>
  <c r="I212" i="13"/>
  <c r="I211" i="13" s="1"/>
  <c r="K212" i="13"/>
  <c r="K211" i="13"/>
  <c r="O212" i="13"/>
  <c r="Q212" i="13"/>
  <c r="Q211" i="13" s="1"/>
  <c r="V212" i="13"/>
  <c r="G214" i="13"/>
  <c r="M214" i="13" s="1"/>
  <c r="I214" i="13"/>
  <c r="K214" i="13"/>
  <c r="O214" i="13"/>
  <c r="O211" i="13" s="1"/>
  <c r="Q214" i="13"/>
  <c r="V214" i="13"/>
  <c r="V216" i="13"/>
  <c r="G217" i="13"/>
  <c r="G216" i="13" s="1"/>
  <c r="I69" i="1" s="1"/>
  <c r="I217" i="13"/>
  <c r="I216" i="13"/>
  <c r="K217" i="13"/>
  <c r="K216" i="13" s="1"/>
  <c r="M217" i="13"/>
  <c r="M216" i="13" s="1"/>
  <c r="O217" i="13"/>
  <c r="O216" i="13" s="1"/>
  <c r="Q217" i="13"/>
  <c r="Q216" i="13" s="1"/>
  <c r="V217" i="13"/>
  <c r="V224" i="13"/>
  <c r="G225" i="13"/>
  <c r="I225" i="13"/>
  <c r="K225" i="13"/>
  <c r="M225" i="13"/>
  <c r="O225" i="13"/>
  <c r="Q225" i="13"/>
  <c r="V225" i="13"/>
  <c r="G226" i="13"/>
  <c r="G224" i="13"/>
  <c r="I70" i="1" s="1"/>
  <c r="I226" i="13"/>
  <c r="I224" i="13" s="1"/>
  <c r="K226" i="13"/>
  <c r="O226" i="13"/>
  <c r="O224" i="13"/>
  <c r="Q226" i="13"/>
  <c r="Q224" i="13" s="1"/>
  <c r="V226" i="13"/>
  <c r="G227" i="13"/>
  <c r="M227" i="13" s="1"/>
  <c r="I227" i="13"/>
  <c r="K227" i="13"/>
  <c r="O227" i="13"/>
  <c r="Q227" i="13"/>
  <c r="V227" i="13"/>
  <c r="AE229" i="13"/>
  <c r="F43" i="1" s="1"/>
  <c r="G9" i="12"/>
  <c r="M9" i="12"/>
  <c r="I9" i="12"/>
  <c r="K9" i="12"/>
  <c r="O9" i="12"/>
  <c r="O8" i="12" s="1"/>
  <c r="Q9" i="12"/>
  <c r="V9" i="12"/>
  <c r="G11" i="12"/>
  <c r="M11" i="12" s="1"/>
  <c r="I11" i="12"/>
  <c r="I8" i="12" s="1"/>
  <c r="K11" i="12"/>
  <c r="O11" i="12"/>
  <c r="Q11" i="12"/>
  <c r="Q8" i="12" s="1"/>
  <c r="V11" i="12"/>
  <c r="G13" i="12"/>
  <c r="M13" i="12" s="1"/>
  <c r="I13" i="12"/>
  <c r="K13" i="12"/>
  <c r="O13" i="12"/>
  <c r="Q13" i="12"/>
  <c r="V13" i="12"/>
  <c r="V8" i="12" s="1"/>
  <c r="AE16" i="12"/>
  <c r="I20" i="1"/>
  <c r="I18" i="1"/>
  <c r="H40" i="1"/>
  <c r="J28" i="1"/>
  <c r="J26" i="1"/>
  <c r="G38" i="1"/>
  <c r="F38" i="1"/>
  <c r="J23" i="1"/>
  <c r="J24" i="1"/>
  <c r="J25" i="1"/>
  <c r="J27" i="1"/>
  <c r="E24" i="1"/>
  <c r="E26" i="1"/>
  <c r="M172" i="13"/>
  <c r="M98" i="13"/>
  <c r="M97" i="13" s="1"/>
  <c r="G8" i="13"/>
  <c r="M226" i="13"/>
  <c r="G52" i="13" l="1"/>
  <c r="I56" i="1" s="1"/>
  <c r="G85" i="13"/>
  <c r="I57" i="1" s="1"/>
  <c r="M121" i="13"/>
  <c r="M120" i="13" s="1"/>
  <c r="M147" i="13"/>
  <c r="M146" i="13" s="1"/>
  <c r="M224" i="13"/>
  <c r="M198" i="13"/>
  <c r="F41" i="1"/>
  <c r="M8" i="12"/>
  <c r="Q171" i="13"/>
  <c r="AF229" i="13"/>
  <c r="G43" i="1" s="1"/>
  <c r="H43" i="1" s="1"/>
  <c r="I43" i="1" s="1"/>
  <c r="K198" i="13"/>
  <c r="G134" i="13"/>
  <c r="I62" i="1" s="1"/>
  <c r="K8" i="12"/>
  <c r="K224" i="13"/>
  <c r="V211" i="13"/>
  <c r="V171" i="13"/>
  <c r="O134" i="13"/>
  <c r="M212" i="13"/>
  <c r="M211" i="13" s="1"/>
  <c r="G211" i="13"/>
  <c r="I68" i="1" s="1"/>
  <c r="Q154" i="13"/>
  <c r="M154" i="13"/>
  <c r="K171" i="13"/>
  <c r="I55" i="1"/>
  <c r="G198" i="13"/>
  <c r="I67" i="1" s="1"/>
  <c r="G171" i="13"/>
  <c r="I66" i="1" s="1"/>
  <c r="M174" i="13"/>
  <c r="M171" i="13" s="1"/>
  <c r="O154" i="13"/>
  <c r="G154" i="13"/>
  <c r="I65" i="1" s="1"/>
  <c r="G108" i="13"/>
  <c r="I59" i="1" s="1"/>
  <c r="M117" i="13"/>
  <c r="M108" i="13" s="1"/>
  <c r="O108" i="13"/>
  <c r="M8" i="13"/>
  <c r="G8" i="12"/>
  <c r="I71" i="1" s="1"/>
  <c r="I19" i="1" s="1"/>
  <c r="M135" i="13"/>
  <c r="M134" i="13" s="1"/>
  <c r="G97" i="13"/>
  <c r="I58" i="1" s="1"/>
  <c r="M53" i="13"/>
  <c r="M52" i="13" s="1"/>
  <c r="M89" i="13"/>
  <c r="M85" i="13" s="1"/>
  <c r="AF16" i="12"/>
  <c r="G19" i="12"/>
  <c r="F39" i="1"/>
  <c r="F42" i="1"/>
  <c r="G39" i="1" l="1"/>
  <c r="H39" i="1" s="1"/>
  <c r="I72" i="1"/>
  <c r="J61" i="1" s="1"/>
  <c r="G229" i="13"/>
  <c r="I16" i="1"/>
  <c r="G41" i="1"/>
  <c r="G42" i="1"/>
  <c r="I17" i="1"/>
  <c r="F44" i="1"/>
  <c r="H42" i="1"/>
  <c r="I42" i="1" s="1"/>
  <c r="J56" i="1" l="1"/>
  <c r="J70" i="1"/>
  <c r="J63" i="1"/>
  <c r="J71" i="1"/>
  <c r="J64" i="1"/>
  <c r="J58" i="1"/>
  <c r="J59" i="1"/>
  <c r="J66" i="1"/>
  <c r="J67" i="1"/>
  <c r="J60" i="1"/>
  <c r="J55" i="1"/>
  <c r="J68" i="1"/>
  <c r="J62" i="1"/>
  <c r="J65" i="1"/>
  <c r="J57" i="1"/>
  <c r="J69" i="1"/>
  <c r="I21" i="1"/>
  <c r="G25" i="1" s="1"/>
  <c r="A25" i="1" s="1"/>
  <c r="A26" i="1" s="1"/>
  <c r="G44" i="1"/>
  <c r="G28" i="1" s="1"/>
  <c r="H41" i="1"/>
  <c r="I39" i="1"/>
  <c r="G23" i="1"/>
  <c r="G26" i="1" l="1"/>
  <c r="J72" i="1"/>
  <c r="I41" i="1"/>
  <c r="I44" i="1" s="1"/>
  <c r="J42" i="1" s="1"/>
  <c r="H44" i="1"/>
  <c r="A23" i="1"/>
  <c r="J43" i="1" l="1"/>
  <c r="J39" i="1"/>
  <c r="J41" i="1"/>
  <c r="J44" i="1" s="1"/>
  <c r="G24" i="1"/>
  <c r="A27" i="1" s="1"/>
  <c r="A24" i="1"/>
  <c r="A29" i="1" l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Matěj Zouhar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Matěj Zouhar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<sst xmlns="http://schemas.openxmlformats.org/spreadsheetml/2006/main" count="1064" uniqueCount="378">
  <si>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</si>
  <si>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</si>
  <si>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</si>
  <si>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</si>
  <si>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</si>
  <si>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</si>
  <si>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</si>
  <si>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</si>
  <si>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</si>
  <si>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</si>
  <si>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</si>
  <si>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</si>
  <si>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</si>
  <si>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</si>
  <si>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</si>
  <si>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</si>
  <si>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</si>
  <si>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</si>
  <si>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</si>
  <si>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</si>
  <si>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</si>
  <si>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</si>
  <si>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</si>
  <si>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</si>
  <si>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</si>
  <si>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</si>
  <si>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</si>
  <si>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</si>
  <si>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</si>
  <si>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</si>
  <si>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</si>
  <si>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</si>
  <si>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</si>
  <si>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</si>
  <si>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</si>
  <si>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</si>
  <si>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</si>
  <si>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</si>
  <si>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</si>
  <si>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</si>
  <si>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</si>
  <si>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</si>
  <si>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</si>
  <si>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2021-10-62</t>
  </si>
  <si>
    <t>SÚS JMK, OBLAST STŘED, OŘECHOVSKÁ 541/35, 619 00 BRNO, PŘÍSTAVBA OTEVŘENÉHO PŘÍSTŘEŠKU K HALE NA SŮL</t>
  </si>
  <si>
    <t>Stavba</t>
  </si>
  <si>
    <t>Stavební objekt</t>
  </si>
  <si>
    <t>SO01</t>
  </si>
  <si>
    <t>000</t>
  </si>
  <si>
    <t>Vedlejší a ostatní náklady</t>
  </si>
  <si>
    <t>001</t>
  </si>
  <si>
    <t>Architektonicko stavební řešení</t>
  </si>
  <si>
    <t>Celkem za stavbu</t>
  </si>
  <si>
    <t>CZK</t>
  </si>
  <si>
    <t>#POPS</t>
  </si>
  <si>
    <t>Popis stavby: 2021-10-62 - SÚS JMK, OBLAST STŘED, OŘECHOVSKÁ 541/35, 619 00 BRNO, PŘÍSTAVBA OTEVŘENÉHO PŘÍSTŘEŠKU K HALE NA SŮL</t>
  </si>
  <si>
    <t>#POPO</t>
  </si>
  <si>
    <t>Popis objektu: SO01 - SÚS JMK, OBLAST STŘED, OŘECHOVSKÁ 541/35, 619 00 BRNO, PŘÍSTAVBA OTEVŘENÉHO PŘÍSTŘEŠKU K HALE NA SŮL</t>
  </si>
  <si>
    <t>#POPR</t>
  </si>
  <si>
    <t>Popis rozpočtu: 000 - Vedlejší a ostatní náklady</t>
  </si>
  <si>
    <t>Popis rozpočtu: 001 - Architektonicko stavební řešení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</si>
  <si>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</si>
  <si>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</si>
  <si>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</si>
  <si>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</si>
  <si>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</si>
  <si>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</si>
  <si>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</si>
  <si>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</si>
  <si>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5</t>
  </si>
  <si>
    <t>Komunikace</t>
  </si>
  <si>
    <t>62</t>
  </si>
  <si>
    <t>Úpravy povrchů vnější</t>
  </si>
  <si>
    <t>91</t>
  </si>
  <si>
    <t>Doplňující práce na komunikaci</t>
  </si>
  <si>
    <t>93</t>
  </si>
  <si>
    <t>Dokončovací práce inženýrských staveb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</si>
  <si>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</si>
  <si>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</si>
  <si>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</si>
  <si>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</si>
  <si>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</si>
  <si>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</si>
  <si>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762</t>
  </si>
  <si>
    <t>Konstrukce tesařské</t>
  </si>
  <si>
    <t>764</t>
  </si>
  <si>
    <t>Konstrukce klempířské</t>
  </si>
  <si>
    <t>767</t>
  </si>
  <si>
    <t>Konstrukce zámečnické</t>
  </si>
  <si>
    <t>777</t>
  </si>
  <si>
    <t>Podlahy ze syntetických hmot</t>
  </si>
  <si>
    <t>783</t>
  </si>
  <si>
    <t>Nátěry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</si>
  <si>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</si>
  <si>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</si>
  <si>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</si>
  <si>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</si>
  <si>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</si>
  <si>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</si>
  <si>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</si>
  <si>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</si>
  <si>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</si>
  <si>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</si>
  <si>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</si>
  <si>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</si>
  <si>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</si>
  <si>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</si>
  <si>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</si>
  <si>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</si>
  <si>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</si>
  <si>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</si>
  <si>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</si>
  <si>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</si>
  <si>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</si>
  <si>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</si>
  <si>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</si>
  <si>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</si>
  <si>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</si>
  <si>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</si>
  <si>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</si>
  <si>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</si>
  <si>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</si>
  <si>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</si>
  <si>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</si>
  <si>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</si>
  <si>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</si>
  <si>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</si>
  <si>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</si>
  <si>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>Soubor</t>
  </si>
  <si>
    <t>Vlastní</t>
  </si>
  <si>
    <t>Indiv</t>
  </si>
  <si>
    <t>VRN</t>
  </si>
  <si>
    <t>POL99_8</t>
  </si>
  <si>
    <t>VV</t>
  </si>
  <si>
    <t>005121020R</t>
  </si>
  <si>
    <t>Provoz zařízení staveniště</t>
  </si>
  <si>
    <t>005121030R</t>
  </si>
  <si>
    <t>Odstranění zařízení staveniště</t>
  </si>
  <si>
    <t>SUM</t>
  </si>
  <si>
    <t>END</t>
  </si>
  <si>
    <t>113108310R00</t>
  </si>
  <si>
    <t>Odstranění podkladů nebo krytů živičných, v ploše jednotlivě do 50 m2, tloušťka vrstvy 100 mm</t>
  </si>
  <si>
    <t>m2</t>
  </si>
  <si>
    <t>822-1</t>
  </si>
  <si>
    <t>RTS 21/ II</t>
  </si>
  <si>
    <t>Práce</t>
  </si>
  <si>
    <t>POL1_</t>
  </si>
  <si>
    <t>výkop základový pás : 3,13*0,25</t>
  </si>
  <si>
    <t>Rozšíření patek kruhové : 3,14*0,6*0,6*4</t>
  </si>
  <si>
    <t>Rozšíření patek u stěny : 0,3*1,0*5</t>
  </si>
  <si>
    <t>139601103R00</t>
  </si>
  <si>
    <t>Ruční výkop jam, rýh a šachet v hornině 4</t>
  </si>
  <si>
    <t>m3</t>
  </si>
  <si>
    <t>800-1</t>
  </si>
  <si>
    <t>s přehozením na vzdálenost do 5 m nebo s naložením na ruční dopravní prostředek</t>
  </si>
  <si>
    <t>SPI</t>
  </si>
  <si>
    <t>výkop základový pás : 3,13*0,25*0,75</t>
  </si>
  <si>
    <t>Rozšíření patek kruhové : 3,14*0,6*0,6*0,7*4</t>
  </si>
  <si>
    <t>Odpočet stávající patky : -3,14*0,3*0,3*0,7*4</t>
  </si>
  <si>
    <t>Rozšíření patek u stěny : 0,3*0,5*0,55*2</t>
  </si>
  <si>
    <t>0,3*0,5*0,65*2</t>
  </si>
  <si>
    <t>0,3*0,5*0,82*2</t>
  </si>
  <si>
    <t>0,3*0,5*0,97*2</t>
  </si>
  <si>
    <t>0,3*0,5*1,14*2</t>
  </si>
  <si>
    <t>162201102R00</t>
  </si>
  <si>
    <t>Vodorovné přemístění výkopku z horniny 1 až 4, na vzdálenost přes 20  do 50 m</t>
  </si>
  <si>
    <t>po suchu, bez naložení výkopku, avšak se složením bez rozhrnutí, zpáteční cesta vozidla.</t>
  </si>
  <si>
    <t>162701105R00</t>
  </si>
  <si>
    <t>Vodorovné přemístění výkopku z horniny 1 až 4, na vzdálenost přes 9 000  do 10 000 m</t>
  </si>
  <si>
    <t>199000002R00</t>
  </si>
  <si>
    <t>Poplatky za skládku horniny 1- 4, skupina 17 05 04 z Katalogu odpadů</t>
  </si>
  <si>
    <t>271313511R00</t>
  </si>
  <si>
    <t xml:space="preserve">Beton podkladní pod základové konstrukce </t>
  </si>
  <si>
    <t>801-1</t>
  </si>
  <si>
    <t>prostý</t>
  </si>
  <si>
    <t>pod základový pás - ztracené bednění : 3,13*0,25*0,05*1,05</t>
  </si>
  <si>
    <t>275313711R00</t>
  </si>
  <si>
    <t>Beton základových patek prostý třídy C 25/30</t>
  </si>
  <si>
    <t>výkop základový pás : 3,13*0,25*0,75*1,05</t>
  </si>
  <si>
    <t>Rozšíření patek kruhové : 3,14*0,6*0,6*0,7*4*1,05</t>
  </si>
  <si>
    <t>Odpočet stávající patky : -3,14*0,3*0,3*0,7*4*1,05</t>
  </si>
  <si>
    <t>Rozšíření patek u stěny : 0,3*0,5*0,55*2*1,05</t>
  </si>
  <si>
    <t>0,3*0,5*0,65*2*1,05</t>
  </si>
  <si>
    <t>0,3*0,5*0,82*2*1,05</t>
  </si>
  <si>
    <t>0,3*0,5*0,97*2*1,05</t>
  </si>
  <si>
    <t>0,3*0,5*1,14*2*1,05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</si>
  <si>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</si>
  <si>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</si>
  <si>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</si>
  <si>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Rozšíření patek kruhové : 2*3,14*0,6*0,7*4</t>
  </si>
  <si>
    <t>Rozšíření patek u stěny : (0,3+0,5)*2*0,55</t>
  </si>
  <si>
    <t>(0,3+0,5)*2*0,65</t>
  </si>
  <si>
    <t>(0,3+0,5)*2*0,82</t>
  </si>
  <si>
    <t>(0,3+0,5)*2*0,97</t>
  </si>
  <si>
    <t>(0,3+0,5)*2*1,14</t>
  </si>
  <si>
    <t>275351216R00</t>
  </si>
  <si>
    <t>Bednění stěn základových patek odstranění</t>
  </si>
  <si>
    <t>275361721R00</t>
  </si>
  <si>
    <t>Výztuž základových patek z betonářské oceli BSt 500 S</t>
  </si>
  <si>
    <t>t</t>
  </si>
  <si>
    <t>včetně distančních prvků</t>
  </si>
  <si>
    <t>Výkaz výztuže : 181,7/1000</t>
  </si>
  <si>
    <t>Spojovací materiál 10% : 181,7/1000*0,1</t>
  </si>
  <si>
    <t>311112120RT4</t>
  </si>
  <si>
    <t>Stěny z betonových bednicích tvárnic a betonu šířky 200 mm, zálivka betonem C25/30</t>
  </si>
  <si>
    <t>(ztracené bednění) z betonových tvárnic a zálivka betonem,</t>
  </si>
  <si>
    <t>výkop základový pás : 3,2*1,0</t>
  </si>
  <si>
    <t>342263526RT2</t>
  </si>
  <si>
    <t>Revizní protipožární dvířka do SDK příček rozměr 600x600 mm, požární odolnost EI 30</t>
  </si>
  <si>
    <t>kus</t>
  </si>
  <si>
    <t>Prvek Z/1 : 12</t>
  </si>
  <si>
    <t>347015R01</t>
  </si>
  <si>
    <t>Předstěna Fermacell, tl.100 mm,ocel.kce CW,2xPOWERPANEL H2O 12,5mm, tepelná izolace minerální vata tl. 60mm</t>
  </si>
  <si>
    <t>Včetně provedení přelepení spojů samolepící armovací páskou fermacell HD a zatřením armovacím lepidlem fermacell HD</t>
  </si>
  <si>
    <t>POP</t>
  </si>
  <si>
    <t>stěna K1 : 19,5*3,9</t>
  </si>
  <si>
    <t>347015R02</t>
  </si>
  <si>
    <t>Stěna Fermacell, tl.100 mm,ocel.kce CW, 1xPOWERPANEL H2O 12,5mm, tepelná izolace minerální vata tl. 60mm</t>
  </si>
  <si>
    <t>Včetně provedení přelepení spojů samolepící armovací páskou fermacell HD a zatřením armovacím lepidlem fermacell HD z obou stran</t>
  </si>
  <si>
    <t>stěna K2 : (3,1+2,5)*4,0/2*2</t>
  </si>
  <si>
    <t>572942111R00</t>
  </si>
  <si>
    <t>Vyspravení krytu po překopech pro inženýrské sítě litým asfaltem, po zhutnění tloušťky 20 až 40 mm</t>
  </si>
  <si>
    <t xml:space="preserve">Oprava asfaltu 1.vrstva : </t>
  </si>
  <si>
    <t>572942112R00</t>
  </si>
  <si>
    <t>Vyspravení krytu po překopech pro inženýrské sítě litým asfaltem, po zhutnění tloušťky přes  40 do  60 mm</t>
  </si>
  <si>
    <t xml:space="preserve">Oprava asfaltu 2.vrstva : </t>
  </si>
  <si>
    <t>622471317RV7</t>
  </si>
  <si>
    <t xml:space="preserve">Nátěry a nástřiky vnějších stěn a pilířů základním a krycím nátěrem (nebo přestřikem povrchu) hmota silikonová, složitost 1 ÷ 2,  </t>
  </si>
  <si>
    <t>Penetrace + 2 x krycí nátěr.</t>
  </si>
  <si>
    <t>622477R01</t>
  </si>
  <si>
    <t>Lehká omítka fermacell HD tl. 5mm, včetně penetrace a vtlačení armovací tkaniny fermacell HD</t>
  </si>
  <si>
    <t>Provedení lehké omítky fermacell HD tl. 5mm, včetně podkladní penetrace a vtlačení armovací tkaniny fermacell HD</t>
  </si>
  <si>
    <t>622477R02</t>
  </si>
  <si>
    <t>Lehká omítka fermacell HD tl. 2mm</t>
  </si>
  <si>
    <t>919735113R00</t>
  </si>
  <si>
    <t>Řezání stávajících krytů nebo podkladů živičných, hloubky přes 100 do 150 mm</t>
  </si>
  <si>
    <t>m</t>
  </si>
  <si>
    <t>včetně spotřeby vody</t>
  </si>
  <si>
    <t xml:space="preserve">řezání povrchu pro patky : </t>
  </si>
  <si>
    <t>Rozšíření patek kruhové : 2*3,14*0,6*4</t>
  </si>
  <si>
    <t>Rozšíření patek u stěny : (1,0+0,5)*2*5</t>
  </si>
  <si>
    <t>výkop základový pás : (3,13+0,25)*2</t>
  </si>
  <si>
    <t>931627111R00</t>
  </si>
  <si>
    <t xml:space="preserve">Úprava dilatační spáry úprava asfaltovou zálivkou za horka nebo za studena včetně tvarování, osazení a svařování plechu,  ,  </t>
  </si>
  <si>
    <t>kg</t>
  </si>
  <si>
    <t>832-1</t>
  </si>
  <si>
    <t>konstrukcí z prostého nebo železového betonu</t>
  </si>
  <si>
    <t>Rozšíření patek kruhové : 2*3,14*0,6*4*0,1*1,0</t>
  </si>
  <si>
    <t>Rozšíření patek u stěny : (1,0+0,5)*2*5*0,1*1,0</t>
  </si>
  <si>
    <t>výkop základový pás : (3,13+0,25)*2*0,1*1,0</t>
  </si>
  <si>
    <t>953981105R00</t>
  </si>
  <si>
    <t>Chemické kotvy do betonu, do cihelného zdiva do betonu, hloubky 170 mm, M 20, ampule pro chemickou kotvu</t>
  </si>
  <si>
    <t>801-4</t>
  </si>
  <si>
    <t>Uchycení sloupků k základu : 10*2</t>
  </si>
  <si>
    <t>912      R00</t>
  </si>
  <si>
    <t>Hzs - Zedník tř.7</t>
  </si>
  <si>
    <t>h</t>
  </si>
  <si>
    <t>Osazení chemických kotev základy : 8</t>
  </si>
  <si>
    <t>Podlití konstrukce ocelových sloupků : 6</t>
  </si>
  <si>
    <t>311718R01</t>
  </si>
  <si>
    <t>Kotva chemická - ampule  průměr 18, délky 250mm</t>
  </si>
  <si>
    <t>Specifikace</t>
  </si>
  <si>
    <t>POL3_</t>
  </si>
  <si>
    <t>Dle výkazu kotvení výztuže profil č.14 : 72</t>
  </si>
  <si>
    <t>311718R02</t>
  </si>
  <si>
    <t>Kotva chemická - ampule  průměr 14, délky 200mm</t>
  </si>
  <si>
    <t>Dle výkazu kotvení výztuže profil č.17 : 16</t>
  </si>
  <si>
    <t>58555640R</t>
  </si>
  <si>
    <t>zdicí malta pro interiér i exteriér; báze cementová; zrnitost do 4,00 mm; pevnost v tlaku 10,0 MPa; bal. 40 kg</t>
  </si>
  <si>
    <t>SPCM</t>
  </si>
  <si>
    <t>podlití pod ocelovou konstrukci : 0,4*0,4*21*10</t>
  </si>
  <si>
    <t>970051018R00</t>
  </si>
  <si>
    <t>Jádrové vrtání, kruhové prostupy v železobetonu jádrové vrtání , d 14-18 mm</t>
  </si>
  <si>
    <t>801-3</t>
  </si>
  <si>
    <t xml:space="preserve">Navrtání chemických kotev do stávajících základů : </t>
  </si>
  <si>
    <t>Dle výkazu výztuže profil č.14 : 72*0,25</t>
  </si>
  <si>
    <t>Dle výkazu výztuže profil č.17 : 16*0,2</t>
  </si>
  <si>
    <t>998011001R00</t>
  </si>
  <si>
    <t>Přesun hmot pro budovy s nosnou konstrukcí zděnou výšky do 6 m</t>
  </si>
  <si>
    <t>Přesun hmot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</si>
  <si>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</si>
  <si>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</si>
  <si>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>762195000R00</t>
  </si>
  <si>
    <t>Spojovací a ochranné prostředky hřebíky, svory, fixační prkna, impregnace</t>
  </si>
  <si>
    <t>800-762</t>
  </si>
  <si>
    <t>Prvek T/1 : (2,04*24+2,58*4+2,73*4)*0,1*0,16</t>
  </si>
  <si>
    <t>Prvek T/2 : 3,88*2*0,12*0,1</t>
  </si>
  <si>
    <t>7621118R01</t>
  </si>
  <si>
    <t>Demontáž fasádního dřevěného obkladu, včetně zaříznutí, odvozu a likvidace</t>
  </si>
  <si>
    <t>Demontáž fasádního dřevěného obkladu : 18,5</t>
  </si>
  <si>
    <t>76211412R001</t>
  </si>
  <si>
    <t>M.konstr.stěn z řez.hraněn.do 224cm2 ocel.spojkami</t>
  </si>
  <si>
    <t>Prvek T/1 : 2,04*24+2,58*4+2,73*4</t>
  </si>
  <si>
    <t>Prvek T/2 : 3,88*2</t>
  </si>
  <si>
    <t>60515831R</t>
  </si>
  <si>
    <t>hranol SM; konstrukční, masivní; tl = 100,0 mm; š = 120 mm; l = 5 000,0 mm; pro konstrukce nepohledové; 15 %</t>
  </si>
  <si>
    <t>Prvek T/2 : 3,88*2*0,1*0,12</t>
  </si>
  <si>
    <t>Ztratné 10% : 0,09312*0,1</t>
  </si>
  <si>
    <t>60515833R</t>
  </si>
  <si>
    <t>hranol SM; konstrukční, masivní; tl = 100,0 mm; š = 160 mm; l = 5 000,0 mm; pro konstrukce nepohledové; 15 %</t>
  </si>
  <si>
    <t>Ztratné 10% : 1,1232*0,1</t>
  </si>
  <si>
    <t>998762102R00</t>
  </si>
  <si>
    <t>Přesun hmot pro konstrukce tesařské v objektech výšky do 12 m</t>
  </si>
  <si>
    <t>50 m vodorovně</t>
  </si>
  <si>
    <t>764352203R00</t>
  </si>
  <si>
    <t>Žlaby z pozinkovaného plechu výroba a montáž žlabů včetně háků, čel, rohů, rovných hrdel a dilatací_x000D_
 podokapních půlkulatých, rš 330 mm</t>
  </si>
  <si>
    <t>800-764</t>
  </si>
  <si>
    <t>prvek K/1 : 19,4</t>
  </si>
  <si>
    <t>764352292R00</t>
  </si>
  <si>
    <t>Žlaby z pozinkovaného plechu montáž vč. spojovacích prostředků žlabů a příslušenství_x000D_
 háků Pz půlkruhových</t>
  </si>
  <si>
    <t>764352294R00</t>
  </si>
  <si>
    <t>Žlaby z pozinkovaného plechu montáž vč. spojovacích prostředků žlabů a příslušenství_x000D_
 čel žlabů Pz půlkruhových</t>
  </si>
  <si>
    <t>764359292R00</t>
  </si>
  <si>
    <t>Žlaby z pozinkovaného plechu montáž vč. spojovacích prostředků doplňků žlabů - kotlíků Pz kónických_x000D_
 kulatých</t>
  </si>
  <si>
    <t>764454202R00</t>
  </si>
  <si>
    <t>Odpadní trouby z pozinkovaného plechu výroba a montáž odpadní trouby z Pz plechu, kruhové včetně zděří, manžet, odboček, kolen, odskoků, výpustí vody a přechodových kusů_x000D_
 průměru 100 mm</t>
  </si>
  <si>
    <t>prvek K/2 : 9</t>
  </si>
  <si>
    <t>764454293R00</t>
  </si>
  <si>
    <t>Odpadní trouby z pozinkovaného plechu montáž vč. spojovacích prostředků kolena Pz kruhového</t>
  </si>
  <si>
    <t>7643912R01K5</t>
  </si>
  <si>
    <t>Závětrná lišta z Pz plechu, rš 110 mm, prvek K/5</t>
  </si>
  <si>
    <t>dle výpisu prvků prvek K/5 : 19,4</t>
  </si>
  <si>
    <t>7644302R01K3</t>
  </si>
  <si>
    <t>Provedení oplechování ukončovací střešní lištou z Pz plechu, rš 530 mm, včetně dodávky ukončovací lišty</t>
  </si>
  <si>
    <t>dle výpisu prvků prvek K/3 : 19,4</t>
  </si>
  <si>
    <t>553523023R</t>
  </si>
  <si>
    <t>čelo žlabu půlkruhového, nasouvací, s těsněním; pozink lakovaný; rš = 330 mm</t>
  </si>
  <si>
    <t>553523041R</t>
  </si>
  <si>
    <t>kotlík žlabový oválný; pozink lakovaný; 330/100 mm</t>
  </si>
  <si>
    <t>553523R01</t>
  </si>
  <si>
    <t>Koleno svodu d 100 mm  pozink, falcované</t>
  </si>
  <si>
    <t>55353R01</t>
  </si>
  <si>
    <t>Hák žlabový 330/530 mm</t>
  </si>
  <si>
    <t>998764101R00</t>
  </si>
  <si>
    <t>Přesun hmot pro konstrukce klempířské v objektech výšky do 6 m</t>
  </si>
  <si>
    <t>767392112R00</t>
  </si>
  <si>
    <t>Montáž krytiny střech plechem tvarovaným šroubováním</t>
  </si>
  <si>
    <t>800-767</t>
  </si>
  <si>
    <t>Krytina přístřešek : 19,4*5,4</t>
  </si>
  <si>
    <t>767995R01</t>
  </si>
  <si>
    <t>Výroba a montáž kov. atypických konstrukcí - montáž ocelového přístřešku, včetně dodávky materálu dle výkazu oceli</t>
  </si>
  <si>
    <t>Dle výkazu OCELI, bez trapéz plechu : 3998,5</t>
  </si>
  <si>
    <t>Spoovací materiál : 3998,5*0,1</t>
  </si>
  <si>
    <t>767R0001</t>
  </si>
  <si>
    <t>Žárové zinkování ocelových konstrukcí</t>
  </si>
  <si>
    <t>Kalkul</t>
  </si>
  <si>
    <t>154841R01</t>
  </si>
  <si>
    <t>Profil trapézový VIKAM  TR  50/250x0,75mm Aluzink</t>
  </si>
  <si>
    <t>Ztatné 10% : 104,76*0,1</t>
  </si>
  <si>
    <t>998767101R00</t>
  </si>
  <si>
    <t>Přesun hmot pro kovové stavební doplňk. konstrukce v objektech výšky do 6 m</t>
  </si>
  <si>
    <t>777615113R00</t>
  </si>
  <si>
    <t>Nátěr epoxidový, podlah betonových, 1 x</t>
  </si>
  <si>
    <t>800-773</t>
  </si>
  <si>
    <t>Nátěr ztraceného bednění : 3,2*0,25</t>
  </si>
  <si>
    <t>998777101R00</t>
  </si>
  <si>
    <t>Přesun hmot pro podlahy syntetické v objektech výšky do 6 m</t>
  </si>
  <si>
    <t>783726700R00</t>
  </si>
  <si>
    <t>Nátěry tesařských konstrukcí lazurovací lazurovací, 2x lak</t>
  </si>
  <si>
    <t>800-783</t>
  </si>
  <si>
    <t>včetně montáže, dodávkya demontáže lešení.</t>
  </si>
  <si>
    <t>Prvek T/1 : (0,16*0,1*2+(0,1+0,16)*2,04*2)*24</t>
  </si>
  <si>
    <t>(0,16*0,1*2+(0,1+0,16)*2,58*2)*4</t>
  </si>
  <si>
    <t>(0,16*0,1*2+(0,1+0,16)*2,73*2)*4</t>
  </si>
  <si>
    <t>Prvek T/2 : (0,1*0,2*2+(0,1+0,2)*3,88*2)*2</t>
  </si>
  <si>
    <t>Zatření fasádního obkladu po uříznnutí : 19,4*0,2</t>
  </si>
  <si>
    <t>979081111R00</t>
  </si>
  <si>
    <t>Odvoz suti a vybouraných hmot na skládku do 1 km</t>
  </si>
  <si>
    <t>RTS 21/ I</t>
  </si>
  <si>
    <t>Přesun suti</t>
  </si>
  <si>
    <t>POL8_</t>
  </si>
  <si>
    <t>979081121R00</t>
  </si>
  <si>
    <t>Odvoz suti a vybouraných hmot na skládku příplatek za každý další 1 km</t>
  </si>
  <si>
    <t>979990112R00</t>
  </si>
  <si>
    <t>Poplatek za skládku obalované kamenivo, asfalt, kusovost do 300 x 300 mm, skupina 17 03 02 z Katalogu odpadů</t>
  </si>
  <si>
    <t>RTS 18/ II</t>
  </si>
  <si>
    <t>Dokumentace skuteč provedení v digit formě</t>
  </si>
  <si>
    <t>Geometrický plán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</si>
</sst>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0"/>
    <numFmt numFmtId="165" formatCode="#,##0.000"/>
    <numFmt numFmtId="166" formatCode="0.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8" fillId="0" borderId="8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9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0" xfId="0" applyBorder="1" applyAlignment="1">
      <alignment horizontal="left" indent="1"/>
    </xf>
    <xf numFmtId="0" fontId="0" fillId="0" borderId="12" xfId="0" applyBorder="1" applyAlignment="1">
      <alignment horizontal="left" vertical="top" indent="1"/>
    </xf>
    <xf numFmtId="0" fontId="8" fillId="0" borderId="13" xfId="0" applyFont="1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/>
    <xf numFmtId="0" fontId="0" fillId="0" borderId="15" xfId="0" applyBorder="1"/>
    <xf numFmtId="0" fontId="8" fillId="0" borderId="10" xfId="0" applyFont="1" applyBorder="1" applyAlignment="1">
      <alignment horizontal="left" vertical="center" indent="1"/>
    </xf>
    <xf numFmtId="49" fontId="0" fillId="0" borderId="8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1" fontId="8" fillId="0" borderId="8" xfId="0" applyNumberFormat="1" applyFont="1" applyBorder="1" applyAlignment="1">
      <alignment horizontal="right" vertical="center" wrapText="1"/>
    </xf>
    <xf numFmtId="1" fontId="8" fillId="0" borderId="17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8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7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19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17" xfId="0" applyNumberFormat="1" applyFont="1" applyFill="1" applyBorder="1" applyAlignment="1">
      <alignment vertical="center"/>
    </xf>
    <xf numFmtId="4" fontId="7" fillId="5" borderId="8" xfId="0" applyNumberFormat="1" applyFont="1" applyFill="1" applyBorder="1" applyAlignment="1">
      <alignment vertical="center" wrapText="1"/>
    </xf>
    <xf numFmtId="4" fontId="10" fillId="5" borderId="16" xfId="0" applyNumberFormat="1" applyFont="1" applyFill="1" applyBorder="1" applyAlignment="1">
      <alignment horizontal="center" vertical="center" wrapText="1" shrinkToFit="1"/>
    </xf>
    <xf numFmtId="4" fontId="7" fillId="5" borderId="16" xfId="0" applyNumberFormat="1" applyFont="1" applyFill="1" applyBorder="1" applyAlignment="1">
      <alignment horizontal="center" vertical="center" wrapText="1" shrinkToFit="1"/>
    </xf>
    <xf numFmtId="3" fontId="7" fillId="5" borderId="16" xfId="0" applyNumberFormat="1" applyFont="1" applyFill="1" applyBorder="1" applyAlignment="1">
      <alignment horizontal="center" vertical="center" wrapText="1"/>
    </xf>
    <xf numFmtId="4" fontId="0" fillId="0" borderId="17" xfId="0" applyNumberFormat="1" applyBorder="1" applyAlignment="1">
      <alignment vertical="center"/>
    </xf>
    <xf numFmtId="4" fontId="3" fillId="0" borderId="16" xfId="0" applyNumberFormat="1" applyFont="1" applyBorder="1" applyAlignment="1">
      <alignment horizontal="right" vertical="center" wrapText="1" shrinkToFit="1"/>
    </xf>
    <xf numFmtId="4" fontId="3" fillId="0" borderId="16" xfId="0" applyNumberFormat="1" applyFont="1" applyBorder="1" applyAlignment="1">
      <alignment horizontal="right" vertical="center" shrinkToFit="1"/>
    </xf>
    <xf numFmtId="4" fontId="0" fillId="0" borderId="16" xfId="0" applyNumberFormat="1" applyBorder="1" applyAlignment="1">
      <alignment vertical="center" shrinkToFit="1"/>
    </xf>
    <xf numFmtId="3" fontId="0" fillId="0" borderId="16" xfId="0" applyNumberFormat="1" applyBorder="1" applyAlignment="1">
      <alignment vertical="center"/>
    </xf>
    <xf numFmtId="4" fontId="8" fillId="0" borderId="17" xfId="0" applyNumberFormat="1" applyFont="1" applyBorder="1" applyAlignment="1">
      <alignment vertical="center"/>
    </xf>
    <xf numFmtId="4" fontId="8" fillId="0" borderId="16" xfId="0" applyNumberFormat="1" applyFont="1" applyBorder="1" applyAlignment="1">
      <alignment vertical="center" wrapText="1" shrinkToFit="1"/>
    </xf>
    <xf numFmtId="4" fontId="8" fillId="0" borderId="16" xfId="0" applyNumberFormat="1" applyFont="1" applyBorder="1" applyAlignment="1">
      <alignment vertical="center" shrinkToFit="1"/>
    </xf>
    <xf numFmtId="3" fontId="8" fillId="0" borderId="16" xfId="0" applyNumberFormat="1" applyFont="1" applyBorder="1" applyAlignment="1">
      <alignment vertical="center"/>
    </xf>
    <xf numFmtId="4" fontId="0" fillId="0" borderId="17" xfId="0" applyNumberFormat="1" applyBorder="1" applyAlignment="1">
      <alignment horizontal="left" vertical="center"/>
    </xf>
    <xf numFmtId="4" fontId="0" fillId="0" borderId="16" xfId="0" applyNumberFormat="1" applyBorder="1" applyAlignment="1">
      <alignment vertical="center" wrapText="1" shrinkToFit="1"/>
    </xf>
    <xf numFmtId="4" fontId="0" fillId="3" borderId="16" xfId="0" applyNumberFormat="1" applyFill="1" applyBorder="1" applyAlignment="1">
      <alignment vertical="center" wrapText="1" shrinkToFit="1"/>
    </xf>
    <xf numFmtId="4" fontId="0" fillId="3" borderId="16" xfId="0" applyNumberFormat="1" applyFill="1" applyBorder="1" applyAlignment="1">
      <alignment vertical="center" shrinkToFit="1"/>
    </xf>
    <xf numFmtId="3" fontId="0" fillId="3" borderId="16" xfId="0" applyNumberFormat="1" applyFill="1" applyBorder="1" applyAlignment="1">
      <alignment vertical="center"/>
    </xf>
    <xf numFmtId="0" fontId="4" fillId="3" borderId="20" xfId="0" applyFont="1" applyFill="1" applyBorder="1" applyAlignment="1">
      <alignment horizontal="left" vertical="center" indent="1"/>
    </xf>
    <xf numFmtId="0" fontId="5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>
      <alignment horizontal="left" vertical="center" wrapText="1"/>
    </xf>
    <xf numFmtId="4" fontId="4" fillId="3" borderId="21" xfId="0" applyNumberFormat="1" applyFon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0" fontId="0" fillId="3" borderId="21" xfId="0" applyFill="1" applyBorder="1" applyAlignment="1">
      <alignment wrapText="1"/>
    </xf>
    <xf numFmtId="0" fontId="0" fillId="3" borderId="21" xfId="0" applyFill="1" applyBorder="1"/>
    <xf numFmtId="49" fontId="8" fillId="3" borderId="22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/>
    </xf>
    <xf numFmtId="0" fontId="7" fillId="0" borderId="19" xfId="0" applyFont="1" applyBorder="1"/>
    <xf numFmtId="0" fontId="15" fillId="5" borderId="1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49" fontId="7" fillId="0" borderId="17" xfId="0" applyNumberFormat="1" applyFont="1" applyBorder="1" applyAlignment="1">
      <alignment vertical="center"/>
    </xf>
    <xf numFmtId="4" fontId="7" fillId="0" borderId="16" xfId="0" applyNumberFormat="1" applyFont="1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4" fontId="7" fillId="3" borderId="16" xfId="0" applyNumberFormat="1" applyFont="1" applyFill="1" applyBorder="1" applyAlignment="1">
      <alignment vertical="center"/>
    </xf>
    <xf numFmtId="3" fontId="7" fillId="0" borderId="16" xfId="0" applyNumberFormat="1" applyFont="1" applyBorder="1" applyAlignment="1">
      <alignment vertical="center"/>
    </xf>
    <xf numFmtId="3" fontId="7" fillId="3" borderId="16" xfId="0" applyNumberFormat="1" applyFont="1" applyFill="1" applyBorder="1" applyAlignment="1">
      <alignment vertical="center"/>
    </xf>
    <xf numFmtId="4" fontId="7" fillId="0" borderId="16" xfId="0" applyNumberFormat="1" applyFont="1" applyBorder="1" applyAlignment="1">
      <alignment horizontal="center" vertical="center"/>
    </xf>
    <xf numFmtId="4" fontId="7" fillId="3" borderId="16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6" xfId="0" applyFont="1" applyBorder="1" applyAlignment="1">
      <alignment vertical="center"/>
    </xf>
    <xf numFmtId="0" fontId="0" fillId="3" borderId="16" xfId="0" applyFont="1" applyFill="1" applyBorder="1" applyAlignment="1">
      <alignment vertical="center"/>
    </xf>
    <xf numFmtId="49" fontId="0" fillId="3" borderId="8" xfId="0" applyNumberFormat="1" applyFill="1" applyBorder="1" applyAlignment="1">
      <alignment vertical="center"/>
    </xf>
    <xf numFmtId="0" fontId="0" fillId="5" borderId="17" xfId="0" applyFill="1" applyBorder="1"/>
    <xf numFmtId="0" fontId="0" fillId="5" borderId="16" xfId="0" applyFill="1" applyBorder="1"/>
    <xf numFmtId="0" fontId="0" fillId="5" borderId="16" xfId="0" applyFill="1" applyBorder="1" applyAlignment="1">
      <alignment horizontal="center"/>
    </xf>
    <xf numFmtId="49" fontId="0" fillId="5" borderId="16" xfId="0" applyNumberFormat="1" applyFill="1" applyBorder="1"/>
    <xf numFmtId="0" fontId="0" fillId="5" borderId="16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7" xfId="0" applyFont="1" applyFill="1" applyBorder="1" applyAlignment="1">
      <alignment vertical="top"/>
    </xf>
    <xf numFmtId="49" fontId="8" fillId="3" borderId="8" xfId="0" applyNumberFormat="1" applyFont="1" applyFill="1" applyBorder="1" applyAlignment="1">
      <alignment vertical="top"/>
    </xf>
    <xf numFmtId="0" fontId="8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3" xfId="0" applyFont="1" applyFill="1" applyBorder="1" applyAlignment="1">
      <alignment vertical="top"/>
    </xf>
    <xf numFmtId="49" fontId="8" fillId="3" borderId="13" xfId="0" applyNumberFormat="1" applyFont="1" applyFill="1" applyBorder="1" applyAlignment="1">
      <alignment vertical="top"/>
    </xf>
    <xf numFmtId="0" fontId="8" fillId="3" borderId="13" xfId="0" applyFont="1" applyFill="1" applyBorder="1" applyAlignment="1">
      <alignment horizontal="center" vertical="top" shrinkToFit="1"/>
    </xf>
    <xf numFmtId="164" fontId="8" fillId="3" borderId="13" xfId="0" applyNumberFormat="1" applyFont="1" applyFill="1" applyBorder="1" applyAlignment="1">
      <alignment vertical="top" shrinkToFit="1"/>
    </xf>
    <xf numFmtId="4" fontId="8" fillId="3" borderId="13" xfId="0" applyNumberFormat="1" applyFont="1" applyFill="1" applyBorder="1" applyAlignment="1">
      <alignment vertical="top" shrinkToFit="1"/>
    </xf>
    <xf numFmtId="4" fontId="8" fillId="3" borderId="24" xfId="0" applyNumberFormat="1" applyFont="1" applyFill="1" applyBorder="1" applyAlignment="1">
      <alignment vertical="top" shrinkToFit="1"/>
    </xf>
    <xf numFmtId="0" fontId="16" fillId="0" borderId="25" xfId="0" applyFont="1" applyBorder="1" applyAlignment="1">
      <alignment vertical="top"/>
    </xf>
    <xf numFmtId="49" fontId="16" fillId="0" borderId="26" xfId="0" applyNumberFormat="1" applyFont="1" applyBorder="1" applyAlignment="1">
      <alignment vertical="top"/>
    </xf>
    <xf numFmtId="0" fontId="16" fillId="0" borderId="26" xfId="0" applyFont="1" applyBorder="1" applyAlignment="1">
      <alignment horizontal="center" vertical="top" shrinkToFit="1"/>
    </xf>
    <xf numFmtId="4" fontId="16" fillId="4" borderId="26" xfId="0" applyNumberFormat="1" applyFont="1" applyFill="1" applyBorder="1" applyAlignment="1" applyProtection="1">
      <alignment vertical="top" shrinkToFit="1"/>
      <protection locked="0"/>
    </xf>
    <xf numFmtId="4" fontId="16" fillId="0" borderId="26" xfId="0" applyNumberFormat="1" applyFont="1" applyBorder="1" applyAlignment="1">
      <alignment vertical="top" shrinkToFit="1"/>
    </xf>
    <xf numFmtId="4" fontId="16" fillId="0" borderId="27" xfId="0" applyNumberFormat="1" applyFont="1" applyBorder="1" applyAlignment="1">
      <alignment vertical="top" shrinkToFit="1"/>
    </xf>
    <xf numFmtId="4" fontId="8" fillId="3" borderId="28" xfId="0" applyNumberFormat="1" applyFont="1" applyFill="1" applyBorder="1" applyAlignment="1">
      <alignment vertical="top"/>
    </xf>
    <xf numFmtId="49" fontId="8" fillId="3" borderId="13" xfId="0" applyNumberFormat="1" applyFont="1" applyFill="1" applyBorder="1" applyAlignment="1">
      <alignment horizontal="left" vertical="top" wrapText="1"/>
    </xf>
    <xf numFmtId="49" fontId="16" fillId="0" borderId="26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8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0" borderId="0" xfId="0" applyNumberFormat="1" applyFont="1" applyAlignment="1">
      <alignment wrapText="1"/>
    </xf>
    <xf numFmtId="0" fontId="16" fillId="0" borderId="29" xfId="0" applyFont="1" applyBorder="1" applyAlignment="1">
      <alignment vertical="top"/>
    </xf>
    <xf numFmtId="49" fontId="16" fillId="0" borderId="30" xfId="0" applyNumberFormat="1" applyFont="1" applyBorder="1" applyAlignment="1">
      <alignment vertical="top"/>
    </xf>
    <xf numFmtId="0" fontId="16" fillId="0" borderId="30" xfId="0" applyFont="1" applyBorder="1" applyAlignment="1">
      <alignment horizontal="center" vertical="top" shrinkToFit="1"/>
    </xf>
    <xf numFmtId="4" fontId="16" fillId="4" borderId="30" xfId="0" applyNumberFormat="1" applyFont="1" applyFill="1" applyBorder="1" applyAlignment="1" applyProtection="1">
      <alignment vertical="top" shrinkToFit="1"/>
      <protection locked="0"/>
    </xf>
    <xf numFmtId="4" fontId="16" fillId="0" borderId="30" xfId="0" applyNumberFormat="1" applyFont="1" applyBorder="1" applyAlignment="1">
      <alignment vertical="top" shrinkToFit="1"/>
    </xf>
    <xf numFmtId="4" fontId="16" fillId="0" borderId="31" xfId="0" applyNumberFormat="1" applyFont="1" applyBorder="1" applyAlignment="1">
      <alignment vertical="top" shrinkToFit="1"/>
    </xf>
    <xf numFmtId="49" fontId="16" fillId="0" borderId="30" xfId="0" applyNumberFormat="1" applyFont="1" applyBorder="1" applyAlignment="1">
      <alignment horizontal="left" vertical="top" wrapText="1"/>
    </xf>
    <xf numFmtId="165" fontId="16" fillId="0" borderId="26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vertical="top" wrapText="1" shrinkToFit="1"/>
    </xf>
    <xf numFmtId="166" fontId="16" fillId="0" borderId="26" xfId="0" applyNumberFormat="1" applyFont="1" applyBorder="1" applyAlignment="1">
      <alignment vertical="top" shrinkToFit="1"/>
    </xf>
    <xf numFmtId="166" fontId="17" fillId="0" borderId="0" xfId="0" applyNumberFormat="1" applyFont="1" applyBorder="1" applyAlignment="1">
      <alignment vertical="top" wrapText="1" shrinkToFit="1"/>
    </xf>
    <xf numFmtId="165" fontId="8" fillId="3" borderId="13" xfId="0" applyNumberFormat="1" applyFont="1" applyFill="1" applyBorder="1" applyAlignment="1">
      <alignment vertical="top" shrinkToFit="1"/>
    </xf>
    <xf numFmtId="165" fontId="16" fillId="0" borderId="30" xfId="0" applyNumberFormat="1" applyFont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9" fontId="7" fillId="0" borderId="17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vertical="center" wrapText="1"/>
    </xf>
    <xf numFmtId="4" fontId="8" fillId="0" borderId="8" xfId="0" applyNumberFormat="1" applyFont="1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4" fontId="0" fillId="3" borderId="17" xfId="0" applyNumberFormat="1" applyFill="1" applyBorder="1" applyAlignment="1">
      <alignment vertical="center"/>
    </xf>
    <xf numFmtId="4" fontId="0" fillId="3" borderId="8" xfId="0" applyNumberFormat="1" applyFill="1" applyBorder="1" applyAlignment="1">
      <alignment vertical="center"/>
    </xf>
    <xf numFmtId="4" fontId="0" fillId="3" borderId="28" xfId="0" applyNumberFormat="1" applyFill="1" applyBorder="1" applyAlignment="1">
      <alignment vertical="center"/>
    </xf>
    <xf numFmtId="0" fontId="0" fillId="0" borderId="13" xfId="0" applyBorder="1" applyAlignment="1">
      <alignment horizontal="center" wrapText="1"/>
    </xf>
    <xf numFmtId="4" fontId="11" fillId="0" borderId="17" xfId="0" applyNumberFormat="1" applyFont="1" applyBorder="1" applyAlignment="1">
      <alignment horizontal="right" vertical="center"/>
    </xf>
    <xf numFmtId="4" fontId="11" fillId="0" borderId="8" xfId="0" applyNumberFormat="1" applyFont="1" applyBorder="1" applyAlignment="1">
      <alignment horizontal="right" vertical="center"/>
    </xf>
    <xf numFmtId="4" fontId="11" fillId="0" borderId="17" xfId="0" applyNumberFormat="1" applyFont="1" applyBorder="1" applyAlignment="1">
      <alignment vertical="center"/>
    </xf>
    <xf numFmtId="4" fontId="11" fillId="0" borderId="8" xfId="0" applyNumberFormat="1" applyFont="1" applyBorder="1" applyAlignment="1">
      <alignment vertical="center"/>
    </xf>
    <xf numFmtId="4" fontId="13" fillId="0" borderId="17" xfId="0" applyNumberFormat="1" applyFont="1" applyBorder="1" applyAlignment="1">
      <alignment horizontal="right" vertical="center" indent="1"/>
    </xf>
    <xf numFmtId="4" fontId="13" fillId="0" borderId="28" xfId="0" applyNumberFormat="1" applyFont="1" applyBorder="1" applyAlignment="1">
      <alignment horizontal="right" vertical="center" indent="1"/>
    </xf>
    <xf numFmtId="4" fontId="12" fillId="3" borderId="21" xfId="0" applyNumberFormat="1" applyFont="1" applyFill="1" applyBorder="1" applyAlignment="1">
      <alignment horizontal="right" vertical="center"/>
    </xf>
    <xf numFmtId="4" fontId="13" fillId="0" borderId="11" xfId="0" applyNumberFormat="1" applyFont="1" applyBorder="1" applyAlignment="1">
      <alignment horizontal="right" vertical="center" indent="1"/>
    </xf>
    <xf numFmtId="2" fontId="12" fillId="3" borderId="21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1" fillId="0" borderId="17" xfId="0" applyNumberFormat="1" applyFont="1" applyBorder="1" applyAlignment="1">
      <alignment horizontal="right" vertical="center" indent="1"/>
    </xf>
    <xf numFmtId="4" fontId="11" fillId="0" borderId="11" xfId="0" applyNumberFormat="1" applyFont="1" applyBorder="1" applyAlignment="1">
      <alignment horizontal="right" vertical="center" indent="1"/>
    </xf>
    <xf numFmtId="0" fontId="8" fillId="3" borderId="6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" fillId="4" borderId="13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3" xfId="0" applyNumberFormat="1" applyFont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left" vertical="center" wrapText="1"/>
    </xf>
    <xf numFmtId="0" fontId="0" fillId="3" borderId="13" xfId="0" applyFill="1" applyBorder="1" applyAlignment="1">
      <alignment wrapText="1"/>
    </xf>
    <xf numFmtId="0" fontId="0" fillId="3" borderId="14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0" fillId="0" borderId="9" xfId="0" applyBorder="1" applyAlignment="1">
      <alignment horizontal="right" indent="1"/>
    </xf>
    <xf numFmtId="4" fontId="11" fillId="0" borderId="28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8" xfId="0" applyNumberFormat="1" applyBorder="1" applyAlignment="1">
      <alignment vertical="center" shrinkToFit="1"/>
    </xf>
    <xf numFmtId="49" fontId="0" fillId="0" borderId="28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8" xfId="0" applyBorder="1" applyAlignment="1">
      <alignment vertical="center"/>
    </xf>
    <xf numFmtId="49" fontId="0" fillId="3" borderId="8" xfId="0" applyNumberForma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16" fillId="0" borderId="13" xfId="0" applyNumberFormat="1" applyFont="1" applyBorder="1" applyAlignment="1">
      <alignment horizontal="left" vertical="top" wrapText="1"/>
    </xf>
    <xf numFmtId="0" fontId="16" fillId="0" borderId="13" xfId="0" applyNumberFormat="1" applyFont="1" applyBorder="1" applyAlignment="1">
      <alignment vertical="top" wrapText="1"/>
    </xf>
    <xf numFmtId="0" fontId="18" fillId="0" borderId="13" xfId="0" applyNumberFormat="1" applyFont="1" applyBorder="1" applyAlignment="1">
      <alignment horizontal="left" vertical="top" wrapText="1"/>
    </xf>
    <xf numFmtId="0" fontId="18" fillId="0" borderId="13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server\RTS\INFO-power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3" t="s">
        <v>39</v>
      </c>
      <c r="B2" s="193"/>
      <c r="C2" s="193"/>
      <c r="D2" s="193"/>
      <c r="E2" s="193"/>
      <c r="F2" s="193"/>
      <c r="G2" s="193"/>
    </row>
  </sheetData>
  <sheetProtection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5"/>
  <sheetViews>
    <sheetView showGridLines="0" topLeftCell="B1" zoomScaleNormal="100" zoomScaleSheetLayoutView="75" workbookViewId="0">
      <selection activeCell="L6" sqref="L6"/>
    </sheetView>
  </sheetViews>
  <sheetFormatPr defaultColWidth="9" defaultRowHeight="12.75" x14ac:dyDescent="0.2"/>
  <cols>
    <col min="1" max="1" width="10.710937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9" t="s">
        <v>41</v>
      </c>
      <c r="C1" s="230"/>
      <c r="D1" s="230"/>
      <c r="E1" s="230"/>
      <c r="F1" s="230"/>
      <c r="G1" s="230"/>
      <c r="H1" s="230"/>
      <c r="I1" s="230"/>
      <c r="J1" s="231"/>
    </row>
    <row r="2" spans="1:15" ht="36" customHeight="1" x14ac:dyDescent="0.2">
      <c r="A2" s="2"/>
      <c r="B2" s="76" t="s">
        <v>22</v>
      </c>
      <c r="C2" s="77"/>
      <c r="D2" s="78" t="s">
        <v>43</v>
      </c>
      <c r="E2" s="235" t="s">
        <v>44</v>
      </c>
      <c r="F2" s="236"/>
      <c r="G2" s="236"/>
      <c r="H2" s="236"/>
      <c r="I2" s="236"/>
      <c r="J2" s="237"/>
      <c r="O2" s="1"/>
    </row>
    <row r="3" spans="1:15" ht="27" hidden="1" customHeight="1" x14ac:dyDescent="0.2">
      <c r="A3" s="2"/>
      <c r="B3" s="79"/>
      <c r="C3" s="77"/>
      <c r="D3" s="80"/>
      <c r="E3" s="238"/>
      <c r="F3" s="239"/>
      <c r="G3" s="239"/>
      <c r="H3" s="239"/>
      <c r="I3" s="239"/>
      <c r="J3" s="240"/>
    </row>
    <row r="4" spans="1:15" ht="23.25" customHeight="1" x14ac:dyDescent="0.2">
      <c r="A4" s="2"/>
      <c r="B4" s="81"/>
      <c r="C4" s="82"/>
      <c r="D4" s="83"/>
      <c r="E4" s="217"/>
      <c r="F4" s="217"/>
      <c r="G4" s="217"/>
      <c r="H4" s="217"/>
      <c r="I4" s="217"/>
      <c r="J4" s="218"/>
    </row>
    <row r="5" spans="1:15" ht="24" customHeight="1" x14ac:dyDescent="0.2">
      <c r="A5" s="2"/>
      <c r="B5" s="31" t="s">
        <v>42</v>
      </c>
      <c r="D5" s="221"/>
      <c r="E5" s="222"/>
      <c r="F5" s="222"/>
      <c r="G5" s="222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3"/>
      <c r="E6" s="224"/>
      <c r="F6" s="224"/>
      <c r="G6" s="22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5"/>
      <c r="F7" s="226"/>
      <c r="G7" s="22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27"/>
      <c r="E11" s="227"/>
      <c r="F11" s="227"/>
      <c r="G11" s="227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44"/>
      <c r="E12" s="244"/>
      <c r="F12" s="244"/>
      <c r="G12" s="244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19"/>
      <c r="F13" s="220"/>
      <c r="G13" s="22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1"/>
      <c r="F15" s="241"/>
      <c r="G15" s="228"/>
      <c r="H15" s="228"/>
      <c r="I15" s="228" t="s">
        <v>29</v>
      </c>
      <c r="J15" s="242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06"/>
      <c r="F16" s="207"/>
      <c r="G16" s="206"/>
      <c r="H16" s="207"/>
      <c r="I16" s="206">
        <f>SUMIF(F55:F71,A16,I55:I71)+SUMIF(F55:F71,"PSU",I55:I71)</f>
        <v>0</v>
      </c>
      <c r="J16" s="209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06"/>
      <c r="F17" s="207"/>
      <c r="G17" s="206"/>
      <c r="H17" s="207"/>
      <c r="I17" s="206">
        <f>SUMIF(F55:F71,A17,I55:I71)</f>
        <v>0</v>
      </c>
      <c r="J17" s="209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06"/>
      <c r="F18" s="207"/>
      <c r="G18" s="206"/>
      <c r="H18" s="207"/>
      <c r="I18" s="206">
        <f>SUMIF(F55:F71,A18,I55:I71)</f>
        <v>0</v>
      </c>
      <c r="J18" s="209"/>
    </row>
    <row r="19" spans="1:10" ht="23.25" customHeight="1" x14ac:dyDescent="0.2">
      <c r="A19" s="138" t="s">
        <v>96</v>
      </c>
      <c r="B19" s="38" t="s">
        <v>27</v>
      </c>
      <c r="C19" s="62"/>
      <c r="D19" s="63"/>
      <c r="E19" s="206"/>
      <c r="F19" s="207"/>
      <c r="G19" s="206"/>
      <c r="H19" s="207"/>
      <c r="I19" s="206">
        <f>SUMIF(F55:F71,A19,I55:I71)</f>
        <v>0</v>
      </c>
      <c r="J19" s="209"/>
    </row>
    <row r="20" spans="1:10" ht="23.25" customHeight="1" x14ac:dyDescent="0.2">
      <c r="A20" s="138" t="s">
        <v>97</v>
      </c>
      <c r="B20" s="38" t="s">
        <v>28</v>
      </c>
      <c r="C20" s="62"/>
      <c r="D20" s="63"/>
      <c r="E20" s="206"/>
      <c r="F20" s="207"/>
      <c r="G20" s="206"/>
      <c r="H20" s="207"/>
      <c r="I20" s="206">
        <f>SUMIF(F55:F71,A20,I55:I71)</f>
        <v>0</v>
      </c>
      <c r="J20" s="209"/>
    </row>
    <row r="21" spans="1:10" ht="23.25" customHeight="1" x14ac:dyDescent="0.2">
      <c r="A21" s="2"/>
      <c r="B21" s="48" t="s">
        <v>29</v>
      </c>
      <c r="C21" s="64"/>
      <c r="D21" s="65"/>
      <c r="E21" s="215"/>
      <c r="F21" s="243"/>
      <c r="G21" s="215"/>
      <c r="H21" s="243"/>
      <c r="I21" s="215">
        <f>SUM(I16:J20)</f>
        <v>0</v>
      </c>
      <c r="J21" s="216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04">
        <f>ZakladDPHSniVypocet</f>
        <v>0</v>
      </c>
      <c r="H23" s="205"/>
      <c r="I23" s="20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02">
        <f>A23</f>
        <v>0</v>
      </c>
      <c r="H24" s="203"/>
      <c r="I24" s="20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4">
        <f>I21</f>
        <v>0</v>
      </c>
      <c r="H25" s="205"/>
      <c r="I25" s="20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2">
        <f>A25</f>
        <v>0</v>
      </c>
      <c r="H26" s="233"/>
      <c r="I26" s="23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4">
        <f>CenaCelkem-(ZakladDPHSni+DPHSni+ZakladDPHZakl+DPHZakl)</f>
        <v>0</v>
      </c>
      <c r="H27" s="234"/>
      <c r="I27" s="234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08">
        <f>ZakladDPHSniVypocet+ZakladDPHZaklVypocet</f>
        <v>0</v>
      </c>
      <c r="H28" s="210"/>
      <c r="I28" s="210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08">
        <f>A27</f>
        <v>0</v>
      </c>
      <c r="H29" s="208"/>
      <c r="I29" s="208"/>
      <c r="J29" s="119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1"/>
      <c r="E34" s="212"/>
      <c r="G34" s="213"/>
      <c r="H34" s="214"/>
      <c r="I34" s="214"/>
      <c r="J34" s="25"/>
    </row>
    <row r="35" spans="1:10" ht="12.75" customHeight="1" x14ac:dyDescent="0.2">
      <c r="A35" s="2"/>
      <c r="B35" s="2"/>
      <c r="D35" s="201" t="s">
        <v>2</v>
      </c>
      <c r="E35" s="20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14.25" customHeight="1" x14ac:dyDescent="0.2">
      <c r="A39" s="88">
        <v>1</v>
      </c>
      <c r="B39" s="98" t="s">
        <v>45</v>
      </c>
      <c r="C39" s="197"/>
      <c r="D39" s="197"/>
      <c r="E39" s="197"/>
      <c r="F39" s="99">
        <f>'SO01 000 Pol'!AE16+'SO01 001 Pol'!AE229</f>
        <v>0</v>
      </c>
      <c r="G39" s="100">
        <f>'SO01 000 Pol'!AF16+'SO01 001 Pol'!AF229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 x14ac:dyDescent="0.2">
      <c r="A40" s="88">
        <v>2</v>
      </c>
      <c r="B40" s="103"/>
      <c r="C40" s="196" t="s">
        <v>46</v>
      </c>
      <c r="D40" s="196"/>
      <c r="E40" s="196"/>
      <c r="F40" s="104"/>
      <c r="G40" s="105"/>
      <c r="H40" s="105">
        <f>(F40*SazbaDPH1/100)+(G40*SazbaDPH2/100)</f>
        <v>0</v>
      </c>
      <c r="I40" s="105"/>
      <c r="J40" s="106"/>
    </row>
    <row r="41" spans="1:10" ht="25.5" customHeight="1" x14ac:dyDescent="0.2">
      <c r="A41" s="88">
        <v>2</v>
      </c>
      <c r="B41" s="103" t="s">
        <v>47</v>
      </c>
      <c r="C41" s="196" t="s">
        <v>44</v>
      </c>
      <c r="D41" s="196"/>
      <c r="E41" s="196"/>
      <c r="F41" s="104">
        <f>'SO01 000 Pol'!AE16+'SO01 001 Pol'!AE229</f>
        <v>0</v>
      </c>
      <c r="G41" s="105">
        <f>'SO01 000 Pol'!G19+'SO01 001 Pol'!AF229</f>
        <v>0</v>
      </c>
      <c r="H41" s="105">
        <f>(F41*SazbaDPH1/100)+(G41*SazbaDPH2/100)</f>
        <v>0</v>
      </c>
      <c r="I41" s="105">
        <f>F41+G41+H41</f>
        <v>0</v>
      </c>
      <c r="J41" s="106" t="str">
        <f>IF(CenaCelkemVypocet=0,"",I41/CenaCelkemVypocet*100)</f>
        <v/>
      </c>
    </row>
    <row r="42" spans="1:10" ht="25.5" customHeight="1" x14ac:dyDescent="0.2">
      <c r="A42" s="88">
        <v>3</v>
      </c>
      <c r="B42" s="107" t="s">
        <v>48</v>
      </c>
      <c r="C42" s="197" t="s">
        <v>49</v>
      </c>
      <c r="D42" s="197"/>
      <c r="E42" s="197"/>
      <c r="F42" s="108">
        <f>'SO01 000 Pol'!AE16</f>
        <v>0</v>
      </c>
      <c r="G42" s="101">
        <f>'SO01 000 Pol'!G19</f>
        <v>0</v>
      </c>
      <c r="H42" s="101">
        <f>(F42*SazbaDPH1/100)+(G42*SazbaDPH2/100)</f>
        <v>0</v>
      </c>
      <c r="I42" s="101">
        <f>F42+G42+H42</f>
        <v>0</v>
      </c>
      <c r="J42" s="102" t="str">
        <f>IF(CenaCelkemVypocet=0,"",I42/CenaCelkemVypocet*100)</f>
        <v/>
      </c>
    </row>
    <row r="43" spans="1:10" ht="25.5" customHeight="1" x14ac:dyDescent="0.2">
      <c r="A43" s="88">
        <v>3</v>
      </c>
      <c r="B43" s="107" t="s">
        <v>50</v>
      </c>
      <c r="C43" s="197" t="s">
        <v>51</v>
      </c>
      <c r="D43" s="197"/>
      <c r="E43" s="197"/>
      <c r="F43" s="108">
        <f>'SO01 001 Pol'!AE229</f>
        <v>0</v>
      </c>
      <c r="G43" s="101">
        <f>'SO01 001 Pol'!AF229</f>
        <v>0</v>
      </c>
      <c r="H43" s="101">
        <f>(F43*SazbaDPH1/100)+(G43*SazbaDPH2/100)</f>
        <v>0</v>
      </c>
      <c r="I43" s="101">
        <f>F43+G43+H43</f>
        <v>0</v>
      </c>
      <c r="J43" s="102" t="str">
        <f>IF(CenaCelkemVypocet=0,"",I43/CenaCelkemVypocet*100)</f>
        <v/>
      </c>
    </row>
    <row r="44" spans="1:10" ht="25.5" customHeight="1" x14ac:dyDescent="0.2">
      <c r="A44" s="88"/>
      <c r="B44" s="198" t="s">
        <v>52</v>
      </c>
      <c r="C44" s="199"/>
      <c r="D44" s="199"/>
      <c r="E44" s="200"/>
      <c r="F44" s="109">
        <f>SUMIF(A39:A43,"=1",F39:F43)</f>
        <v>0</v>
      </c>
      <c r="G44" s="110">
        <f>G41</f>
        <v>0</v>
      </c>
      <c r="H44" s="110">
        <f>H41</f>
        <v>0</v>
      </c>
      <c r="I44" s="110">
        <f>I41</f>
        <v>0</v>
      </c>
      <c r="J44" s="111" t="str">
        <f>J41</f>
        <v/>
      </c>
    </row>
    <row r="46" spans="1:10" x14ac:dyDescent="0.2">
      <c r="A46" t="s">
        <v>54</v>
      </c>
      <c r="B46" t="s">
        <v>55</v>
      </c>
    </row>
    <row r="47" spans="1:10" x14ac:dyDescent="0.2">
      <c r="A47" t="s">
        <v>56</v>
      </c>
      <c r="B47" t="s">
        <v>57</v>
      </c>
    </row>
    <row r="48" spans="1:10" x14ac:dyDescent="0.2">
      <c r="A48" t="s">
        <v>58</v>
      </c>
      <c r="B48" t="s">
        <v>59</v>
      </c>
    </row>
    <row r="49" spans="1:10" x14ac:dyDescent="0.2">
      <c r="A49" t="s">
        <v>58</v>
      </c>
      <c r="B49" t="s">
        <v>60</v>
      </c>
    </row>
    <row r="52" spans="1:10" ht="15.75" x14ac:dyDescent="0.25">
      <c r="B52" s="120" t="s">
        <v>61</v>
      </c>
    </row>
    <row r="54" spans="1:10" ht="25.5" customHeight="1" x14ac:dyDescent="0.2">
      <c r="A54" s="122"/>
      <c r="B54" s="125" t="s">
        <v>17</v>
      </c>
      <c r="C54" s="125" t="s">
        <v>5</v>
      </c>
      <c r="D54" s="126"/>
      <c r="E54" s="126"/>
      <c r="F54" s="127" t="s">
        <v>62</v>
      </c>
      <c r="G54" s="127"/>
      <c r="H54" s="127"/>
      <c r="I54" s="127" t="s">
        <v>29</v>
      </c>
      <c r="J54" s="127" t="s">
        <v>0</v>
      </c>
    </row>
    <row r="55" spans="1:10" ht="36.75" customHeight="1" x14ac:dyDescent="0.2">
      <c r="A55" s="123"/>
      <c r="B55" s="128" t="s">
        <v>63</v>
      </c>
      <c r="C55" s="194" t="s">
        <v>64</v>
      </c>
      <c r="D55" s="195"/>
      <c r="E55" s="195"/>
      <c r="F55" s="136" t="s">
        <v>24</v>
      </c>
      <c r="G55" s="129"/>
      <c r="H55" s="129"/>
      <c r="I55" s="129">
        <f>'SO01 001 Pol'!G8</f>
        <v>0</v>
      </c>
      <c r="J55" s="134" t="str">
        <f>IF(I72=0,"",I55/I72*100)</f>
        <v/>
      </c>
    </row>
    <row r="56" spans="1:10" ht="36.75" customHeight="1" x14ac:dyDescent="0.2">
      <c r="A56" s="123"/>
      <c r="B56" s="128" t="s">
        <v>65</v>
      </c>
      <c r="C56" s="194" t="s">
        <v>66</v>
      </c>
      <c r="D56" s="195"/>
      <c r="E56" s="195"/>
      <c r="F56" s="136" t="s">
        <v>24</v>
      </c>
      <c r="G56" s="129"/>
      <c r="H56" s="129"/>
      <c r="I56" s="129">
        <f>'SO01 001 Pol'!G52</f>
        <v>0</v>
      </c>
      <c r="J56" s="134" t="str">
        <f>IF(I72=0,"",I56/I72*100)</f>
        <v/>
      </c>
    </row>
    <row r="57" spans="1:10" ht="36.75" customHeight="1" x14ac:dyDescent="0.2">
      <c r="A57" s="123"/>
      <c r="B57" s="128" t="s">
        <v>67</v>
      </c>
      <c r="C57" s="194" t="s">
        <v>68</v>
      </c>
      <c r="D57" s="195"/>
      <c r="E57" s="195"/>
      <c r="F57" s="136" t="s">
        <v>24</v>
      </c>
      <c r="G57" s="129"/>
      <c r="H57" s="129"/>
      <c r="I57" s="129">
        <f>'SO01 001 Pol'!G85</f>
        <v>0</v>
      </c>
      <c r="J57" s="134" t="str">
        <f>IF(I72=0,"",I57/I72*100)</f>
        <v/>
      </c>
    </row>
    <row r="58" spans="1:10" ht="36.75" customHeight="1" x14ac:dyDescent="0.2">
      <c r="A58" s="123"/>
      <c r="B58" s="128" t="s">
        <v>69</v>
      </c>
      <c r="C58" s="194" t="s">
        <v>70</v>
      </c>
      <c r="D58" s="195"/>
      <c r="E58" s="195"/>
      <c r="F58" s="136" t="s">
        <v>24</v>
      </c>
      <c r="G58" s="129"/>
      <c r="H58" s="129"/>
      <c r="I58" s="129">
        <f>'SO01 001 Pol'!G97</f>
        <v>0</v>
      </c>
      <c r="J58" s="134" t="str">
        <f>IF(I72=0,"",I58/I72*100)</f>
        <v/>
      </c>
    </row>
    <row r="59" spans="1:10" ht="36.75" customHeight="1" x14ac:dyDescent="0.2">
      <c r="A59" s="123"/>
      <c r="B59" s="128" t="s">
        <v>71</v>
      </c>
      <c r="C59" s="194" t="s">
        <v>72</v>
      </c>
      <c r="D59" s="195"/>
      <c r="E59" s="195"/>
      <c r="F59" s="136" t="s">
        <v>24</v>
      </c>
      <c r="G59" s="129"/>
      <c r="H59" s="129"/>
      <c r="I59" s="129">
        <f>'SO01 001 Pol'!G108</f>
        <v>0</v>
      </c>
      <c r="J59" s="134" t="str">
        <f>IF(I72=0,"",I59/I72*100)</f>
        <v/>
      </c>
    </row>
    <row r="60" spans="1:10" ht="36.75" customHeight="1" x14ac:dyDescent="0.2">
      <c r="A60" s="123"/>
      <c r="B60" s="128" t="s">
        <v>73</v>
      </c>
      <c r="C60" s="194" t="s">
        <v>74</v>
      </c>
      <c r="D60" s="195"/>
      <c r="E60" s="195"/>
      <c r="F60" s="136" t="s">
        <v>24</v>
      </c>
      <c r="G60" s="129"/>
      <c r="H60" s="129"/>
      <c r="I60" s="129">
        <f>'SO01 001 Pol'!G120</f>
        <v>0</v>
      </c>
      <c r="J60" s="134" t="str">
        <f>IF(I72=0,"",I60/I72*100)</f>
        <v/>
      </c>
    </row>
    <row r="61" spans="1:10" ht="36.75" customHeight="1" x14ac:dyDescent="0.2">
      <c r="A61" s="123"/>
      <c r="B61" s="128" t="s">
        <v>75</v>
      </c>
      <c r="C61" s="194" t="s">
        <v>76</v>
      </c>
      <c r="D61" s="195"/>
      <c r="E61" s="195"/>
      <c r="F61" s="136" t="s">
        <v>24</v>
      </c>
      <c r="G61" s="129"/>
      <c r="H61" s="129"/>
      <c r="I61" s="129">
        <f>'SO01 001 Pol'!G127</f>
        <v>0</v>
      </c>
      <c r="J61" s="134" t="str">
        <f>IF(I72=0,"",I61/I72*100)</f>
        <v/>
      </c>
    </row>
    <row r="62" spans="1:10" ht="36.75" customHeight="1" x14ac:dyDescent="0.2">
      <c r="A62" s="123"/>
      <c r="B62" s="128" t="s">
        <v>77</v>
      </c>
      <c r="C62" s="194" t="s">
        <v>78</v>
      </c>
      <c r="D62" s="195"/>
      <c r="E62" s="195"/>
      <c r="F62" s="136" t="s">
        <v>24</v>
      </c>
      <c r="G62" s="129"/>
      <c r="H62" s="129"/>
      <c r="I62" s="129">
        <f>'SO01 001 Pol'!G134</f>
        <v>0</v>
      </c>
      <c r="J62" s="134" t="str">
        <f>IF(I72=0,"",I62/I72*100)</f>
        <v/>
      </c>
    </row>
    <row r="63" spans="1:10" ht="36.75" customHeight="1" x14ac:dyDescent="0.2">
      <c r="A63" s="123"/>
      <c r="B63" s="128" t="s">
        <v>79</v>
      </c>
      <c r="C63" s="194" t="s">
        <v>80</v>
      </c>
      <c r="D63" s="195"/>
      <c r="E63" s="195"/>
      <c r="F63" s="136" t="s">
        <v>24</v>
      </c>
      <c r="G63" s="129"/>
      <c r="H63" s="129"/>
      <c r="I63" s="129">
        <f>'SO01 001 Pol'!G146</f>
        <v>0</v>
      </c>
      <c r="J63" s="134" t="str">
        <f>IF(I72=0,"",I63/I72*100)</f>
        <v/>
      </c>
    </row>
    <row r="64" spans="1:10" ht="36.75" customHeight="1" x14ac:dyDescent="0.2">
      <c r="A64" s="123"/>
      <c r="B64" s="128" t="s">
        <v>81</v>
      </c>
      <c r="C64" s="194" t="s">
        <v>82</v>
      </c>
      <c r="D64" s="195"/>
      <c r="E64" s="195"/>
      <c r="F64" s="136" t="s">
        <v>24</v>
      </c>
      <c r="G64" s="129"/>
      <c r="H64" s="129"/>
      <c r="I64" s="129">
        <f>'SO01 001 Pol'!G151</f>
        <v>0</v>
      </c>
      <c r="J64" s="134" t="str">
        <f>IF(I72=0,"",I64/I72*100)</f>
        <v/>
      </c>
    </row>
    <row r="65" spans="1:10" ht="36.75" customHeight="1" x14ac:dyDescent="0.2">
      <c r="A65" s="123"/>
      <c r="B65" s="128" t="s">
        <v>83</v>
      </c>
      <c r="C65" s="194" t="s">
        <v>84</v>
      </c>
      <c r="D65" s="195"/>
      <c r="E65" s="195"/>
      <c r="F65" s="136" t="s">
        <v>25</v>
      </c>
      <c r="G65" s="129"/>
      <c r="H65" s="129"/>
      <c r="I65" s="129">
        <f>'SO01 001 Pol'!G154</f>
        <v>0</v>
      </c>
      <c r="J65" s="134" t="str">
        <f>IF(I72=0,"",I65/I72*100)</f>
        <v/>
      </c>
    </row>
    <row r="66" spans="1:10" ht="36.75" customHeight="1" x14ac:dyDescent="0.2">
      <c r="A66" s="123"/>
      <c r="B66" s="128" t="s">
        <v>85</v>
      </c>
      <c r="C66" s="194" t="s">
        <v>86</v>
      </c>
      <c r="D66" s="195"/>
      <c r="E66" s="195"/>
      <c r="F66" s="136" t="s">
        <v>25</v>
      </c>
      <c r="G66" s="129"/>
      <c r="H66" s="129"/>
      <c r="I66" s="129">
        <f>'SO01 001 Pol'!G171</f>
        <v>0</v>
      </c>
      <c r="J66" s="134" t="str">
        <f>IF(I72=0,"",I66/I72*100)</f>
        <v/>
      </c>
    </row>
    <row r="67" spans="1:10" ht="36.75" customHeight="1" x14ac:dyDescent="0.2">
      <c r="A67" s="123"/>
      <c r="B67" s="128" t="s">
        <v>87</v>
      </c>
      <c r="C67" s="194" t="s">
        <v>88</v>
      </c>
      <c r="D67" s="195"/>
      <c r="E67" s="195"/>
      <c r="F67" s="136" t="s">
        <v>25</v>
      </c>
      <c r="G67" s="129"/>
      <c r="H67" s="129"/>
      <c r="I67" s="129">
        <f>'SO01 001 Pol'!G198</f>
        <v>0</v>
      </c>
      <c r="J67" s="134" t="str">
        <f>IF(I72=0,"",I67/I72*100)</f>
        <v/>
      </c>
    </row>
    <row r="68" spans="1:10" ht="36.75" customHeight="1" x14ac:dyDescent="0.2">
      <c r="A68" s="123"/>
      <c r="B68" s="128" t="s">
        <v>89</v>
      </c>
      <c r="C68" s="194" t="s">
        <v>90</v>
      </c>
      <c r="D68" s="195"/>
      <c r="E68" s="195"/>
      <c r="F68" s="136" t="s">
        <v>25</v>
      </c>
      <c r="G68" s="129"/>
      <c r="H68" s="129"/>
      <c r="I68" s="129">
        <f>'SO01 001 Pol'!G211</f>
        <v>0</v>
      </c>
      <c r="J68" s="134" t="str">
        <f>IF(I72=0,"",I68/I72*100)</f>
        <v/>
      </c>
    </row>
    <row r="69" spans="1:10" ht="36.75" customHeight="1" x14ac:dyDescent="0.2">
      <c r="A69" s="123"/>
      <c r="B69" s="128" t="s">
        <v>91</v>
      </c>
      <c r="C69" s="194" t="s">
        <v>92</v>
      </c>
      <c r="D69" s="195"/>
      <c r="E69" s="195"/>
      <c r="F69" s="136" t="s">
        <v>25</v>
      </c>
      <c r="G69" s="129"/>
      <c r="H69" s="129"/>
      <c r="I69" s="129">
        <f>'SO01 001 Pol'!G216</f>
        <v>0</v>
      </c>
      <c r="J69" s="134" t="str">
        <f>IF(I72=0,"",I69/I72*100)</f>
        <v/>
      </c>
    </row>
    <row r="70" spans="1:10" ht="36.75" customHeight="1" x14ac:dyDescent="0.2">
      <c r="A70" s="123"/>
      <c r="B70" s="128" t="s">
        <v>93</v>
      </c>
      <c r="C70" s="194" t="s">
        <v>94</v>
      </c>
      <c r="D70" s="195"/>
      <c r="E70" s="195"/>
      <c r="F70" s="136" t="s">
        <v>95</v>
      </c>
      <c r="G70" s="129"/>
      <c r="H70" s="129"/>
      <c r="I70" s="129">
        <f>'SO01 001 Pol'!G224</f>
        <v>0</v>
      </c>
      <c r="J70" s="134" t="str">
        <f>IF(I72=0,"",I70/I72*100)</f>
        <v/>
      </c>
    </row>
    <row r="71" spans="1:10" ht="36.75" customHeight="1" x14ac:dyDescent="0.2">
      <c r="A71" s="123"/>
      <c r="B71" s="128" t="s">
        <v>96</v>
      </c>
      <c r="C71" s="194" t="s">
        <v>27</v>
      </c>
      <c r="D71" s="195"/>
      <c r="E71" s="195"/>
      <c r="F71" s="136" t="s">
        <v>96</v>
      </c>
      <c r="G71" s="129"/>
      <c r="H71" s="129"/>
      <c r="I71" s="129">
        <f>'SO01 000 Pol'!G8</f>
        <v>0</v>
      </c>
      <c r="J71" s="134" t="str">
        <f>IF(I72=0,"",I71/I72*100)</f>
        <v/>
      </c>
    </row>
    <row r="72" spans="1:10" ht="25.5" customHeight="1" x14ac:dyDescent="0.2">
      <c r="A72" s="124"/>
      <c r="B72" s="130" t="s">
        <v>1</v>
      </c>
      <c r="C72" s="131"/>
      <c r="D72" s="132"/>
      <c r="E72" s="132"/>
      <c r="F72" s="137"/>
      <c r="G72" s="133"/>
      <c r="H72" s="133"/>
      <c r="I72" s="133">
        <f>SUM(I55:I71)</f>
        <v>0</v>
      </c>
      <c r="J72" s="135">
        <f>SUM(J55:J71)</f>
        <v>0</v>
      </c>
    </row>
    <row r="73" spans="1:10" x14ac:dyDescent="0.2">
      <c r="F73" s="86"/>
      <c r="G73" s="86"/>
      <c r="H73" s="86"/>
      <c r="I73" s="86"/>
      <c r="J73" s="87"/>
    </row>
    <row r="74" spans="1:10" x14ac:dyDescent="0.2">
      <c r="F74" s="86"/>
      <c r="G74" s="86"/>
      <c r="H74" s="86"/>
      <c r="I74" s="86"/>
      <c r="J74" s="87"/>
    </row>
    <row r="75" spans="1:10" x14ac:dyDescent="0.2">
      <c r="F75" s="86"/>
      <c r="G75" s="86"/>
      <c r="H75" s="86"/>
      <c r="I75" s="86"/>
      <c r="J75" s="8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11:G11"/>
    <mergeCell ref="G15:H15"/>
    <mergeCell ref="C39:E39"/>
    <mergeCell ref="D35:E35"/>
    <mergeCell ref="G24:I24"/>
    <mergeCell ref="G23:I23"/>
    <mergeCell ref="E19:F19"/>
    <mergeCell ref="G29:I29"/>
    <mergeCell ref="G25:I25"/>
    <mergeCell ref="I19:J19"/>
    <mergeCell ref="G28:I28"/>
    <mergeCell ref="D34:E34"/>
    <mergeCell ref="G34:I34"/>
    <mergeCell ref="E20:F20"/>
    <mergeCell ref="I20:J20"/>
    <mergeCell ref="I21:J21"/>
    <mergeCell ref="G19:H19"/>
    <mergeCell ref="G20:H20"/>
    <mergeCell ref="C40:E40"/>
    <mergeCell ref="C41:E41"/>
    <mergeCell ref="C42:E42"/>
    <mergeCell ref="C43:E43"/>
    <mergeCell ref="B44:E4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9:E69"/>
    <mergeCell ref="C70:E70"/>
    <mergeCell ref="C71:E71"/>
    <mergeCell ref="C64:E64"/>
    <mergeCell ref="C65:E65"/>
    <mergeCell ref="C66:E66"/>
    <mergeCell ref="C67:E67"/>
    <mergeCell ref="C68:E6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5" t="s">
        <v>6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50" t="s">
        <v>7</v>
      </c>
      <c r="B2" s="49"/>
      <c r="C2" s="247"/>
      <c r="D2" s="247"/>
      <c r="E2" s="247"/>
      <c r="F2" s="247"/>
      <c r="G2" s="248"/>
    </row>
    <row r="3" spans="1:7" ht="24.95" customHeight="1" x14ac:dyDescent="0.2">
      <c r="A3" s="50" t="s">
        <v>8</v>
      </c>
      <c r="B3" s="49"/>
      <c r="C3" s="247"/>
      <c r="D3" s="247"/>
      <c r="E3" s="247"/>
      <c r="F3" s="247"/>
      <c r="G3" s="248"/>
    </row>
    <row r="4" spans="1:7" ht="24.95" customHeight="1" x14ac:dyDescent="0.2">
      <c r="A4" s="50" t="s">
        <v>9</v>
      </c>
      <c r="B4" s="49"/>
      <c r="C4" s="247"/>
      <c r="D4" s="247"/>
      <c r="E4" s="247"/>
      <c r="F4" s="247"/>
      <c r="G4" s="248"/>
    </row>
    <row r="5" spans="1:7" x14ac:dyDescent="0.2">
      <c r="B5" s="4"/>
      <c r="C5" s="5"/>
      <c r="D5" s="6"/>
    </row>
  </sheetData>
  <sheetProtection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27" sqref="F27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98</v>
      </c>
      <c r="B1" s="249"/>
      <c r="C1" s="249"/>
      <c r="D1" s="249"/>
      <c r="E1" s="249"/>
      <c r="F1" s="249"/>
      <c r="G1" s="249"/>
      <c r="AG1" t="s">
        <v>99</v>
      </c>
    </row>
    <row r="2" spans="1:60" ht="25.15" customHeight="1" x14ac:dyDescent="0.2">
      <c r="A2" s="139" t="s">
        <v>7</v>
      </c>
      <c r="B2" s="49" t="s">
        <v>43</v>
      </c>
      <c r="C2" s="250" t="s">
        <v>44</v>
      </c>
      <c r="D2" s="251"/>
      <c r="E2" s="251"/>
      <c r="F2" s="251"/>
      <c r="G2" s="252"/>
      <c r="AG2" t="s">
        <v>100</v>
      </c>
    </row>
    <row r="3" spans="1:60" ht="25.15" customHeight="1" x14ac:dyDescent="0.2">
      <c r="A3" s="139" t="s">
        <v>8</v>
      </c>
      <c r="B3" s="49" t="s">
        <v>47</v>
      </c>
      <c r="C3" s="250" t="s">
        <v>44</v>
      </c>
      <c r="D3" s="251"/>
      <c r="E3" s="251"/>
      <c r="F3" s="251"/>
      <c r="G3" s="252"/>
      <c r="AC3" s="121" t="s">
        <v>100</v>
      </c>
      <c r="AG3" t="s">
        <v>101</v>
      </c>
    </row>
    <row r="4" spans="1:60" ht="25.15" customHeight="1" x14ac:dyDescent="0.2">
      <c r="A4" s="140" t="s">
        <v>9</v>
      </c>
      <c r="B4" s="141" t="s">
        <v>48</v>
      </c>
      <c r="C4" s="253" t="s">
        <v>49</v>
      </c>
      <c r="D4" s="254"/>
      <c r="E4" s="254"/>
      <c r="F4" s="254"/>
      <c r="G4" s="255"/>
      <c r="AG4" t="s">
        <v>102</v>
      </c>
    </row>
    <row r="5" spans="1:60" x14ac:dyDescent="0.2">
      <c r="D5" s="10"/>
    </row>
    <row r="6" spans="1:60" ht="38.25" x14ac:dyDescent="0.2">
      <c r="A6" s="143" t="s">
        <v>103</v>
      </c>
      <c r="B6" s="145" t="s">
        <v>104</v>
      </c>
      <c r="C6" s="145" t="s">
        <v>105</v>
      </c>
      <c r="D6" s="144" t="s">
        <v>106</v>
      </c>
      <c r="E6" s="143" t="s">
        <v>107</v>
      </c>
      <c r="F6" s="142" t="s">
        <v>108</v>
      </c>
      <c r="G6" s="143" t="s">
        <v>29</v>
      </c>
      <c r="H6" s="146" t="s">
        <v>30</v>
      </c>
      <c r="I6" s="146" t="s">
        <v>109</v>
      </c>
      <c r="J6" s="146" t="s">
        <v>31</v>
      </c>
      <c r="K6" s="146" t="s">
        <v>110</v>
      </c>
      <c r="L6" s="146" t="s">
        <v>111</v>
      </c>
      <c r="M6" s="146" t="s">
        <v>112</v>
      </c>
      <c r="N6" s="146" t="s">
        <v>113</v>
      </c>
      <c r="O6" s="146" t="s">
        <v>114</v>
      </c>
      <c r="P6" s="146" t="s">
        <v>115</v>
      </c>
      <c r="Q6" s="146" t="s">
        <v>116</v>
      </c>
      <c r="R6" s="146" t="s">
        <v>117</v>
      </c>
      <c r="S6" s="146" t="s">
        <v>118</v>
      </c>
      <c r="T6" s="146" t="s">
        <v>119</v>
      </c>
      <c r="U6" s="146" t="s">
        <v>120</v>
      </c>
      <c r="V6" s="146" t="s">
        <v>121</v>
      </c>
      <c r="W6" s="146" t="s">
        <v>122</v>
      </c>
      <c r="X6" s="146" t="s">
        <v>123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124</v>
      </c>
      <c r="B8" s="161" t="s">
        <v>96</v>
      </c>
      <c r="C8" s="173" t="s">
        <v>27</v>
      </c>
      <c r="D8" s="162"/>
      <c r="E8" s="163"/>
      <c r="F8" s="164"/>
      <c r="G8" s="164">
        <f>SUMIF(AG9:AG17,"&lt;&gt;NOR",G9:G17)</f>
        <v>0</v>
      </c>
      <c r="H8" s="164"/>
      <c r="I8" s="164">
        <f>SUM(I9:I14)</f>
        <v>0</v>
      </c>
      <c r="J8" s="164"/>
      <c r="K8" s="164">
        <f>SUM(K9:K14)</f>
        <v>85000</v>
      </c>
      <c r="L8" s="164"/>
      <c r="M8" s="164">
        <f>SUM(M9:M14)</f>
        <v>0</v>
      </c>
      <c r="N8" s="164"/>
      <c r="O8" s="164">
        <f>SUM(O9:O14)</f>
        <v>0</v>
      </c>
      <c r="P8" s="164"/>
      <c r="Q8" s="164">
        <f>SUM(Q9:Q14)</f>
        <v>0</v>
      </c>
      <c r="R8" s="164"/>
      <c r="S8" s="164"/>
      <c r="T8" s="165"/>
      <c r="U8" s="159"/>
      <c r="V8" s="159">
        <f>SUM(V9:V14)</f>
        <v>0</v>
      </c>
      <c r="W8" s="159"/>
      <c r="X8" s="159"/>
      <c r="AG8" t="s">
        <v>125</v>
      </c>
    </row>
    <row r="9" spans="1:60" outlineLevel="1" x14ac:dyDescent="0.2">
      <c r="A9" s="166">
        <v>1</v>
      </c>
      <c r="B9" s="167" t="s">
        <v>126</v>
      </c>
      <c r="C9" s="174" t="s">
        <v>127</v>
      </c>
      <c r="D9" s="168" t="s">
        <v>128</v>
      </c>
      <c r="E9" s="189">
        <v>1</v>
      </c>
      <c r="F9" s="169"/>
      <c r="G9" s="170">
        <f>ROUND(E9*F9,2)</f>
        <v>0</v>
      </c>
      <c r="H9" s="169">
        <v>0</v>
      </c>
      <c r="I9" s="170">
        <f>ROUND(E9*H9,2)</f>
        <v>0</v>
      </c>
      <c r="J9" s="169">
        <v>15000</v>
      </c>
      <c r="K9" s="170">
        <f>ROUND(E9*J9,2)</f>
        <v>15000</v>
      </c>
      <c r="L9" s="170">
        <v>21</v>
      </c>
      <c r="M9" s="170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0"/>
      <c r="S9" s="170" t="s">
        <v>129</v>
      </c>
      <c r="T9" s="171" t="s">
        <v>130</v>
      </c>
      <c r="U9" s="156">
        <v>0</v>
      </c>
      <c r="V9" s="156">
        <f>ROUND(E9*U9,2)</f>
        <v>0</v>
      </c>
      <c r="W9" s="156"/>
      <c r="X9" s="156" t="s">
        <v>131</v>
      </c>
      <c r="Y9" s="147"/>
      <c r="Z9" s="147"/>
      <c r="AA9" s="147"/>
      <c r="AB9" s="147"/>
      <c r="AC9" s="147"/>
      <c r="AD9" s="147"/>
      <c r="AE9" s="147"/>
      <c r="AF9" s="147"/>
      <c r="AG9" s="147" t="s">
        <v>132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75" t="s">
        <v>63</v>
      </c>
      <c r="D10" s="157"/>
      <c r="E10" s="190">
        <v>1</v>
      </c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133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6">
        <v>2</v>
      </c>
      <c r="B11" s="167" t="s">
        <v>134</v>
      </c>
      <c r="C11" s="174" t="s">
        <v>135</v>
      </c>
      <c r="D11" s="168" t="s">
        <v>128</v>
      </c>
      <c r="E11" s="189">
        <v>3</v>
      </c>
      <c r="F11" s="169"/>
      <c r="G11" s="170">
        <f>ROUND(E11*F11,2)</f>
        <v>0</v>
      </c>
      <c r="H11" s="169">
        <v>0</v>
      </c>
      <c r="I11" s="170">
        <f>ROUND(E11*H11,2)</f>
        <v>0</v>
      </c>
      <c r="J11" s="169">
        <v>20000</v>
      </c>
      <c r="K11" s="170">
        <f>ROUND(E11*J11,2)</f>
        <v>60000</v>
      </c>
      <c r="L11" s="170">
        <v>21</v>
      </c>
      <c r="M11" s="170">
        <f>G11*(1+L11/100)</f>
        <v>0</v>
      </c>
      <c r="N11" s="170">
        <v>0</v>
      </c>
      <c r="O11" s="170">
        <f>ROUND(E11*N11,2)</f>
        <v>0</v>
      </c>
      <c r="P11" s="170">
        <v>0</v>
      </c>
      <c r="Q11" s="170">
        <f>ROUND(E11*P11,2)</f>
        <v>0</v>
      </c>
      <c r="R11" s="170"/>
      <c r="S11" s="170" t="s">
        <v>129</v>
      </c>
      <c r="T11" s="171" t="s">
        <v>130</v>
      </c>
      <c r="U11" s="156">
        <v>0</v>
      </c>
      <c r="V11" s="156">
        <f>ROUND(E11*U11,2)</f>
        <v>0</v>
      </c>
      <c r="W11" s="156"/>
      <c r="X11" s="156" t="s">
        <v>131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132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75" t="s">
        <v>67</v>
      </c>
      <c r="D12" s="157"/>
      <c r="E12" s="190">
        <v>3</v>
      </c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133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6">
        <v>3</v>
      </c>
      <c r="B13" s="167" t="s">
        <v>136</v>
      </c>
      <c r="C13" s="174" t="s">
        <v>137</v>
      </c>
      <c r="D13" s="168" t="s">
        <v>128</v>
      </c>
      <c r="E13" s="189">
        <v>1</v>
      </c>
      <c r="F13" s="169"/>
      <c r="G13" s="170">
        <f>ROUND(E13*F13,2)</f>
        <v>0</v>
      </c>
      <c r="H13" s="169">
        <v>0</v>
      </c>
      <c r="I13" s="170">
        <f>ROUND(E13*H13,2)</f>
        <v>0</v>
      </c>
      <c r="J13" s="169">
        <v>10000</v>
      </c>
      <c r="K13" s="170">
        <f>ROUND(E13*J13,2)</f>
        <v>10000</v>
      </c>
      <c r="L13" s="170">
        <v>21</v>
      </c>
      <c r="M13" s="170">
        <f>G13*(1+L13/100)</f>
        <v>0</v>
      </c>
      <c r="N13" s="170">
        <v>0</v>
      </c>
      <c r="O13" s="170">
        <f>ROUND(E13*N13,2)</f>
        <v>0</v>
      </c>
      <c r="P13" s="170">
        <v>0</v>
      </c>
      <c r="Q13" s="170">
        <f>ROUND(E13*P13,2)</f>
        <v>0</v>
      </c>
      <c r="R13" s="170"/>
      <c r="S13" s="170" t="s">
        <v>129</v>
      </c>
      <c r="T13" s="171" t="s">
        <v>130</v>
      </c>
      <c r="U13" s="156">
        <v>0</v>
      </c>
      <c r="V13" s="156">
        <f>ROUND(E13*U13,2)</f>
        <v>0</v>
      </c>
      <c r="W13" s="156"/>
      <c r="X13" s="156" t="s">
        <v>131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132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75" t="s">
        <v>63</v>
      </c>
      <c r="D14" s="157"/>
      <c r="E14" s="190">
        <v>1</v>
      </c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133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x14ac:dyDescent="0.2">
      <c r="A15" s="166">
        <v>4</v>
      </c>
      <c r="B15" s="167"/>
      <c r="C15" s="174" t="s">
        <v>377</v>
      </c>
      <c r="D15" s="168" t="s">
        <v>128</v>
      </c>
      <c r="E15" s="189">
        <v>1</v>
      </c>
      <c r="F15" s="169"/>
      <c r="G15" s="170">
        <f>ROUND(E15*F15,2)</f>
        <v>0</v>
      </c>
      <c r="H15" s="169">
        <v>0</v>
      </c>
      <c r="I15" s="170">
        <f>ROUND(E15*H15,2)</f>
        <v>0</v>
      </c>
      <c r="J15" s="169">
        <v>10000</v>
      </c>
      <c r="K15" s="170">
        <f>ROUND(E15*J15,2)</f>
        <v>10000</v>
      </c>
      <c r="L15" s="170">
        <v>21</v>
      </c>
      <c r="M15" s="170">
        <f>G15*(1+L15/100)</f>
        <v>0</v>
      </c>
      <c r="N15" s="170">
        <v>0</v>
      </c>
      <c r="O15" s="170">
        <f>ROUND(E15*N15,2)</f>
        <v>0</v>
      </c>
      <c r="P15" s="170">
        <v>0</v>
      </c>
      <c r="Q15" s="170">
        <f>ROUND(E15*P15,2)</f>
        <v>0</v>
      </c>
      <c r="R15" s="170"/>
      <c r="S15" s="170" t="s">
        <v>129</v>
      </c>
      <c r="T15" s="171" t="s">
        <v>130</v>
      </c>
      <c r="U15" s="3"/>
      <c r="V15" s="3"/>
      <c r="W15" s="3"/>
      <c r="X15" s="3"/>
      <c r="AE15">
        <v>15</v>
      </c>
      <c r="AF15">
        <v>21</v>
      </c>
      <c r="AG15" t="s">
        <v>111</v>
      </c>
    </row>
    <row r="16" spans="1:60" x14ac:dyDescent="0.2">
      <c r="A16" s="154"/>
      <c r="B16" s="155"/>
      <c r="C16" s="175" t="s">
        <v>63</v>
      </c>
      <c r="D16" s="157"/>
      <c r="E16" s="190">
        <v>1</v>
      </c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3"/>
      <c r="V16" s="3"/>
      <c r="W16" s="3"/>
      <c r="X16" s="3"/>
      <c r="AE16">
        <f>SUMIF(L7:L14,AE15,G7:G14)</f>
        <v>0</v>
      </c>
      <c r="AF16">
        <f>SUMIF(L7:L14,AF15,G7:G14)</f>
        <v>0</v>
      </c>
      <c r="AG16" t="s">
        <v>138</v>
      </c>
    </row>
    <row r="17" spans="1:33" x14ac:dyDescent="0.2">
      <c r="A17" s="166">
        <v>5</v>
      </c>
      <c r="B17" s="167"/>
      <c r="C17" s="174" t="s">
        <v>376</v>
      </c>
      <c r="D17" s="168" t="s">
        <v>128</v>
      </c>
      <c r="E17" s="189">
        <v>1</v>
      </c>
      <c r="F17" s="169"/>
      <c r="G17" s="170">
        <f>ROUND(E17*F17,2)</f>
        <v>0</v>
      </c>
      <c r="H17" s="169">
        <v>0</v>
      </c>
      <c r="I17" s="170">
        <f>ROUND(E17*H17,2)</f>
        <v>0</v>
      </c>
      <c r="J17" s="169">
        <v>10000</v>
      </c>
      <c r="K17" s="170">
        <f>ROUND(E17*J17,2)</f>
        <v>10000</v>
      </c>
      <c r="L17" s="170">
        <v>21</v>
      </c>
      <c r="M17" s="170">
        <f>G17*(1+L17/100)</f>
        <v>0</v>
      </c>
      <c r="N17" s="170">
        <v>0</v>
      </c>
      <c r="O17" s="170">
        <f>ROUND(E17*N17,2)</f>
        <v>0</v>
      </c>
      <c r="P17" s="170">
        <v>0</v>
      </c>
      <c r="Q17" s="170">
        <f>ROUND(E17*P17,2)</f>
        <v>0</v>
      </c>
      <c r="R17" s="170"/>
      <c r="S17" s="170" t="s">
        <v>129</v>
      </c>
      <c r="T17" s="171" t="s">
        <v>130</v>
      </c>
      <c r="AG17" t="s">
        <v>139</v>
      </c>
    </row>
    <row r="18" spans="1:33" x14ac:dyDescent="0.2">
      <c r="A18" s="154"/>
      <c r="B18" s="155"/>
      <c r="C18" s="175" t="s">
        <v>63</v>
      </c>
      <c r="D18" s="157"/>
      <c r="E18" s="190">
        <v>1</v>
      </c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</row>
    <row r="19" spans="1:33" x14ac:dyDescent="0.2">
      <c r="A19" s="150"/>
      <c r="B19" s="151" t="s">
        <v>29</v>
      </c>
      <c r="C19" s="177"/>
      <c r="D19" s="152"/>
      <c r="E19" s="153"/>
      <c r="F19" s="153"/>
      <c r="G19" s="172">
        <f>G17+G15+G13+G11+G9</f>
        <v>0</v>
      </c>
    </row>
    <row r="20" spans="1:33" x14ac:dyDescent="0.2">
      <c r="D20" s="10"/>
    </row>
    <row r="21" spans="1:33" x14ac:dyDescent="0.2">
      <c r="D21" s="10"/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Z21" sqref="Z2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9" t="s">
        <v>98</v>
      </c>
      <c r="B1" s="249"/>
      <c r="C1" s="249"/>
      <c r="D1" s="249"/>
      <c r="E1" s="249"/>
      <c r="F1" s="249"/>
      <c r="G1" s="249"/>
      <c r="AG1" t="s">
        <v>99</v>
      </c>
    </row>
    <row r="2" spans="1:60" ht="25.15" customHeight="1" x14ac:dyDescent="0.2">
      <c r="A2" s="139" t="s">
        <v>7</v>
      </c>
      <c r="B2" s="49" t="s">
        <v>43</v>
      </c>
      <c r="C2" s="250" t="s">
        <v>44</v>
      </c>
      <c r="D2" s="251"/>
      <c r="E2" s="251"/>
      <c r="F2" s="251"/>
      <c r="G2" s="252"/>
      <c r="AG2" t="s">
        <v>100</v>
      </c>
    </row>
    <row r="3" spans="1:60" ht="25.15" customHeight="1" x14ac:dyDescent="0.2">
      <c r="A3" s="139" t="s">
        <v>8</v>
      </c>
      <c r="B3" s="49" t="s">
        <v>47</v>
      </c>
      <c r="C3" s="250" t="s">
        <v>44</v>
      </c>
      <c r="D3" s="251"/>
      <c r="E3" s="251"/>
      <c r="F3" s="251"/>
      <c r="G3" s="252"/>
      <c r="AC3" s="121" t="s">
        <v>100</v>
      </c>
      <c r="AG3" t="s">
        <v>101</v>
      </c>
    </row>
    <row r="4" spans="1:60" ht="25.15" customHeight="1" x14ac:dyDescent="0.2">
      <c r="A4" s="140" t="s">
        <v>9</v>
      </c>
      <c r="B4" s="141" t="s">
        <v>50</v>
      </c>
      <c r="C4" s="253" t="s">
        <v>51</v>
      </c>
      <c r="D4" s="254"/>
      <c r="E4" s="254"/>
      <c r="F4" s="254"/>
      <c r="G4" s="255"/>
      <c r="AG4" t="s">
        <v>102</v>
      </c>
    </row>
    <row r="5" spans="1:60" x14ac:dyDescent="0.2">
      <c r="D5" s="10"/>
    </row>
    <row r="6" spans="1:60" ht="38.25" x14ac:dyDescent="0.2">
      <c r="A6" s="143" t="s">
        <v>103</v>
      </c>
      <c r="B6" s="145" t="s">
        <v>104</v>
      </c>
      <c r="C6" s="145" t="s">
        <v>105</v>
      </c>
      <c r="D6" s="144" t="s">
        <v>106</v>
      </c>
      <c r="E6" s="143" t="s">
        <v>107</v>
      </c>
      <c r="F6" s="142" t="s">
        <v>108</v>
      </c>
      <c r="G6" s="143" t="s">
        <v>29</v>
      </c>
      <c r="H6" s="146" t="s">
        <v>30</v>
      </c>
      <c r="I6" s="146" t="s">
        <v>109</v>
      </c>
      <c r="J6" s="146" t="s">
        <v>31</v>
      </c>
      <c r="K6" s="146" t="s">
        <v>110</v>
      </c>
      <c r="L6" s="146" t="s">
        <v>111</v>
      </c>
      <c r="M6" s="146" t="s">
        <v>112</v>
      </c>
      <c r="N6" s="146" t="s">
        <v>113</v>
      </c>
      <c r="O6" s="146" t="s">
        <v>114</v>
      </c>
      <c r="P6" s="146" t="s">
        <v>115</v>
      </c>
      <c r="Q6" s="146" t="s">
        <v>116</v>
      </c>
      <c r="R6" s="146" t="s">
        <v>117</v>
      </c>
      <c r="S6" s="146" t="s">
        <v>118</v>
      </c>
      <c r="T6" s="146" t="s">
        <v>119</v>
      </c>
      <c r="U6" s="146" t="s">
        <v>120</v>
      </c>
      <c r="V6" s="146" t="s">
        <v>121</v>
      </c>
      <c r="W6" s="146" t="s">
        <v>122</v>
      </c>
      <c r="X6" s="146" t="s">
        <v>123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124</v>
      </c>
      <c r="B8" s="161" t="s">
        <v>63</v>
      </c>
      <c r="C8" s="173" t="s">
        <v>64</v>
      </c>
      <c r="D8" s="162"/>
      <c r="E8" s="163"/>
      <c r="F8" s="164"/>
      <c r="G8" s="164">
        <f>SUMIF(AG9:AG51,"&lt;&gt;NOR",G9:G51)</f>
        <v>0</v>
      </c>
      <c r="H8" s="164"/>
      <c r="I8" s="164">
        <f>SUM(I9:I51)</f>
        <v>0</v>
      </c>
      <c r="J8" s="164"/>
      <c r="K8" s="164">
        <f>SUM(K9:K51)</f>
        <v>12366.93</v>
      </c>
      <c r="L8" s="164"/>
      <c r="M8" s="164">
        <f>SUM(M9:M51)</f>
        <v>0</v>
      </c>
      <c r="N8" s="164"/>
      <c r="O8" s="164">
        <f>SUM(O9:O51)</f>
        <v>0</v>
      </c>
      <c r="P8" s="164"/>
      <c r="Q8" s="164">
        <f>SUM(Q9:Q51)</f>
        <v>1.5</v>
      </c>
      <c r="R8" s="164"/>
      <c r="S8" s="164"/>
      <c r="T8" s="165"/>
      <c r="U8" s="159"/>
      <c r="V8" s="159">
        <f>SUM(V9:V51)</f>
        <v>22.46</v>
      </c>
      <c r="W8" s="159"/>
      <c r="X8" s="159"/>
      <c r="AG8" t="s">
        <v>125</v>
      </c>
    </row>
    <row r="9" spans="1:60" ht="22.5" outlineLevel="1" x14ac:dyDescent="0.2">
      <c r="A9" s="166">
        <v>1</v>
      </c>
      <c r="B9" s="167" t="s">
        <v>140</v>
      </c>
      <c r="C9" s="174" t="s">
        <v>141</v>
      </c>
      <c r="D9" s="168" t="s">
        <v>142</v>
      </c>
      <c r="E9" s="189">
        <v>6.8041</v>
      </c>
      <c r="F9" s="169"/>
      <c r="G9" s="170">
        <f>ROUND(E9*F9,2)</f>
        <v>0</v>
      </c>
      <c r="H9" s="169">
        <v>0</v>
      </c>
      <c r="I9" s="170">
        <f>ROUND(E9*H9,2)</f>
        <v>0</v>
      </c>
      <c r="J9" s="169">
        <v>209</v>
      </c>
      <c r="K9" s="170">
        <f>ROUND(E9*J9,2)</f>
        <v>1422.06</v>
      </c>
      <c r="L9" s="170">
        <v>21</v>
      </c>
      <c r="M9" s="170">
        <f>G9*(1+L9/100)</f>
        <v>0</v>
      </c>
      <c r="N9" s="170">
        <v>0</v>
      </c>
      <c r="O9" s="170">
        <f>ROUND(E9*N9,2)</f>
        <v>0</v>
      </c>
      <c r="P9" s="170">
        <v>0.22</v>
      </c>
      <c r="Q9" s="170">
        <f>ROUND(E9*P9,2)</f>
        <v>1.5</v>
      </c>
      <c r="R9" s="170" t="s">
        <v>143</v>
      </c>
      <c r="S9" s="170" t="s">
        <v>144</v>
      </c>
      <c r="T9" s="171" t="s">
        <v>144</v>
      </c>
      <c r="U9" s="156">
        <v>0.375</v>
      </c>
      <c r="V9" s="156">
        <f>ROUND(E9*U9,2)</f>
        <v>2.5499999999999998</v>
      </c>
      <c r="W9" s="156"/>
      <c r="X9" s="156" t="s">
        <v>145</v>
      </c>
      <c r="Y9" s="147"/>
      <c r="Z9" s="147"/>
      <c r="AA9" s="147"/>
      <c r="AB9" s="147"/>
      <c r="AC9" s="147"/>
      <c r="AD9" s="147"/>
      <c r="AE9" s="147"/>
      <c r="AF9" s="147"/>
      <c r="AG9" s="147" t="s">
        <v>146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75" t="s">
        <v>147</v>
      </c>
      <c r="D10" s="157"/>
      <c r="E10" s="190">
        <v>0.78249999999999997</v>
      </c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133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75" t="s">
        <v>148</v>
      </c>
      <c r="D11" s="157"/>
      <c r="E11" s="190">
        <v>4.5216000000000003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133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75" t="s">
        <v>149</v>
      </c>
      <c r="D12" s="157"/>
      <c r="E12" s="190">
        <v>1.5</v>
      </c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133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6">
        <v>2</v>
      </c>
      <c r="B13" s="167" t="s">
        <v>150</v>
      </c>
      <c r="C13" s="174" t="s">
        <v>151</v>
      </c>
      <c r="D13" s="168" t="s">
        <v>152</v>
      </c>
      <c r="E13" s="189">
        <v>4.1997099999999996</v>
      </c>
      <c r="F13" s="169"/>
      <c r="G13" s="170">
        <f>ROUND(E13*F13,2)</f>
        <v>0</v>
      </c>
      <c r="H13" s="169">
        <v>0</v>
      </c>
      <c r="I13" s="170">
        <f>ROUND(E13*H13,2)</f>
        <v>0</v>
      </c>
      <c r="J13" s="169">
        <v>1741</v>
      </c>
      <c r="K13" s="170">
        <f>ROUND(E13*J13,2)</f>
        <v>7311.7</v>
      </c>
      <c r="L13" s="170">
        <v>21</v>
      </c>
      <c r="M13" s="170">
        <f>G13*(1+L13/100)</f>
        <v>0</v>
      </c>
      <c r="N13" s="170">
        <v>0</v>
      </c>
      <c r="O13" s="170">
        <f>ROUND(E13*N13,2)</f>
        <v>0</v>
      </c>
      <c r="P13" s="170">
        <v>0</v>
      </c>
      <c r="Q13" s="170">
        <f>ROUND(E13*P13,2)</f>
        <v>0</v>
      </c>
      <c r="R13" s="170" t="s">
        <v>153</v>
      </c>
      <c r="S13" s="170" t="s">
        <v>144</v>
      </c>
      <c r="T13" s="171" t="s">
        <v>144</v>
      </c>
      <c r="U13" s="156">
        <v>4.6550000000000002</v>
      </c>
      <c r="V13" s="156">
        <f>ROUND(E13*U13,2)</f>
        <v>19.55</v>
      </c>
      <c r="W13" s="156"/>
      <c r="X13" s="156" t="s">
        <v>145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146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56" t="s">
        <v>154</v>
      </c>
      <c r="D14" s="257"/>
      <c r="E14" s="257"/>
      <c r="F14" s="257"/>
      <c r="G14" s="257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155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75" t="s">
        <v>156</v>
      </c>
      <c r="D15" s="157"/>
      <c r="E15" s="188">
        <v>0.58687999999999996</v>
      </c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133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75" t="s">
        <v>157</v>
      </c>
      <c r="D16" s="157"/>
      <c r="E16" s="188">
        <v>3.1651199999999999</v>
      </c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133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75" t="s">
        <v>158</v>
      </c>
      <c r="D17" s="157"/>
      <c r="E17" s="188">
        <v>-0.79127999999999998</v>
      </c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133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75" t="s">
        <v>159</v>
      </c>
      <c r="D18" s="157"/>
      <c r="E18" s="188">
        <v>0.16500000000000001</v>
      </c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133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175" t="s">
        <v>160</v>
      </c>
      <c r="D19" s="157"/>
      <c r="E19" s="188">
        <v>0.19500000000000001</v>
      </c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133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75" t="s">
        <v>161</v>
      </c>
      <c r="D20" s="157"/>
      <c r="E20" s="188">
        <v>0.246</v>
      </c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133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75" t="s">
        <v>162</v>
      </c>
      <c r="D21" s="157"/>
      <c r="E21" s="188">
        <v>0.29099999999999998</v>
      </c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133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75" t="s">
        <v>163</v>
      </c>
      <c r="D22" s="157"/>
      <c r="E22" s="188">
        <v>0.34200000000000003</v>
      </c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133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6">
        <v>3</v>
      </c>
      <c r="B23" s="167" t="s">
        <v>164</v>
      </c>
      <c r="C23" s="174" t="s">
        <v>165</v>
      </c>
      <c r="D23" s="168" t="s">
        <v>152</v>
      </c>
      <c r="E23" s="187">
        <v>4.1997099999999996</v>
      </c>
      <c r="F23" s="169"/>
      <c r="G23" s="170">
        <f>ROUND(E23*F23,2)</f>
        <v>0</v>
      </c>
      <c r="H23" s="169">
        <v>0</v>
      </c>
      <c r="I23" s="170">
        <f>ROUND(E23*H23,2)</f>
        <v>0</v>
      </c>
      <c r="J23" s="169">
        <v>46.1</v>
      </c>
      <c r="K23" s="170">
        <f>ROUND(E23*J23,2)</f>
        <v>193.61</v>
      </c>
      <c r="L23" s="170">
        <v>21</v>
      </c>
      <c r="M23" s="170">
        <f>G23*(1+L23/100)</f>
        <v>0</v>
      </c>
      <c r="N23" s="170">
        <v>0</v>
      </c>
      <c r="O23" s="170">
        <f>ROUND(E23*N23,2)</f>
        <v>0</v>
      </c>
      <c r="P23" s="170">
        <v>0</v>
      </c>
      <c r="Q23" s="170">
        <f>ROUND(E23*P23,2)</f>
        <v>0</v>
      </c>
      <c r="R23" s="170" t="s">
        <v>153</v>
      </c>
      <c r="S23" s="170" t="s">
        <v>144</v>
      </c>
      <c r="T23" s="171" t="s">
        <v>144</v>
      </c>
      <c r="U23" s="156">
        <v>7.3999999999999996E-2</v>
      </c>
      <c r="V23" s="156">
        <f>ROUND(E23*U23,2)</f>
        <v>0.31</v>
      </c>
      <c r="W23" s="156"/>
      <c r="X23" s="156" t="s">
        <v>145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146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56" t="s">
        <v>166</v>
      </c>
      <c r="D24" s="257"/>
      <c r="E24" s="257"/>
      <c r="F24" s="257"/>
      <c r="G24" s="257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155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75" t="s">
        <v>156</v>
      </c>
      <c r="D25" s="157"/>
      <c r="E25" s="188">
        <v>0.58687999999999996</v>
      </c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133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75" t="s">
        <v>157</v>
      </c>
      <c r="D26" s="157"/>
      <c r="E26" s="188">
        <v>3.1651199999999999</v>
      </c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133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75" t="s">
        <v>158</v>
      </c>
      <c r="D27" s="157"/>
      <c r="E27" s="188">
        <v>-0.79127999999999998</v>
      </c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133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75" t="s">
        <v>159</v>
      </c>
      <c r="D28" s="157"/>
      <c r="E28" s="188">
        <v>0.16500000000000001</v>
      </c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133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75" t="s">
        <v>160</v>
      </c>
      <c r="D29" s="157"/>
      <c r="E29" s="188">
        <v>0.19500000000000001</v>
      </c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133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75" t="s">
        <v>161</v>
      </c>
      <c r="D30" s="157"/>
      <c r="E30" s="188">
        <v>0.246</v>
      </c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133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75" t="s">
        <v>162</v>
      </c>
      <c r="D31" s="157"/>
      <c r="E31" s="188">
        <v>0.29099999999999998</v>
      </c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133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75" t="s">
        <v>163</v>
      </c>
      <c r="D32" s="157"/>
      <c r="E32" s="188">
        <v>0.34200000000000003</v>
      </c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133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66">
        <v>4</v>
      </c>
      <c r="B33" s="167" t="s">
        <v>167</v>
      </c>
      <c r="C33" s="174" t="s">
        <v>168</v>
      </c>
      <c r="D33" s="168" t="s">
        <v>152</v>
      </c>
      <c r="E33" s="187">
        <v>4.1997099999999996</v>
      </c>
      <c r="F33" s="169"/>
      <c r="G33" s="170">
        <f>ROUND(E33*F33,2)</f>
        <v>0</v>
      </c>
      <c r="H33" s="169">
        <v>0</v>
      </c>
      <c r="I33" s="170">
        <f>ROUND(E33*H33,2)</f>
        <v>0</v>
      </c>
      <c r="J33" s="169">
        <v>269</v>
      </c>
      <c r="K33" s="170">
        <f>ROUND(E33*J33,2)</f>
        <v>1129.72</v>
      </c>
      <c r="L33" s="170">
        <v>21</v>
      </c>
      <c r="M33" s="170">
        <f>G33*(1+L33/100)</f>
        <v>0</v>
      </c>
      <c r="N33" s="170">
        <v>0</v>
      </c>
      <c r="O33" s="170">
        <f>ROUND(E33*N33,2)</f>
        <v>0</v>
      </c>
      <c r="P33" s="170">
        <v>0</v>
      </c>
      <c r="Q33" s="170">
        <f>ROUND(E33*P33,2)</f>
        <v>0</v>
      </c>
      <c r="R33" s="170" t="s">
        <v>153</v>
      </c>
      <c r="S33" s="170" t="s">
        <v>144</v>
      </c>
      <c r="T33" s="171" t="s">
        <v>144</v>
      </c>
      <c r="U33" s="156">
        <v>1.0999999999999999E-2</v>
      </c>
      <c r="V33" s="156">
        <f>ROUND(E33*U33,2)</f>
        <v>0.05</v>
      </c>
      <c r="W33" s="156"/>
      <c r="X33" s="156" t="s">
        <v>145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146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56" t="s">
        <v>166</v>
      </c>
      <c r="D34" s="257"/>
      <c r="E34" s="257"/>
      <c r="F34" s="257"/>
      <c r="G34" s="257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155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75" t="s">
        <v>156</v>
      </c>
      <c r="D35" s="157"/>
      <c r="E35" s="188">
        <v>0.58687999999999996</v>
      </c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133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75" t="s">
        <v>157</v>
      </c>
      <c r="D36" s="157"/>
      <c r="E36" s="188">
        <v>3.1651199999999999</v>
      </c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133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75" t="s">
        <v>158</v>
      </c>
      <c r="D37" s="157"/>
      <c r="E37" s="188">
        <v>-0.79127999999999998</v>
      </c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133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75" t="s">
        <v>159</v>
      </c>
      <c r="D38" s="157"/>
      <c r="E38" s="188">
        <v>0.16500000000000001</v>
      </c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133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75" t="s">
        <v>160</v>
      </c>
      <c r="D39" s="157"/>
      <c r="E39" s="188">
        <v>0.19500000000000001</v>
      </c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133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75" t="s">
        <v>161</v>
      </c>
      <c r="D40" s="157"/>
      <c r="E40" s="188">
        <v>0.246</v>
      </c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133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75" t="s">
        <v>162</v>
      </c>
      <c r="D41" s="157"/>
      <c r="E41" s="188">
        <v>0.29099999999999998</v>
      </c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133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75" t="s">
        <v>163</v>
      </c>
      <c r="D42" s="157"/>
      <c r="E42" s="188">
        <v>0.34200000000000003</v>
      </c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133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66">
        <v>5</v>
      </c>
      <c r="B43" s="167" t="s">
        <v>169</v>
      </c>
      <c r="C43" s="174" t="s">
        <v>170</v>
      </c>
      <c r="D43" s="168" t="s">
        <v>152</v>
      </c>
      <c r="E43" s="187">
        <v>4.1997099999999996</v>
      </c>
      <c r="F43" s="169"/>
      <c r="G43" s="170">
        <f>ROUND(E43*F43,2)</f>
        <v>0</v>
      </c>
      <c r="H43" s="169">
        <v>0</v>
      </c>
      <c r="I43" s="170">
        <f>ROUND(E43*H43,2)</f>
        <v>0</v>
      </c>
      <c r="J43" s="169">
        <v>550</v>
      </c>
      <c r="K43" s="170">
        <f>ROUND(E43*J43,2)</f>
        <v>2309.84</v>
      </c>
      <c r="L43" s="170">
        <v>21</v>
      </c>
      <c r="M43" s="170">
        <f>G43*(1+L43/100)</f>
        <v>0</v>
      </c>
      <c r="N43" s="170">
        <v>0</v>
      </c>
      <c r="O43" s="170">
        <f>ROUND(E43*N43,2)</f>
        <v>0</v>
      </c>
      <c r="P43" s="170">
        <v>0</v>
      </c>
      <c r="Q43" s="170">
        <f>ROUND(E43*P43,2)</f>
        <v>0</v>
      </c>
      <c r="R43" s="170" t="s">
        <v>153</v>
      </c>
      <c r="S43" s="170" t="s">
        <v>144</v>
      </c>
      <c r="T43" s="171" t="s">
        <v>144</v>
      </c>
      <c r="U43" s="156">
        <v>0</v>
      </c>
      <c r="V43" s="156">
        <f>ROUND(E43*U43,2)</f>
        <v>0</v>
      </c>
      <c r="W43" s="156"/>
      <c r="X43" s="156" t="s">
        <v>145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146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175" t="s">
        <v>156</v>
      </c>
      <c r="D44" s="157"/>
      <c r="E44" s="188">
        <v>0.58687999999999996</v>
      </c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133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75" t="s">
        <v>157</v>
      </c>
      <c r="D45" s="157"/>
      <c r="E45" s="188">
        <v>3.1651199999999999</v>
      </c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133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75" t="s">
        <v>158</v>
      </c>
      <c r="D46" s="157"/>
      <c r="E46" s="188">
        <v>-0.79127999999999998</v>
      </c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133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75" t="s">
        <v>159</v>
      </c>
      <c r="D47" s="157"/>
      <c r="E47" s="188">
        <v>0.16500000000000001</v>
      </c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133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75" t="s">
        <v>160</v>
      </c>
      <c r="D48" s="157"/>
      <c r="E48" s="188">
        <v>0.19500000000000001</v>
      </c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47"/>
      <c r="Z48" s="147"/>
      <c r="AA48" s="147"/>
      <c r="AB48" s="147"/>
      <c r="AC48" s="147"/>
      <c r="AD48" s="147"/>
      <c r="AE48" s="147"/>
      <c r="AF48" s="147"/>
      <c r="AG48" s="147" t="s">
        <v>133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175" t="s">
        <v>161</v>
      </c>
      <c r="D49" s="157"/>
      <c r="E49" s="188">
        <v>0.246</v>
      </c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133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175" t="s">
        <v>162</v>
      </c>
      <c r="D50" s="157"/>
      <c r="E50" s="188">
        <v>0.29099999999999998</v>
      </c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133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75" t="s">
        <v>163</v>
      </c>
      <c r="D51" s="157"/>
      <c r="E51" s="188">
        <v>0.34200000000000003</v>
      </c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133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x14ac:dyDescent="0.2">
      <c r="A52" s="160" t="s">
        <v>124</v>
      </c>
      <c r="B52" s="161" t="s">
        <v>65</v>
      </c>
      <c r="C52" s="173" t="s">
        <v>66</v>
      </c>
      <c r="D52" s="162"/>
      <c r="E52" s="163"/>
      <c r="F52" s="164"/>
      <c r="G52" s="164">
        <f>SUMIF(AG53:AG84,"&lt;&gt;NOR",G53:G84)</f>
        <v>0</v>
      </c>
      <c r="H52" s="164"/>
      <c r="I52" s="164">
        <f>SUM(I53:I84)</f>
        <v>24184.980000000003</v>
      </c>
      <c r="J52" s="164"/>
      <c r="K52" s="164">
        <f>SUM(K53:K84)</f>
        <v>13464.95</v>
      </c>
      <c r="L52" s="164"/>
      <c r="M52" s="164">
        <f>SUM(M53:M84)</f>
        <v>0</v>
      </c>
      <c r="N52" s="164"/>
      <c r="O52" s="164">
        <f>SUM(O53:O84)</f>
        <v>12.1</v>
      </c>
      <c r="P52" s="164"/>
      <c r="Q52" s="164">
        <f>SUM(Q53:Q84)</f>
        <v>0</v>
      </c>
      <c r="R52" s="164"/>
      <c r="S52" s="164"/>
      <c r="T52" s="165"/>
      <c r="U52" s="159"/>
      <c r="V52" s="159">
        <f>SUM(V53:V84)</f>
        <v>30.359999999999996</v>
      </c>
      <c r="W52" s="159"/>
      <c r="X52" s="159"/>
      <c r="AG52" t="s">
        <v>125</v>
      </c>
    </row>
    <row r="53" spans="1:60" outlineLevel="1" x14ac:dyDescent="0.2">
      <c r="A53" s="166">
        <v>6</v>
      </c>
      <c r="B53" s="167" t="s">
        <v>171</v>
      </c>
      <c r="C53" s="174" t="s">
        <v>172</v>
      </c>
      <c r="D53" s="168" t="s">
        <v>152</v>
      </c>
      <c r="E53" s="187">
        <v>4.1079999999999998E-2</v>
      </c>
      <c r="F53" s="169"/>
      <c r="G53" s="170">
        <f>ROUND(E53*F53,2)</f>
        <v>0</v>
      </c>
      <c r="H53" s="169">
        <v>2359.35</v>
      </c>
      <c r="I53" s="170">
        <f>ROUND(E53*H53,2)</f>
        <v>96.92</v>
      </c>
      <c r="J53" s="169">
        <v>485.65</v>
      </c>
      <c r="K53" s="170">
        <f>ROUND(E53*J53,2)</f>
        <v>19.95</v>
      </c>
      <c r="L53" s="170">
        <v>21</v>
      </c>
      <c r="M53" s="170">
        <f>G53*(1+L53/100)</f>
        <v>0</v>
      </c>
      <c r="N53" s="170">
        <v>2.5251399999999999</v>
      </c>
      <c r="O53" s="170">
        <f>ROUND(E53*N53,2)</f>
        <v>0.1</v>
      </c>
      <c r="P53" s="170">
        <v>0</v>
      </c>
      <c r="Q53" s="170">
        <f>ROUND(E53*P53,2)</f>
        <v>0</v>
      </c>
      <c r="R53" s="170" t="s">
        <v>173</v>
      </c>
      <c r="S53" s="170" t="s">
        <v>144</v>
      </c>
      <c r="T53" s="171" t="s">
        <v>144</v>
      </c>
      <c r="U53" s="156">
        <v>1.17</v>
      </c>
      <c r="V53" s="156">
        <f>ROUND(E53*U53,2)</f>
        <v>0.05</v>
      </c>
      <c r="W53" s="156"/>
      <c r="X53" s="156" t="s">
        <v>145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146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56" t="s">
        <v>174</v>
      </c>
      <c r="D54" s="257"/>
      <c r="E54" s="257"/>
      <c r="F54" s="257"/>
      <c r="G54" s="257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155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75" t="s">
        <v>175</v>
      </c>
      <c r="D55" s="157"/>
      <c r="E55" s="188">
        <v>4.1079999999999998E-2</v>
      </c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133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66">
        <v>7</v>
      </c>
      <c r="B56" s="167" t="s">
        <v>176</v>
      </c>
      <c r="C56" s="174" t="s">
        <v>177</v>
      </c>
      <c r="D56" s="168" t="s">
        <v>152</v>
      </c>
      <c r="E56" s="187">
        <v>4.4097</v>
      </c>
      <c r="F56" s="169"/>
      <c r="G56" s="170">
        <f>ROUND(E56*F56,2)</f>
        <v>0</v>
      </c>
      <c r="H56" s="169">
        <v>2778.71</v>
      </c>
      <c r="I56" s="170">
        <f>ROUND(E56*H56,2)</f>
        <v>12253.28</v>
      </c>
      <c r="J56" s="169">
        <v>286.29000000000002</v>
      </c>
      <c r="K56" s="170">
        <f>ROUND(E56*J56,2)</f>
        <v>1262.45</v>
      </c>
      <c r="L56" s="170">
        <v>21</v>
      </c>
      <c r="M56" s="170">
        <f>G56*(1+L56/100)</f>
        <v>0</v>
      </c>
      <c r="N56" s="170">
        <v>2.5249999999999999</v>
      </c>
      <c r="O56" s="170">
        <f>ROUND(E56*N56,2)</f>
        <v>11.13</v>
      </c>
      <c r="P56" s="170">
        <v>0</v>
      </c>
      <c r="Q56" s="170">
        <f>ROUND(E56*P56,2)</f>
        <v>0</v>
      </c>
      <c r="R56" s="170" t="s">
        <v>173</v>
      </c>
      <c r="S56" s="170" t="s">
        <v>144</v>
      </c>
      <c r="T56" s="171" t="s">
        <v>144</v>
      </c>
      <c r="U56" s="156">
        <v>0.47699999999999998</v>
      </c>
      <c r="V56" s="156">
        <f>ROUND(E56*U56,2)</f>
        <v>2.1</v>
      </c>
      <c r="W56" s="156"/>
      <c r="X56" s="156" t="s">
        <v>145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146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75" t="s">
        <v>178</v>
      </c>
      <c r="D57" s="157"/>
      <c r="E57" s="188">
        <v>0.61621999999999999</v>
      </c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133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75" t="s">
        <v>179</v>
      </c>
      <c r="D58" s="157"/>
      <c r="E58" s="188">
        <v>3.3233799999999998</v>
      </c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7"/>
      <c r="Z58" s="147"/>
      <c r="AA58" s="147"/>
      <c r="AB58" s="147"/>
      <c r="AC58" s="147"/>
      <c r="AD58" s="147"/>
      <c r="AE58" s="147"/>
      <c r="AF58" s="147"/>
      <c r="AG58" s="147" t="s">
        <v>133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75" t="s">
        <v>180</v>
      </c>
      <c r="D59" s="157"/>
      <c r="E59" s="188">
        <v>-0.83084000000000002</v>
      </c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133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75" t="s">
        <v>181</v>
      </c>
      <c r="D60" s="157"/>
      <c r="E60" s="188">
        <v>0.17324999999999999</v>
      </c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47"/>
      <c r="Z60" s="147"/>
      <c r="AA60" s="147"/>
      <c r="AB60" s="147"/>
      <c r="AC60" s="147"/>
      <c r="AD60" s="147"/>
      <c r="AE60" s="147"/>
      <c r="AF60" s="147"/>
      <c r="AG60" s="147" t="s">
        <v>133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175" t="s">
        <v>182</v>
      </c>
      <c r="D61" s="157"/>
      <c r="E61" s="188">
        <v>0.20474999999999999</v>
      </c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133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75" t="s">
        <v>183</v>
      </c>
      <c r="D62" s="157"/>
      <c r="E62" s="188">
        <v>0.25829999999999997</v>
      </c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47"/>
      <c r="Z62" s="147"/>
      <c r="AA62" s="147"/>
      <c r="AB62" s="147"/>
      <c r="AC62" s="147"/>
      <c r="AD62" s="147"/>
      <c r="AE62" s="147"/>
      <c r="AF62" s="147"/>
      <c r="AG62" s="147" t="s">
        <v>133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75" t="s">
        <v>184</v>
      </c>
      <c r="D63" s="157"/>
      <c r="E63" s="188">
        <v>0.30554999999999999</v>
      </c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133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75" t="s">
        <v>185</v>
      </c>
      <c r="D64" s="157"/>
      <c r="E64" s="188">
        <v>0.35909999999999997</v>
      </c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7"/>
      <c r="Z64" s="147"/>
      <c r="AA64" s="147"/>
      <c r="AB64" s="147"/>
      <c r="AC64" s="147"/>
      <c r="AD64" s="147"/>
      <c r="AE64" s="147"/>
      <c r="AF64" s="147"/>
      <c r="AG64" s="147" t="s">
        <v>133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66">
        <v>8</v>
      </c>
      <c r="B65" s="167" t="s">
        <v>186</v>
      </c>
      <c r="C65" s="174" t="s">
        <v>187</v>
      </c>
      <c r="D65" s="168" t="s">
        <v>142</v>
      </c>
      <c r="E65" s="187">
        <v>17.1584</v>
      </c>
      <c r="F65" s="169"/>
      <c r="G65" s="170">
        <f>ROUND(E65*F65,2)</f>
        <v>0</v>
      </c>
      <c r="H65" s="169">
        <v>169.69</v>
      </c>
      <c r="I65" s="170">
        <f>ROUND(E65*H65,2)</f>
        <v>2911.61</v>
      </c>
      <c r="J65" s="169">
        <v>429.31</v>
      </c>
      <c r="K65" s="170">
        <f>ROUND(E65*J65,2)</f>
        <v>7366.27</v>
      </c>
      <c r="L65" s="170">
        <v>21</v>
      </c>
      <c r="M65" s="170">
        <f>G65*(1+L65/100)</f>
        <v>0</v>
      </c>
      <c r="N65" s="170">
        <v>3.9199999999999999E-2</v>
      </c>
      <c r="O65" s="170">
        <f>ROUND(E65*N65,2)</f>
        <v>0.67</v>
      </c>
      <c r="P65" s="170">
        <v>0</v>
      </c>
      <c r="Q65" s="170">
        <f>ROUND(E65*P65,2)</f>
        <v>0</v>
      </c>
      <c r="R65" s="170" t="s">
        <v>173</v>
      </c>
      <c r="S65" s="170" t="s">
        <v>144</v>
      </c>
      <c r="T65" s="171" t="s">
        <v>144</v>
      </c>
      <c r="U65" s="156">
        <v>1.05</v>
      </c>
      <c r="V65" s="156">
        <f>ROUND(E65*U65,2)</f>
        <v>18.02</v>
      </c>
      <c r="W65" s="156"/>
      <c r="X65" s="156" t="s">
        <v>145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146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1" x14ac:dyDescent="0.2">
      <c r="A66" s="154"/>
      <c r="B66" s="155"/>
      <c r="C66" s="256" t="s">
        <v>188</v>
      </c>
      <c r="D66" s="257"/>
      <c r="E66" s="257"/>
      <c r="F66" s="257"/>
      <c r="G66" s="257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47"/>
      <c r="Z66" s="147"/>
      <c r="AA66" s="147"/>
      <c r="AB66" s="147"/>
      <c r="AC66" s="147"/>
      <c r="AD66" s="147"/>
      <c r="AE66" s="147"/>
      <c r="AF66" s="147"/>
      <c r="AG66" s="147" t="s">
        <v>155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79" t="str">
        <f>C66</f>
        <v>bednění svislé nebo šikmé (odkloněné), půdorysně přímé nebo zalomené, stěn základových patek ve volných nebo zapažených jámách, rýhách, šachtách, včetně případných vzpěr,</v>
      </c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75" t="s">
        <v>189</v>
      </c>
      <c r="D67" s="157"/>
      <c r="E67" s="188">
        <v>10.5504</v>
      </c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133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75" t="s">
        <v>190</v>
      </c>
      <c r="D68" s="157"/>
      <c r="E68" s="188">
        <v>0.88</v>
      </c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47"/>
      <c r="Z68" s="147"/>
      <c r="AA68" s="147"/>
      <c r="AB68" s="147"/>
      <c r="AC68" s="147"/>
      <c r="AD68" s="147"/>
      <c r="AE68" s="147"/>
      <c r="AF68" s="147"/>
      <c r="AG68" s="147" t="s">
        <v>133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75" t="s">
        <v>191</v>
      </c>
      <c r="D69" s="157"/>
      <c r="E69" s="188">
        <v>1.04</v>
      </c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47"/>
      <c r="Z69" s="147"/>
      <c r="AA69" s="147"/>
      <c r="AB69" s="147"/>
      <c r="AC69" s="147"/>
      <c r="AD69" s="147"/>
      <c r="AE69" s="147"/>
      <c r="AF69" s="147"/>
      <c r="AG69" s="147" t="s">
        <v>133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75" t="s">
        <v>192</v>
      </c>
      <c r="D70" s="157"/>
      <c r="E70" s="188">
        <v>1.3120000000000001</v>
      </c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47"/>
      <c r="Z70" s="147"/>
      <c r="AA70" s="147"/>
      <c r="AB70" s="147"/>
      <c r="AC70" s="147"/>
      <c r="AD70" s="147"/>
      <c r="AE70" s="147"/>
      <c r="AF70" s="147"/>
      <c r="AG70" s="147" t="s">
        <v>133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75" t="s">
        <v>193</v>
      </c>
      <c r="D71" s="157"/>
      <c r="E71" s="188">
        <v>1.552</v>
      </c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47"/>
      <c r="Z71" s="147"/>
      <c r="AA71" s="147"/>
      <c r="AB71" s="147"/>
      <c r="AC71" s="147"/>
      <c r="AD71" s="147"/>
      <c r="AE71" s="147"/>
      <c r="AF71" s="147"/>
      <c r="AG71" s="147" t="s">
        <v>133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175" t="s">
        <v>194</v>
      </c>
      <c r="D72" s="157"/>
      <c r="E72" s="188">
        <v>1.8240000000000001</v>
      </c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47"/>
      <c r="Z72" s="147"/>
      <c r="AA72" s="147"/>
      <c r="AB72" s="147"/>
      <c r="AC72" s="147"/>
      <c r="AD72" s="147"/>
      <c r="AE72" s="147"/>
      <c r="AF72" s="147"/>
      <c r="AG72" s="147" t="s">
        <v>133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66">
        <v>9</v>
      </c>
      <c r="B73" s="167" t="s">
        <v>195</v>
      </c>
      <c r="C73" s="174" t="s">
        <v>196</v>
      </c>
      <c r="D73" s="168" t="s">
        <v>142</v>
      </c>
      <c r="E73" s="187">
        <v>17.1584</v>
      </c>
      <c r="F73" s="169"/>
      <c r="G73" s="170">
        <f>ROUND(E73*F73,2)</f>
        <v>0</v>
      </c>
      <c r="H73" s="169">
        <v>0</v>
      </c>
      <c r="I73" s="170">
        <f>ROUND(E73*H73,2)</f>
        <v>0</v>
      </c>
      <c r="J73" s="169">
        <v>132</v>
      </c>
      <c r="K73" s="170">
        <f>ROUND(E73*J73,2)</f>
        <v>2264.91</v>
      </c>
      <c r="L73" s="170">
        <v>21</v>
      </c>
      <c r="M73" s="170">
        <f>G73*(1+L73/100)</f>
        <v>0</v>
      </c>
      <c r="N73" s="170">
        <v>0</v>
      </c>
      <c r="O73" s="170">
        <f>ROUND(E73*N73,2)</f>
        <v>0</v>
      </c>
      <c r="P73" s="170">
        <v>0</v>
      </c>
      <c r="Q73" s="170">
        <f>ROUND(E73*P73,2)</f>
        <v>0</v>
      </c>
      <c r="R73" s="170" t="s">
        <v>173</v>
      </c>
      <c r="S73" s="170" t="s">
        <v>144</v>
      </c>
      <c r="T73" s="171" t="s">
        <v>144</v>
      </c>
      <c r="U73" s="156">
        <v>0.32</v>
      </c>
      <c r="V73" s="156">
        <f>ROUND(E73*U73,2)</f>
        <v>5.49</v>
      </c>
      <c r="W73" s="156"/>
      <c r="X73" s="156" t="s">
        <v>145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146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2.5" outlineLevel="1" x14ac:dyDescent="0.2">
      <c r="A74" s="154"/>
      <c r="B74" s="155"/>
      <c r="C74" s="256" t="s">
        <v>188</v>
      </c>
      <c r="D74" s="257"/>
      <c r="E74" s="257"/>
      <c r="F74" s="257"/>
      <c r="G74" s="257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47"/>
      <c r="Z74" s="147"/>
      <c r="AA74" s="147"/>
      <c r="AB74" s="147"/>
      <c r="AC74" s="147"/>
      <c r="AD74" s="147"/>
      <c r="AE74" s="147"/>
      <c r="AF74" s="147"/>
      <c r="AG74" s="147" t="s">
        <v>155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79" t="str">
        <f>C74</f>
        <v>bednění svislé nebo šikmé (odkloněné), půdorysně přímé nebo zalomené, stěn základových patek ve volných nebo zapažených jámách, rýhách, šachtách, včetně případných vzpěr,</v>
      </c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75" t="s">
        <v>189</v>
      </c>
      <c r="D75" s="157"/>
      <c r="E75" s="188">
        <v>10.5504</v>
      </c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47"/>
      <c r="Z75" s="147"/>
      <c r="AA75" s="147"/>
      <c r="AB75" s="147"/>
      <c r="AC75" s="147"/>
      <c r="AD75" s="147"/>
      <c r="AE75" s="147"/>
      <c r="AF75" s="147"/>
      <c r="AG75" s="147" t="s">
        <v>133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75" t="s">
        <v>190</v>
      </c>
      <c r="D76" s="157"/>
      <c r="E76" s="188">
        <v>0.88</v>
      </c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47"/>
      <c r="Z76" s="147"/>
      <c r="AA76" s="147"/>
      <c r="AB76" s="147"/>
      <c r="AC76" s="147"/>
      <c r="AD76" s="147"/>
      <c r="AE76" s="147"/>
      <c r="AF76" s="147"/>
      <c r="AG76" s="147" t="s">
        <v>133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75" t="s">
        <v>191</v>
      </c>
      <c r="D77" s="157"/>
      <c r="E77" s="188">
        <v>1.04</v>
      </c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47"/>
      <c r="Z77" s="147"/>
      <c r="AA77" s="147"/>
      <c r="AB77" s="147"/>
      <c r="AC77" s="147"/>
      <c r="AD77" s="147"/>
      <c r="AE77" s="147"/>
      <c r="AF77" s="147"/>
      <c r="AG77" s="147" t="s">
        <v>133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75" t="s">
        <v>192</v>
      </c>
      <c r="D78" s="157"/>
      <c r="E78" s="188">
        <v>1.3120000000000001</v>
      </c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47"/>
      <c r="Z78" s="147"/>
      <c r="AA78" s="147"/>
      <c r="AB78" s="147"/>
      <c r="AC78" s="147"/>
      <c r="AD78" s="147"/>
      <c r="AE78" s="147"/>
      <c r="AF78" s="147"/>
      <c r="AG78" s="147" t="s">
        <v>133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75" t="s">
        <v>193</v>
      </c>
      <c r="D79" s="157"/>
      <c r="E79" s="188">
        <v>1.552</v>
      </c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47"/>
      <c r="Z79" s="147"/>
      <c r="AA79" s="147"/>
      <c r="AB79" s="147"/>
      <c r="AC79" s="147"/>
      <c r="AD79" s="147"/>
      <c r="AE79" s="147"/>
      <c r="AF79" s="147"/>
      <c r="AG79" s="147" t="s">
        <v>133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75" t="s">
        <v>194</v>
      </c>
      <c r="D80" s="157"/>
      <c r="E80" s="188">
        <v>1.8240000000000001</v>
      </c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47"/>
      <c r="Z80" s="147"/>
      <c r="AA80" s="147"/>
      <c r="AB80" s="147"/>
      <c r="AC80" s="147"/>
      <c r="AD80" s="147"/>
      <c r="AE80" s="147"/>
      <c r="AF80" s="147"/>
      <c r="AG80" s="147" t="s">
        <v>133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66">
        <v>10</v>
      </c>
      <c r="B81" s="167" t="s">
        <v>197</v>
      </c>
      <c r="C81" s="174" t="s">
        <v>198</v>
      </c>
      <c r="D81" s="168" t="s">
        <v>199</v>
      </c>
      <c r="E81" s="187">
        <v>0.19986999999999999</v>
      </c>
      <c r="F81" s="169"/>
      <c r="G81" s="170">
        <f>ROUND(E81*F81,2)</f>
        <v>0</v>
      </c>
      <c r="H81" s="169">
        <v>44644.87</v>
      </c>
      <c r="I81" s="170">
        <f>ROUND(E81*H81,2)</f>
        <v>8923.17</v>
      </c>
      <c r="J81" s="169">
        <v>12765.13</v>
      </c>
      <c r="K81" s="170">
        <f>ROUND(E81*J81,2)</f>
        <v>2551.37</v>
      </c>
      <c r="L81" s="170">
        <v>21</v>
      </c>
      <c r="M81" s="170">
        <f>G81*(1+L81/100)</f>
        <v>0</v>
      </c>
      <c r="N81" s="170">
        <v>1.0211600000000001</v>
      </c>
      <c r="O81" s="170">
        <f>ROUND(E81*N81,2)</f>
        <v>0.2</v>
      </c>
      <c r="P81" s="170">
        <v>0</v>
      </c>
      <c r="Q81" s="170">
        <f>ROUND(E81*P81,2)</f>
        <v>0</v>
      </c>
      <c r="R81" s="170" t="s">
        <v>173</v>
      </c>
      <c r="S81" s="170" t="s">
        <v>144</v>
      </c>
      <c r="T81" s="171" t="s">
        <v>144</v>
      </c>
      <c r="U81" s="156">
        <v>23.530999999999999</v>
      </c>
      <c r="V81" s="156">
        <f>ROUND(E81*U81,2)</f>
        <v>4.7</v>
      </c>
      <c r="W81" s="156"/>
      <c r="X81" s="156" t="s">
        <v>145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146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256" t="s">
        <v>200</v>
      </c>
      <c r="D82" s="257"/>
      <c r="E82" s="257"/>
      <c r="F82" s="257"/>
      <c r="G82" s="257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47"/>
      <c r="Z82" s="147"/>
      <c r="AA82" s="147"/>
      <c r="AB82" s="147"/>
      <c r="AC82" s="147"/>
      <c r="AD82" s="147"/>
      <c r="AE82" s="147"/>
      <c r="AF82" s="147"/>
      <c r="AG82" s="147" t="s">
        <v>155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75" t="s">
        <v>201</v>
      </c>
      <c r="D83" s="157"/>
      <c r="E83" s="188">
        <v>0.1817</v>
      </c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47"/>
      <c r="Z83" s="147"/>
      <c r="AA83" s="147"/>
      <c r="AB83" s="147"/>
      <c r="AC83" s="147"/>
      <c r="AD83" s="147"/>
      <c r="AE83" s="147"/>
      <c r="AF83" s="147"/>
      <c r="AG83" s="147" t="s">
        <v>133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175" t="s">
        <v>202</v>
      </c>
      <c r="D84" s="157"/>
      <c r="E84" s="188">
        <v>1.8169999999999999E-2</v>
      </c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47"/>
      <c r="Z84" s="147"/>
      <c r="AA84" s="147"/>
      <c r="AB84" s="147"/>
      <c r="AC84" s="147"/>
      <c r="AD84" s="147"/>
      <c r="AE84" s="147"/>
      <c r="AF84" s="147"/>
      <c r="AG84" s="147" t="s">
        <v>133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x14ac:dyDescent="0.2">
      <c r="A85" s="160" t="s">
        <v>124</v>
      </c>
      <c r="B85" s="161" t="s">
        <v>67</v>
      </c>
      <c r="C85" s="173" t="s">
        <v>68</v>
      </c>
      <c r="D85" s="162"/>
      <c r="E85" s="163"/>
      <c r="F85" s="164"/>
      <c r="G85" s="164">
        <f>SUMIF(AG86:AG96,"&lt;&gt;NOR",G86:G96)</f>
        <v>0</v>
      </c>
      <c r="H85" s="164"/>
      <c r="I85" s="164">
        <f>SUM(I86:I96)</f>
        <v>168716.55</v>
      </c>
      <c r="J85" s="164"/>
      <c r="K85" s="164">
        <f>SUM(K86:K96)</f>
        <v>102487.8</v>
      </c>
      <c r="L85" s="164"/>
      <c r="M85" s="164">
        <f>SUM(M86:M96)</f>
        <v>0</v>
      </c>
      <c r="N85" s="164"/>
      <c r="O85" s="164">
        <f>SUM(O86:O96)</f>
        <v>4.6300000000000008</v>
      </c>
      <c r="P85" s="164"/>
      <c r="Q85" s="164">
        <f>SUM(Q86:Q96)</f>
        <v>0</v>
      </c>
      <c r="R85" s="164"/>
      <c r="S85" s="164"/>
      <c r="T85" s="165"/>
      <c r="U85" s="159"/>
      <c r="V85" s="159">
        <f>SUM(V86:V96)</f>
        <v>111.05</v>
      </c>
      <c r="W85" s="159"/>
      <c r="X85" s="159"/>
      <c r="AG85" t="s">
        <v>125</v>
      </c>
    </row>
    <row r="86" spans="1:60" outlineLevel="1" x14ac:dyDescent="0.2">
      <c r="A86" s="166">
        <v>11</v>
      </c>
      <c r="B86" s="167" t="s">
        <v>203</v>
      </c>
      <c r="C86" s="174" t="s">
        <v>204</v>
      </c>
      <c r="D86" s="168" t="s">
        <v>142</v>
      </c>
      <c r="E86" s="187">
        <v>3.2</v>
      </c>
      <c r="F86" s="169"/>
      <c r="G86" s="170">
        <f>ROUND(E86*F86,2)</f>
        <v>0</v>
      </c>
      <c r="H86" s="169">
        <v>703.21</v>
      </c>
      <c r="I86" s="170">
        <f>ROUND(E86*H86,2)</f>
        <v>2250.27</v>
      </c>
      <c r="J86" s="169">
        <v>347.79</v>
      </c>
      <c r="K86" s="170">
        <f>ROUND(E86*J86,2)</f>
        <v>1112.93</v>
      </c>
      <c r="L86" s="170">
        <v>21</v>
      </c>
      <c r="M86" s="170">
        <f>G86*(1+L86/100)</f>
        <v>0</v>
      </c>
      <c r="N86" s="170">
        <v>0.50065000000000004</v>
      </c>
      <c r="O86" s="170">
        <f>ROUND(E86*N86,2)</f>
        <v>1.6</v>
      </c>
      <c r="P86" s="170">
        <v>0</v>
      </c>
      <c r="Q86" s="170">
        <f>ROUND(E86*P86,2)</f>
        <v>0</v>
      </c>
      <c r="R86" s="170" t="s">
        <v>173</v>
      </c>
      <c r="S86" s="170" t="s">
        <v>144</v>
      </c>
      <c r="T86" s="171" t="s">
        <v>144</v>
      </c>
      <c r="U86" s="156">
        <v>0.69799999999999995</v>
      </c>
      <c r="V86" s="156">
        <f>ROUND(E86*U86,2)</f>
        <v>2.23</v>
      </c>
      <c r="W86" s="156"/>
      <c r="X86" s="156" t="s">
        <v>145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146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256" t="s">
        <v>205</v>
      </c>
      <c r="D87" s="257"/>
      <c r="E87" s="257"/>
      <c r="F87" s="257"/>
      <c r="G87" s="257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47"/>
      <c r="Z87" s="147"/>
      <c r="AA87" s="147"/>
      <c r="AB87" s="147"/>
      <c r="AC87" s="147"/>
      <c r="AD87" s="147"/>
      <c r="AE87" s="147"/>
      <c r="AF87" s="147"/>
      <c r="AG87" s="147" t="s">
        <v>155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75" t="s">
        <v>206</v>
      </c>
      <c r="D88" s="157"/>
      <c r="E88" s="188">
        <v>3.2</v>
      </c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47"/>
      <c r="Z88" s="147"/>
      <c r="AA88" s="147"/>
      <c r="AB88" s="147"/>
      <c r="AC88" s="147"/>
      <c r="AD88" s="147"/>
      <c r="AE88" s="147"/>
      <c r="AF88" s="147"/>
      <c r="AG88" s="147" t="s">
        <v>133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66">
        <v>12</v>
      </c>
      <c r="B89" s="167" t="s">
        <v>207</v>
      </c>
      <c r="C89" s="174" t="s">
        <v>208</v>
      </c>
      <c r="D89" s="168" t="s">
        <v>209</v>
      </c>
      <c r="E89" s="187">
        <v>12</v>
      </c>
      <c r="F89" s="169"/>
      <c r="G89" s="170">
        <f>ROUND(E89*F89,2)</f>
        <v>0</v>
      </c>
      <c r="H89" s="169">
        <v>6745.06</v>
      </c>
      <c r="I89" s="170">
        <f>ROUND(E89*H89,2)</f>
        <v>80940.72</v>
      </c>
      <c r="J89" s="169">
        <v>704.94</v>
      </c>
      <c r="K89" s="170">
        <f>ROUND(E89*J89,2)</f>
        <v>8459.2800000000007</v>
      </c>
      <c r="L89" s="170">
        <v>21</v>
      </c>
      <c r="M89" s="170">
        <f>G89*(1+L89/100)</f>
        <v>0</v>
      </c>
      <c r="N89" s="170">
        <v>1.354E-2</v>
      </c>
      <c r="O89" s="170">
        <f>ROUND(E89*N89,2)</f>
        <v>0.16</v>
      </c>
      <c r="P89" s="170">
        <v>0</v>
      </c>
      <c r="Q89" s="170">
        <f>ROUND(E89*P89,2)</f>
        <v>0</v>
      </c>
      <c r="R89" s="170" t="s">
        <v>173</v>
      </c>
      <c r="S89" s="170" t="s">
        <v>144</v>
      </c>
      <c r="T89" s="171" t="s">
        <v>144</v>
      </c>
      <c r="U89" s="156">
        <v>1.29</v>
      </c>
      <c r="V89" s="156">
        <f>ROUND(E89*U89,2)</f>
        <v>15.48</v>
      </c>
      <c r="W89" s="156"/>
      <c r="X89" s="156" t="s">
        <v>145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146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175" t="s">
        <v>210</v>
      </c>
      <c r="D90" s="157"/>
      <c r="E90" s="188">
        <v>12</v>
      </c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47"/>
      <c r="Z90" s="147"/>
      <c r="AA90" s="147"/>
      <c r="AB90" s="147"/>
      <c r="AC90" s="147"/>
      <c r="AD90" s="147"/>
      <c r="AE90" s="147"/>
      <c r="AF90" s="147"/>
      <c r="AG90" s="147" t="s">
        <v>133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2.5" outlineLevel="1" x14ac:dyDescent="0.2">
      <c r="A91" s="166">
        <v>13</v>
      </c>
      <c r="B91" s="167" t="s">
        <v>211</v>
      </c>
      <c r="C91" s="174" t="s">
        <v>212</v>
      </c>
      <c r="D91" s="168" t="s">
        <v>142</v>
      </c>
      <c r="E91" s="187">
        <v>76.05</v>
      </c>
      <c r="F91" s="169"/>
      <c r="G91" s="170">
        <f>ROUND(E91*F91,2)</f>
        <v>0</v>
      </c>
      <c r="H91" s="169">
        <v>846.91</v>
      </c>
      <c r="I91" s="170">
        <f>ROUND(E91*H91,2)</f>
        <v>64407.51</v>
      </c>
      <c r="J91" s="169">
        <v>920.09</v>
      </c>
      <c r="K91" s="170">
        <f>ROUND(E91*J91,2)</f>
        <v>69972.84</v>
      </c>
      <c r="L91" s="170">
        <v>21</v>
      </c>
      <c r="M91" s="170">
        <f>G91*(1+L91/100)</f>
        <v>0</v>
      </c>
      <c r="N91" s="170">
        <v>2.9190000000000001E-2</v>
      </c>
      <c r="O91" s="170">
        <f>ROUND(E91*N91,2)</f>
        <v>2.2200000000000002</v>
      </c>
      <c r="P91" s="170">
        <v>0</v>
      </c>
      <c r="Q91" s="170">
        <f>ROUND(E91*P91,2)</f>
        <v>0</v>
      </c>
      <c r="R91" s="170"/>
      <c r="S91" s="170" t="s">
        <v>129</v>
      </c>
      <c r="T91" s="171" t="s">
        <v>130</v>
      </c>
      <c r="U91" s="156">
        <v>0.94799999999999995</v>
      </c>
      <c r="V91" s="156">
        <f>ROUND(E91*U91,2)</f>
        <v>72.099999999999994</v>
      </c>
      <c r="W91" s="156"/>
      <c r="X91" s="156" t="s">
        <v>145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146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258" t="s">
        <v>213</v>
      </c>
      <c r="D92" s="259"/>
      <c r="E92" s="259"/>
      <c r="F92" s="259"/>
      <c r="G92" s="259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47"/>
      <c r="Z92" s="147"/>
      <c r="AA92" s="147"/>
      <c r="AB92" s="147"/>
      <c r="AC92" s="147"/>
      <c r="AD92" s="147"/>
      <c r="AE92" s="147"/>
      <c r="AF92" s="147"/>
      <c r="AG92" s="147" t="s">
        <v>214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79" t="str">
        <f>C92</f>
        <v>Včetně provedení přelepení spojů samolepící armovací páskou fermacell HD a zatřením armovacím lepidlem fermacell HD</v>
      </c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75" t="s">
        <v>215</v>
      </c>
      <c r="D93" s="157"/>
      <c r="E93" s="188">
        <v>76.05</v>
      </c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47"/>
      <c r="Z93" s="147"/>
      <c r="AA93" s="147"/>
      <c r="AB93" s="147"/>
      <c r="AC93" s="147"/>
      <c r="AD93" s="147"/>
      <c r="AE93" s="147"/>
      <c r="AF93" s="147"/>
      <c r="AG93" s="147" t="s">
        <v>133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2.5" outlineLevel="1" x14ac:dyDescent="0.2">
      <c r="A94" s="166">
        <v>14</v>
      </c>
      <c r="B94" s="167" t="s">
        <v>216</v>
      </c>
      <c r="C94" s="174" t="s">
        <v>217</v>
      </c>
      <c r="D94" s="168" t="s">
        <v>142</v>
      </c>
      <c r="E94" s="187">
        <v>22.4</v>
      </c>
      <c r="F94" s="169"/>
      <c r="G94" s="170">
        <f>ROUND(E94*F94,2)</f>
        <v>0</v>
      </c>
      <c r="H94" s="169">
        <v>942.77</v>
      </c>
      <c r="I94" s="170">
        <f>ROUND(E94*H94,2)</f>
        <v>21118.05</v>
      </c>
      <c r="J94" s="169">
        <v>1024.23</v>
      </c>
      <c r="K94" s="170">
        <f>ROUND(E94*J94,2)</f>
        <v>22942.75</v>
      </c>
      <c r="L94" s="170">
        <v>21</v>
      </c>
      <c r="M94" s="170">
        <f>G94*(1+L94/100)</f>
        <v>0</v>
      </c>
      <c r="N94" s="170">
        <v>2.9190000000000001E-2</v>
      </c>
      <c r="O94" s="170">
        <f>ROUND(E94*N94,2)</f>
        <v>0.65</v>
      </c>
      <c r="P94" s="170">
        <v>0</v>
      </c>
      <c r="Q94" s="170">
        <f>ROUND(E94*P94,2)</f>
        <v>0</v>
      </c>
      <c r="R94" s="170"/>
      <c r="S94" s="170" t="s">
        <v>129</v>
      </c>
      <c r="T94" s="171" t="s">
        <v>130</v>
      </c>
      <c r="U94" s="156">
        <v>0.94799999999999995</v>
      </c>
      <c r="V94" s="156">
        <f>ROUND(E94*U94,2)</f>
        <v>21.24</v>
      </c>
      <c r="W94" s="156"/>
      <c r="X94" s="156" t="s">
        <v>145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146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258" t="s">
        <v>218</v>
      </c>
      <c r="D95" s="259"/>
      <c r="E95" s="259"/>
      <c r="F95" s="259"/>
      <c r="G95" s="259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47"/>
      <c r="Z95" s="147"/>
      <c r="AA95" s="147"/>
      <c r="AB95" s="147"/>
      <c r="AC95" s="147"/>
      <c r="AD95" s="147"/>
      <c r="AE95" s="147"/>
      <c r="AF95" s="147"/>
      <c r="AG95" s="147" t="s">
        <v>214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79" t="str">
        <f>C95</f>
        <v>Včetně provedení přelepení spojů samolepící armovací páskou fermacell HD a zatřením armovacím lepidlem fermacell HD z obou stran</v>
      </c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75" t="s">
        <v>219</v>
      </c>
      <c r="D96" s="157"/>
      <c r="E96" s="188">
        <v>22.4</v>
      </c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47"/>
      <c r="Z96" s="147"/>
      <c r="AA96" s="147"/>
      <c r="AB96" s="147"/>
      <c r="AC96" s="147"/>
      <c r="AD96" s="147"/>
      <c r="AE96" s="147"/>
      <c r="AF96" s="147"/>
      <c r="AG96" s="147" t="s">
        <v>133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x14ac:dyDescent="0.2">
      <c r="A97" s="160" t="s">
        <v>124</v>
      </c>
      <c r="B97" s="161" t="s">
        <v>69</v>
      </c>
      <c r="C97" s="173" t="s">
        <v>70</v>
      </c>
      <c r="D97" s="162"/>
      <c r="E97" s="163"/>
      <c r="F97" s="164"/>
      <c r="G97" s="164">
        <f>SUMIF(AG98:AG107,"&lt;&gt;NOR",G98:G107)</f>
        <v>0</v>
      </c>
      <c r="H97" s="164"/>
      <c r="I97" s="164">
        <f>SUM(I98:I107)</f>
        <v>3840.1</v>
      </c>
      <c r="J97" s="164"/>
      <c r="K97" s="164">
        <f>SUM(K98:K107)</f>
        <v>1167.72</v>
      </c>
      <c r="L97" s="164"/>
      <c r="M97" s="164">
        <f>SUM(M98:M107)</f>
        <v>0</v>
      </c>
      <c r="N97" s="164"/>
      <c r="O97" s="164">
        <f>SUM(O98:O107)</f>
        <v>1.38</v>
      </c>
      <c r="P97" s="164"/>
      <c r="Q97" s="164">
        <f>SUM(Q98:Q107)</f>
        <v>0</v>
      </c>
      <c r="R97" s="164"/>
      <c r="S97" s="164"/>
      <c r="T97" s="165"/>
      <c r="U97" s="159"/>
      <c r="V97" s="159">
        <f>SUM(V98:V107)</f>
        <v>1.19</v>
      </c>
      <c r="W97" s="159"/>
      <c r="X97" s="159"/>
      <c r="AG97" t="s">
        <v>125</v>
      </c>
    </row>
    <row r="98" spans="1:60" ht="22.5" outlineLevel="1" x14ac:dyDescent="0.2">
      <c r="A98" s="166">
        <v>15</v>
      </c>
      <c r="B98" s="167" t="s">
        <v>220</v>
      </c>
      <c r="C98" s="174" t="s">
        <v>221</v>
      </c>
      <c r="D98" s="168" t="s">
        <v>142</v>
      </c>
      <c r="E98" s="187">
        <v>6.8041</v>
      </c>
      <c r="F98" s="169"/>
      <c r="G98" s="170">
        <f>ROUND(E98*F98,2)</f>
        <v>0</v>
      </c>
      <c r="H98" s="169">
        <v>211.79</v>
      </c>
      <c r="I98" s="170">
        <f>ROUND(E98*H98,2)</f>
        <v>1441.04</v>
      </c>
      <c r="J98" s="169">
        <v>82.21</v>
      </c>
      <c r="K98" s="170">
        <f>ROUND(E98*J98,2)</f>
        <v>559.37</v>
      </c>
      <c r="L98" s="170">
        <v>21</v>
      </c>
      <c r="M98" s="170">
        <f>G98*(1+L98/100)</f>
        <v>0</v>
      </c>
      <c r="N98" s="170">
        <v>7.596E-2</v>
      </c>
      <c r="O98" s="170">
        <f>ROUND(E98*N98,2)</f>
        <v>0.52</v>
      </c>
      <c r="P98" s="170">
        <v>0</v>
      </c>
      <c r="Q98" s="170">
        <f>ROUND(E98*P98,2)</f>
        <v>0</v>
      </c>
      <c r="R98" s="170" t="s">
        <v>143</v>
      </c>
      <c r="S98" s="170" t="s">
        <v>144</v>
      </c>
      <c r="T98" s="171" t="s">
        <v>144</v>
      </c>
      <c r="U98" s="156">
        <v>8.3000000000000004E-2</v>
      </c>
      <c r="V98" s="156">
        <f>ROUND(E98*U98,2)</f>
        <v>0.56000000000000005</v>
      </c>
      <c r="W98" s="156"/>
      <c r="X98" s="156" t="s">
        <v>145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146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75" t="s">
        <v>222</v>
      </c>
      <c r="D99" s="157"/>
      <c r="E99" s="158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47"/>
      <c r="Z99" s="147"/>
      <c r="AA99" s="147"/>
      <c r="AB99" s="147"/>
      <c r="AC99" s="147"/>
      <c r="AD99" s="147"/>
      <c r="AE99" s="147"/>
      <c r="AF99" s="147"/>
      <c r="AG99" s="147" t="s">
        <v>133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175" t="s">
        <v>147</v>
      </c>
      <c r="D100" s="157"/>
      <c r="E100" s="188">
        <v>0.78249999999999997</v>
      </c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133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175" t="s">
        <v>148</v>
      </c>
      <c r="D101" s="157"/>
      <c r="E101" s="188">
        <v>4.5216000000000003</v>
      </c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133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75" t="s">
        <v>149</v>
      </c>
      <c r="D102" s="157"/>
      <c r="E102" s="188">
        <v>1.5</v>
      </c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133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2.5" outlineLevel="1" x14ac:dyDescent="0.2">
      <c r="A103" s="166">
        <v>16</v>
      </c>
      <c r="B103" s="167" t="s">
        <v>223</v>
      </c>
      <c r="C103" s="174" t="s">
        <v>224</v>
      </c>
      <c r="D103" s="168" t="s">
        <v>142</v>
      </c>
      <c r="E103" s="187">
        <v>6.8041</v>
      </c>
      <c r="F103" s="169"/>
      <c r="G103" s="170">
        <f>ROUND(E103*F103,2)</f>
        <v>0</v>
      </c>
      <c r="H103" s="169">
        <v>352.59</v>
      </c>
      <c r="I103" s="170">
        <f>ROUND(E103*H103,2)</f>
        <v>2399.06</v>
      </c>
      <c r="J103" s="169">
        <v>89.41</v>
      </c>
      <c r="K103" s="170">
        <f>ROUND(E103*J103,2)</f>
        <v>608.35</v>
      </c>
      <c r="L103" s="170">
        <v>21</v>
      </c>
      <c r="M103" s="170">
        <f>G103*(1+L103/100)</f>
        <v>0</v>
      </c>
      <c r="N103" s="170">
        <v>0.12659999999999999</v>
      </c>
      <c r="O103" s="170">
        <f>ROUND(E103*N103,2)</f>
        <v>0.86</v>
      </c>
      <c r="P103" s="170">
        <v>0</v>
      </c>
      <c r="Q103" s="170">
        <f>ROUND(E103*P103,2)</f>
        <v>0</v>
      </c>
      <c r="R103" s="170" t="s">
        <v>143</v>
      </c>
      <c r="S103" s="170" t="s">
        <v>144</v>
      </c>
      <c r="T103" s="171" t="s">
        <v>144</v>
      </c>
      <c r="U103" s="156">
        <v>9.1999999999999998E-2</v>
      </c>
      <c r="V103" s="156">
        <f>ROUND(E103*U103,2)</f>
        <v>0.63</v>
      </c>
      <c r="W103" s="156"/>
      <c r="X103" s="156" t="s">
        <v>145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146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175" t="s">
        <v>225</v>
      </c>
      <c r="D104" s="157"/>
      <c r="E104" s="158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133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175" t="s">
        <v>147</v>
      </c>
      <c r="D105" s="157"/>
      <c r="E105" s="188">
        <v>0.78249999999999997</v>
      </c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133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75" t="s">
        <v>148</v>
      </c>
      <c r="D106" s="157"/>
      <c r="E106" s="188">
        <v>4.5216000000000003</v>
      </c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133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175" t="s">
        <v>149</v>
      </c>
      <c r="D107" s="157"/>
      <c r="E107" s="188">
        <v>1.5</v>
      </c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133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x14ac:dyDescent="0.2">
      <c r="A108" s="160" t="s">
        <v>124</v>
      </c>
      <c r="B108" s="161" t="s">
        <v>71</v>
      </c>
      <c r="C108" s="173" t="s">
        <v>72</v>
      </c>
      <c r="D108" s="162"/>
      <c r="E108" s="191"/>
      <c r="F108" s="164"/>
      <c r="G108" s="164">
        <f>SUMIF(AG109:AG119,"&lt;&gt;NOR",G109:G119)</f>
        <v>0</v>
      </c>
      <c r="H108" s="164"/>
      <c r="I108" s="164">
        <f>SUM(I109:I119)</f>
        <v>38612.090000000004</v>
      </c>
      <c r="J108" s="164"/>
      <c r="K108" s="164">
        <f>SUM(K109:K119)</f>
        <v>85041.11</v>
      </c>
      <c r="L108" s="164"/>
      <c r="M108" s="164">
        <f>SUM(M109:M119)</f>
        <v>0</v>
      </c>
      <c r="N108" s="164"/>
      <c r="O108" s="164">
        <f>SUM(O109:O119)</f>
        <v>3.46</v>
      </c>
      <c r="P108" s="164"/>
      <c r="Q108" s="164">
        <f>SUM(Q109:Q119)</f>
        <v>0</v>
      </c>
      <c r="R108" s="164"/>
      <c r="S108" s="164"/>
      <c r="T108" s="165"/>
      <c r="U108" s="159"/>
      <c r="V108" s="159">
        <f>SUM(V109:V119)</f>
        <v>309.60000000000002</v>
      </c>
      <c r="W108" s="159"/>
      <c r="X108" s="159"/>
      <c r="AG108" t="s">
        <v>125</v>
      </c>
    </row>
    <row r="109" spans="1:60" ht="22.5" outlineLevel="1" x14ac:dyDescent="0.2">
      <c r="A109" s="166">
        <v>17</v>
      </c>
      <c r="B109" s="167" t="s">
        <v>226</v>
      </c>
      <c r="C109" s="174" t="s">
        <v>227</v>
      </c>
      <c r="D109" s="168" t="s">
        <v>142</v>
      </c>
      <c r="E109" s="187">
        <v>98.45</v>
      </c>
      <c r="F109" s="169"/>
      <c r="G109" s="170">
        <f>ROUND(E109*F109,2)</f>
        <v>0</v>
      </c>
      <c r="H109" s="169">
        <v>122.22</v>
      </c>
      <c r="I109" s="170">
        <f>ROUND(E109*H109,2)</f>
        <v>12032.56</v>
      </c>
      <c r="J109" s="169">
        <v>108.78</v>
      </c>
      <c r="K109" s="170">
        <f>ROUND(E109*J109,2)</f>
        <v>10709.39</v>
      </c>
      <c r="L109" s="170">
        <v>21</v>
      </c>
      <c r="M109" s="170">
        <f>G109*(1+L109/100)</f>
        <v>0</v>
      </c>
      <c r="N109" s="170">
        <v>8.0000000000000004E-4</v>
      </c>
      <c r="O109" s="170">
        <f>ROUND(E109*N109,2)</f>
        <v>0.08</v>
      </c>
      <c r="P109" s="170">
        <v>0</v>
      </c>
      <c r="Q109" s="170">
        <f>ROUND(E109*P109,2)</f>
        <v>0</v>
      </c>
      <c r="R109" s="170" t="s">
        <v>173</v>
      </c>
      <c r="S109" s="170" t="s">
        <v>144</v>
      </c>
      <c r="T109" s="171" t="s">
        <v>144</v>
      </c>
      <c r="U109" s="156">
        <v>0.23</v>
      </c>
      <c r="V109" s="156">
        <f>ROUND(E109*U109,2)</f>
        <v>22.64</v>
      </c>
      <c r="W109" s="156"/>
      <c r="X109" s="156" t="s">
        <v>145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146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256" t="s">
        <v>228</v>
      </c>
      <c r="D110" s="257"/>
      <c r="E110" s="257"/>
      <c r="F110" s="257"/>
      <c r="G110" s="257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155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75" t="s">
        <v>215</v>
      </c>
      <c r="D111" s="157"/>
      <c r="E111" s="188">
        <v>76.05</v>
      </c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133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75" t="s">
        <v>219</v>
      </c>
      <c r="D112" s="157"/>
      <c r="E112" s="188">
        <v>22.4</v>
      </c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133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2.5" outlineLevel="1" x14ac:dyDescent="0.2">
      <c r="A113" s="166">
        <v>18</v>
      </c>
      <c r="B113" s="167" t="s">
        <v>229</v>
      </c>
      <c r="C113" s="174" t="s">
        <v>230</v>
      </c>
      <c r="D113" s="168" t="s">
        <v>142</v>
      </c>
      <c r="E113" s="187">
        <v>98.45</v>
      </c>
      <c r="F113" s="169"/>
      <c r="G113" s="170">
        <f>ROUND(E113*F113,2)</f>
        <v>0</v>
      </c>
      <c r="H113" s="169">
        <v>173.05</v>
      </c>
      <c r="I113" s="170">
        <f>ROUND(E113*H113,2)</f>
        <v>17036.77</v>
      </c>
      <c r="J113" s="169">
        <v>483.95</v>
      </c>
      <c r="K113" s="170">
        <f>ROUND(E113*J113,2)</f>
        <v>47644.88</v>
      </c>
      <c r="L113" s="170">
        <v>21</v>
      </c>
      <c r="M113" s="170">
        <f>G113*(1+L113/100)</f>
        <v>0</v>
      </c>
      <c r="N113" s="170">
        <v>1.712E-2</v>
      </c>
      <c r="O113" s="170">
        <f>ROUND(E113*N113,2)</f>
        <v>1.69</v>
      </c>
      <c r="P113" s="170">
        <v>0</v>
      </c>
      <c r="Q113" s="170">
        <f>ROUND(E113*P113,2)</f>
        <v>0</v>
      </c>
      <c r="R113" s="170"/>
      <c r="S113" s="170" t="s">
        <v>129</v>
      </c>
      <c r="T113" s="171" t="s">
        <v>130</v>
      </c>
      <c r="U113" s="156">
        <v>1.4573400000000001</v>
      </c>
      <c r="V113" s="156">
        <f>ROUND(E113*U113,2)</f>
        <v>143.47999999999999</v>
      </c>
      <c r="W113" s="156"/>
      <c r="X113" s="156" t="s">
        <v>145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146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258" t="s">
        <v>231</v>
      </c>
      <c r="D114" s="259"/>
      <c r="E114" s="259"/>
      <c r="F114" s="259"/>
      <c r="G114" s="259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47"/>
      <c r="Z114" s="147"/>
      <c r="AA114" s="147"/>
      <c r="AB114" s="147"/>
      <c r="AC114" s="147"/>
      <c r="AD114" s="147"/>
      <c r="AE114" s="147"/>
      <c r="AF114" s="147"/>
      <c r="AG114" s="147" t="s">
        <v>214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79" t="str">
        <f>C114</f>
        <v>Provedení lehké omítky fermacell HD tl. 5mm, včetně podkladní penetrace a vtlačení armovací tkaniny fermacell HD</v>
      </c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175" t="s">
        <v>215</v>
      </c>
      <c r="D115" s="157"/>
      <c r="E115" s="188">
        <v>76.05</v>
      </c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133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75" t="s">
        <v>219</v>
      </c>
      <c r="D116" s="157"/>
      <c r="E116" s="188">
        <v>22.4</v>
      </c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133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66">
        <v>19</v>
      </c>
      <c r="B117" s="167" t="s">
        <v>232</v>
      </c>
      <c r="C117" s="174" t="s">
        <v>233</v>
      </c>
      <c r="D117" s="168" t="s">
        <v>142</v>
      </c>
      <c r="E117" s="187">
        <v>98.45</v>
      </c>
      <c r="F117" s="169"/>
      <c r="G117" s="170">
        <f>ROUND(E117*F117,2)</f>
        <v>0</v>
      </c>
      <c r="H117" s="169">
        <v>96.93</v>
      </c>
      <c r="I117" s="170">
        <f>ROUND(E117*H117,2)</f>
        <v>9542.76</v>
      </c>
      <c r="J117" s="169">
        <v>271.07</v>
      </c>
      <c r="K117" s="170">
        <f>ROUND(E117*J117,2)</f>
        <v>26686.84</v>
      </c>
      <c r="L117" s="170">
        <v>21</v>
      </c>
      <c r="M117" s="170">
        <f>G117*(1+L117/100)</f>
        <v>0</v>
      </c>
      <c r="N117" s="170">
        <v>1.712E-2</v>
      </c>
      <c r="O117" s="170">
        <f>ROUND(E117*N117,2)</f>
        <v>1.69</v>
      </c>
      <c r="P117" s="170">
        <v>0</v>
      </c>
      <c r="Q117" s="170">
        <f>ROUND(E117*P117,2)</f>
        <v>0</v>
      </c>
      <c r="R117" s="170"/>
      <c r="S117" s="170" t="s">
        <v>129</v>
      </c>
      <c r="T117" s="171" t="s">
        <v>130</v>
      </c>
      <c r="U117" s="156">
        <v>1.4573400000000001</v>
      </c>
      <c r="V117" s="156">
        <f>ROUND(E117*U117,2)</f>
        <v>143.47999999999999</v>
      </c>
      <c r="W117" s="156"/>
      <c r="X117" s="156" t="s">
        <v>145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146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75" t="s">
        <v>215</v>
      </c>
      <c r="D118" s="157"/>
      <c r="E118" s="188">
        <v>76.05</v>
      </c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133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75" t="s">
        <v>219</v>
      </c>
      <c r="D119" s="157"/>
      <c r="E119" s="188">
        <v>22.4</v>
      </c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133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x14ac:dyDescent="0.2">
      <c r="A120" s="160" t="s">
        <v>124</v>
      </c>
      <c r="B120" s="161" t="s">
        <v>73</v>
      </c>
      <c r="C120" s="173" t="s">
        <v>74</v>
      </c>
      <c r="D120" s="162"/>
      <c r="E120" s="191"/>
      <c r="F120" s="164"/>
      <c r="G120" s="164">
        <f>SUMIF(AG121:AG126,"&lt;&gt;NOR",G121:G126)</f>
        <v>0</v>
      </c>
      <c r="H120" s="164"/>
      <c r="I120" s="164">
        <f>SUM(I121:I126)</f>
        <v>2441.2199999999998</v>
      </c>
      <c r="J120" s="164"/>
      <c r="K120" s="164">
        <f>SUM(K121:K126)</f>
        <v>1702.38</v>
      </c>
      <c r="L120" s="164"/>
      <c r="M120" s="164">
        <f>SUM(M121:M126)</f>
        <v>0</v>
      </c>
      <c r="N120" s="164"/>
      <c r="O120" s="164">
        <f>SUM(O121:O126)</f>
        <v>0</v>
      </c>
      <c r="P120" s="164"/>
      <c r="Q120" s="164">
        <f>SUM(Q121:Q126)</f>
        <v>0</v>
      </c>
      <c r="R120" s="164"/>
      <c r="S120" s="164"/>
      <c r="T120" s="165"/>
      <c r="U120" s="159"/>
      <c r="V120" s="159">
        <f>SUM(V121:V126)</f>
        <v>2.0299999999999998</v>
      </c>
      <c r="W120" s="159"/>
      <c r="X120" s="159"/>
      <c r="AG120" t="s">
        <v>125</v>
      </c>
    </row>
    <row r="121" spans="1:60" outlineLevel="1" x14ac:dyDescent="0.2">
      <c r="A121" s="166">
        <v>20</v>
      </c>
      <c r="B121" s="167" t="s">
        <v>234</v>
      </c>
      <c r="C121" s="174" t="s">
        <v>235</v>
      </c>
      <c r="D121" s="168" t="s">
        <v>236</v>
      </c>
      <c r="E121" s="187">
        <v>36.832000000000001</v>
      </c>
      <c r="F121" s="169"/>
      <c r="G121" s="170">
        <f>ROUND(E121*F121,2)</f>
        <v>0</v>
      </c>
      <c r="H121" s="169">
        <v>66.28</v>
      </c>
      <c r="I121" s="170">
        <f>ROUND(E121*H121,2)</f>
        <v>2441.2199999999998</v>
      </c>
      <c r="J121" s="169">
        <v>46.22</v>
      </c>
      <c r="K121" s="170">
        <f>ROUND(E121*J121,2)</f>
        <v>1702.38</v>
      </c>
      <c r="L121" s="170">
        <v>21</v>
      </c>
      <c r="M121" s="170">
        <f>G121*(1+L121/100)</f>
        <v>0</v>
      </c>
      <c r="N121" s="170">
        <v>0</v>
      </c>
      <c r="O121" s="170">
        <f>ROUND(E121*N121,2)</f>
        <v>0</v>
      </c>
      <c r="P121" s="170">
        <v>0</v>
      </c>
      <c r="Q121" s="170">
        <f>ROUND(E121*P121,2)</f>
        <v>0</v>
      </c>
      <c r="R121" s="170" t="s">
        <v>143</v>
      </c>
      <c r="S121" s="170" t="s">
        <v>144</v>
      </c>
      <c r="T121" s="171" t="s">
        <v>144</v>
      </c>
      <c r="U121" s="156">
        <v>5.5E-2</v>
      </c>
      <c r="V121" s="156">
        <f>ROUND(E121*U121,2)</f>
        <v>2.0299999999999998</v>
      </c>
      <c r="W121" s="156"/>
      <c r="X121" s="156" t="s">
        <v>145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146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256" t="s">
        <v>237</v>
      </c>
      <c r="D122" s="257"/>
      <c r="E122" s="257"/>
      <c r="F122" s="257"/>
      <c r="G122" s="257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155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75" t="s">
        <v>238</v>
      </c>
      <c r="D123" s="157"/>
      <c r="E123" s="158"/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133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75" t="s">
        <v>239</v>
      </c>
      <c r="D124" s="157"/>
      <c r="E124" s="188">
        <v>15.071999999999999</v>
      </c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133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75" t="s">
        <v>240</v>
      </c>
      <c r="D125" s="157"/>
      <c r="E125" s="188">
        <v>15</v>
      </c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133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175" t="s">
        <v>241</v>
      </c>
      <c r="D126" s="157"/>
      <c r="E126" s="188">
        <v>6.76</v>
      </c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133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x14ac:dyDescent="0.2">
      <c r="A127" s="160" t="s">
        <v>124</v>
      </c>
      <c r="B127" s="161" t="s">
        <v>75</v>
      </c>
      <c r="C127" s="173" t="s">
        <v>76</v>
      </c>
      <c r="D127" s="162"/>
      <c r="E127" s="191"/>
      <c r="F127" s="164"/>
      <c r="G127" s="164">
        <f>SUMIF(AG128:AG133,"&lt;&gt;NOR",G128:G133)</f>
        <v>0</v>
      </c>
      <c r="H127" s="164"/>
      <c r="I127" s="164">
        <f>SUM(I128:I133)</f>
        <v>112.67</v>
      </c>
      <c r="J127" s="164"/>
      <c r="K127" s="164">
        <f>SUM(K128:K133)</f>
        <v>82.91</v>
      </c>
      <c r="L127" s="164"/>
      <c r="M127" s="164">
        <f>SUM(M128:M133)</f>
        <v>0</v>
      </c>
      <c r="N127" s="164"/>
      <c r="O127" s="164">
        <f>SUM(O128:O133)</f>
        <v>0</v>
      </c>
      <c r="P127" s="164"/>
      <c r="Q127" s="164">
        <f>SUM(Q128:Q133)</f>
        <v>0</v>
      </c>
      <c r="R127" s="164"/>
      <c r="S127" s="164"/>
      <c r="T127" s="165"/>
      <c r="U127" s="159"/>
      <c r="V127" s="159">
        <f>SUM(V128:V133)</f>
        <v>0.16</v>
      </c>
      <c r="W127" s="159"/>
      <c r="X127" s="159"/>
      <c r="AG127" t="s">
        <v>125</v>
      </c>
    </row>
    <row r="128" spans="1:60" ht="22.5" outlineLevel="1" x14ac:dyDescent="0.2">
      <c r="A128" s="166">
        <v>21</v>
      </c>
      <c r="B128" s="167" t="s">
        <v>242</v>
      </c>
      <c r="C128" s="174" t="s">
        <v>243</v>
      </c>
      <c r="D128" s="168" t="s">
        <v>244</v>
      </c>
      <c r="E128" s="187">
        <v>3.6831999999999998</v>
      </c>
      <c r="F128" s="169"/>
      <c r="G128" s="170">
        <f>ROUND(E128*F128,2)</f>
        <v>0</v>
      </c>
      <c r="H128" s="169">
        <v>30.59</v>
      </c>
      <c r="I128" s="170">
        <f>ROUND(E128*H128,2)</f>
        <v>112.67</v>
      </c>
      <c r="J128" s="169">
        <v>22.51</v>
      </c>
      <c r="K128" s="170">
        <f>ROUND(E128*J128,2)</f>
        <v>82.91</v>
      </c>
      <c r="L128" s="170">
        <v>21</v>
      </c>
      <c r="M128" s="170">
        <f>G128*(1+L128/100)</f>
        <v>0</v>
      </c>
      <c r="N128" s="170">
        <v>1E-3</v>
      </c>
      <c r="O128" s="170">
        <f>ROUND(E128*N128,2)</f>
        <v>0</v>
      </c>
      <c r="P128" s="170">
        <v>0</v>
      </c>
      <c r="Q128" s="170">
        <f>ROUND(E128*P128,2)</f>
        <v>0</v>
      </c>
      <c r="R128" s="170" t="s">
        <v>245</v>
      </c>
      <c r="S128" s="170" t="s">
        <v>144</v>
      </c>
      <c r="T128" s="171" t="s">
        <v>144</v>
      </c>
      <c r="U128" s="156">
        <v>4.3999999999999997E-2</v>
      </c>
      <c r="V128" s="156">
        <f>ROUND(E128*U128,2)</f>
        <v>0.16</v>
      </c>
      <c r="W128" s="156"/>
      <c r="X128" s="156" t="s">
        <v>145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146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256" t="s">
        <v>246</v>
      </c>
      <c r="D129" s="257"/>
      <c r="E129" s="257"/>
      <c r="F129" s="257"/>
      <c r="G129" s="257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155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75" t="s">
        <v>238</v>
      </c>
      <c r="D130" s="157"/>
      <c r="E130" s="158"/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133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75" t="s">
        <v>247</v>
      </c>
      <c r="D131" s="157"/>
      <c r="E131" s="188">
        <v>1.5072000000000001</v>
      </c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133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175" t="s">
        <v>248</v>
      </c>
      <c r="D132" s="157"/>
      <c r="E132" s="188">
        <v>1.5</v>
      </c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133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175" t="s">
        <v>249</v>
      </c>
      <c r="D133" s="157"/>
      <c r="E133" s="188">
        <v>0.67600000000000005</v>
      </c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133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x14ac:dyDescent="0.2">
      <c r="A134" s="160" t="s">
        <v>124</v>
      </c>
      <c r="B134" s="161" t="s">
        <v>77</v>
      </c>
      <c r="C134" s="173" t="s">
        <v>78</v>
      </c>
      <c r="D134" s="162"/>
      <c r="E134" s="191"/>
      <c r="F134" s="164"/>
      <c r="G134" s="164">
        <f>SUMIF(AG135:AG145,"&lt;&gt;NOR",G135:G145)</f>
        <v>0</v>
      </c>
      <c r="H134" s="164"/>
      <c r="I134" s="164">
        <f>SUM(I135:I145)</f>
        <v>9894.68</v>
      </c>
      <c r="J134" s="164"/>
      <c r="K134" s="164">
        <f>SUM(K135:K145)</f>
        <v>9293</v>
      </c>
      <c r="L134" s="164"/>
      <c r="M134" s="164">
        <f>SUM(M135:M145)</f>
        <v>0</v>
      </c>
      <c r="N134" s="164"/>
      <c r="O134" s="164">
        <f>SUM(O135:O145)</f>
        <v>0.03</v>
      </c>
      <c r="P134" s="164"/>
      <c r="Q134" s="164">
        <f>SUM(Q135:Q145)</f>
        <v>0</v>
      </c>
      <c r="R134" s="164"/>
      <c r="S134" s="164"/>
      <c r="T134" s="165"/>
      <c r="U134" s="159"/>
      <c r="V134" s="159">
        <f>SUM(V135:V145)</f>
        <v>19.16</v>
      </c>
      <c r="W134" s="159"/>
      <c r="X134" s="159"/>
      <c r="AG134" t="s">
        <v>125</v>
      </c>
    </row>
    <row r="135" spans="1:60" ht="22.5" outlineLevel="1" x14ac:dyDescent="0.2">
      <c r="A135" s="166">
        <v>22</v>
      </c>
      <c r="B135" s="167" t="s">
        <v>250</v>
      </c>
      <c r="C135" s="174" t="s">
        <v>251</v>
      </c>
      <c r="D135" s="168" t="s">
        <v>209</v>
      </c>
      <c r="E135" s="187">
        <v>20</v>
      </c>
      <c r="F135" s="169"/>
      <c r="G135" s="170">
        <f>ROUND(E135*F135,2)</f>
        <v>0</v>
      </c>
      <c r="H135" s="169">
        <v>253.45</v>
      </c>
      <c r="I135" s="170">
        <f>ROUND(E135*H135,2)</f>
        <v>5069</v>
      </c>
      <c r="J135" s="169">
        <v>130.05000000000001</v>
      </c>
      <c r="K135" s="170">
        <f>ROUND(E135*J135,2)</f>
        <v>2601</v>
      </c>
      <c r="L135" s="170">
        <v>21</v>
      </c>
      <c r="M135" s="170">
        <f>G135*(1+L135/100)</f>
        <v>0</v>
      </c>
      <c r="N135" s="170">
        <v>0</v>
      </c>
      <c r="O135" s="170">
        <f>ROUND(E135*N135,2)</f>
        <v>0</v>
      </c>
      <c r="P135" s="170">
        <v>0</v>
      </c>
      <c r="Q135" s="170">
        <f>ROUND(E135*P135,2)</f>
        <v>0</v>
      </c>
      <c r="R135" s="170" t="s">
        <v>252</v>
      </c>
      <c r="S135" s="170" t="s">
        <v>144</v>
      </c>
      <c r="T135" s="171" t="s">
        <v>144</v>
      </c>
      <c r="U135" s="156">
        <v>0.25800000000000001</v>
      </c>
      <c r="V135" s="156">
        <f>ROUND(E135*U135,2)</f>
        <v>5.16</v>
      </c>
      <c r="W135" s="156"/>
      <c r="X135" s="156" t="s">
        <v>145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146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175" t="s">
        <v>253</v>
      </c>
      <c r="D136" s="157"/>
      <c r="E136" s="188">
        <v>20</v>
      </c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133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66">
        <v>23</v>
      </c>
      <c r="B137" s="167" t="s">
        <v>254</v>
      </c>
      <c r="C137" s="174" t="s">
        <v>255</v>
      </c>
      <c r="D137" s="168" t="s">
        <v>256</v>
      </c>
      <c r="E137" s="187">
        <v>14</v>
      </c>
      <c r="F137" s="169"/>
      <c r="G137" s="170">
        <f>ROUND(E137*F137,2)</f>
        <v>0</v>
      </c>
      <c r="H137" s="169">
        <v>0</v>
      </c>
      <c r="I137" s="170">
        <f>ROUND(E137*H137,2)</f>
        <v>0</v>
      </c>
      <c r="J137" s="169">
        <v>478</v>
      </c>
      <c r="K137" s="170">
        <f>ROUND(E137*J137,2)</f>
        <v>6692</v>
      </c>
      <c r="L137" s="170">
        <v>21</v>
      </c>
      <c r="M137" s="170">
        <f>G137*(1+L137/100)</f>
        <v>0</v>
      </c>
      <c r="N137" s="170">
        <v>0</v>
      </c>
      <c r="O137" s="170">
        <f>ROUND(E137*N137,2)</f>
        <v>0</v>
      </c>
      <c r="P137" s="170">
        <v>0</v>
      </c>
      <c r="Q137" s="170">
        <f>ROUND(E137*P137,2)</f>
        <v>0</v>
      </c>
      <c r="R137" s="170"/>
      <c r="S137" s="170" t="s">
        <v>144</v>
      </c>
      <c r="T137" s="171" t="s">
        <v>144</v>
      </c>
      <c r="U137" s="156">
        <v>1</v>
      </c>
      <c r="V137" s="156">
        <f>ROUND(E137*U137,2)</f>
        <v>14</v>
      </c>
      <c r="W137" s="156"/>
      <c r="X137" s="156" t="s">
        <v>145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146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175" t="s">
        <v>257</v>
      </c>
      <c r="D138" s="157"/>
      <c r="E138" s="188">
        <v>8</v>
      </c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133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175" t="s">
        <v>258</v>
      </c>
      <c r="D139" s="157"/>
      <c r="E139" s="188">
        <v>6</v>
      </c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133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66">
        <v>24</v>
      </c>
      <c r="B140" s="167" t="s">
        <v>259</v>
      </c>
      <c r="C140" s="174" t="s">
        <v>260</v>
      </c>
      <c r="D140" s="168" t="s">
        <v>209</v>
      </c>
      <c r="E140" s="187">
        <v>72</v>
      </c>
      <c r="F140" s="169"/>
      <c r="G140" s="170">
        <f>ROUND(E140*F140,2)</f>
        <v>0</v>
      </c>
      <c r="H140" s="169">
        <v>54.3</v>
      </c>
      <c r="I140" s="170">
        <f>ROUND(E140*H140,2)</f>
        <v>3909.6</v>
      </c>
      <c r="J140" s="169">
        <v>0</v>
      </c>
      <c r="K140" s="170">
        <f>ROUND(E140*J140,2)</f>
        <v>0</v>
      </c>
      <c r="L140" s="170">
        <v>21</v>
      </c>
      <c r="M140" s="170">
        <f>G140*(1+L140/100)</f>
        <v>0</v>
      </c>
      <c r="N140" s="170">
        <v>0</v>
      </c>
      <c r="O140" s="170">
        <f>ROUND(E140*N140,2)</f>
        <v>0</v>
      </c>
      <c r="P140" s="170">
        <v>0</v>
      </c>
      <c r="Q140" s="170">
        <f>ROUND(E140*P140,2)</f>
        <v>0</v>
      </c>
      <c r="R140" s="170"/>
      <c r="S140" s="170" t="s">
        <v>129</v>
      </c>
      <c r="T140" s="171" t="s">
        <v>144</v>
      </c>
      <c r="U140" s="156">
        <v>0</v>
      </c>
      <c r="V140" s="156">
        <f>ROUND(E140*U140,2)</f>
        <v>0</v>
      </c>
      <c r="W140" s="156"/>
      <c r="X140" s="156" t="s">
        <v>261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262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75" t="s">
        <v>263</v>
      </c>
      <c r="D141" s="157"/>
      <c r="E141" s="188">
        <v>72</v>
      </c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133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66">
        <v>25</v>
      </c>
      <c r="B142" s="167" t="s">
        <v>264</v>
      </c>
      <c r="C142" s="174" t="s">
        <v>265</v>
      </c>
      <c r="D142" s="168" t="s">
        <v>209</v>
      </c>
      <c r="E142" s="187">
        <v>16</v>
      </c>
      <c r="F142" s="169"/>
      <c r="G142" s="170">
        <f>ROUND(E142*F142,2)</f>
        <v>0</v>
      </c>
      <c r="H142" s="169">
        <v>49.8</v>
      </c>
      <c r="I142" s="170">
        <f>ROUND(E142*H142,2)</f>
        <v>796.8</v>
      </c>
      <c r="J142" s="169">
        <v>0</v>
      </c>
      <c r="K142" s="170">
        <f>ROUND(E142*J142,2)</f>
        <v>0</v>
      </c>
      <c r="L142" s="170">
        <v>21</v>
      </c>
      <c r="M142" s="170">
        <f>G142*(1+L142/100)</f>
        <v>0</v>
      </c>
      <c r="N142" s="170">
        <v>0</v>
      </c>
      <c r="O142" s="170">
        <f>ROUND(E142*N142,2)</f>
        <v>0</v>
      </c>
      <c r="P142" s="170">
        <v>0</v>
      </c>
      <c r="Q142" s="170">
        <f>ROUND(E142*P142,2)</f>
        <v>0</v>
      </c>
      <c r="R142" s="170"/>
      <c r="S142" s="170" t="s">
        <v>129</v>
      </c>
      <c r="T142" s="171" t="s">
        <v>130</v>
      </c>
      <c r="U142" s="156">
        <v>0</v>
      </c>
      <c r="V142" s="156">
        <f>ROUND(E142*U142,2)</f>
        <v>0</v>
      </c>
      <c r="W142" s="156"/>
      <c r="X142" s="156" t="s">
        <v>261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262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175" t="s">
        <v>266</v>
      </c>
      <c r="D143" s="157"/>
      <c r="E143" s="188">
        <v>16</v>
      </c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47"/>
      <c r="Z143" s="147"/>
      <c r="AA143" s="147"/>
      <c r="AB143" s="147"/>
      <c r="AC143" s="147"/>
      <c r="AD143" s="147"/>
      <c r="AE143" s="147"/>
      <c r="AF143" s="147"/>
      <c r="AG143" s="147" t="s">
        <v>133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2.5" outlineLevel="1" x14ac:dyDescent="0.2">
      <c r="A144" s="166">
        <v>26</v>
      </c>
      <c r="B144" s="167" t="s">
        <v>267</v>
      </c>
      <c r="C144" s="174" t="s">
        <v>268</v>
      </c>
      <c r="D144" s="168" t="s">
        <v>244</v>
      </c>
      <c r="E144" s="187">
        <v>33.6</v>
      </c>
      <c r="F144" s="169"/>
      <c r="G144" s="170">
        <f>ROUND(E144*F144,2)</f>
        <v>0</v>
      </c>
      <c r="H144" s="169">
        <v>3.55</v>
      </c>
      <c r="I144" s="170">
        <f>ROUND(E144*H144,2)</f>
        <v>119.28</v>
      </c>
      <c r="J144" s="169">
        <v>0</v>
      </c>
      <c r="K144" s="170">
        <f>ROUND(E144*J144,2)</f>
        <v>0</v>
      </c>
      <c r="L144" s="170">
        <v>21</v>
      </c>
      <c r="M144" s="170">
        <f>G144*(1+L144/100)</f>
        <v>0</v>
      </c>
      <c r="N144" s="170">
        <v>1E-3</v>
      </c>
      <c r="O144" s="170">
        <f>ROUND(E144*N144,2)</f>
        <v>0.03</v>
      </c>
      <c r="P144" s="170">
        <v>0</v>
      </c>
      <c r="Q144" s="170">
        <f>ROUND(E144*P144,2)</f>
        <v>0</v>
      </c>
      <c r="R144" s="170" t="s">
        <v>269</v>
      </c>
      <c r="S144" s="170" t="s">
        <v>144</v>
      </c>
      <c r="T144" s="171" t="s">
        <v>144</v>
      </c>
      <c r="U144" s="156">
        <v>0</v>
      </c>
      <c r="V144" s="156">
        <f>ROUND(E144*U144,2)</f>
        <v>0</v>
      </c>
      <c r="W144" s="156"/>
      <c r="X144" s="156" t="s">
        <v>261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262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75" t="s">
        <v>270</v>
      </c>
      <c r="D145" s="157"/>
      <c r="E145" s="188">
        <v>33.6</v>
      </c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133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x14ac:dyDescent="0.2">
      <c r="A146" s="160" t="s">
        <v>124</v>
      </c>
      <c r="B146" s="161" t="s">
        <v>79</v>
      </c>
      <c r="C146" s="173" t="s">
        <v>80</v>
      </c>
      <c r="D146" s="162"/>
      <c r="E146" s="163"/>
      <c r="F146" s="164"/>
      <c r="G146" s="164">
        <f>SUMIF(AG147:AG150,"&lt;&gt;NOR",G147:G150)</f>
        <v>0</v>
      </c>
      <c r="H146" s="164"/>
      <c r="I146" s="164">
        <f>SUM(I147:I150)</f>
        <v>11156.71</v>
      </c>
      <c r="J146" s="164"/>
      <c r="K146" s="164">
        <f>SUM(K147:K150)</f>
        <v>26664.09</v>
      </c>
      <c r="L146" s="164"/>
      <c r="M146" s="164">
        <f>SUM(M147:M150)</f>
        <v>0</v>
      </c>
      <c r="N146" s="164"/>
      <c r="O146" s="164">
        <f>SUM(O147:O150)</f>
        <v>0</v>
      </c>
      <c r="P146" s="164"/>
      <c r="Q146" s="164">
        <f>SUM(Q147:Q150)</f>
        <v>0.01</v>
      </c>
      <c r="R146" s="164"/>
      <c r="S146" s="164"/>
      <c r="T146" s="165"/>
      <c r="U146" s="159"/>
      <c r="V146" s="159">
        <f>SUM(V147:V150)</f>
        <v>50.88</v>
      </c>
      <c r="W146" s="159"/>
      <c r="X146" s="159"/>
      <c r="AG146" t="s">
        <v>125</v>
      </c>
    </row>
    <row r="147" spans="1:60" outlineLevel="1" x14ac:dyDescent="0.2">
      <c r="A147" s="166">
        <v>27</v>
      </c>
      <c r="B147" s="167" t="s">
        <v>271</v>
      </c>
      <c r="C147" s="174" t="s">
        <v>272</v>
      </c>
      <c r="D147" s="168" t="s">
        <v>236</v>
      </c>
      <c r="E147" s="187">
        <v>21.2</v>
      </c>
      <c r="F147" s="169"/>
      <c r="G147" s="170">
        <f>ROUND(E147*F147,2)</f>
        <v>0</v>
      </c>
      <c r="H147" s="169">
        <v>526.26</v>
      </c>
      <c r="I147" s="170">
        <f>ROUND(E147*H147,2)</f>
        <v>11156.71</v>
      </c>
      <c r="J147" s="169">
        <v>1257.74</v>
      </c>
      <c r="K147" s="170">
        <f>ROUND(E147*J147,2)</f>
        <v>26664.09</v>
      </c>
      <c r="L147" s="170">
        <v>21</v>
      </c>
      <c r="M147" s="170">
        <f>G147*(1+L147/100)</f>
        <v>0</v>
      </c>
      <c r="N147" s="170">
        <v>0</v>
      </c>
      <c r="O147" s="170">
        <f>ROUND(E147*N147,2)</f>
        <v>0</v>
      </c>
      <c r="P147" s="170">
        <v>6.4000000000000005E-4</v>
      </c>
      <c r="Q147" s="170">
        <f>ROUND(E147*P147,2)</f>
        <v>0.01</v>
      </c>
      <c r="R147" s="170" t="s">
        <v>273</v>
      </c>
      <c r="S147" s="170" t="s">
        <v>144</v>
      </c>
      <c r="T147" s="171" t="s">
        <v>144</v>
      </c>
      <c r="U147" s="156">
        <v>2.4</v>
      </c>
      <c r="V147" s="156">
        <f>ROUND(E147*U147,2)</f>
        <v>50.88</v>
      </c>
      <c r="W147" s="156"/>
      <c r="X147" s="156" t="s">
        <v>145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146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175" t="s">
        <v>274</v>
      </c>
      <c r="D148" s="157"/>
      <c r="E148" s="188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47"/>
      <c r="Z148" s="147"/>
      <c r="AA148" s="147"/>
      <c r="AB148" s="147"/>
      <c r="AC148" s="147"/>
      <c r="AD148" s="147"/>
      <c r="AE148" s="147"/>
      <c r="AF148" s="147"/>
      <c r="AG148" s="147" t="s">
        <v>133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75" t="s">
        <v>275</v>
      </c>
      <c r="D149" s="157"/>
      <c r="E149" s="188">
        <v>18</v>
      </c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133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175" t="s">
        <v>276</v>
      </c>
      <c r="D150" s="157"/>
      <c r="E150" s="188">
        <v>3.2</v>
      </c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133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x14ac:dyDescent="0.2">
      <c r="A151" s="160" t="s">
        <v>124</v>
      </c>
      <c r="B151" s="161" t="s">
        <v>81</v>
      </c>
      <c r="C151" s="173" t="s">
        <v>82</v>
      </c>
      <c r="D151" s="162"/>
      <c r="E151" s="191"/>
      <c r="F151" s="164"/>
      <c r="G151" s="164">
        <f>SUMIF(AG152:AG153,"&lt;&gt;NOR",G152:G153)</f>
        <v>0</v>
      </c>
      <c r="H151" s="164"/>
      <c r="I151" s="164">
        <f>SUM(I152:I153)</f>
        <v>0</v>
      </c>
      <c r="J151" s="164"/>
      <c r="K151" s="164">
        <f>SUM(K152:K153)</f>
        <v>7782.65</v>
      </c>
      <c r="L151" s="164"/>
      <c r="M151" s="164">
        <f>SUM(M152:M153)</f>
        <v>0</v>
      </c>
      <c r="N151" s="164"/>
      <c r="O151" s="164">
        <f>SUM(O152:O153)</f>
        <v>0</v>
      </c>
      <c r="P151" s="164"/>
      <c r="Q151" s="164">
        <f>SUM(Q152:Q153)</f>
        <v>0</v>
      </c>
      <c r="R151" s="164"/>
      <c r="S151" s="164"/>
      <c r="T151" s="165"/>
      <c r="U151" s="159"/>
      <c r="V151" s="159">
        <f>SUM(V152:V153)</f>
        <v>18.420000000000002</v>
      </c>
      <c r="W151" s="159"/>
      <c r="X151" s="159"/>
      <c r="AG151" t="s">
        <v>125</v>
      </c>
    </row>
    <row r="152" spans="1:60" outlineLevel="1" x14ac:dyDescent="0.2">
      <c r="A152" s="166">
        <v>28</v>
      </c>
      <c r="B152" s="167" t="s">
        <v>277</v>
      </c>
      <c r="C152" s="174" t="s">
        <v>278</v>
      </c>
      <c r="D152" s="168" t="s">
        <v>199</v>
      </c>
      <c r="E152" s="187">
        <v>21.618459999999999</v>
      </c>
      <c r="F152" s="169"/>
      <c r="G152" s="170">
        <f>ROUND(E152*F152,2)</f>
        <v>0</v>
      </c>
      <c r="H152" s="169">
        <v>0</v>
      </c>
      <c r="I152" s="170">
        <f>ROUND(E152*H152,2)</f>
        <v>0</v>
      </c>
      <c r="J152" s="169">
        <v>360</v>
      </c>
      <c r="K152" s="170">
        <f>ROUND(E152*J152,2)</f>
        <v>7782.65</v>
      </c>
      <c r="L152" s="170">
        <v>21</v>
      </c>
      <c r="M152" s="170">
        <f>G152*(1+L152/100)</f>
        <v>0</v>
      </c>
      <c r="N152" s="170">
        <v>0</v>
      </c>
      <c r="O152" s="170">
        <f>ROUND(E152*N152,2)</f>
        <v>0</v>
      </c>
      <c r="P152" s="170">
        <v>0</v>
      </c>
      <c r="Q152" s="170">
        <f>ROUND(E152*P152,2)</f>
        <v>0</v>
      </c>
      <c r="R152" s="170" t="s">
        <v>173</v>
      </c>
      <c r="S152" s="170" t="s">
        <v>144</v>
      </c>
      <c r="T152" s="171" t="s">
        <v>144</v>
      </c>
      <c r="U152" s="156">
        <v>0.85199999999999998</v>
      </c>
      <c r="V152" s="156">
        <f>ROUND(E152*U152,2)</f>
        <v>18.420000000000002</v>
      </c>
      <c r="W152" s="156"/>
      <c r="X152" s="156" t="s">
        <v>279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280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ht="22.5" outlineLevel="1" x14ac:dyDescent="0.2">
      <c r="A153" s="154"/>
      <c r="B153" s="155"/>
      <c r="C153" s="256" t="s">
        <v>281</v>
      </c>
      <c r="D153" s="257"/>
      <c r="E153" s="257"/>
      <c r="F153" s="257"/>
      <c r="G153" s="257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155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79" t="str">
        <f>C153</f>
        <v>přesun hmot pro budovy občanské výstavby (JKSO 801), budovy pro bydlení (JKSO 803) budovy pro výrobu a služby (JKSO 812) s nosnou svislou konstrukcí zděnou z cihel nebo tvárnic nebo kovovou</v>
      </c>
      <c r="BB153" s="147"/>
      <c r="BC153" s="147"/>
      <c r="BD153" s="147"/>
      <c r="BE153" s="147"/>
      <c r="BF153" s="147"/>
      <c r="BG153" s="147"/>
      <c r="BH153" s="147"/>
    </row>
    <row r="154" spans="1:60" x14ac:dyDescent="0.2">
      <c r="A154" s="160" t="s">
        <v>124</v>
      </c>
      <c r="B154" s="161" t="s">
        <v>83</v>
      </c>
      <c r="C154" s="173" t="s">
        <v>84</v>
      </c>
      <c r="D154" s="162"/>
      <c r="E154" s="163"/>
      <c r="F154" s="164"/>
      <c r="G154" s="164">
        <f>SUMIF(AG155:AG170,"&lt;&gt;NOR",G155:G170)</f>
        <v>0</v>
      </c>
      <c r="H154" s="164"/>
      <c r="I154" s="164">
        <f>SUM(I155:I170)</f>
        <v>33236.720000000001</v>
      </c>
      <c r="J154" s="164"/>
      <c r="K154" s="164">
        <f>SUM(K155:K170)</f>
        <v>20563.679999999997</v>
      </c>
      <c r="L154" s="164"/>
      <c r="M154" s="164">
        <f>SUM(M155:M170)</f>
        <v>0</v>
      </c>
      <c r="N154" s="164"/>
      <c r="O154" s="164">
        <f>SUM(O155:O170)</f>
        <v>0.71</v>
      </c>
      <c r="P154" s="164"/>
      <c r="Q154" s="164">
        <f>SUM(Q155:Q170)</f>
        <v>0</v>
      </c>
      <c r="R154" s="164"/>
      <c r="S154" s="164"/>
      <c r="T154" s="165"/>
      <c r="U154" s="159"/>
      <c r="V154" s="159">
        <f>SUM(V155:V170)</f>
        <v>21.22</v>
      </c>
      <c r="W154" s="159"/>
      <c r="X154" s="159"/>
      <c r="AG154" t="s">
        <v>125</v>
      </c>
    </row>
    <row r="155" spans="1:60" outlineLevel="1" x14ac:dyDescent="0.2">
      <c r="A155" s="166">
        <v>29</v>
      </c>
      <c r="B155" s="167" t="s">
        <v>282</v>
      </c>
      <c r="C155" s="174" t="s">
        <v>283</v>
      </c>
      <c r="D155" s="168" t="s">
        <v>152</v>
      </c>
      <c r="E155" s="187">
        <v>1.2163200000000001</v>
      </c>
      <c r="F155" s="169"/>
      <c r="G155" s="170">
        <f>ROUND(E155*F155,2)</f>
        <v>0</v>
      </c>
      <c r="H155" s="169">
        <v>576</v>
      </c>
      <c r="I155" s="170">
        <f>ROUND(E155*H155,2)</f>
        <v>700.6</v>
      </c>
      <c r="J155" s="169">
        <v>0</v>
      </c>
      <c r="K155" s="170">
        <f>ROUND(E155*J155,2)</f>
        <v>0</v>
      </c>
      <c r="L155" s="170">
        <v>21</v>
      </c>
      <c r="M155" s="170">
        <f>G155*(1+L155/100)</f>
        <v>0</v>
      </c>
      <c r="N155" s="170">
        <v>1.549E-2</v>
      </c>
      <c r="O155" s="170">
        <f>ROUND(E155*N155,2)</f>
        <v>0.02</v>
      </c>
      <c r="P155" s="170">
        <v>0</v>
      </c>
      <c r="Q155" s="170">
        <f>ROUND(E155*P155,2)</f>
        <v>0</v>
      </c>
      <c r="R155" s="170" t="s">
        <v>284</v>
      </c>
      <c r="S155" s="170" t="s">
        <v>144</v>
      </c>
      <c r="T155" s="171" t="s">
        <v>144</v>
      </c>
      <c r="U155" s="156">
        <v>0</v>
      </c>
      <c r="V155" s="156">
        <f>ROUND(E155*U155,2)</f>
        <v>0</v>
      </c>
      <c r="W155" s="156"/>
      <c r="X155" s="156" t="s">
        <v>145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146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175" t="s">
        <v>285</v>
      </c>
      <c r="D156" s="157"/>
      <c r="E156" s="188">
        <v>1.1232</v>
      </c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47"/>
      <c r="Z156" s="147"/>
      <c r="AA156" s="147"/>
      <c r="AB156" s="147"/>
      <c r="AC156" s="147"/>
      <c r="AD156" s="147"/>
      <c r="AE156" s="147"/>
      <c r="AF156" s="147"/>
      <c r="AG156" s="147" t="s">
        <v>133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75" t="s">
        <v>286</v>
      </c>
      <c r="D157" s="157"/>
      <c r="E157" s="188">
        <v>9.3119999999999994E-2</v>
      </c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133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66">
        <v>30</v>
      </c>
      <c r="B158" s="167" t="s">
        <v>287</v>
      </c>
      <c r="C158" s="174" t="s">
        <v>288</v>
      </c>
      <c r="D158" s="168" t="s">
        <v>142</v>
      </c>
      <c r="E158" s="187">
        <v>18.5</v>
      </c>
      <c r="F158" s="169"/>
      <c r="G158" s="170">
        <f>ROUND(E158*F158,2)</f>
        <v>0</v>
      </c>
      <c r="H158" s="169">
        <v>7.18</v>
      </c>
      <c r="I158" s="170">
        <f>ROUND(E158*H158,2)</f>
        <v>132.83000000000001</v>
      </c>
      <c r="J158" s="169">
        <v>79.819999999999993</v>
      </c>
      <c r="K158" s="170">
        <f>ROUND(E158*J158,2)</f>
        <v>1476.67</v>
      </c>
      <c r="L158" s="170">
        <v>21</v>
      </c>
      <c r="M158" s="170">
        <f>G158*(1+L158/100)</f>
        <v>0</v>
      </c>
      <c r="N158" s="170">
        <v>1.6000000000000001E-4</v>
      </c>
      <c r="O158" s="170">
        <f>ROUND(E158*N158,2)</f>
        <v>0</v>
      </c>
      <c r="P158" s="170">
        <v>0</v>
      </c>
      <c r="Q158" s="170">
        <f>ROUND(E158*P158,2)</f>
        <v>0</v>
      </c>
      <c r="R158" s="170"/>
      <c r="S158" s="170" t="s">
        <v>129</v>
      </c>
      <c r="T158" s="171" t="s">
        <v>130</v>
      </c>
      <c r="U158" s="156">
        <v>0.114</v>
      </c>
      <c r="V158" s="156">
        <f>ROUND(E158*U158,2)</f>
        <v>2.11</v>
      </c>
      <c r="W158" s="156"/>
      <c r="X158" s="156" t="s">
        <v>145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146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175" t="s">
        <v>289</v>
      </c>
      <c r="D159" s="157"/>
      <c r="E159" s="188">
        <v>18.5</v>
      </c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133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66">
        <v>31</v>
      </c>
      <c r="B160" s="167" t="s">
        <v>290</v>
      </c>
      <c r="C160" s="174" t="s">
        <v>291</v>
      </c>
      <c r="D160" s="168" t="s">
        <v>236</v>
      </c>
      <c r="E160" s="187">
        <v>77.959999999999994</v>
      </c>
      <c r="F160" s="169"/>
      <c r="G160" s="170">
        <f>ROUND(E160*F160,2)</f>
        <v>0</v>
      </c>
      <c r="H160" s="169">
        <v>16.28</v>
      </c>
      <c r="I160" s="170">
        <f>ROUND(E160*H160,2)</f>
        <v>1269.19</v>
      </c>
      <c r="J160" s="169">
        <v>231.72</v>
      </c>
      <c r="K160" s="170">
        <f>ROUND(E160*J160,2)</f>
        <v>18064.89</v>
      </c>
      <c r="L160" s="170">
        <v>21</v>
      </c>
      <c r="M160" s="170">
        <f>G160*(1+L160/100)</f>
        <v>0</v>
      </c>
      <c r="N160" s="170">
        <v>2.0000000000000001E-4</v>
      </c>
      <c r="O160" s="170">
        <f>ROUND(E160*N160,2)</f>
        <v>0.02</v>
      </c>
      <c r="P160" s="170">
        <v>0</v>
      </c>
      <c r="Q160" s="170">
        <f>ROUND(E160*P160,2)</f>
        <v>0</v>
      </c>
      <c r="R160" s="170"/>
      <c r="S160" s="170" t="s">
        <v>129</v>
      </c>
      <c r="T160" s="171" t="s">
        <v>130</v>
      </c>
      <c r="U160" s="156">
        <v>0.22919999999999999</v>
      </c>
      <c r="V160" s="156">
        <f>ROUND(E160*U160,2)</f>
        <v>17.87</v>
      </c>
      <c r="W160" s="156"/>
      <c r="X160" s="156" t="s">
        <v>145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146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175" t="s">
        <v>292</v>
      </c>
      <c r="D161" s="157"/>
      <c r="E161" s="188">
        <v>70.2</v>
      </c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133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175" t="s">
        <v>293</v>
      </c>
      <c r="D162" s="157"/>
      <c r="E162" s="188">
        <v>7.76</v>
      </c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47"/>
      <c r="Z162" s="147"/>
      <c r="AA162" s="147"/>
      <c r="AB162" s="147"/>
      <c r="AC162" s="147"/>
      <c r="AD162" s="147"/>
      <c r="AE162" s="147"/>
      <c r="AF162" s="147"/>
      <c r="AG162" s="147" t="s">
        <v>133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ht="22.5" outlineLevel="1" x14ac:dyDescent="0.2">
      <c r="A163" s="166">
        <v>32</v>
      </c>
      <c r="B163" s="167" t="s">
        <v>294</v>
      </c>
      <c r="C163" s="174" t="s">
        <v>295</v>
      </c>
      <c r="D163" s="168" t="s">
        <v>152</v>
      </c>
      <c r="E163" s="187">
        <v>0.10242999999999999</v>
      </c>
      <c r="F163" s="169"/>
      <c r="G163" s="170">
        <f>ROUND(E163*F163,2)</f>
        <v>0</v>
      </c>
      <c r="H163" s="169">
        <v>23270</v>
      </c>
      <c r="I163" s="170">
        <f>ROUND(E163*H163,2)</f>
        <v>2383.5500000000002</v>
      </c>
      <c r="J163" s="169">
        <v>0</v>
      </c>
      <c r="K163" s="170">
        <f>ROUND(E163*J163,2)</f>
        <v>0</v>
      </c>
      <c r="L163" s="170">
        <v>21</v>
      </c>
      <c r="M163" s="170">
        <f>G163*(1+L163/100)</f>
        <v>0</v>
      </c>
      <c r="N163" s="170">
        <v>0.5</v>
      </c>
      <c r="O163" s="170">
        <f>ROUND(E163*N163,2)</f>
        <v>0.05</v>
      </c>
      <c r="P163" s="170">
        <v>0</v>
      </c>
      <c r="Q163" s="170">
        <f>ROUND(E163*P163,2)</f>
        <v>0</v>
      </c>
      <c r="R163" s="170" t="s">
        <v>269</v>
      </c>
      <c r="S163" s="170" t="s">
        <v>144</v>
      </c>
      <c r="T163" s="171" t="s">
        <v>144</v>
      </c>
      <c r="U163" s="156">
        <v>0</v>
      </c>
      <c r="V163" s="156">
        <f>ROUND(E163*U163,2)</f>
        <v>0</v>
      </c>
      <c r="W163" s="156"/>
      <c r="X163" s="156" t="s">
        <v>261</v>
      </c>
      <c r="Y163" s="147"/>
      <c r="Z163" s="147"/>
      <c r="AA163" s="147"/>
      <c r="AB163" s="147"/>
      <c r="AC163" s="147"/>
      <c r="AD163" s="147"/>
      <c r="AE163" s="147"/>
      <c r="AF163" s="147"/>
      <c r="AG163" s="147" t="s">
        <v>262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175" t="s">
        <v>296</v>
      </c>
      <c r="D164" s="157"/>
      <c r="E164" s="188">
        <v>9.3119999999999994E-2</v>
      </c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47"/>
      <c r="Z164" s="147"/>
      <c r="AA164" s="147"/>
      <c r="AB164" s="147"/>
      <c r="AC164" s="147"/>
      <c r="AD164" s="147"/>
      <c r="AE164" s="147"/>
      <c r="AF164" s="147"/>
      <c r="AG164" s="147" t="s">
        <v>133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175" t="s">
        <v>297</v>
      </c>
      <c r="D165" s="157"/>
      <c r="E165" s="188">
        <v>9.3100000000000006E-3</v>
      </c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133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22.5" outlineLevel="1" x14ac:dyDescent="0.2">
      <c r="A166" s="166">
        <v>33</v>
      </c>
      <c r="B166" s="167" t="s">
        <v>298</v>
      </c>
      <c r="C166" s="174" t="s">
        <v>299</v>
      </c>
      <c r="D166" s="168" t="s">
        <v>152</v>
      </c>
      <c r="E166" s="187">
        <v>1.23552</v>
      </c>
      <c r="F166" s="169"/>
      <c r="G166" s="170">
        <f>ROUND(E166*F166,2)</f>
        <v>0</v>
      </c>
      <c r="H166" s="169">
        <v>23270</v>
      </c>
      <c r="I166" s="170">
        <f>ROUND(E166*H166,2)</f>
        <v>28750.55</v>
      </c>
      <c r="J166" s="169">
        <v>0</v>
      </c>
      <c r="K166" s="170">
        <f>ROUND(E166*J166,2)</f>
        <v>0</v>
      </c>
      <c r="L166" s="170">
        <v>21</v>
      </c>
      <c r="M166" s="170">
        <f>G166*(1+L166/100)</f>
        <v>0</v>
      </c>
      <c r="N166" s="170">
        <v>0.5</v>
      </c>
      <c r="O166" s="170">
        <f>ROUND(E166*N166,2)</f>
        <v>0.62</v>
      </c>
      <c r="P166" s="170">
        <v>0</v>
      </c>
      <c r="Q166" s="170">
        <f>ROUND(E166*P166,2)</f>
        <v>0</v>
      </c>
      <c r="R166" s="170" t="s">
        <v>269</v>
      </c>
      <c r="S166" s="170" t="s">
        <v>144</v>
      </c>
      <c r="T166" s="171" t="s">
        <v>144</v>
      </c>
      <c r="U166" s="156">
        <v>0</v>
      </c>
      <c r="V166" s="156">
        <f>ROUND(E166*U166,2)</f>
        <v>0</v>
      </c>
      <c r="W166" s="156"/>
      <c r="X166" s="156" t="s">
        <v>261</v>
      </c>
      <c r="Y166" s="147"/>
      <c r="Z166" s="147"/>
      <c r="AA166" s="147"/>
      <c r="AB166" s="147"/>
      <c r="AC166" s="147"/>
      <c r="AD166" s="147"/>
      <c r="AE166" s="147"/>
      <c r="AF166" s="147"/>
      <c r="AG166" s="147" t="s">
        <v>262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175" t="s">
        <v>285</v>
      </c>
      <c r="D167" s="157"/>
      <c r="E167" s="188">
        <v>1.1232</v>
      </c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133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175" t="s">
        <v>300</v>
      </c>
      <c r="D168" s="157"/>
      <c r="E168" s="188">
        <v>0.11232</v>
      </c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47"/>
      <c r="Z168" s="147"/>
      <c r="AA168" s="147"/>
      <c r="AB168" s="147"/>
      <c r="AC168" s="147"/>
      <c r="AD168" s="147"/>
      <c r="AE168" s="147"/>
      <c r="AF168" s="147"/>
      <c r="AG168" s="147" t="s">
        <v>133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66">
        <v>34</v>
      </c>
      <c r="B169" s="167" t="s">
        <v>301</v>
      </c>
      <c r="C169" s="174" t="s">
        <v>302</v>
      </c>
      <c r="D169" s="168" t="s">
        <v>199</v>
      </c>
      <c r="E169" s="187">
        <v>0.70637000000000005</v>
      </c>
      <c r="F169" s="169"/>
      <c r="G169" s="170">
        <f>ROUND(E169*F169,2)</f>
        <v>0</v>
      </c>
      <c r="H169" s="169">
        <v>0</v>
      </c>
      <c r="I169" s="170">
        <f>ROUND(E169*H169,2)</f>
        <v>0</v>
      </c>
      <c r="J169" s="169">
        <v>1447</v>
      </c>
      <c r="K169" s="170">
        <f>ROUND(E169*J169,2)</f>
        <v>1022.12</v>
      </c>
      <c r="L169" s="170">
        <v>21</v>
      </c>
      <c r="M169" s="170">
        <f>G169*(1+L169/100)</f>
        <v>0</v>
      </c>
      <c r="N169" s="170">
        <v>0</v>
      </c>
      <c r="O169" s="170">
        <f>ROUND(E169*N169,2)</f>
        <v>0</v>
      </c>
      <c r="P169" s="170">
        <v>0</v>
      </c>
      <c r="Q169" s="170">
        <f>ROUND(E169*P169,2)</f>
        <v>0</v>
      </c>
      <c r="R169" s="170" t="s">
        <v>284</v>
      </c>
      <c r="S169" s="170" t="s">
        <v>144</v>
      </c>
      <c r="T169" s="171" t="s">
        <v>144</v>
      </c>
      <c r="U169" s="156">
        <v>1.7509999999999999</v>
      </c>
      <c r="V169" s="156">
        <f>ROUND(E169*U169,2)</f>
        <v>1.24</v>
      </c>
      <c r="W169" s="156"/>
      <c r="X169" s="156" t="s">
        <v>279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280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256" t="s">
        <v>303</v>
      </c>
      <c r="D170" s="257"/>
      <c r="E170" s="257"/>
      <c r="F170" s="257"/>
      <c r="G170" s="257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47"/>
      <c r="Z170" s="147"/>
      <c r="AA170" s="147"/>
      <c r="AB170" s="147"/>
      <c r="AC170" s="147"/>
      <c r="AD170" s="147"/>
      <c r="AE170" s="147"/>
      <c r="AF170" s="147"/>
      <c r="AG170" s="147" t="s">
        <v>155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x14ac:dyDescent="0.2">
      <c r="A171" s="160" t="s">
        <v>124</v>
      </c>
      <c r="B171" s="161" t="s">
        <v>85</v>
      </c>
      <c r="C171" s="173" t="s">
        <v>86</v>
      </c>
      <c r="D171" s="162"/>
      <c r="E171" s="163"/>
      <c r="F171" s="164"/>
      <c r="G171" s="164">
        <f>SUMIF(AG172:AG197,"&lt;&gt;NOR",G172:G197)</f>
        <v>0</v>
      </c>
      <c r="H171" s="164"/>
      <c r="I171" s="164">
        <f>SUM(I172:I197)</f>
        <v>6508.9700000000012</v>
      </c>
      <c r="J171" s="164"/>
      <c r="K171" s="164">
        <f>SUM(K172:K197)</f>
        <v>38060.94</v>
      </c>
      <c r="L171" s="164"/>
      <c r="M171" s="164">
        <f>SUM(M172:M197)</f>
        <v>0</v>
      </c>
      <c r="N171" s="164"/>
      <c r="O171" s="164">
        <f>SUM(O172:O197)</f>
        <v>0.23</v>
      </c>
      <c r="P171" s="164"/>
      <c r="Q171" s="164">
        <f>SUM(Q172:Q197)</f>
        <v>0</v>
      </c>
      <c r="R171" s="164"/>
      <c r="S171" s="164"/>
      <c r="T171" s="165"/>
      <c r="U171" s="159"/>
      <c r="V171" s="159">
        <f>SUM(V172:V197)</f>
        <v>49.230000000000004</v>
      </c>
      <c r="W171" s="159"/>
      <c r="X171" s="159"/>
      <c r="AG171" t="s">
        <v>125</v>
      </c>
    </row>
    <row r="172" spans="1:60" ht="33.75" outlineLevel="1" x14ac:dyDescent="0.2">
      <c r="A172" s="166">
        <v>35</v>
      </c>
      <c r="B172" s="167" t="s">
        <v>304</v>
      </c>
      <c r="C172" s="174" t="s">
        <v>305</v>
      </c>
      <c r="D172" s="168" t="s">
        <v>236</v>
      </c>
      <c r="E172" s="187">
        <v>19.399999999999999</v>
      </c>
      <c r="F172" s="169"/>
      <c r="G172" s="170">
        <f>ROUND(E172*F172,2)</f>
        <v>0</v>
      </c>
      <c r="H172" s="169">
        <v>184.15</v>
      </c>
      <c r="I172" s="170">
        <f>ROUND(E172*H172,2)</f>
        <v>3572.51</v>
      </c>
      <c r="J172" s="169">
        <v>315.85000000000002</v>
      </c>
      <c r="K172" s="170">
        <f>ROUND(E172*J172,2)</f>
        <v>6127.49</v>
      </c>
      <c r="L172" s="170">
        <v>21</v>
      </c>
      <c r="M172" s="170">
        <f>G172*(1+L172/100)</f>
        <v>0</v>
      </c>
      <c r="N172" s="170">
        <v>3.0799999999999998E-3</v>
      </c>
      <c r="O172" s="170">
        <f>ROUND(E172*N172,2)</f>
        <v>0.06</v>
      </c>
      <c r="P172" s="170">
        <v>0</v>
      </c>
      <c r="Q172" s="170">
        <f>ROUND(E172*P172,2)</f>
        <v>0</v>
      </c>
      <c r="R172" s="170" t="s">
        <v>306</v>
      </c>
      <c r="S172" s="170" t="s">
        <v>144</v>
      </c>
      <c r="T172" s="171" t="s">
        <v>144</v>
      </c>
      <c r="U172" s="156">
        <v>0.57499999999999996</v>
      </c>
      <c r="V172" s="156">
        <f>ROUND(E172*U172,2)</f>
        <v>11.16</v>
      </c>
      <c r="W172" s="156"/>
      <c r="X172" s="156" t="s">
        <v>145</v>
      </c>
      <c r="Y172" s="147"/>
      <c r="Z172" s="147"/>
      <c r="AA172" s="147"/>
      <c r="AB172" s="147"/>
      <c r="AC172" s="147"/>
      <c r="AD172" s="147"/>
      <c r="AE172" s="147"/>
      <c r="AF172" s="147"/>
      <c r="AG172" s="147" t="s">
        <v>146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175" t="s">
        <v>307</v>
      </c>
      <c r="D173" s="157"/>
      <c r="E173" s="188">
        <v>19.399999999999999</v>
      </c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47"/>
      <c r="Z173" s="147"/>
      <c r="AA173" s="147"/>
      <c r="AB173" s="147"/>
      <c r="AC173" s="147"/>
      <c r="AD173" s="147"/>
      <c r="AE173" s="147"/>
      <c r="AF173" s="147"/>
      <c r="AG173" s="147" t="s">
        <v>133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ht="22.5" outlineLevel="1" x14ac:dyDescent="0.2">
      <c r="A174" s="166">
        <v>36</v>
      </c>
      <c r="B174" s="167" t="s">
        <v>308</v>
      </c>
      <c r="C174" s="174" t="s">
        <v>309</v>
      </c>
      <c r="D174" s="168" t="s">
        <v>209</v>
      </c>
      <c r="E174" s="187">
        <v>5</v>
      </c>
      <c r="F174" s="169"/>
      <c r="G174" s="170">
        <f>ROUND(E174*F174,2)</f>
        <v>0</v>
      </c>
      <c r="H174" s="169">
        <v>7.65</v>
      </c>
      <c r="I174" s="170">
        <f>ROUND(E174*H174,2)</f>
        <v>38.25</v>
      </c>
      <c r="J174" s="169">
        <v>68.25</v>
      </c>
      <c r="K174" s="170">
        <f>ROUND(E174*J174,2)</f>
        <v>341.25</v>
      </c>
      <c r="L174" s="170">
        <v>21</v>
      </c>
      <c r="M174" s="170">
        <f>G174*(1+L174/100)</f>
        <v>0</v>
      </c>
      <c r="N174" s="170">
        <v>5.0000000000000002E-5</v>
      </c>
      <c r="O174" s="170">
        <f>ROUND(E174*N174,2)</f>
        <v>0</v>
      </c>
      <c r="P174" s="170">
        <v>0</v>
      </c>
      <c r="Q174" s="170">
        <f>ROUND(E174*P174,2)</f>
        <v>0</v>
      </c>
      <c r="R174" s="170" t="s">
        <v>306</v>
      </c>
      <c r="S174" s="170" t="s">
        <v>144</v>
      </c>
      <c r="T174" s="171" t="s">
        <v>144</v>
      </c>
      <c r="U174" s="156">
        <v>0.115</v>
      </c>
      <c r="V174" s="156">
        <f>ROUND(E174*U174,2)</f>
        <v>0.57999999999999996</v>
      </c>
      <c r="W174" s="156"/>
      <c r="X174" s="156" t="s">
        <v>145</v>
      </c>
      <c r="Y174" s="147"/>
      <c r="Z174" s="147"/>
      <c r="AA174" s="147"/>
      <c r="AB174" s="147"/>
      <c r="AC174" s="147"/>
      <c r="AD174" s="147"/>
      <c r="AE174" s="147"/>
      <c r="AF174" s="147"/>
      <c r="AG174" s="147" t="s">
        <v>146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175" t="s">
        <v>69</v>
      </c>
      <c r="D175" s="157"/>
      <c r="E175" s="188">
        <v>5</v>
      </c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133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ht="22.5" outlineLevel="1" x14ac:dyDescent="0.2">
      <c r="A176" s="166">
        <v>37</v>
      </c>
      <c r="B176" s="167" t="s">
        <v>310</v>
      </c>
      <c r="C176" s="174" t="s">
        <v>311</v>
      </c>
      <c r="D176" s="168" t="s">
        <v>209</v>
      </c>
      <c r="E176" s="187">
        <v>2</v>
      </c>
      <c r="F176" s="169"/>
      <c r="G176" s="170">
        <f>ROUND(E176*F176,2)</f>
        <v>0</v>
      </c>
      <c r="H176" s="169">
        <v>8.44</v>
      </c>
      <c r="I176" s="170">
        <f>ROUND(E176*H176,2)</f>
        <v>16.88</v>
      </c>
      <c r="J176" s="169">
        <v>48.76</v>
      </c>
      <c r="K176" s="170">
        <f>ROUND(E176*J176,2)</f>
        <v>97.52</v>
      </c>
      <c r="L176" s="170">
        <v>21</v>
      </c>
      <c r="M176" s="170">
        <f>G176*(1+L176/100)</f>
        <v>0</v>
      </c>
      <c r="N176" s="170">
        <v>2.0000000000000002E-5</v>
      </c>
      <c r="O176" s="170">
        <f>ROUND(E176*N176,2)</f>
        <v>0</v>
      </c>
      <c r="P176" s="170">
        <v>0</v>
      </c>
      <c r="Q176" s="170">
        <f>ROUND(E176*P176,2)</f>
        <v>0</v>
      </c>
      <c r="R176" s="170" t="s">
        <v>306</v>
      </c>
      <c r="S176" s="170" t="s">
        <v>144</v>
      </c>
      <c r="T176" s="171" t="s">
        <v>144</v>
      </c>
      <c r="U176" s="156">
        <v>0.09</v>
      </c>
      <c r="V176" s="156">
        <f>ROUND(E176*U176,2)</f>
        <v>0.18</v>
      </c>
      <c r="W176" s="156"/>
      <c r="X176" s="156" t="s">
        <v>145</v>
      </c>
      <c r="Y176" s="147"/>
      <c r="Z176" s="147"/>
      <c r="AA176" s="147"/>
      <c r="AB176" s="147"/>
      <c r="AC176" s="147"/>
      <c r="AD176" s="147"/>
      <c r="AE176" s="147"/>
      <c r="AF176" s="147"/>
      <c r="AG176" s="147" t="s">
        <v>146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175" t="s">
        <v>65</v>
      </c>
      <c r="D177" s="157"/>
      <c r="E177" s="188">
        <v>2</v>
      </c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47"/>
      <c r="Z177" s="147"/>
      <c r="AA177" s="147"/>
      <c r="AB177" s="147"/>
      <c r="AC177" s="147"/>
      <c r="AD177" s="147"/>
      <c r="AE177" s="147"/>
      <c r="AF177" s="147"/>
      <c r="AG177" s="147" t="s">
        <v>133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33.75" outlineLevel="1" x14ac:dyDescent="0.2">
      <c r="A178" s="166">
        <v>38</v>
      </c>
      <c r="B178" s="167" t="s">
        <v>312</v>
      </c>
      <c r="C178" s="174" t="s">
        <v>313</v>
      </c>
      <c r="D178" s="168" t="s">
        <v>209</v>
      </c>
      <c r="E178" s="187">
        <v>1</v>
      </c>
      <c r="F178" s="169"/>
      <c r="G178" s="170">
        <f>ROUND(E178*F178,2)</f>
        <v>0</v>
      </c>
      <c r="H178" s="169">
        <v>20.190000000000001</v>
      </c>
      <c r="I178" s="170">
        <f>ROUND(E178*H178,2)</f>
        <v>20.190000000000001</v>
      </c>
      <c r="J178" s="169">
        <v>369.81</v>
      </c>
      <c r="K178" s="170">
        <f>ROUND(E178*J178,2)</f>
        <v>369.81</v>
      </c>
      <c r="L178" s="170">
        <v>21</v>
      </c>
      <c r="M178" s="170">
        <f>G178*(1+L178/100)</f>
        <v>0</v>
      </c>
      <c r="N178" s="170">
        <v>6.9999999999999994E-5</v>
      </c>
      <c r="O178" s="170">
        <f>ROUND(E178*N178,2)</f>
        <v>0</v>
      </c>
      <c r="P178" s="170">
        <v>0</v>
      </c>
      <c r="Q178" s="170">
        <f>ROUND(E178*P178,2)</f>
        <v>0</v>
      </c>
      <c r="R178" s="170" t="s">
        <v>306</v>
      </c>
      <c r="S178" s="170" t="s">
        <v>144</v>
      </c>
      <c r="T178" s="171" t="s">
        <v>144</v>
      </c>
      <c r="U178" s="156">
        <v>0.62329999999999997</v>
      </c>
      <c r="V178" s="156">
        <f>ROUND(E178*U178,2)</f>
        <v>0.62</v>
      </c>
      <c r="W178" s="156"/>
      <c r="X178" s="156" t="s">
        <v>145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146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175" t="s">
        <v>63</v>
      </c>
      <c r="D179" s="157"/>
      <c r="E179" s="188">
        <v>1</v>
      </c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133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ht="45" outlineLevel="1" x14ac:dyDescent="0.2">
      <c r="A180" s="166">
        <v>39</v>
      </c>
      <c r="B180" s="167" t="s">
        <v>314</v>
      </c>
      <c r="C180" s="174" t="s">
        <v>315</v>
      </c>
      <c r="D180" s="168" t="s">
        <v>236</v>
      </c>
      <c r="E180" s="187">
        <v>9</v>
      </c>
      <c r="F180" s="169"/>
      <c r="G180" s="170">
        <f>ROUND(E180*F180,2)</f>
        <v>0</v>
      </c>
      <c r="H180" s="169">
        <v>168.11</v>
      </c>
      <c r="I180" s="170">
        <f>ROUND(E180*H180,2)</f>
        <v>1512.99</v>
      </c>
      <c r="J180" s="169">
        <v>293.39</v>
      </c>
      <c r="K180" s="170">
        <f>ROUND(E180*J180,2)</f>
        <v>2640.51</v>
      </c>
      <c r="L180" s="170">
        <v>21</v>
      </c>
      <c r="M180" s="170">
        <f>G180*(1+L180/100)</f>
        <v>0</v>
      </c>
      <c r="N180" s="170">
        <v>2.63E-3</v>
      </c>
      <c r="O180" s="170">
        <f>ROUND(E180*N180,2)</f>
        <v>0.02</v>
      </c>
      <c r="P180" s="170">
        <v>0</v>
      </c>
      <c r="Q180" s="170">
        <f>ROUND(E180*P180,2)</f>
        <v>0</v>
      </c>
      <c r="R180" s="170" t="s">
        <v>306</v>
      </c>
      <c r="S180" s="170" t="s">
        <v>144</v>
      </c>
      <c r="T180" s="171" t="s">
        <v>144</v>
      </c>
      <c r="U180" s="156">
        <v>0.54305000000000003</v>
      </c>
      <c r="V180" s="156">
        <f>ROUND(E180*U180,2)</f>
        <v>4.8899999999999997</v>
      </c>
      <c r="W180" s="156"/>
      <c r="X180" s="156" t="s">
        <v>145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146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175" t="s">
        <v>316</v>
      </c>
      <c r="D181" s="157"/>
      <c r="E181" s="188">
        <v>9</v>
      </c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47"/>
      <c r="Z181" s="147"/>
      <c r="AA181" s="147"/>
      <c r="AB181" s="147"/>
      <c r="AC181" s="147"/>
      <c r="AD181" s="147"/>
      <c r="AE181" s="147"/>
      <c r="AF181" s="147"/>
      <c r="AG181" s="147" t="s">
        <v>133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ht="22.5" outlineLevel="1" x14ac:dyDescent="0.2">
      <c r="A182" s="166">
        <v>40</v>
      </c>
      <c r="B182" s="167" t="s">
        <v>317</v>
      </c>
      <c r="C182" s="174" t="s">
        <v>318</v>
      </c>
      <c r="D182" s="168" t="s">
        <v>209</v>
      </c>
      <c r="E182" s="187">
        <v>3</v>
      </c>
      <c r="F182" s="169"/>
      <c r="G182" s="170">
        <f>ROUND(E182*F182,2)</f>
        <v>0</v>
      </c>
      <c r="H182" s="169">
        <v>34.85</v>
      </c>
      <c r="I182" s="170">
        <f>ROUND(E182*H182,2)</f>
        <v>104.55</v>
      </c>
      <c r="J182" s="169">
        <v>152.15</v>
      </c>
      <c r="K182" s="170">
        <f>ROUND(E182*J182,2)</f>
        <v>456.45</v>
      </c>
      <c r="L182" s="170">
        <v>21</v>
      </c>
      <c r="M182" s="170">
        <f>G182*(1+L182/100)</f>
        <v>0</v>
      </c>
      <c r="N182" s="170">
        <v>1E-4</v>
      </c>
      <c r="O182" s="170">
        <f>ROUND(E182*N182,2)</f>
        <v>0</v>
      </c>
      <c r="P182" s="170">
        <v>0</v>
      </c>
      <c r="Q182" s="170">
        <f>ROUND(E182*P182,2)</f>
        <v>0</v>
      </c>
      <c r="R182" s="170" t="s">
        <v>306</v>
      </c>
      <c r="S182" s="170" t="s">
        <v>144</v>
      </c>
      <c r="T182" s="171" t="s">
        <v>144</v>
      </c>
      <c r="U182" s="156">
        <v>0.25645000000000001</v>
      </c>
      <c r="V182" s="156">
        <f>ROUND(E182*U182,2)</f>
        <v>0.77</v>
      </c>
      <c r="W182" s="156"/>
      <c r="X182" s="156" t="s">
        <v>145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146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175" t="s">
        <v>67</v>
      </c>
      <c r="D183" s="157"/>
      <c r="E183" s="188">
        <v>3</v>
      </c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47"/>
      <c r="Z183" s="147"/>
      <c r="AA183" s="147"/>
      <c r="AB183" s="147"/>
      <c r="AC183" s="147"/>
      <c r="AD183" s="147"/>
      <c r="AE183" s="147"/>
      <c r="AF183" s="147"/>
      <c r="AG183" s="147" t="s">
        <v>133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66">
        <v>41</v>
      </c>
      <c r="B184" s="167" t="s">
        <v>319</v>
      </c>
      <c r="C184" s="174" t="s">
        <v>320</v>
      </c>
      <c r="D184" s="168" t="s">
        <v>236</v>
      </c>
      <c r="E184" s="187">
        <v>19.399999999999999</v>
      </c>
      <c r="F184" s="169"/>
      <c r="G184" s="170">
        <f>ROUND(E184*F184,2)</f>
        <v>0</v>
      </c>
      <c r="H184" s="169">
        <v>0</v>
      </c>
      <c r="I184" s="170">
        <f>ROUND(E184*H184,2)</f>
        <v>0</v>
      </c>
      <c r="J184" s="169">
        <v>391</v>
      </c>
      <c r="K184" s="170">
        <f>ROUND(E184*J184,2)</f>
        <v>7585.4</v>
      </c>
      <c r="L184" s="170">
        <v>21</v>
      </c>
      <c r="M184" s="170">
        <f>G184*(1+L184/100)</f>
        <v>0</v>
      </c>
      <c r="N184" s="170">
        <v>2.5000000000000001E-3</v>
      </c>
      <c r="O184" s="170">
        <f>ROUND(E184*N184,2)</f>
        <v>0.05</v>
      </c>
      <c r="P184" s="170">
        <v>0</v>
      </c>
      <c r="Q184" s="170">
        <f>ROUND(E184*P184,2)</f>
        <v>0</v>
      </c>
      <c r="R184" s="170"/>
      <c r="S184" s="170" t="s">
        <v>129</v>
      </c>
      <c r="T184" s="171" t="s">
        <v>144</v>
      </c>
      <c r="U184" s="156">
        <v>0.55184999999999995</v>
      </c>
      <c r="V184" s="156">
        <f>ROUND(E184*U184,2)</f>
        <v>10.71</v>
      </c>
      <c r="W184" s="156"/>
      <c r="X184" s="156" t="s">
        <v>145</v>
      </c>
      <c r="Y184" s="147"/>
      <c r="Z184" s="147"/>
      <c r="AA184" s="147"/>
      <c r="AB184" s="147"/>
      <c r="AC184" s="147"/>
      <c r="AD184" s="147"/>
      <c r="AE184" s="147"/>
      <c r="AF184" s="147"/>
      <c r="AG184" s="147" t="s">
        <v>146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175" t="s">
        <v>321</v>
      </c>
      <c r="D185" s="157"/>
      <c r="E185" s="188">
        <v>19.399999999999999</v>
      </c>
      <c r="F185" s="156"/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47"/>
      <c r="Z185" s="147"/>
      <c r="AA185" s="147"/>
      <c r="AB185" s="147"/>
      <c r="AC185" s="147"/>
      <c r="AD185" s="147"/>
      <c r="AE185" s="147"/>
      <c r="AF185" s="147"/>
      <c r="AG185" s="147" t="s">
        <v>133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22.5" outlineLevel="1" x14ac:dyDescent="0.2">
      <c r="A186" s="166">
        <v>42</v>
      </c>
      <c r="B186" s="167" t="s">
        <v>322</v>
      </c>
      <c r="C186" s="174" t="s">
        <v>323</v>
      </c>
      <c r="D186" s="168" t="s">
        <v>236</v>
      </c>
      <c r="E186" s="187">
        <v>19.399999999999999</v>
      </c>
      <c r="F186" s="169"/>
      <c r="G186" s="170">
        <f>ROUND(E186*F186,2)</f>
        <v>0</v>
      </c>
      <c r="H186" s="169">
        <v>0</v>
      </c>
      <c r="I186" s="170">
        <f>ROUND(E186*H186,2)</f>
        <v>0</v>
      </c>
      <c r="J186" s="169">
        <v>1029</v>
      </c>
      <c r="K186" s="170">
        <f>ROUND(E186*J186,2)</f>
        <v>19962.599999999999</v>
      </c>
      <c r="L186" s="170">
        <v>21</v>
      </c>
      <c r="M186" s="170">
        <f>G186*(1+L186/100)</f>
        <v>0</v>
      </c>
      <c r="N186" s="170">
        <v>5.1900000000000002E-3</v>
      </c>
      <c r="O186" s="170">
        <f>ROUND(E186*N186,2)</f>
        <v>0.1</v>
      </c>
      <c r="P186" s="170">
        <v>0</v>
      </c>
      <c r="Q186" s="170">
        <f>ROUND(E186*P186,2)</f>
        <v>0</v>
      </c>
      <c r="R186" s="170"/>
      <c r="S186" s="170" t="s">
        <v>129</v>
      </c>
      <c r="T186" s="171" t="s">
        <v>144</v>
      </c>
      <c r="U186" s="156">
        <v>0.98899999999999999</v>
      </c>
      <c r="V186" s="156">
        <f>ROUND(E186*U186,2)</f>
        <v>19.190000000000001</v>
      </c>
      <c r="W186" s="156"/>
      <c r="X186" s="156" t="s">
        <v>145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146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175" t="s">
        <v>324</v>
      </c>
      <c r="D187" s="157"/>
      <c r="E187" s="188">
        <v>19.399999999999999</v>
      </c>
      <c r="F187" s="156"/>
      <c r="G187" s="156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47"/>
      <c r="Z187" s="147"/>
      <c r="AA187" s="147"/>
      <c r="AB187" s="147"/>
      <c r="AC187" s="147"/>
      <c r="AD187" s="147"/>
      <c r="AE187" s="147"/>
      <c r="AF187" s="147"/>
      <c r="AG187" s="147" t="s">
        <v>133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66">
        <v>43</v>
      </c>
      <c r="B188" s="167" t="s">
        <v>325</v>
      </c>
      <c r="C188" s="174" t="s">
        <v>326</v>
      </c>
      <c r="D188" s="168" t="s">
        <v>209</v>
      </c>
      <c r="E188" s="187">
        <v>2</v>
      </c>
      <c r="F188" s="169"/>
      <c r="G188" s="170">
        <f>ROUND(E188*F188,2)</f>
        <v>0</v>
      </c>
      <c r="H188" s="169">
        <v>84.8</v>
      </c>
      <c r="I188" s="170">
        <f>ROUND(E188*H188,2)</f>
        <v>169.6</v>
      </c>
      <c r="J188" s="169">
        <v>0</v>
      </c>
      <c r="K188" s="170">
        <f>ROUND(E188*J188,2)</f>
        <v>0</v>
      </c>
      <c r="L188" s="170">
        <v>21</v>
      </c>
      <c r="M188" s="170">
        <f>G188*(1+L188/100)</f>
        <v>0</v>
      </c>
      <c r="N188" s="170">
        <v>1.4999999999999999E-4</v>
      </c>
      <c r="O188" s="170">
        <f>ROUND(E188*N188,2)</f>
        <v>0</v>
      </c>
      <c r="P188" s="170">
        <v>0</v>
      </c>
      <c r="Q188" s="170">
        <f>ROUND(E188*P188,2)</f>
        <v>0</v>
      </c>
      <c r="R188" s="170" t="s">
        <v>269</v>
      </c>
      <c r="S188" s="170" t="s">
        <v>144</v>
      </c>
      <c r="T188" s="171" t="s">
        <v>144</v>
      </c>
      <c r="U188" s="156">
        <v>0</v>
      </c>
      <c r="V188" s="156">
        <f>ROUND(E188*U188,2)</f>
        <v>0</v>
      </c>
      <c r="W188" s="156"/>
      <c r="X188" s="156" t="s">
        <v>261</v>
      </c>
      <c r="Y188" s="147"/>
      <c r="Z188" s="147"/>
      <c r="AA188" s="147"/>
      <c r="AB188" s="147"/>
      <c r="AC188" s="147"/>
      <c r="AD188" s="147"/>
      <c r="AE188" s="147"/>
      <c r="AF188" s="147"/>
      <c r="AG188" s="147" t="s">
        <v>262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175" t="s">
        <v>65</v>
      </c>
      <c r="D189" s="157"/>
      <c r="E189" s="188">
        <v>2</v>
      </c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47"/>
      <c r="Z189" s="147"/>
      <c r="AA189" s="147"/>
      <c r="AB189" s="147"/>
      <c r="AC189" s="147"/>
      <c r="AD189" s="147"/>
      <c r="AE189" s="147"/>
      <c r="AF189" s="147"/>
      <c r="AG189" s="147" t="s">
        <v>133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66">
        <v>44</v>
      </c>
      <c r="B190" s="167" t="s">
        <v>327</v>
      </c>
      <c r="C190" s="174" t="s">
        <v>328</v>
      </c>
      <c r="D190" s="168" t="s">
        <v>209</v>
      </c>
      <c r="E190" s="187">
        <v>1</v>
      </c>
      <c r="F190" s="169"/>
      <c r="G190" s="170">
        <f>ROUND(E190*F190,2)</f>
        <v>0</v>
      </c>
      <c r="H190" s="169">
        <v>201.5</v>
      </c>
      <c r="I190" s="170">
        <f>ROUND(E190*H190,2)</f>
        <v>201.5</v>
      </c>
      <c r="J190" s="169">
        <v>0</v>
      </c>
      <c r="K190" s="170">
        <f>ROUND(E190*J190,2)</f>
        <v>0</v>
      </c>
      <c r="L190" s="170">
        <v>21</v>
      </c>
      <c r="M190" s="170">
        <f>G190*(1+L190/100)</f>
        <v>0</v>
      </c>
      <c r="N190" s="170">
        <v>4.0000000000000002E-4</v>
      </c>
      <c r="O190" s="170">
        <f>ROUND(E190*N190,2)</f>
        <v>0</v>
      </c>
      <c r="P190" s="170">
        <v>0</v>
      </c>
      <c r="Q190" s="170">
        <f>ROUND(E190*P190,2)</f>
        <v>0</v>
      </c>
      <c r="R190" s="170" t="s">
        <v>269</v>
      </c>
      <c r="S190" s="170" t="s">
        <v>144</v>
      </c>
      <c r="T190" s="171" t="s">
        <v>144</v>
      </c>
      <c r="U190" s="156">
        <v>0</v>
      </c>
      <c r="V190" s="156">
        <f>ROUND(E190*U190,2)</f>
        <v>0</v>
      </c>
      <c r="W190" s="156"/>
      <c r="X190" s="156" t="s">
        <v>261</v>
      </c>
      <c r="Y190" s="147"/>
      <c r="Z190" s="147"/>
      <c r="AA190" s="147"/>
      <c r="AB190" s="147"/>
      <c r="AC190" s="147"/>
      <c r="AD190" s="147"/>
      <c r="AE190" s="147"/>
      <c r="AF190" s="147"/>
      <c r="AG190" s="147" t="s">
        <v>262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175" t="s">
        <v>63</v>
      </c>
      <c r="D191" s="157"/>
      <c r="E191" s="188">
        <v>1</v>
      </c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47"/>
      <c r="Z191" s="147"/>
      <c r="AA191" s="147"/>
      <c r="AB191" s="147"/>
      <c r="AC191" s="147"/>
      <c r="AD191" s="147"/>
      <c r="AE191" s="147"/>
      <c r="AF191" s="147"/>
      <c r="AG191" s="147" t="s">
        <v>133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66">
        <v>45</v>
      </c>
      <c r="B192" s="167" t="s">
        <v>329</v>
      </c>
      <c r="C192" s="174" t="s">
        <v>330</v>
      </c>
      <c r="D192" s="168" t="s">
        <v>209</v>
      </c>
      <c r="E192" s="187">
        <v>3</v>
      </c>
      <c r="F192" s="169"/>
      <c r="G192" s="170">
        <f>ROUND(E192*F192,2)</f>
        <v>0</v>
      </c>
      <c r="H192" s="169">
        <v>127.5</v>
      </c>
      <c r="I192" s="170">
        <f>ROUND(E192*H192,2)</f>
        <v>382.5</v>
      </c>
      <c r="J192" s="169">
        <v>0</v>
      </c>
      <c r="K192" s="170">
        <f>ROUND(E192*J192,2)</f>
        <v>0</v>
      </c>
      <c r="L192" s="170">
        <v>21</v>
      </c>
      <c r="M192" s="170">
        <f>G192*(1+L192/100)</f>
        <v>0</v>
      </c>
      <c r="N192" s="170">
        <v>4.0000000000000002E-4</v>
      </c>
      <c r="O192" s="170">
        <f>ROUND(E192*N192,2)</f>
        <v>0</v>
      </c>
      <c r="P192" s="170">
        <v>0</v>
      </c>
      <c r="Q192" s="170">
        <f>ROUND(E192*P192,2)</f>
        <v>0</v>
      </c>
      <c r="R192" s="170"/>
      <c r="S192" s="170" t="s">
        <v>129</v>
      </c>
      <c r="T192" s="171" t="s">
        <v>144</v>
      </c>
      <c r="U192" s="156">
        <v>0</v>
      </c>
      <c r="V192" s="156">
        <f>ROUND(E192*U192,2)</f>
        <v>0</v>
      </c>
      <c r="W192" s="156"/>
      <c r="X192" s="156" t="s">
        <v>261</v>
      </c>
      <c r="Y192" s="147"/>
      <c r="Z192" s="147"/>
      <c r="AA192" s="147"/>
      <c r="AB192" s="147"/>
      <c r="AC192" s="147"/>
      <c r="AD192" s="147"/>
      <c r="AE192" s="147"/>
      <c r="AF192" s="147"/>
      <c r="AG192" s="147" t="s">
        <v>262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175" t="s">
        <v>67</v>
      </c>
      <c r="D193" s="157"/>
      <c r="E193" s="188">
        <v>3</v>
      </c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47"/>
      <c r="Z193" s="147"/>
      <c r="AA193" s="147"/>
      <c r="AB193" s="147"/>
      <c r="AC193" s="147"/>
      <c r="AD193" s="147"/>
      <c r="AE193" s="147"/>
      <c r="AF193" s="147"/>
      <c r="AG193" s="147" t="s">
        <v>133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66">
        <v>46</v>
      </c>
      <c r="B194" s="167" t="s">
        <v>331</v>
      </c>
      <c r="C194" s="174" t="s">
        <v>332</v>
      </c>
      <c r="D194" s="168" t="s">
        <v>209</v>
      </c>
      <c r="E194" s="187">
        <v>5</v>
      </c>
      <c r="F194" s="169"/>
      <c r="G194" s="170">
        <f>ROUND(E194*F194,2)</f>
        <v>0</v>
      </c>
      <c r="H194" s="169">
        <v>98</v>
      </c>
      <c r="I194" s="170">
        <f>ROUND(E194*H194,2)</f>
        <v>490</v>
      </c>
      <c r="J194" s="169">
        <v>0</v>
      </c>
      <c r="K194" s="170">
        <f>ROUND(E194*J194,2)</f>
        <v>0</v>
      </c>
      <c r="L194" s="170">
        <v>21</v>
      </c>
      <c r="M194" s="170">
        <f>G194*(1+L194/100)</f>
        <v>0</v>
      </c>
      <c r="N194" s="170">
        <v>5.9999999999999995E-4</v>
      </c>
      <c r="O194" s="170">
        <f>ROUND(E194*N194,2)</f>
        <v>0</v>
      </c>
      <c r="P194" s="170">
        <v>0</v>
      </c>
      <c r="Q194" s="170">
        <f>ROUND(E194*P194,2)</f>
        <v>0</v>
      </c>
      <c r="R194" s="170"/>
      <c r="S194" s="170" t="s">
        <v>129</v>
      </c>
      <c r="T194" s="171" t="s">
        <v>130</v>
      </c>
      <c r="U194" s="156">
        <v>0</v>
      </c>
      <c r="V194" s="156">
        <f>ROUND(E194*U194,2)</f>
        <v>0</v>
      </c>
      <c r="W194" s="156"/>
      <c r="X194" s="156" t="s">
        <v>261</v>
      </c>
      <c r="Y194" s="147"/>
      <c r="Z194" s="147"/>
      <c r="AA194" s="147"/>
      <c r="AB194" s="147"/>
      <c r="AC194" s="147"/>
      <c r="AD194" s="147"/>
      <c r="AE194" s="147"/>
      <c r="AF194" s="147"/>
      <c r="AG194" s="147" t="s">
        <v>262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175" t="s">
        <v>69</v>
      </c>
      <c r="D195" s="157"/>
      <c r="E195" s="188">
        <v>5</v>
      </c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47"/>
      <c r="Z195" s="147"/>
      <c r="AA195" s="147"/>
      <c r="AB195" s="147"/>
      <c r="AC195" s="147"/>
      <c r="AD195" s="147"/>
      <c r="AE195" s="147"/>
      <c r="AF195" s="147"/>
      <c r="AG195" s="147" t="s">
        <v>133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66">
        <v>47</v>
      </c>
      <c r="B196" s="167" t="s">
        <v>333</v>
      </c>
      <c r="C196" s="174" t="s">
        <v>334</v>
      </c>
      <c r="D196" s="168" t="s">
        <v>199</v>
      </c>
      <c r="E196" s="187">
        <v>0.23816999999999999</v>
      </c>
      <c r="F196" s="169"/>
      <c r="G196" s="170">
        <f>ROUND(E196*F196,2)</f>
        <v>0</v>
      </c>
      <c r="H196" s="169">
        <v>0</v>
      </c>
      <c r="I196" s="170">
        <f>ROUND(E196*H196,2)</f>
        <v>0</v>
      </c>
      <c r="J196" s="169">
        <v>2015</v>
      </c>
      <c r="K196" s="170">
        <f>ROUND(E196*J196,2)</f>
        <v>479.91</v>
      </c>
      <c r="L196" s="170">
        <v>21</v>
      </c>
      <c r="M196" s="170">
        <f>G196*(1+L196/100)</f>
        <v>0</v>
      </c>
      <c r="N196" s="170">
        <v>0</v>
      </c>
      <c r="O196" s="170">
        <f>ROUND(E196*N196,2)</f>
        <v>0</v>
      </c>
      <c r="P196" s="170">
        <v>0</v>
      </c>
      <c r="Q196" s="170">
        <f>ROUND(E196*P196,2)</f>
        <v>0</v>
      </c>
      <c r="R196" s="170" t="s">
        <v>306</v>
      </c>
      <c r="S196" s="170" t="s">
        <v>144</v>
      </c>
      <c r="T196" s="171" t="s">
        <v>144</v>
      </c>
      <c r="U196" s="156">
        <v>4.7370000000000001</v>
      </c>
      <c r="V196" s="156">
        <f>ROUND(E196*U196,2)</f>
        <v>1.1299999999999999</v>
      </c>
      <c r="W196" s="156"/>
      <c r="X196" s="156" t="s">
        <v>279</v>
      </c>
      <c r="Y196" s="147"/>
      <c r="Z196" s="147"/>
      <c r="AA196" s="147"/>
      <c r="AB196" s="147"/>
      <c r="AC196" s="147"/>
      <c r="AD196" s="147"/>
      <c r="AE196" s="147"/>
      <c r="AF196" s="147"/>
      <c r="AG196" s="147" t="s">
        <v>280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256" t="s">
        <v>303</v>
      </c>
      <c r="D197" s="257"/>
      <c r="E197" s="257"/>
      <c r="F197" s="257"/>
      <c r="G197" s="257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47"/>
      <c r="Z197" s="147"/>
      <c r="AA197" s="147"/>
      <c r="AB197" s="147"/>
      <c r="AC197" s="147"/>
      <c r="AD197" s="147"/>
      <c r="AE197" s="147"/>
      <c r="AF197" s="147"/>
      <c r="AG197" s="147" t="s">
        <v>155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x14ac:dyDescent="0.2">
      <c r="A198" s="160" t="s">
        <v>124</v>
      </c>
      <c r="B198" s="161" t="s">
        <v>87</v>
      </c>
      <c r="C198" s="173" t="s">
        <v>88</v>
      </c>
      <c r="D198" s="162"/>
      <c r="E198" s="163"/>
      <c r="F198" s="164"/>
      <c r="G198" s="164">
        <f>SUMIF(AG199:AG210,"&lt;&gt;NOR",G199:G210)</f>
        <v>0</v>
      </c>
      <c r="H198" s="164"/>
      <c r="I198" s="164">
        <f>SUM(I199:I210)</f>
        <v>49610.14</v>
      </c>
      <c r="J198" s="164"/>
      <c r="K198" s="164">
        <f>SUM(K199:K210)</f>
        <v>1120854.28</v>
      </c>
      <c r="L198" s="164"/>
      <c r="M198" s="164">
        <f>SUM(M199:M210)</f>
        <v>0</v>
      </c>
      <c r="N198" s="164"/>
      <c r="O198" s="164">
        <f>SUM(O199:O210)</f>
        <v>5.32</v>
      </c>
      <c r="P198" s="164"/>
      <c r="Q198" s="164">
        <f>SUM(Q199:Q210)</f>
        <v>0</v>
      </c>
      <c r="R198" s="164"/>
      <c r="S198" s="164"/>
      <c r="T198" s="165"/>
      <c r="U198" s="159"/>
      <c r="V198" s="159">
        <f>SUM(V199:V210)</f>
        <v>1927.02</v>
      </c>
      <c r="W198" s="159"/>
      <c r="X198" s="159"/>
      <c r="AG198" t="s">
        <v>125</v>
      </c>
    </row>
    <row r="199" spans="1:60" outlineLevel="1" x14ac:dyDescent="0.2">
      <c r="A199" s="166">
        <v>48</v>
      </c>
      <c r="B199" s="167" t="s">
        <v>335</v>
      </c>
      <c r="C199" s="174" t="s">
        <v>336</v>
      </c>
      <c r="D199" s="168" t="s">
        <v>142</v>
      </c>
      <c r="E199" s="187">
        <v>104.76</v>
      </c>
      <c r="F199" s="169"/>
      <c r="G199" s="170">
        <f>ROUND(E199*F199,2)</f>
        <v>0</v>
      </c>
      <c r="H199" s="169">
        <v>42.36</v>
      </c>
      <c r="I199" s="170">
        <f>ROUND(E199*H199,2)</f>
        <v>4437.63</v>
      </c>
      <c r="J199" s="169">
        <v>171.64</v>
      </c>
      <c r="K199" s="170">
        <f>ROUND(E199*J199,2)</f>
        <v>17981.009999999998</v>
      </c>
      <c r="L199" s="170">
        <v>21</v>
      </c>
      <c r="M199" s="170">
        <f>G199*(1+L199/100)</f>
        <v>0</v>
      </c>
      <c r="N199" s="170">
        <v>7.1000000000000002E-4</v>
      </c>
      <c r="O199" s="170">
        <f>ROUND(E199*N199,2)</f>
        <v>7.0000000000000007E-2</v>
      </c>
      <c r="P199" s="170">
        <v>0</v>
      </c>
      <c r="Q199" s="170">
        <f>ROUND(E199*P199,2)</f>
        <v>0</v>
      </c>
      <c r="R199" s="170" t="s">
        <v>337</v>
      </c>
      <c r="S199" s="170" t="s">
        <v>144</v>
      </c>
      <c r="T199" s="171" t="s">
        <v>144</v>
      </c>
      <c r="U199" s="156">
        <v>0.34</v>
      </c>
      <c r="V199" s="156">
        <f>ROUND(E199*U199,2)</f>
        <v>35.619999999999997</v>
      </c>
      <c r="W199" s="156"/>
      <c r="X199" s="156" t="s">
        <v>145</v>
      </c>
      <c r="Y199" s="147"/>
      <c r="Z199" s="147"/>
      <c r="AA199" s="147"/>
      <c r="AB199" s="147"/>
      <c r="AC199" s="147"/>
      <c r="AD199" s="147"/>
      <c r="AE199" s="147"/>
      <c r="AF199" s="147"/>
      <c r="AG199" s="147" t="s">
        <v>146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175" t="s">
        <v>338</v>
      </c>
      <c r="D200" s="157"/>
      <c r="E200" s="188">
        <v>104.76</v>
      </c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47"/>
      <c r="Z200" s="147"/>
      <c r="AA200" s="147"/>
      <c r="AB200" s="147"/>
      <c r="AC200" s="147"/>
      <c r="AD200" s="147"/>
      <c r="AE200" s="147"/>
      <c r="AF200" s="147"/>
      <c r="AG200" s="147" t="s">
        <v>133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ht="22.5" outlineLevel="1" x14ac:dyDescent="0.2">
      <c r="A201" s="166">
        <v>49</v>
      </c>
      <c r="B201" s="167" t="s">
        <v>339</v>
      </c>
      <c r="C201" s="174" t="s">
        <v>340</v>
      </c>
      <c r="D201" s="168" t="s">
        <v>244</v>
      </c>
      <c r="E201" s="187">
        <v>4398.3500000000004</v>
      </c>
      <c r="F201" s="169"/>
      <c r="G201" s="170">
        <f>ROUND(E201*F201,2)</f>
        <v>0</v>
      </c>
      <c r="H201" s="169">
        <v>0</v>
      </c>
      <c r="I201" s="170">
        <f>ROUND(E201*H201,2)</f>
        <v>0</v>
      </c>
      <c r="J201" s="169">
        <v>220</v>
      </c>
      <c r="K201" s="170">
        <f>ROUND(E201*J201,2)</f>
        <v>967637</v>
      </c>
      <c r="L201" s="170">
        <v>21</v>
      </c>
      <c r="M201" s="170">
        <f>G201*(1+L201/100)</f>
        <v>0</v>
      </c>
      <c r="N201" s="170">
        <v>1E-3</v>
      </c>
      <c r="O201" s="170">
        <f>ROUND(E201*N201,2)</f>
        <v>4.4000000000000004</v>
      </c>
      <c r="P201" s="170">
        <v>0</v>
      </c>
      <c r="Q201" s="170">
        <f>ROUND(E201*P201,2)</f>
        <v>0</v>
      </c>
      <c r="R201" s="170"/>
      <c r="S201" s="170" t="s">
        <v>129</v>
      </c>
      <c r="T201" s="171" t="s">
        <v>144</v>
      </c>
      <c r="U201" s="156">
        <v>0.42599999999999999</v>
      </c>
      <c r="V201" s="156">
        <f>ROUND(E201*U201,2)</f>
        <v>1873.7</v>
      </c>
      <c r="W201" s="156"/>
      <c r="X201" s="156" t="s">
        <v>145</v>
      </c>
      <c r="Y201" s="147"/>
      <c r="Z201" s="147"/>
      <c r="AA201" s="147"/>
      <c r="AB201" s="147"/>
      <c r="AC201" s="147"/>
      <c r="AD201" s="147"/>
      <c r="AE201" s="147"/>
      <c r="AF201" s="147"/>
      <c r="AG201" s="147" t="s">
        <v>146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175" t="s">
        <v>341</v>
      </c>
      <c r="D202" s="157"/>
      <c r="E202" s="188">
        <v>3998.5</v>
      </c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47"/>
      <c r="Z202" s="147"/>
      <c r="AA202" s="147"/>
      <c r="AB202" s="147"/>
      <c r="AC202" s="147"/>
      <c r="AD202" s="147"/>
      <c r="AE202" s="147"/>
      <c r="AF202" s="147"/>
      <c r="AG202" s="147" t="s">
        <v>133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175" t="s">
        <v>342</v>
      </c>
      <c r="D203" s="157"/>
      <c r="E203" s="188">
        <v>399.85</v>
      </c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47"/>
      <c r="Z203" s="147"/>
      <c r="AA203" s="147"/>
      <c r="AB203" s="147"/>
      <c r="AC203" s="147"/>
      <c r="AD203" s="147"/>
      <c r="AE203" s="147"/>
      <c r="AF203" s="147"/>
      <c r="AG203" s="147" t="s">
        <v>133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66">
        <v>50</v>
      </c>
      <c r="B204" s="167" t="s">
        <v>343</v>
      </c>
      <c r="C204" s="174" t="s">
        <v>344</v>
      </c>
      <c r="D204" s="168" t="s">
        <v>244</v>
      </c>
      <c r="E204" s="187">
        <v>3998.5</v>
      </c>
      <c r="F204" s="169"/>
      <c r="G204" s="170">
        <f>ROUND(E204*F204,2)</f>
        <v>0</v>
      </c>
      <c r="H204" s="169">
        <v>0</v>
      </c>
      <c r="I204" s="170">
        <f>ROUND(E204*H204,2)</f>
        <v>0</v>
      </c>
      <c r="J204" s="169">
        <v>32</v>
      </c>
      <c r="K204" s="170">
        <f>ROUND(E204*J204,2)</f>
        <v>127952</v>
      </c>
      <c r="L204" s="170">
        <v>21</v>
      </c>
      <c r="M204" s="170">
        <f>G204*(1+L204/100)</f>
        <v>0</v>
      </c>
      <c r="N204" s="170">
        <v>0</v>
      </c>
      <c r="O204" s="170">
        <f>ROUND(E204*N204,2)</f>
        <v>0</v>
      </c>
      <c r="P204" s="170">
        <v>0</v>
      </c>
      <c r="Q204" s="170">
        <f>ROUND(E204*P204,2)</f>
        <v>0</v>
      </c>
      <c r="R204" s="170"/>
      <c r="S204" s="170" t="s">
        <v>129</v>
      </c>
      <c r="T204" s="171" t="s">
        <v>345</v>
      </c>
      <c r="U204" s="156">
        <v>0</v>
      </c>
      <c r="V204" s="156">
        <f>ROUND(E204*U204,2)</f>
        <v>0</v>
      </c>
      <c r="W204" s="156"/>
      <c r="X204" s="156" t="s">
        <v>145</v>
      </c>
      <c r="Y204" s="147"/>
      <c r="Z204" s="147"/>
      <c r="AA204" s="147"/>
      <c r="AB204" s="147"/>
      <c r="AC204" s="147"/>
      <c r="AD204" s="147"/>
      <c r="AE204" s="147"/>
      <c r="AF204" s="147"/>
      <c r="AG204" s="147" t="s">
        <v>146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175" t="s">
        <v>341</v>
      </c>
      <c r="D205" s="157"/>
      <c r="E205" s="188">
        <v>3998.5</v>
      </c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47"/>
      <c r="Z205" s="147"/>
      <c r="AA205" s="147"/>
      <c r="AB205" s="147"/>
      <c r="AC205" s="147"/>
      <c r="AD205" s="147"/>
      <c r="AE205" s="147"/>
      <c r="AF205" s="147"/>
      <c r="AG205" s="147" t="s">
        <v>133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66">
        <v>51</v>
      </c>
      <c r="B206" s="167" t="s">
        <v>346</v>
      </c>
      <c r="C206" s="174" t="s">
        <v>347</v>
      </c>
      <c r="D206" s="168" t="s">
        <v>142</v>
      </c>
      <c r="E206" s="187">
        <v>115.236</v>
      </c>
      <c r="F206" s="169"/>
      <c r="G206" s="170">
        <f>ROUND(E206*F206,2)</f>
        <v>0</v>
      </c>
      <c r="H206" s="169">
        <v>392</v>
      </c>
      <c r="I206" s="170">
        <f>ROUND(E206*H206,2)</f>
        <v>45172.51</v>
      </c>
      <c r="J206" s="169">
        <v>0</v>
      </c>
      <c r="K206" s="170">
        <f>ROUND(E206*J206,2)</f>
        <v>0</v>
      </c>
      <c r="L206" s="170">
        <v>21</v>
      </c>
      <c r="M206" s="170">
        <f>G206*(1+L206/100)</f>
        <v>0</v>
      </c>
      <c r="N206" s="170">
        <v>7.3600000000000002E-3</v>
      </c>
      <c r="O206" s="170">
        <f>ROUND(E206*N206,2)</f>
        <v>0.85</v>
      </c>
      <c r="P206" s="170">
        <v>0</v>
      </c>
      <c r="Q206" s="170">
        <f>ROUND(E206*P206,2)</f>
        <v>0</v>
      </c>
      <c r="R206" s="170"/>
      <c r="S206" s="170" t="s">
        <v>129</v>
      </c>
      <c r="T206" s="171" t="s">
        <v>144</v>
      </c>
      <c r="U206" s="156">
        <v>0</v>
      </c>
      <c r="V206" s="156">
        <f>ROUND(E206*U206,2)</f>
        <v>0</v>
      </c>
      <c r="W206" s="156"/>
      <c r="X206" s="156" t="s">
        <v>261</v>
      </c>
      <c r="Y206" s="147"/>
      <c r="Z206" s="147"/>
      <c r="AA206" s="147"/>
      <c r="AB206" s="147"/>
      <c r="AC206" s="147"/>
      <c r="AD206" s="147"/>
      <c r="AE206" s="147"/>
      <c r="AF206" s="147"/>
      <c r="AG206" s="147" t="s">
        <v>262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175" t="s">
        <v>338</v>
      </c>
      <c r="D207" s="157"/>
      <c r="E207" s="188">
        <v>104.76</v>
      </c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47"/>
      <c r="Z207" s="147"/>
      <c r="AA207" s="147"/>
      <c r="AB207" s="147"/>
      <c r="AC207" s="147"/>
      <c r="AD207" s="147"/>
      <c r="AE207" s="147"/>
      <c r="AF207" s="147"/>
      <c r="AG207" s="147" t="s">
        <v>133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175" t="s">
        <v>348</v>
      </c>
      <c r="D208" s="157"/>
      <c r="E208" s="188">
        <v>10.476000000000001</v>
      </c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47"/>
      <c r="Z208" s="147"/>
      <c r="AA208" s="147"/>
      <c r="AB208" s="147"/>
      <c r="AC208" s="147"/>
      <c r="AD208" s="147"/>
      <c r="AE208" s="147"/>
      <c r="AF208" s="147"/>
      <c r="AG208" s="147" t="s">
        <v>133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66">
        <v>52</v>
      </c>
      <c r="B209" s="167" t="s">
        <v>349</v>
      </c>
      <c r="C209" s="174" t="s">
        <v>350</v>
      </c>
      <c r="D209" s="168" t="s">
        <v>199</v>
      </c>
      <c r="E209" s="187">
        <v>5.3208700000000002</v>
      </c>
      <c r="F209" s="169"/>
      <c r="G209" s="170">
        <f>ROUND(E209*F209,2)</f>
        <v>0</v>
      </c>
      <c r="H209" s="169">
        <v>0</v>
      </c>
      <c r="I209" s="170">
        <f>ROUND(E209*H209,2)</f>
        <v>0</v>
      </c>
      <c r="J209" s="169">
        <v>1369</v>
      </c>
      <c r="K209" s="170">
        <f>ROUND(E209*J209,2)</f>
        <v>7284.27</v>
      </c>
      <c r="L209" s="170">
        <v>21</v>
      </c>
      <c r="M209" s="170">
        <f>G209*(1+L209/100)</f>
        <v>0</v>
      </c>
      <c r="N209" s="170">
        <v>0</v>
      </c>
      <c r="O209" s="170">
        <f>ROUND(E209*N209,2)</f>
        <v>0</v>
      </c>
      <c r="P209" s="170">
        <v>0</v>
      </c>
      <c r="Q209" s="170">
        <f>ROUND(E209*P209,2)</f>
        <v>0</v>
      </c>
      <c r="R209" s="170" t="s">
        <v>337</v>
      </c>
      <c r="S209" s="170" t="s">
        <v>144</v>
      </c>
      <c r="T209" s="171" t="s">
        <v>144</v>
      </c>
      <c r="U209" s="156">
        <v>3.327</v>
      </c>
      <c r="V209" s="156">
        <f>ROUND(E209*U209,2)</f>
        <v>17.7</v>
      </c>
      <c r="W209" s="156"/>
      <c r="X209" s="156" t="s">
        <v>279</v>
      </c>
      <c r="Y209" s="147"/>
      <c r="Z209" s="147"/>
      <c r="AA209" s="147"/>
      <c r="AB209" s="147"/>
      <c r="AC209" s="147"/>
      <c r="AD209" s="147"/>
      <c r="AE209" s="147"/>
      <c r="AF209" s="147"/>
      <c r="AG209" s="147" t="s">
        <v>280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256" t="s">
        <v>303</v>
      </c>
      <c r="D210" s="257"/>
      <c r="E210" s="257"/>
      <c r="F210" s="257"/>
      <c r="G210" s="257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47"/>
      <c r="Z210" s="147"/>
      <c r="AA210" s="147"/>
      <c r="AB210" s="147"/>
      <c r="AC210" s="147"/>
      <c r="AD210" s="147"/>
      <c r="AE210" s="147"/>
      <c r="AF210" s="147"/>
      <c r="AG210" s="147" t="s">
        <v>155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x14ac:dyDescent="0.2">
      <c r="A211" s="160" t="s">
        <v>124</v>
      </c>
      <c r="B211" s="161" t="s">
        <v>89</v>
      </c>
      <c r="C211" s="173" t="s">
        <v>90</v>
      </c>
      <c r="D211" s="162"/>
      <c r="E211" s="163"/>
      <c r="F211" s="164"/>
      <c r="G211" s="164">
        <f>SUMIF(AG212:AG215,"&lt;&gt;NOR",G212:G215)</f>
        <v>0</v>
      </c>
      <c r="H211" s="164"/>
      <c r="I211" s="164">
        <f>SUM(I212:I215)</f>
        <v>22.8</v>
      </c>
      <c r="J211" s="164"/>
      <c r="K211" s="164">
        <f>SUM(K212:K215)</f>
        <v>63.71</v>
      </c>
      <c r="L211" s="164"/>
      <c r="M211" s="164">
        <f>SUM(M212:M215)</f>
        <v>0</v>
      </c>
      <c r="N211" s="164"/>
      <c r="O211" s="164">
        <f>SUM(O212:O215)</f>
        <v>0</v>
      </c>
      <c r="P211" s="164"/>
      <c r="Q211" s="164">
        <f>SUM(Q212:Q215)</f>
        <v>0</v>
      </c>
      <c r="R211" s="164"/>
      <c r="S211" s="164"/>
      <c r="T211" s="165"/>
      <c r="U211" s="159"/>
      <c r="V211" s="159">
        <f>SUM(V212:V215)</f>
        <v>0.13</v>
      </c>
      <c r="W211" s="159"/>
      <c r="X211" s="159"/>
      <c r="AG211" t="s">
        <v>125</v>
      </c>
    </row>
    <row r="212" spans="1:60" outlineLevel="1" x14ac:dyDescent="0.2">
      <c r="A212" s="166">
        <v>53</v>
      </c>
      <c r="B212" s="167" t="s">
        <v>351</v>
      </c>
      <c r="C212" s="174" t="s">
        <v>352</v>
      </c>
      <c r="D212" s="168" t="s">
        <v>142</v>
      </c>
      <c r="E212" s="187">
        <v>0.8</v>
      </c>
      <c r="F212" s="169"/>
      <c r="G212" s="170">
        <f>ROUND(E212*F212,2)</f>
        <v>0</v>
      </c>
      <c r="H212" s="169">
        <v>28.5</v>
      </c>
      <c r="I212" s="170">
        <f>ROUND(E212*H212,2)</f>
        <v>22.8</v>
      </c>
      <c r="J212" s="169">
        <v>79.5</v>
      </c>
      <c r="K212" s="170">
        <f>ROUND(E212*J212,2)</f>
        <v>63.6</v>
      </c>
      <c r="L212" s="170">
        <v>21</v>
      </c>
      <c r="M212" s="170">
        <f>G212*(1+L212/100)</f>
        <v>0</v>
      </c>
      <c r="N212" s="170">
        <v>2.2000000000000001E-4</v>
      </c>
      <c r="O212" s="170">
        <f>ROUND(E212*N212,2)</f>
        <v>0</v>
      </c>
      <c r="P212" s="170">
        <v>0</v>
      </c>
      <c r="Q212" s="170">
        <f>ROUND(E212*P212,2)</f>
        <v>0</v>
      </c>
      <c r="R212" s="170" t="s">
        <v>353</v>
      </c>
      <c r="S212" s="170" t="s">
        <v>144</v>
      </c>
      <c r="T212" s="171" t="s">
        <v>144</v>
      </c>
      <c r="U212" s="156">
        <v>0.158</v>
      </c>
      <c r="V212" s="156">
        <f>ROUND(E212*U212,2)</f>
        <v>0.13</v>
      </c>
      <c r="W212" s="156"/>
      <c r="X212" s="156" t="s">
        <v>145</v>
      </c>
      <c r="Y212" s="147"/>
      <c r="Z212" s="147"/>
      <c r="AA212" s="147"/>
      <c r="AB212" s="147"/>
      <c r="AC212" s="147"/>
      <c r="AD212" s="147"/>
      <c r="AE212" s="147"/>
      <c r="AF212" s="147"/>
      <c r="AG212" s="147" t="s">
        <v>146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175" t="s">
        <v>354</v>
      </c>
      <c r="D213" s="157"/>
      <c r="E213" s="188">
        <v>0.8</v>
      </c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47"/>
      <c r="Z213" s="147"/>
      <c r="AA213" s="147"/>
      <c r="AB213" s="147"/>
      <c r="AC213" s="147"/>
      <c r="AD213" s="147"/>
      <c r="AE213" s="147"/>
      <c r="AF213" s="147"/>
      <c r="AG213" s="147" t="s">
        <v>133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66">
        <v>54</v>
      </c>
      <c r="B214" s="167" t="s">
        <v>355</v>
      </c>
      <c r="C214" s="174" t="s">
        <v>356</v>
      </c>
      <c r="D214" s="168" t="s">
        <v>199</v>
      </c>
      <c r="E214" s="187">
        <v>1.8000000000000001E-4</v>
      </c>
      <c r="F214" s="169"/>
      <c r="G214" s="170">
        <f>ROUND(E214*F214,2)</f>
        <v>0</v>
      </c>
      <c r="H214" s="169">
        <v>0</v>
      </c>
      <c r="I214" s="170">
        <f>ROUND(E214*H214,2)</f>
        <v>0</v>
      </c>
      <c r="J214" s="169">
        <v>603</v>
      </c>
      <c r="K214" s="170">
        <f>ROUND(E214*J214,2)</f>
        <v>0.11</v>
      </c>
      <c r="L214" s="170">
        <v>21</v>
      </c>
      <c r="M214" s="170">
        <f>G214*(1+L214/100)</f>
        <v>0</v>
      </c>
      <c r="N214" s="170">
        <v>0</v>
      </c>
      <c r="O214" s="170">
        <f>ROUND(E214*N214,2)</f>
        <v>0</v>
      </c>
      <c r="P214" s="170">
        <v>0</v>
      </c>
      <c r="Q214" s="170">
        <f>ROUND(E214*P214,2)</f>
        <v>0</v>
      </c>
      <c r="R214" s="170" t="s">
        <v>353</v>
      </c>
      <c r="S214" s="170" t="s">
        <v>144</v>
      </c>
      <c r="T214" s="171" t="s">
        <v>144</v>
      </c>
      <c r="U214" s="156">
        <v>1.4990000000000001</v>
      </c>
      <c r="V214" s="156">
        <f>ROUND(E214*U214,2)</f>
        <v>0</v>
      </c>
      <c r="W214" s="156"/>
      <c r="X214" s="156" t="s">
        <v>279</v>
      </c>
      <c r="Y214" s="147"/>
      <c r="Z214" s="147"/>
      <c r="AA214" s="147"/>
      <c r="AB214" s="147"/>
      <c r="AC214" s="147"/>
      <c r="AD214" s="147"/>
      <c r="AE214" s="147"/>
      <c r="AF214" s="147"/>
      <c r="AG214" s="147" t="s">
        <v>280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256" t="s">
        <v>303</v>
      </c>
      <c r="D215" s="257"/>
      <c r="E215" s="257"/>
      <c r="F215" s="257"/>
      <c r="G215" s="257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47"/>
      <c r="Z215" s="147"/>
      <c r="AA215" s="147"/>
      <c r="AB215" s="147"/>
      <c r="AC215" s="147"/>
      <c r="AD215" s="147"/>
      <c r="AE215" s="147"/>
      <c r="AF215" s="147"/>
      <c r="AG215" s="147" t="s">
        <v>155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x14ac:dyDescent="0.2">
      <c r="A216" s="160" t="s">
        <v>124</v>
      </c>
      <c r="B216" s="161" t="s">
        <v>91</v>
      </c>
      <c r="C216" s="173" t="s">
        <v>92</v>
      </c>
      <c r="D216" s="162"/>
      <c r="E216" s="163"/>
      <c r="F216" s="164"/>
      <c r="G216" s="164">
        <f>SUMIF(AG217:AG223,"&lt;&gt;NOR",G217:G223)</f>
        <v>0</v>
      </c>
      <c r="H216" s="164"/>
      <c r="I216" s="164">
        <f>SUM(I217:I223)</f>
        <v>4337.54</v>
      </c>
      <c r="J216" s="164"/>
      <c r="K216" s="164">
        <f>SUM(K217:K223)</f>
        <v>2860.93</v>
      </c>
      <c r="L216" s="164"/>
      <c r="M216" s="164">
        <f>SUM(M217:M223)</f>
        <v>0</v>
      </c>
      <c r="N216" s="164"/>
      <c r="O216" s="164">
        <f>SUM(O217:O223)</f>
        <v>0.02</v>
      </c>
      <c r="P216" s="164"/>
      <c r="Q216" s="164">
        <f>SUM(Q217:Q223)</f>
        <v>0</v>
      </c>
      <c r="R216" s="164"/>
      <c r="S216" s="164"/>
      <c r="T216" s="165"/>
      <c r="U216" s="159"/>
      <c r="V216" s="159">
        <f>SUM(V217:V223)</f>
        <v>5.68</v>
      </c>
      <c r="W216" s="159"/>
      <c r="X216" s="159"/>
      <c r="AG216" t="s">
        <v>125</v>
      </c>
    </row>
    <row r="217" spans="1:60" outlineLevel="1" x14ac:dyDescent="0.2">
      <c r="A217" s="166">
        <v>55</v>
      </c>
      <c r="B217" s="167" t="s">
        <v>357</v>
      </c>
      <c r="C217" s="174" t="s">
        <v>358</v>
      </c>
      <c r="D217" s="168" t="s">
        <v>142</v>
      </c>
      <c r="E217" s="187">
        <v>46.143999999999998</v>
      </c>
      <c r="F217" s="169"/>
      <c r="G217" s="170">
        <f>ROUND(E217*F217,2)</f>
        <v>0</v>
      </c>
      <c r="H217" s="169">
        <v>94</v>
      </c>
      <c r="I217" s="170">
        <f>ROUND(E217*H217,2)</f>
        <v>4337.54</v>
      </c>
      <c r="J217" s="169">
        <v>62</v>
      </c>
      <c r="K217" s="170">
        <f>ROUND(E217*J217,2)</f>
        <v>2860.93</v>
      </c>
      <c r="L217" s="170">
        <v>21</v>
      </c>
      <c r="M217" s="170">
        <f>G217*(1+L217/100)</f>
        <v>0</v>
      </c>
      <c r="N217" s="170">
        <v>4.8999999999999998E-4</v>
      </c>
      <c r="O217" s="170">
        <f>ROUND(E217*N217,2)</f>
        <v>0.02</v>
      </c>
      <c r="P217" s="170">
        <v>0</v>
      </c>
      <c r="Q217" s="170">
        <f>ROUND(E217*P217,2)</f>
        <v>0</v>
      </c>
      <c r="R217" s="170" t="s">
        <v>359</v>
      </c>
      <c r="S217" s="170" t="s">
        <v>144</v>
      </c>
      <c r="T217" s="171" t="s">
        <v>144</v>
      </c>
      <c r="U217" s="156">
        <v>0.123</v>
      </c>
      <c r="V217" s="156">
        <f>ROUND(E217*U217,2)</f>
        <v>5.68</v>
      </c>
      <c r="W217" s="156"/>
      <c r="X217" s="156" t="s">
        <v>145</v>
      </c>
      <c r="Y217" s="147"/>
      <c r="Z217" s="147"/>
      <c r="AA217" s="147"/>
      <c r="AB217" s="147"/>
      <c r="AC217" s="147"/>
      <c r="AD217" s="147"/>
      <c r="AE217" s="147"/>
      <c r="AF217" s="147"/>
      <c r="AG217" s="147" t="s">
        <v>146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256" t="s">
        <v>360</v>
      </c>
      <c r="D218" s="257"/>
      <c r="E218" s="257"/>
      <c r="F218" s="257"/>
      <c r="G218" s="257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47"/>
      <c r="Z218" s="147"/>
      <c r="AA218" s="147"/>
      <c r="AB218" s="147"/>
      <c r="AC218" s="147"/>
      <c r="AD218" s="147"/>
      <c r="AE218" s="147"/>
      <c r="AF218" s="147"/>
      <c r="AG218" s="147" t="s">
        <v>155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175" t="s">
        <v>361</v>
      </c>
      <c r="D219" s="157"/>
      <c r="E219" s="188">
        <v>26.2272</v>
      </c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47"/>
      <c r="Z219" s="147"/>
      <c r="AA219" s="147"/>
      <c r="AB219" s="147"/>
      <c r="AC219" s="147"/>
      <c r="AD219" s="147"/>
      <c r="AE219" s="147"/>
      <c r="AF219" s="147"/>
      <c r="AG219" s="147" t="s">
        <v>133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175" t="s">
        <v>362</v>
      </c>
      <c r="D220" s="157"/>
      <c r="E220" s="188">
        <v>5.4943999999999997</v>
      </c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47"/>
      <c r="Z220" s="147"/>
      <c r="AA220" s="147"/>
      <c r="AB220" s="147"/>
      <c r="AC220" s="147"/>
      <c r="AD220" s="147"/>
      <c r="AE220" s="147"/>
      <c r="AF220" s="147"/>
      <c r="AG220" s="147" t="s">
        <v>133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175" t="s">
        <v>363</v>
      </c>
      <c r="D221" s="157"/>
      <c r="E221" s="188">
        <v>5.8064</v>
      </c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47"/>
      <c r="Z221" s="147"/>
      <c r="AA221" s="147"/>
      <c r="AB221" s="147"/>
      <c r="AC221" s="147"/>
      <c r="AD221" s="147"/>
      <c r="AE221" s="147"/>
      <c r="AF221" s="147"/>
      <c r="AG221" s="147" t="s">
        <v>133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175" t="s">
        <v>364</v>
      </c>
      <c r="D222" s="157"/>
      <c r="E222" s="188">
        <v>4.7359999999999998</v>
      </c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47"/>
      <c r="Z222" s="147"/>
      <c r="AA222" s="147"/>
      <c r="AB222" s="147"/>
      <c r="AC222" s="147"/>
      <c r="AD222" s="147"/>
      <c r="AE222" s="147"/>
      <c r="AF222" s="147"/>
      <c r="AG222" s="147" t="s">
        <v>133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175" t="s">
        <v>365</v>
      </c>
      <c r="D223" s="157"/>
      <c r="E223" s="188">
        <v>3.88</v>
      </c>
      <c r="F223" s="156"/>
      <c r="G223" s="156"/>
      <c r="H223" s="156"/>
      <c r="I223" s="156"/>
      <c r="J223" s="156"/>
      <c r="K223" s="156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47"/>
      <c r="Z223" s="147"/>
      <c r="AA223" s="147"/>
      <c r="AB223" s="147"/>
      <c r="AC223" s="147"/>
      <c r="AD223" s="147"/>
      <c r="AE223" s="147"/>
      <c r="AF223" s="147"/>
      <c r="AG223" s="147" t="s">
        <v>133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x14ac:dyDescent="0.2">
      <c r="A224" s="160" t="s">
        <v>124</v>
      </c>
      <c r="B224" s="161" t="s">
        <v>93</v>
      </c>
      <c r="C224" s="173" t="s">
        <v>94</v>
      </c>
      <c r="D224" s="162"/>
      <c r="E224" s="191"/>
      <c r="F224" s="164"/>
      <c r="G224" s="164">
        <f>SUMIF(AG225:AG227,"&lt;&gt;NOR",G225:G227)</f>
        <v>0</v>
      </c>
      <c r="H224" s="164"/>
      <c r="I224" s="164">
        <f>SUM(I225:I227)</f>
        <v>0</v>
      </c>
      <c r="J224" s="164"/>
      <c r="K224" s="164">
        <f>SUM(K225:K227)</f>
        <v>1053.71</v>
      </c>
      <c r="L224" s="164"/>
      <c r="M224" s="164">
        <f>SUM(M225:M227)</f>
        <v>0</v>
      </c>
      <c r="N224" s="164"/>
      <c r="O224" s="164">
        <f>SUM(O225:O227)</f>
        <v>0</v>
      </c>
      <c r="P224" s="164"/>
      <c r="Q224" s="164">
        <f>SUM(Q225:Q227)</f>
        <v>0</v>
      </c>
      <c r="R224" s="164"/>
      <c r="S224" s="164"/>
      <c r="T224" s="165"/>
      <c r="U224" s="159"/>
      <c r="V224" s="159">
        <f>SUM(V225:V227)</f>
        <v>0.74</v>
      </c>
      <c r="W224" s="159"/>
      <c r="X224" s="159"/>
      <c r="AG224" t="s">
        <v>125</v>
      </c>
    </row>
    <row r="225" spans="1:60" outlineLevel="1" x14ac:dyDescent="0.2">
      <c r="A225" s="180">
        <v>56</v>
      </c>
      <c r="B225" s="181" t="s">
        <v>366</v>
      </c>
      <c r="C225" s="186" t="s">
        <v>367</v>
      </c>
      <c r="D225" s="182" t="s">
        <v>199</v>
      </c>
      <c r="E225" s="192">
        <v>1.51047</v>
      </c>
      <c r="F225" s="183"/>
      <c r="G225" s="184">
        <f>ROUND(E225*F225,2)</f>
        <v>0</v>
      </c>
      <c r="H225" s="183">
        <v>0</v>
      </c>
      <c r="I225" s="184">
        <f>ROUND(E225*H225,2)</f>
        <v>0</v>
      </c>
      <c r="J225" s="183">
        <v>226</v>
      </c>
      <c r="K225" s="184">
        <f>ROUND(E225*J225,2)</f>
        <v>341.37</v>
      </c>
      <c r="L225" s="184">
        <v>21</v>
      </c>
      <c r="M225" s="184">
        <f>G225*(1+L225/100)</f>
        <v>0</v>
      </c>
      <c r="N225" s="184">
        <v>0</v>
      </c>
      <c r="O225" s="184">
        <f>ROUND(E225*N225,2)</f>
        <v>0</v>
      </c>
      <c r="P225" s="184">
        <v>0</v>
      </c>
      <c r="Q225" s="184">
        <f>ROUND(E225*P225,2)</f>
        <v>0</v>
      </c>
      <c r="R225" s="184" t="s">
        <v>273</v>
      </c>
      <c r="S225" s="184" t="s">
        <v>144</v>
      </c>
      <c r="T225" s="185" t="s">
        <v>368</v>
      </c>
      <c r="U225" s="156">
        <v>0.49</v>
      </c>
      <c r="V225" s="156">
        <f>ROUND(E225*U225,2)</f>
        <v>0.74</v>
      </c>
      <c r="W225" s="156"/>
      <c r="X225" s="156" t="s">
        <v>369</v>
      </c>
      <c r="Y225" s="147"/>
      <c r="Z225" s="147"/>
      <c r="AA225" s="147"/>
      <c r="AB225" s="147"/>
      <c r="AC225" s="147"/>
      <c r="AD225" s="147"/>
      <c r="AE225" s="147"/>
      <c r="AF225" s="147"/>
      <c r="AG225" s="147" t="s">
        <v>370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80">
        <v>57</v>
      </c>
      <c r="B226" s="181" t="s">
        <v>371</v>
      </c>
      <c r="C226" s="186" t="s">
        <v>372</v>
      </c>
      <c r="D226" s="182" t="s">
        <v>199</v>
      </c>
      <c r="E226" s="192">
        <v>16.615169999999999</v>
      </c>
      <c r="F226" s="183"/>
      <c r="G226" s="184">
        <f>ROUND(E226*F226,2)</f>
        <v>0</v>
      </c>
      <c r="H226" s="183">
        <v>0</v>
      </c>
      <c r="I226" s="184">
        <f>ROUND(E226*H226,2)</f>
        <v>0</v>
      </c>
      <c r="J226" s="183">
        <v>15.6</v>
      </c>
      <c r="K226" s="184">
        <f>ROUND(E226*J226,2)</f>
        <v>259.2</v>
      </c>
      <c r="L226" s="184">
        <v>21</v>
      </c>
      <c r="M226" s="184">
        <f>G226*(1+L226/100)</f>
        <v>0</v>
      </c>
      <c r="N226" s="184">
        <v>0</v>
      </c>
      <c r="O226" s="184">
        <f>ROUND(E226*N226,2)</f>
        <v>0</v>
      </c>
      <c r="P226" s="184">
        <v>0</v>
      </c>
      <c r="Q226" s="184">
        <f>ROUND(E226*P226,2)</f>
        <v>0</v>
      </c>
      <c r="R226" s="184" t="s">
        <v>273</v>
      </c>
      <c r="S226" s="184" t="s">
        <v>144</v>
      </c>
      <c r="T226" s="185" t="s">
        <v>368</v>
      </c>
      <c r="U226" s="156">
        <v>0</v>
      </c>
      <c r="V226" s="156">
        <f>ROUND(E226*U226,2)</f>
        <v>0</v>
      </c>
      <c r="W226" s="156"/>
      <c r="X226" s="156" t="s">
        <v>369</v>
      </c>
      <c r="Y226" s="147"/>
      <c r="Z226" s="147"/>
      <c r="AA226" s="147"/>
      <c r="AB226" s="147"/>
      <c r="AC226" s="147"/>
      <c r="AD226" s="147"/>
      <c r="AE226" s="147"/>
      <c r="AF226" s="147"/>
      <c r="AG226" s="147" t="s">
        <v>370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ht="22.5" outlineLevel="1" x14ac:dyDescent="0.2">
      <c r="A227" s="166">
        <v>58</v>
      </c>
      <c r="B227" s="167" t="s">
        <v>373</v>
      </c>
      <c r="C227" s="174" t="s">
        <v>374</v>
      </c>
      <c r="D227" s="168" t="s">
        <v>199</v>
      </c>
      <c r="E227" s="187">
        <v>1.51047</v>
      </c>
      <c r="F227" s="169"/>
      <c r="G227" s="170">
        <f>ROUND(E227*F227,2)</f>
        <v>0</v>
      </c>
      <c r="H227" s="169">
        <v>0</v>
      </c>
      <c r="I227" s="170">
        <f>ROUND(E227*H227,2)</f>
        <v>0</v>
      </c>
      <c r="J227" s="169">
        <v>300</v>
      </c>
      <c r="K227" s="170">
        <f>ROUND(E227*J227,2)</f>
        <v>453.14</v>
      </c>
      <c r="L227" s="170">
        <v>21</v>
      </c>
      <c r="M227" s="170">
        <f>G227*(1+L227/100)</f>
        <v>0</v>
      </c>
      <c r="N227" s="170">
        <v>0</v>
      </c>
      <c r="O227" s="170">
        <f>ROUND(E227*N227,2)</f>
        <v>0</v>
      </c>
      <c r="P227" s="170">
        <v>0</v>
      </c>
      <c r="Q227" s="170">
        <f>ROUND(E227*P227,2)</f>
        <v>0</v>
      </c>
      <c r="R227" s="170" t="s">
        <v>273</v>
      </c>
      <c r="S227" s="170" t="s">
        <v>144</v>
      </c>
      <c r="T227" s="171" t="s">
        <v>375</v>
      </c>
      <c r="U227" s="156">
        <v>0</v>
      </c>
      <c r="V227" s="156">
        <f>ROUND(E227*U227,2)</f>
        <v>0</v>
      </c>
      <c r="W227" s="156"/>
      <c r="X227" s="156" t="s">
        <v>369</v>
      </c>
      <c r="Y227" s="147"/>
      <c r="Z227" s="147"/>
      <c r="AA227" s="147"/>
      <c r="AB227" s="147"/>
      <c r="AC227" s="147"/>
      <c r="AD227" s="147"/>
      <c r="AE227" s="147"/>
      <c r="AF227" s="147"/>
      <c r="AG227" s="147" t="s">
        <v>370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x14ac:dyDescent="0.2">
      <c r="A228" s="3"/>
      <c r="B228" s="4"/>
      <c r="C228" s="176"/>
      <c r="D228" s="6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AE228">
        <v>15</v>
      </c>
      <c r="AF228">
        <v>21</v>
      </c>
      <c r="AG228" t="s">
        <v>111</v>
      </c>
    </row>
    <row r="229" spans="1:60" x14ac:dyDescent="0.2">
      <c r="A229" s="150"/>
      <c r="B229" s="151" t="s">
        <v>29</v>
      </c>
      <c r="C229" s="177"/>
      <c r="D229" s="152"/>
      <c r="E229" s="153"/>
      <c r="F229" s="153"/>
      <c r="G229" s="172">
        <f>G8+G52+G85+G97+G108+G120+G127+G134+G146+G151+G154+G171+G198+G211+G216+G224</f>
        <v>0</v>
      </c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AE229">
        <f>SUMIF(L7:L227,AE228,G7:G227)</f>
        <v>0</v>
      </c>
      <c r="AF229">
        <f>SUMIF(L7:L227,AF228,G7:G227)</f>
        <v>0</v>
      </c>
      <c r="AG229" t="s">
        <v>138</v>
      </c>
    </row>
    <row r="230" spans="1:60" x14ac:dyDescent="0.2">
      <c r="C230" s="178"/>
      <c r="D230" s="10"/>
      <c r="AG230" t="s">
        <v>139</v>
      </c>
    </row>
    <row r="231" spans="1:60" x14ac:dyDescent="0.2">
      <c r="D231" s="10"/>
    </row>
    <row r="232" spans="1:60" x14ac:dyDescent="0.2">
      <c r="D232" s="10"/>
    </row>
    <row r="233" spans="1:60" x14ac:dyDescent="0.2">
      <c r="D233" s="10"/>
    </row>
    <row r="234" spans="1:60" x14ac:dyDescent="0.2">
      <c r="D234" s="10"/>
    </row>
    <row r="235" spans="1:60" x14ac:dyDescent="0.2">
      <c r="D235" s="10"/>
    </row>
    <row r="236" spans="1:60" x14ac:dyDescent="0.2">
      <c r="D236" s="10"/>
    </row>
    <row r="237" spans="1:60" x14ac:dyDescent="0.2">
      <c r="D237" s="10"/>
    </row>
    <row r="238" spans="1:60" x14ac:dyDescent="0.2">
      <c r="D238" s="10"/>
    </row>
    <row r="239" spans="1:60" x14ac:dyDescent="0.2">
      <c r="D239" s="10"/>
    </row>
    <row r="240" spans="1:60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sheet="1" objects="1" scenarios="1"/>
  <mergeCells count="24">
    <mergeCell ref="C34:G34"/>
    <mergeCell ref="C54:G54"/>
    <mergeCell ref="C66:G66"/>
    <mergeCell ref="A1:G1"/>
    <mergeCell ref="C2:G2"/>
    <mergeCell ref="C3:G3"/>
    <mergeCell ref="C4:G4"/>
    <mergeCell ref="C14:G14"/>
    <mergeCell ref="C24:G24"/>
    <mergeCell ref="C74:G74"/>
    <mergeCell ref="C82:G82"/>
    <mergeCell ref="C87:G87"/>
    <mergeCell ref="C218:G218"/>
    <mergeCell ref="C92:G92"/>
    <mergeCell ref="C95:G95"/>
    <mergeCell ref="C110:G110"/>
    <mergeCell ref="C114:G114"/>
    <mergeCell ref="C122:G122"/>
    <mergeCell ref="C129:G129"/>
    <mergeCell ref="C153:G153"/>
    <mergeCell ref="C170:G170"/>
    <mergeCell ref="C197:G197"/>
    <mergeCell ref="C210:G210"/>
    <mergeCell ref="C215:G215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SO01 000 Pol</vt:lpstr>
      <vt:lpstr>SO01 001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'SO01 000 Pol'!Názvy_tisku</vt:lpstr>
      <vt:lpstr>'SO01 001 Pol'!Názvy_tisku</vt:lpstr>
      <vt:lpstr>oadresa</vt:lpstr>
      <vt:lpstr>Stavba!Objednatel</vt:lpstr>
      <vt:lpstr>Stavba!Objekt</vt:lpstr>
      <vt:lpstr>'SO01 000 Pol'!Oblast_tisku</vt:lpstr>
      <vt:lpstr>'SO01 001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Vysloužilová Lucie</dc:creator>
  <cp:lastModifiedBy>Vysloužilová Lucie</cp:lastModifiedBy>
  <cp:lastPrinted>2019-03-19T12:27:02Z</cp:lastPrinted>
  <dcterms:created xsi:type="dcterms:W3CDTF">2009-04-08T07:15:50Z</dcterms:created>
  <dcterms:modified xsi:type="dcterms:W3CDTF">2021-12-14T12:25:58Z</dcterms:modified>
</cp:coreProperties>
</file>