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5440" windowHeight="15390" activeTab="1"/>
  </bookViews>
  <sheets>
    <sheet name="Pokyny pro vyplnění" sheetId="11" r:id="rId1"/>
    <sheet name="Stavba" sheetId="1" r:id="rId2"/>
    <sheet name="VzorPolozky" sheetId="10" state="hidden" r:id="rId3"/>
    <sheet name="00 1 Naklady" sheetId="12" r:id="rId4"/>
    <sheet name="SO01 1 Pol" sheetId="13" r:id="rId5"/>
    <sheet name="SO02 1 Pol" sheetId="14" r:id="rId6"/>
    <sheet name="SO03 1 Pol" sheetId="15" r:id="rId7"/>
    <sheet name="PS01 1 Pol" sheetId="16" r:id="rId8"/>
    <sheet name="PS01 2 Pol" sheetId="17" r:id="rId9"/>
  </sheets>
  <externalReferences>
    <externalReference r:id="rId10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1 Naklady'!$1:$7</definedName>
    <definedName name="_xlnm.Print_Titles" localSheetId="7">'PS01 1 Pol'!$1:$7</definedName>
    <definedName name="_xlnm.Print_Titles" localSheetId="8">'PS01 2 Pol'!$1:$7</definedName>
    <definedName name="_xlnm.Print_Titles" localSheetId="4">'SO01 1 Pol'!$1:$7</definedName>
    <definedName name="_xlnm.Print_Titles" localSheetId="5">'SO02 1 Pol'!$1:$7</definedName>
    <definedName name="_xlnm.Print_Titles" localSheetId="6">'SO03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1 Naklady'!$A$1:$W$25</definedName>
    <definedName name="_xlnm.Print_Area" localSheetId="7">'PS01 1 Pol'!$A$1:$W$33</definedName>
    <definedName name="_xlnm.Print_Area" localSheetId="8">'PS01 2 Pol'!$A$1:$W$12</definedName>
    <definedName name="_xlnm.Print_Area" localSheetId="4">'SO01 1 Pol'!$A$1:$W$146</definedName>
    <definedName name="_xlnm.Print_Area" localSheetId="5">'SO02 1 Pol'!$A$1:$W$271</definedName>
    <definedName name="_xlnm.Print_Area" localSheetId="6">'SO03 1 Pol'!$A$1:$W$208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16" i="1" s="1"/>
  <c r="I59" i="1"/>
  <c r="I58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H42" i="1" s="1"/>
  <c r="I42" i="1" s="1"/>
  <c r="G41" i="1"/>
  <c r="F41" i="1"/>
  <c r="G40" i="1"/>
  <c r="F40" i="1"/>
  <c r="G39" i="1"/>
  <c r="F39" i="1"/>
  <c r="G11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AE11" i="17"/>
  <c r="AF11" i="17"/>
  <c r="G3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AE32" i="16"/>
  <c r="AF32" i="16"/>
  <c r="G207" i="15"/>
  <c r="BA180" i="15"/>
  <c r="BA93" i="15"/>
  <c r="BA55" i="15"/>
  <c r="BA43" i="15"/>
  <c r="BA31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4" i="15"/>
  <c r="I14" i="15"/>
  <c r="K14" i="15"/>
  <c r="M14" i="15"/>
  <c r="O14" i="15"/>
  <c r="Q14" i="15"/>
  <c r="V14" i="15"/>
  <c r="G19" i="15"/>
  <c r="M19" i="15" s="1"/>
  <c r="I19" i="15"/>
  <c r="K19" i="15"/>
  <c r="O19" i="15"/>
  <c r="O8" i="15" s="1"/>
  <c r="Q19" i="15"/>
  <c r="V19" i="15"/>
  <c r="G21" i="15"/>
  <c r="M21" i="15" s="1"/>
  <c r="I21" i="15"/>
  <c r="K21" i="15"/>
  <c r="O21" i="15"/>
  <c r="Q21" i="15"/>
  <c r="V21" i="15"/>
  <c r="G25" i="15"/>
  <c r="I25" i="15"/>
  <c r="K25" i="15"/>
  <c r="M25" i="15"/>
  <c r="O25" i="15"/>
  <c r="Q25" i="15"/>
  <c r="V25" i="15"/>
  <c r="G30" i="15"/>
  <c r="I30" i="15"/>
  <c r="K30" i="15"/>
  <c r="M30" i="15"/>
  <c r="O30" i="15"/>
  <c r="Q30" i="15"/>
  <c r="V30" i="15"/>
  <c r="G42" i="15"/>
  <c r="M42" i="15" s="1"/>
  <c r="I42" i="15"/>
  <c r="K42" i="15"/>
  <c r="O42" i="15"/>
  <c r="Q42" i="15"/>
  <c r="V42" i="15"/>
  <c r="G54" i="15"/>
  <c r="I54" i="15"/>
  <c r="K54" i="15"/>
  <c r="M54" i="15"/>
  <c r="O54" i="15"/>
  <c r="Q54" i="15"/>
  <c r="V54" i="15"/>
  <c r="G66" i="15"/>
  <c r="I66" i="15"/>
  <c r="K66" i="15"/>
  <c r="M66" i="15"/>
  <c r="O66" i="15"/>
  <c r="Q66" i="15"/>
  <c r="V66" i="15"/>
  <c r="G73" i="15"/>
  <c r="I73" i="15"/>
  <c r="K73" i="15"/>
  <c r="M73" i="15"/>
  <c r="O73" i="15"/>
  <c r="Q73" i="15"/>
  <c r="V73" i="15"/>
  <c r="G75" i="15"/>
  <c r="M75" i="15" s="1"/>
  <c r="I75" i="15"/>
  <c r="K75" i="15"/>
  <c r="O75" i="15"/>
  <c r="Q75" i="15"/>
  <c r="V75" i="15"/>
  <c r="G78" i="15"/>
  <c r="I78" i="15"/>
  <c r="K78" i="15"/>
  <c r="M78" i="15"/>
  <c r="O78" i="15"/>
  <c r="Q78" i="15"/>
  <c r="V78" i="15"/>
  <c r="G85" i="15"/>
  <c r="I85" i="15"/>
  <c r="K85" i="15"/>
  <c r="M85" i="15"/>
  <c r="O85" i="15"/>
  <c r="Q85" i="15"/>
  <c r="V85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92" i="15"/>
  <c r="I92" i="15"/>
  <c r="K92" i="15"/>
  <c r="M92" i="15"/>
  <c r="O92" i="15"/>
  <c r="Q92" i="15"/>
  <c r="V92" i="15"/>
  <c r="G96" i="15"/>
  <c r="I96" i="15"/>
  <c r="K96" i="15"/>
  <c r="M96" i="15"/>
  <c r="O96" i="15"/>
  <c r="Q96" i="15"/>
  <c r="V96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4" i="15"/>
  <c r="I104" i="15"/>
  <c r="K104" i="15"/>
  <c r="M104" i="15"/>
  <c r="O104" i="15"/>
  <c r="Q104" i="15"/>
  <c r="V104" i="15"/>
  <c r="K107" i="15"/>
  <c r="V107" i="15"/>
  <c r="G108" i="15"/>
  <c r="I108" i="15"/>
  <c r="I107" i="15" s="1"/>
  <c r="K108" i="15"/>
  <c r="M108" i="15"/>
  <c r="O108" i="15"/>
  <c r="Q108" i="15"/>
  <c r="Q107" i="15" s="1"/>
  <c r="V108" i="15"/>
  <c r="G113" i="15"/>
  <c r="M113" i="15" s="1"/>
  <c r="I113" i="15"/>
  <c r="K113" i="15"/>
  <c r="O113" i="15"/>
  <c r="O107" i="15" s="1"/>
  <c r="Q113" i="15"/>
  <c r="V113" i="15"/>
  <c r="I116" i="15"/>
  <c r="Q116" i="15"/>
  <c r="G117" i="15"/>
  <c r="G116" i="15" s="1"/>
  <c r="I117" i="15"/>
  <c r="K117" i="15"/>
  <c r="K116" i="15" s="1"/>
  <c r="O117" i="15"/>
  <c r="O116" i="15" s="1"/>
  <c r="Q117" i="15"/>
  <c r="V117" i="15"/>
  <c r="V116" i="15" s="1"/>
  <c r="G119" i="15"/>
  <c r="I119" i="15"/>
  <c r="K119" i="15"/>
  <c r="M119" i="15"/>
  <c r="O119" i="15"/>
  <c r="Q119" i="15"/>
  <c r="V119" i="15"/>
  <c r="G125" i="15"/>
  <c r="I125" i="15"/>
  <c r="I124" i="15" s="1"/>
  <c r="K125" i="15"/>
  <c r="M125" i="15"/>
  <c r="O125" i="15"/>
  <c r="Q125" i="15"/>
  <c r="Q124" i="15" s="1"/>
  <c r="V125" i="15"/>
  <c r="G127" i="15"/>
  <c r="M127" i="15" s="1"/>
  <c r="I127" i="15"/>
  <c r="K127" i="15"/>
  <c r="K124" i="15" s="1"/>
  <c r="O127" i="15"/>
  <c r="Q127" i="15"/>
  <c r="V127" i="15"/>
  <c r="V124" i="15" s="1"/>
  <c r="G129" i="15"/>
  <c r="I129" i="15"/>
  <c r="K129" i="15"/>
  <c r="M129" i="15"/>
  <c r="O129" i="15"/>
  <c r="Q129" i="15"/>
  <c r="V129" i="15"/>
  <c r="G137" i="15"/>
  <c r="M137" i="15" s="1"/>
  <c r="I137" i="15"/>
  <c r="K137" i="15"/>
  <c r="O137" i="15"/>
  <c r="O124" i="15" s="1"/>
  <c r="Q137" i="15"/>
  <c r="V137" i="15"/>
  <c r="G139" i="15"/>
  <c r="I139" i="15"/>
  <c r="K139" i="15"/>
  <c r="M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I143" i="15"/>
  <c r="K143" i="15"/>
  <c r="M143" i="15"/>
  <c r="O143" i="15"/>
  <c r="Q143" i="15"/>
  <c r="V143" i="15"/>
  <c r="G145" i="15"/>
  <c r="M145" i="15" s="1"/>
  <c r="I145" i="15"/>
  <c r="K145" i="15"/>
  <c r="O145" i="15"/>
  <c r="Q145" i="15"/>
  <c r="V145" i="15"/>
  <c r="G146" i="15"/>
  <c r="I146" i="15"/>
  <c r="K146" i="15"/>
  <c r="M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I150" i="15"/>
  <c r="K150" i="15"/>
  <c r="M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I152" i="15"/>
  <c r="K152" i="15"/>
  <c r="M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I158" i="15"/>
  <c r="K158" i="15"/>
  <c r="M158" i="15"/>
  <c r="O158" i="15"/>
  <c r="Q158" i="15"/>
  <c r="V158" i="15"/>
  <c r="G159" i="15"/>
  <c r="M159" i="15" s="1"/>
  <c r="I159" i="15"/>
  <c r="K159" i="15"/>
  <c r="O159" i="15"/>
  <c r="Q159" i="15"/>
  <c r="V159" i="15"/>
  <c r="G166" i="15"/>
  <c r="I166" i="15"/>
  <c r="K166" i="15"/>
  <c r="M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I168" i="15"/>
  <c r="K168" i="15"/>
  <c r="M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I170" i="15"/>
  <c r="K170" i="15"/>
  <c r="M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I172" i="15"/>
  <c r="K172" i="15"/>
  <c r="M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I174" i="15"/>
  <c r="K174" i="15"/>
  <c r="M174" i="15"/>
  <c r="O174" i="15"/>
  <c r="Q174" i="15"/>
  <c r="V174" i="15"/>
  <c r="G175" i="15"/>
  <c r="K175" i="15"/>
  <c r="O175" i="15"/>
  <c r="V175" i="15"/>
  <c r="G176" i="15"/>
  <c r="I176" i="15"/>
  <c r="I175" i="15" s="1"/>
  <c r="K176" i="15"/>
  <c r="M176" i="15"/>
  <c r="M175" i="15" s="1"/>
  <c r="O176" i="15"/>
  <c r="Q176" i="15"/>
  <c r="Q175" i="15" s="1"/>
  <c r="V176" i="15"/>
  <c r="G178" i="15"/>
  <c r="O178" i="15"/>
  <c r="G179" i="15"/>
  <c r="I179" i="15"/>
  <c r="I178" i="15" s="1"/>
  <c r="K179" i="15"/>
  <c r="M179" i="15"/>
  <c r="O179" i="15"/>
  <c r="Q179" i="15"/>
  <c r="Q178" i="15" s="1"/>
  <c r="V179" i="15"/>
  <c r="G181" i="15"/>
  <c r="M181" i="15" s="1"/>
  <c r="I181" i="15"/>
  <c r="K181" i="15"/>
  <c r="K178" i="15" s="1"/>
  <c r="O181" i="15"/>
  <c r="Q181" i="15"/>
  <c r="V181" i="15"/>
  <c r="V178" i="15" s="1"/>
  <c r="I182" i="15"/>
  <c r="Q182" i="15"/>
  <c r="G183" i="15"/>
  <c r="M183" i="15" s="1"/>
  <c r="M182" i="15" s="1"/>
  <c r="I183" i="15"/>
  <c r="K183" i="15"/>
  <c r="K182" i="15" s="1"/>
  <c r="O183" i="15"/>
  <c r="O182" i="15" s="1"/>
  <c r="Q183" i="15"/>
  <c r="V183" i="15"/>
  <c r="V182" i="15" s="1"/>
  <c r="G189" i="15"/>
  <c r="G188" i="15" s="1"/>
  <c r="I189" i="15"/>
  <c r="K189" i="15"/>
  <c r="K188" i="15" s="1"/>
  <c r="O189" i="15"/>
  <c r="O188" i="15" s="1"/>
  <c r="Q189" i="15"/>
  <c r="V189" i="15"/>
  <c r="V188" i="15" s="1"/>
  <c r="G193" i="15"/>
  <c r="I193" i="15"/>
  <c r="K193" i="15"/>
  <c r="M193" i="15"/>
  <c r="O193" i="15"/>
  <c r="Q193" i="15"/>
  <c r="V193" i="15"/>
  <c r="G197" i="15"/>
  <c r="M197" i="15" s="1"/>
  <c r="I197" i="15"/>
  <c r="K197" i="15"/>
  <c r="O197" i="15"/>
  <c r="Q197" i="15"/>
  <c r="V197" i="15"/>
  <c r="G202" i="15"/>
  <c r="I202" i="15"/>
  <c r="I188" i="15" s="1"/>
  <c r="K202" i="15"/>
  <c r="M202" i="15"/>
  <c r="O202" i="15"/>
  <c r="Q202" i="15"/>
  <c r="Q188" i="15" s="1"/>
  <c r="V202" i="15"/>
  <c r="AE207" i="15"/>
  <c r="G270" i="14"/>
  <c r="BA150" i="14"/>
  <c r="BA74" i="14"/>
  <c r="BA53" i="14"/>
  <c r="BA32" i="14"/>
  <c r="BA19" i="14"/>
  <c r="BA15" i="14"/>
  <c r="G9" i="14"/>
  <c r="M9" i="14" s="1"/>
  <c r="I9" i="14"/>
  <c r="K9" i="14"/>
  <c r="K8" i="14" s="1"/>
  <c r="O9" i="14"/>
  <c r="Q9" i="14"/>
  <c r="V9" i="14"/>
  <c r="V8" i="14" s="1"/>
  <c r="G11" i="14"/>
  <c r="I11" i="14"/>
  <c r="K11" i="14"/>
  <c r="M11" i="14"/>
  <c r="O11" i="14"/>
  <c r="Q11" i="14"/>
  <c r="V11" i="14"/>
  <c r="G12" i="14"/>
  <c r="AF270" i="14" s="1"/>
  <c r="I12" i="14"/>
  <c r="K12" i="14"/>
  <c r="O12" i="14"/>
  <c r="O8" i="14" s="1"/>
  <c r="Q12" i="14"/>
  <c r="V12" i="14"/>
  <c r="G13" i="14"/>
  <c r="M13" i="14" s="1"/>
  <c r="I13" i="14"/>
  <c r="I8" i="14" s="1"/>
  <c r="K13" i="14"/>
  <c r="O13" i="14"/>
  <c r="Q13" i="14"/>
  <c r="V13" i="14"/>
  <c r="G14" i="14"/>
  <c r="M14" i="14" s="1"/>
  <c r="I14" i="14"/>
  <c r="K14" i="14"/>
  <c r="O14" i="14"/>
  <c r="Q14" i="14"/>
  <c r="V14" i="14"/>
  <c r="G18" i="14"/>
  <c r="I18" i="14"/>
  <c r="K18" i="14"/>
  <c r="M18" i="14"/>
  <c r="O18" i="14"/>
  <c r="Q18" i="14"/>
  <c r="V18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Q8" i="14" s="1"/>
  <c r="V25" i="14"/>
  <c r="G31" i="14"/>
  <c r="I31" i="14"/>
  <c r="K31" i="14"/>
  <c r="M31" i="14"/>
  <c r="O31" i="14"/>
  <c r="Q31" i="14"/>
  <c r="V31" i="14"/>
  <c r="G52" i="14"/>
  <c r="I52" i="14"/>
  <c r="K52" i="14"/>
  <c r="M52" i="14"/>
  <c r="O52" i="14"/>
  <c r="Q52" i="14"/>
  <c r="V52" i="14"/>
  <c r="G73" i="14"/>
  <c r="M73" i="14" s="1"/>
  <c r="I73" i="14"/>
  <c r="K73" i="14"/>
  <c r="O73" i="14"/>
  <c r="Q73" i="14"/>
  <c r="V73" i="14"/>
  <c r="G94" i="14"/>
  <c r="M94" i="14" s="1"/>
  <c r="I94" i="14"/>
  <c r="K94" i="14"/>
  <c r="O94" i="14"/>
  <c r="Q94" i="14"/>
  <c r="V94" i="14"/>
  <c r="G101" i="14"/>
  <c r="I101" i="14"/>
  <c r="K101" i="14"/>
  <c r="M101" i="14"/>
  <c r="O101" i="14"/>
  <c r="Q101" i="14"/>
  <c r="V101" i="14"/>
  <c r="G118" i="14"/>
  <c r="I118" i="14"/>
  <c r="K118" i="14"/>
  <c r="M118" i="14"/>
  <c r="O118" i="14"/>
  <c r="Q118" i="14"/>
  <c r="V118" i="14"/>
  <c r="G120" i="14"/>
  <c r="M120" i="14" s="1"/>
  <c r="I120" i="14"/>
  <c r="K120" i="14"/>
  <c r="O120" i="14"/>
  <c r="Q120" i="14"/>
  <c r="V120" i="14"/>
  <c r="G122" i="14"/>
  <c r="M122" i="14" s="1"/>
  <c r="I122" i="14"/>
  <c r="K122" i="14"/>
  <c r="O122" i="14"/>
  <c r="Q122" i="14"/>
  <c r="V122" i="14"/>
  <c r="G125" i="14"/>
  <c r="I125" i="14"/>
  <c r="K125" i="14"/>
  <c r="M125" i="14"/>
  <c r="O125" i="14"/>
  <c r="Q125" i="14"/>
  <c r="V125" i="14"/>
  <c r="G133" i="14"/>
  <c r="I133" i="14"/>
  <c r="K133" i="14"/>
  <c r="M133" i="14"/>
  <c r="O133" i="14"/>
  <c r="Q133" i="14"/>
  <c r="V133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49" i="14"/>
  <c r="I149" i="14"/>
  <c r="K149" i="14"/>
  <c r="M149" i="14"/>
  <c r="O149" i="14"/>
  <c r="Q149" i="14"/>
  <c r="V149" i="14"/>
  <c r="G152" i="14"/>
  <c r="I152" i="14"/>
  <c r="K152" i="14"/>
  <c r="M152" i="14"/>
  <c r="O152" i="14"/>
  <c r="Q152" i="14"/>
  <c r="V152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60" i="14"/>
  <c r="I160" i="14"/>
  <c r="K160" i="14"/>
  <c r="M160" i="14"/>
  <c r="O160" i="14"/>
  <c r="Q160" i="14"/>
  <c r="V160" i="14"/>
  <c r="G162" i="14"/>
  <c r="M162" i="14" s="1"/>
  <c r="I162" i="14"/>
  <c r="K162" i="14"/>
  <c r="O162" i="14"/>
  <c r="Q162" i="14"/>
  <c r="V162" i="14"/>
  <c r="G165" i="14"/>
  <c r="M165" i="14" s="1"/>
  <c r="I165" i="14"/>
  <c r="K165" i="14"/>
  <c r="K164" i="14" s="1"/>
  <c r="O165" i="14"/>
  <c r="Q165" i="14"/>
  <c r="V165" i="14"/>
  <c r="V164" i="14" s="1"/>
  <c r="G169" i="14"/>
  <c r="I169" i="14"/>
  <c r="K169" i="14"/>
  <c r="M169" i="14"/>
  <c r="O169" i="14"/>
  <c r="Q169" i="14"/>
  <c r="V169" i="14"/>
  <c r="G173" i="14"/>
  <c r="G164" i="14" s="1"/>
  <c r="I173" i="14"/>
  <c r="K173" i="14"/>
  <c r="O173" i="14"/>
  <c r="O164" i="14" s="1"/>
  <c r="Q173" i="14"/>
  <c r="V173" i="14"/>
  <c r="G176" i="14"/>
  <c r="M176" i="14" s="1"/>
  <c r="I176" i="14"/>
  <c r="I164" i="14" s="1"/>
  <c r="K176" i="14"/>
  <c r="O176" i="14"/>
  <c r="Q176" i="14"/>
  <c r="Q164" i="14" s="1"/>
  <c r="V176" i="14"/>
  <c r="G177" i="14"/>
  <c r="I177" i="14"/>
  <c r="K177" i="14"/>
  <c r="M177" i="14"/>
  <c r="O177" i="14"/>
  <c r="Q177" i="14"/>
  <c r="V177" i="14"/>
  <c r="G178" i="14"/>
  <c r="I178" i="14"/>
  <c r="K178" i="14"/>
  <c r="M178" i="14"/>
  <c r="O178" i="14"/>
  <c r="Q178" i="14"/>
  <c r="V178" i="14"/>
  <c r="G179" i="14"/>
  <c r="M179" i="14" s="1"/>
  <c r="I179" i="14"/>
  <c r="K179" i="14"/>
  <c r="O179" i="14"/>
  <c r="Q179" i="14"/>
  <c r="V179" i="14"/>
  <c r="G181" i="14"/>
  <c r="I181" i="14"/>
  <c r="K181" i="14"/>
  <c r="K180" i="14" s="1"/>
  <c r="M181" i="14"/>
  <c r="O181" i="14"/>
  <c r="Q181" i="14"/>
  <c r="V181" i="14"/>
  <c r="V180" i="14" s="1"/>
  <c r="G183" i="14"/>
  <c r="I183" i="14"/>
  <c r="K183" i="14"/>
  <c r="M183" i="14"/>
  <c r="O183" i="14"/>
  <c r="Q183" i="14"/>
  <c r="V183" i="14"/>
  <c r="G185" i="14"/>
  <c r="G180" i="14" s="1"/>
  <c r="I185" i="14"/>
  <c r="K185" i="14"/>
  <c r="O185" i="14"/>
  <c r="O180" i="14" s="1"/>
  <c r="Q185" i="14"/>
  <c r="V185" i="14"/>
  <c r="G188" i="14"/>
  <c r="M188" i="14" s="1"/>
  <c r="I188" i="14"/>
  <c r="I180" i="14" s="1"/>
  <c r="K188" i="14"/>
  <c r="O188" i="14"/>
  <c r="Q188" i="14"/>
  <c r="Q180" i="14" s="1"/>
  <c r="V188" i="14"/>
  <c r="G191" i="14"/>
  <c r="I191" i="14"/>
  <c r="K191" i="14"/>
  <c r="M191" i="14"/>
  <c r="O191" i="14"/>
  <c r="Q191" i="14"/>
  <c r="V191" i="14"/>
  <c r="G194" i="14"/>
  <c r="I194" i="14"/>
  <c r="K194" i="14"/>
  <c r="M194" i="14"/>
  <c r="O194" i="14"/>
  <c r="Q194" i="14"/>
  <c r="V194" i="14"/>
  <c r="G196" i="14"/>
  <c r="M196" i="14" s="1"/>
  <c r="I196" i="14"/>
  <c r="K196" i="14"/>
  <c r="O196" i="14"/>
  <c r="Q196" i="14"/>
  <c r="V196" i="14"/>
  <c r="G198" i="14"/>
  <c r="M198" i="14" s="1"/>
  <c r="I198" i="14"/>
  <c r="K198" i="14"/>
  <c r="O198" i="14"/>
  <c r="Q198" i="14"/>
  <c r="V198" i="14"/>
  <c r="G201" i="14"/>
  <c r="I201" i="14"/>
  <c r="K201" i="14"/>
  <c r="M201" i="14"/>
  <c r="O201" i="14"/>
  <c r="Q201" i="14"/>
  <c r="V201" i="14"/>
  <c r="G204" i="14"/>
  <c r="I204" i="14"/>
  <c r="K204" i="14"/>
  <c r="M204" i="14"/>
  <c r="O204" i="14"/>
  <c r="Q204" i="14"/>
  <c r="V204" i="14"/>
  <c r="G205" i="14"/>
  <c r="M205" i="14" s="1"/>
  <c r="I205" i="14"/>
  <c r="K205" i="14"/>
  <c r="O205" i="14"/>
  <c r="Q205" i="14"/>
  <c r="V205" i="14"/>
  <c r="G208" i="14"/>
  <c r="I208" i="14"/>
  <c r="K208" i="14"/>
  <c r="K207" i="14" s="1"/>
  <c r="M208" i="14"/>
  <c r="O208" i="14"/>
  <c r="Q208" i="14"/>
  <c r="V208" i="14"/>
  <c r="V207" i="14" s="1"/>
  <c r="G210" i="14"/>
  <c r="I210" i="14"/>
  <c r="K210" i="14"/>
  <c r="M210" i="14"/>
  <c r="O210" i="14"/>
  <c r="Q210" i="14"/>
  <c r="V210" i="14"/>
  <c r="G213" i="14"/>
  <c r="M213" i="14" s="1"/>
  <c r="I213" i="14"/>
  <c r="K213" i="14"/>
  <c r="O213" i="14"/>
  <c r="O207" i="14" s="1"/>
  <c r="Q213" i="14"/>
  <c r="V213" i="14"/>
  <c r="G216" i="14"/>
  <c r="M216" i="14" s="1"/>
  <c r="I216" i="14"/>
  <c r="I207" i="14" s="1"/>
  <c r="K216" i="14"/>
  <c r="O216" i="14"/>
  <c r="Q216" i="14"/>
  <c r="Q207" i="14" s="1"/>
  <c r="V216" i="14"/>
  <c r="G218" i="14"/>
  <c r="I218" i="14"/>
  <c r="K218" i="14"/>
  <c r="M218" i="14"/>
  <c r="O218" i="14"/>
  <c r="Q218" i="14"/>
  <c r="V218" i="14"/>
  <c r="G220" i="14"/>
  <c r="I220" i="14"/>
  <c r="K220" i="14"/>
  <c r="M220" i="14"/>
  <c r="O220" i="14"/>
  <c r="Q220" i="14"/>
  <c r="V220" i="14"/>
  <c r="G221" i="14"/>
  <c r="M221" i="14" s="1"/>
  <c r="I221" i="14"/>
  <c r="K221" i="14"/>
  <c r="O221" i="14"/>
  <c r="Q221" i="14"/>
  <c r="V221" i="14"/>
  <c r="G223" i="14"/>
  <c r="M223" i="14" s="1"/>
  <c r="I223" i="14"/>
  <c r="K223" i="14"/>
  <c r="O223" i="14"/>
  <c r="Q223" i="14"/>
  <c r="V223" i="14"/>
  <c r="G224" i="14"/>
  <c r="I224" i="14"/>
  <c r="K224" i="14"/>
  <c r="M224" i="14"/>
  <c r="O224" i="14"/>
  <c r="Q224" i="14"/>
  <c r="V224" i="14"/>
  <c r="G225" i="14"/>
  <c r="I225" i="14"/>
  <c r="K225" i="14"/>
  <c r="M225" i="14"/>
  <c r="O225" i="14"/>
  <c r="Q225" i="14"/>
  <c r="V225" i="14"/>
  <c r="G226" i="14"/>
  <c r="M226" i="14" s="1"/>
  <c r="I226" i="14"/>
  <c r="K226" i="14"/>
  <c r="O226" i="14"/>
  <c r="Q226" i="14"/>
  <c r="V226" i="14"/>
  <c r="G228" i="14"/>
  <c r="M228" i="14" s="1"/>
  <c r="I228" i="14"/>
  <c r="K228" i="14"/>
  <c r="O228" i="14"/>
  <c r="Q228" i="14"/>
  <c r="V228" i="14"/>
  <c r="G229" i="14"/>
  <c r="I229" i="14"/>
  <c r="K229" i="14"/>
  <c r="M229" i="14"/>
  <c r="O229" i="14"/>
  <c r="Q229" i="14"/>
  <c r="V229" i="14"/>
  <c r="G230" i="14"/>
  <c r="I230" i="14"/>
  <c r="K230" i="14"/>
  <c r="M230" i="14"/>
  <c r="O230" i="14"/>
  <c r="Q230" i="14"/>
  <c r="V230" i="14"/>
  <c r="G231" i="14"/>
  <c r="M231" i="14" s="1"/>
  <c r="I231" i="14"/>
  <c r="K231" i="14"/>
  <c r="O231" i="14"/>
  <c r="Q231" i="14"/>
  <c r="V231" i="14"/>
  <c r="G232" i="14"/>
  <c r="M232" i="14" s="1"/>
  <c r="I232" i="14"/>
  <c r="K232" i="14"/>
  <c r="O232" i="14"/>
  <c r="Q232" i="14"/>
  <c r="V232" i="14"/>
  <c r="G233" i="14"/>
  <c r="I233" i="14"/>
  <c r="K233" i="14"/>
  <c r="M233" i="14"/>
  <c r="O233" i="14"/>
  <c r="Q233" i="14"/>
  <c r="V233" i="14"/>
  <c r="G234" i="14"/>
  <c r="I234" i="14"/>
  <c r="K234" i="14"/>
  <c r="M234" i="14"/>
  <c r="O234" i="14"/>
  <c r="Q234" i="14"/>
  <c r="V234" i="14"/>
  <c r="G235" i="14"/>
  <c r="M235" i="14" s="1"/>
  <c r="I235" i="14"/>
  <c r="K235" i="14"/>
  <c r="O235" i="14"/>
  <c r="Q235" i="14"/>
  <c r="V235" i="14"/>
  <c r="G236" i="14"/>
  <c r="M236" i="14" s="1"/>
  <c r="I236" i="14"/>
  <c r="K236" i="14"/>
  <c r="O236" i="14"/>
  <c r="Q236" i="14"/>
  <c r="V236" i="14"/>
  <c r="I237" i="14"/>
  <c r="K237" i="14"/>
  <c r="Q237" i="14"/>
  <c r="V237" i="14"/>
  <c r="G238" i="14"/>
  <c r="I238" i="14"/>
  <c r="K238" i="14"/>
  <c r="M238" i="14"/>
  <c r="O238" i="14"/>
  <c r="Q238" i="14"/>
  <c r="V238" i="14"/>
  <c r="G241" i="14"/>
  <c r="G237" i="14" s="1"/>
  <c r="I241" i="14"/>
  <c r="K241" i="14"/>
  <c r="O241" i="14"/>
  <c r="O237" i="14" s="1"/>
  <c r="Q241" i="14"/>
  <c r="V241" i="14"/>
  <c r="G244" i="14"/>
  <c r="I244" i="14"/>
  <c r="O244" i="14"/>
  <c r="Q244" i="14"/>
  <c r="G245" i="14"/>
  <c r="M245" i="14" s="1"/>
  <c r="M244" i="14" s="1"/>
  <c r="I245" i="14"/>
  <c r="K245" i="14"/>
  <c r="K244" i="14" s="1"/>
  <c r="O245" i="14"/>
  <c r="Q245" i="14"/>
  <c r="V245" i="14"/>
  <c r="V244" i="14" s="1"/>
  <c r="G252" i="14"/>
  <c r="G251" i="14" s="1"/>
  <c r="I252" i="14"/>
  <c r="K252" i="14"/>
  <c r="O252" i="14"/>
  <c r="O251" i="14" s="1"/>
  <c r="Q252" i="14"/>
  <c r="V252" i="14"/>
  <c r="G256" i="14"/>
  <c r="M256" i="14" s="1"/>
  <c r="I256" i="14"/>
  <c r="I251" i="14" s="1"/>
  <c r="K256" i="14"/>
  <c r="O256" i="14"/>
  <c r="Q256" i="14"/>
  <c r="Q251" i="14" s="1"/>
  <c r="V256" i="14"/>
  <c r="G260" i="14"/>
  <c r="M260" i="14" s="1"/>
  <c r="I260" i="14"/>
  <c r="K260" i="14"/>
  <c r="K251" i="14" s="1"/>
  <c r="O260" i="14"/>
  <c r="Q260" i="14"/>
  <c r="V260" i="14"/>
  <c r="V251" i="14" s="1"/>
  <c r="G265" i="14"/>
  <c r="I265" i="14"/>
  <c r="K265" i="14"/>
  <c r="M265" i="14"/>
  <c r="O265" i="14"/>
  <c r="Q265" i="14"/>
  <c r="V265" i="14"/>
  <c r="AE270" i="14"/>
  <c r="G145" i="13"/>
  <c r="BA59" i="13"/>
  <c r="BA31" i="13"/>
  <c r="BA24" i="13"/>
  <c r="BA17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6" i="13"/>
  <c r="I16" i="13"/>
  <c r="K16" i="13"/>
  <c r="M16" i="13"/>
  <c r="O16" i="13"/>
  <c r="Q16" i="13"/>
  <c r="V16" i="13"/>
  <c r="G23" i="13"/>
  <c r="I23" i="13"/>
  <c r="K23" i="13"/>
  <c r="M23" i="13"/>
  <c r="O23" i="13"/>
  <c r="Q23" i="13"/>
  <c r="V23" i="13"/>
  <c r="G30" i="13"/>
  <c r="M30" i="13" s="1"/>
  <c r="I30" i="13"/>
  <c r="K30" i="13"/>
  <c r="O30" i="13"/>
  <c r="Q30" i="13"/>
  <c r="V30" i="13"/>
  <c r="G37" i="13"/>
  <c r="I37" i="13"/>
  <c r="K37" i="13"/>
  <c r="M37" i="13"/>
  <c r="O37" i="13"/>
  <c r="Q37" i="13"/>
  <c r="V37" i="13"/>
  <c r="G42" i="13"/>
  <c r="I42" i="13"/>
  <c r="K42" i="13"/>
  <c r="M42" i="13"/>
  <c r="O42" i="13"/>
  <c r="Q42" i="13"/>
  <c r="V42" i="13"/>
  <c r="G44" i="13"/>
  <c r="I44" i="13"/>
  <c r="K44" i="13"/>
  <c r="M44" i="13"/>
  <c r="O44" i="13"/>
  <c r="Q44" i="13"/>
  <c r="V44" i="13"/>
  <c r="G47" i="13"/>
  <c r="M47" i="13" s="1"/>
  <c r="I47" i="13"/>
  <c r="K47" i="13"/>
  <c r="O47" i="13"/>
  <c r="Q47" i="13"/>
  <c r="V47" i="13"/>
  <c r="G51" i="13"/>
  <c r="I51" i="13"/>
  <c r="K51" i="13"/>
  <c r="M51" i="13"/>
  <c r="O51" i="13"/>
  <c r="Q51" i="13"/>
  <c r="V51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8" i="13"/>
  <c r="M58" i="13" s="1"/>
  <c r="I58" i="13"/>
  <c r="K58" i="13"/>
  <c r="O58" i="13"/>
  <c r="Q58" i="13"/>
  <c r="V58" i="13"/>
  <c r="G61" i="13"/>
  <c r="I61" i="13"/>
  <c r="K61" i="13"/>
  <c r="M61" i="13"/>
  <c r="O61" i="13"/>
  <c r="Q61" i="13"/>
  <c r="V61" i="13"/>
  <c r="G64" i="13"/>
  <c r="I64" i="13"/>
  <c r="K64" i="13"/>
  <c r="M64" i="13"/>
  <c r="O64" i="13"/>
  <c r="Q64" i="13"/>
  <c r="V64" i="13"/>
  <c r="G65" i="13"/>
  <c r="I65" i="13"/>
  <c r="K65" i="13"/>
  <c r="M65" i="13"/>
  <c r="O65" i="13"/>
  <c r="Q65" i="13"/>
  <c r="V65" i="13"/>
  <c r="G68" i="13"/>
  <c r="M68" i="13" s="1"/>
  <c r="I68" i="13"/>
  <c r="K68" i="13"/>
  <c r="O68" i="13"/>
  <c r="Q68" i="13"/>
  <c r="V68" i="13"/>
  <c r="I70" i="13"/>
  <c r="Q70" i="13"/>
  <c r="G71" i="13"/>
  <c r="I71" i="13"/>
  <c r="K71" i="13"/>
  <c r="K70" i="13" s="1"/>
  <c r="M71" i="13"/>
  <c r="M70" i="13" s="1"/>
  <c r="O71" i="13"/>
  <c r="Q71" i="13"/>
  <c r="V71" i="13"/>
  <c r="V70" i="13" s="1"/>
  <c r="G74" i="13"/>
  <c r="G70" i="13" s="1"/>
  <c r="I74" i="13"/>
  <c r="K74" i="13"/>
  <c r="M74" i="13"/>
  <c r="O74" i="13"/>
  <c r="O70" i="13" s="1"/>
  <c r="Q74" i="13"/>
  <c r="V74" i="13"/>
  <c r="G79" i="13"/>
  <c r="M79" i="13" s="1"/>
  <c r="I79" i="13"/>
  <c r="K79" i="13"/>
  <c r="O79" i="13"/>
  <c r="Q79" i="13"/>
  <c r="V79" i="13"/>
  <c r="G84" i="13"/>
  <c r="I84" i="13"/>
  <c r="O84" i="13"/>
  <c r="Q84" i="13"/>
  <c r="G85" i="13"/>
  <c r="I85" i="13"/>
  <c r="K85" i="13"/>
  <c r="K84" i="13" s="1"/>
  <c r="M85" i="13"/>
  <c r="M84" i="13" s="1"/>
  <c r="O85" i="13"/>
  <c r="Q85" i="13"/>
  <c r="V85" i="13"/>
  <c r="V84" i="13" s="1"/>
  <c r="G88" i="13"/>
  <c r="I88" i="13"/>
  <c r="K88" i="13"/>
  <c r="M88" i="13"/>
  <c r="O88" i="13"/>
  <c r="Q88" i="13"/>
  <c r="V88" i="13"/>
  <c r="G90" i="13"/>
  <c r="G91" i="13"/>
  <c r="M91" i="13" s="1"/>
  <c r="I91" i="13"/>
  <c r="I90" i="13" s="1"/>
  <c r="K91" i="13"/>
  <c r="K90" i="13" s="1"/>
  <c r="O91" i="13"/>
  <c r="Q91" i="13"/>
  <c r="Q90" i="13" s="1"/>
  <c r="V91" i="13"/>
  <c r="V90" i="13" s="1"/>
  <c r="G93" i="13"/>
  <c r="I93" i="13"/>
  <c r="K93" i="13"/>
  <c r="M93" i="13"/>
  <c r="O93" i="13"/>
  <c r="Q93" i="13"/>
  <c r="V93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O90" i="13" s="1"/>
  <c r="Q98" i="13"/>
  <c r="V98" i="13"/>
  <c r="G100" i="13"/>
  <c r="M100" i="13" s="1"/>
  <c r="I100" i="13"/>
  <c r="K100" i="13"/>
  <c r="O100" i="13"/>
  <c r="Q100" i="13"/>
  <c r="V100" i="13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I112" i="13"/>
  <c r="K112" i="13"/>
  <c r="M112" i="13"/>
  <c r="O112" i="13"/>
  <c r="Q112" i="13"/>
  <c r="V112" i="13"/>
  <c r="G114" i="13"/>
  <c r="I114" i="13"/>
  <c r="K114" i="13"/>
  <c r="M114" i="13"/>
  <c r="O114" i="13"/>
  <c r="Q114" i="13"/>
  <c r="V114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I118" i="13"/>
  <c r="K118" i="13"/>
  <c r="M118" i="13"/>
  <c r="O118" i="13"/>
  <c r="Q118" i="13"/>
  <c r="V118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I124" i="13"/>
  <c r="K124" i="13"/>
  <c r="M124" i="13"/>
  <c r="O124" i="13"/>
  <c r="Q124" i="13"/>
  <c r="V124" i="13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M127" i="13" s="1"/>
  <c r="I127" i="13"/>
  <c r="K127" i="13"/>
  <c r="O127" i="13"/>
  <c r="Q127" i="13"/>
  <c r="V127" i="13"/>
  <c r="G128" i="13"/>
  <c r="I128" i="13"/>
  <c r="K128" i="13"/>
  <c r="M128" i="13"/>
  <c r="O128" i="13"/>
  <c r="Q128" i="13"/>
  <c r="V128" i="13"/>
  <c r="G129" i="13"/>
  <c r="I129" i="13"/>
  <c r="K129" i="13"/>
  <c r="M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I132" i="13"/>
  <c r="K132" i="13"/>
  <c r="M132" i="13"/>
  <c r="O132" i="13"/>
  <c r="Q132" i="13"/>
  <c r="V132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I136" i="13"/>
  <c r="K136" i="13"/>
  <c r="M136" i="13"/>
  <c r="O136" i="13"/>
  <c r="Q136" i="13"/>
  <c r="V136" i="13"/>
  <c r="G137" i="13"/>
  <c r="I137" i="13"/>
  <c r="K137" i="13"/>
  <c r="M137" i="13"/>
  <c r="O137" i="13"/>
  <c r="Q137" i="13"/>
  <c r="V137" i="13"/>
  <c r="G138" i="13"/>
  <c r="O138" i="13"/>
  <c r="G139" i="13"/>
  <c r="M139" i="13" s="1"/>
  <c r="M138" i="13" s="1"/>
  <c r="I139" i="13"/>
  <c r="I138" i="13" s="1"/>
  <c r="K139" i="13"/>
  <c r="K138" i="13" s="1"/>
  <c r="O139" i="13"/>
  <c r="Q139" i="13"/>
  <c r="Q138" i="13" s="1"/>
  <c r="V139" i="13"/>
  <c r="V138" i="13" s="1"/>
  <c r="AE145" i="13"/>
  <c r="G24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I10" i="12" s="1"/>
  <c r="K11" i="12"/>
  <c r="M11" i="12"/>
  <c r="O11" i="12"/>
  <c r="Q11" i="12"/>
  <c r="Q10" i="12" s="1"/>
  <c r="V11" i="12"/>
  <c r="G12" i="12"/>
  <c r="G10" i="12" s="1"/>
  <c r="I12" i="12"/>
  <c r="K12" i="12"/>
  <c r="K10" i="12" s="1"/>
  <c r="O12" i="12"/>
  <c r="O10" i="12" s="1"/>
  <c r="Q12" i="12"/>
  <c r="V12" i="12"/>
  <c r="V10" i="12" s="1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AE24" i="12"/>
  <c r="AF24" i="12"/>
  <c r="I20" i="1"/>
  <c r="I19" i="1"/>
  <c r="I18" i="1"/>
  <c r="I17" i="1"/>
  <c r="I69" i="1"/>
  <c r="J67" i="1" s="1"/>
  <c r="F51" i="1"/>
  <c r="G23" i="1" s="1"/>
  <c r="A23" i="1" s="1"/>
  <c r="A24" i="1" s="1"/>
  <c r="G24" i="1" s="1"/>
  <c r="G51" i="1"/>
  <c r="G25" i="1" s="1"/>
  <c r="A25" i="1" s="1"/>
  <c r="A26" i="1" s="1"/>
  <c r="G26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H51" i="1" s="1"/>
  <c r="J28" i="1"/>
  <c r="J26" i="1"/>
  <c r="G38" i="1"/>
  <c r="F38" i="1"/>
  <c r="H32" i="1"/>
  <c r="J23" i="1"/>
  <c r="J24" i="1"/>
  <c r="J25" i="1"/>
  <c r="J27" i="1"/>
  <c r="E24" i="1"/>
  <c r="E26" i="1"/>
  <c r="J58" i="1" l="1"/>
  <c r="J61" i="1"/>
  <c r="J63" i="1"/>
  <c r="J59" i="1"/>
  <c r="J66" i="1"/>
  <c r="J60" i="1"/>
  <c r="J64" i="1"/>
  <c r="J62" i="1"/>
  <c r="J65" i="1"/>
  <c r="J68" i="1"/>
  <c r="G28" i="1"/>
  <c r="A27" i="1"/>
  <c r="A29" i="1" s="1"/>
  <c r="G29" i="1" s="1"/>
  <c r="G27" i="1" s="1"/>
  <c r="M9" i="17"/>
  <c r="M8" i="17" s="1"/>
  <c r="M8" i="16"/>
  <c r="M12" i="16"/>
  <c r="M124" i="15"/>
  <c r="M107" i="15"/>
  <c r="M8" i="15"/>
  <c r="M178" i="15"/>
  <c r="G107" i="15"/>
  <c r="M189" i="15"/>
  <c r="M188" i="15" s="1"/>
  <c r="G182" i="15"/>
  <c r="M117" i="15"/>
  <c r="M116" i="15" s="1"/>
  <c r="G124" i="15"/>
  <c r="G8" i="15"/>
  <c r="AF207" i="15"/>
  <c r="M207" i="14"/>
  <c r="M241" i="14"/>
  <c r="M237" i="14" s="1"/>
  <c r="G207" i="14"/>
  <c r="M185" i="14"/>
  <c r="M180" i="14" s="1"/>
  <c r="M173" i="14"/>
  <c r="M164" i="14" s="1"/>
  <c r="M12" i="14"/>
  <c r="M8" i="14" s="1"/>
  <c r="G8" i="14"/>
  <c r="M252" i="14"/>
  <c r="M251" i="14" s="1"/>
  <c r="M90" i="13"/>
  <c r="AF145" i="13"/>
  <c r="M9" i="13"/>
  <c r="M8" i="13" s="1"/>
  <c r="M12" i="12"/>
  <c r="M10" i="12" s="1"/>
  <c r="I21" i="1"/>
  <c r="I39" i="1"/>
  <c r="I51" i="1" s="1"/>
  <c r="J69" i="1" l="1"/>
  <c r="J49" i="1"/>
  <c r="J45" i="1"/>
  <c r="J41" i="1"/>
  <c r="J50" i="1"/>
  <c r="J46" i="1"/>
  <c r="J42" i="1"/>
  <c r="J47" i="1"/>
  <c r="J43" i="1"/>
  <c r="J39" i="1"/>
  <c r="J51" i="1" s="1"/>
  <c r="J48" i="1"/>
  <c r="J44" i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<sst xmlns="http://schemas.openxmlformats.org/spreadsheetml/2006/main" count="2736" uniqueCount="709">
  <si>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</si>
  <si>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</si>
  <si>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</si>
  <si>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</si>
  <si>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</si>
  <si>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</si>
  <si>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</si>
  <si>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</si>
  <si>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</si>
  <si>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</si>
  <si>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</si>
  <si>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</si>
  <si>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</si>
  <si>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</si>
  <si>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</si>
  <si>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</si>
  <si>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</si>
  <si>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</si>
  <si>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</si>
  <si>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</si>
  <si>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</si>
  <si>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</si>
  <si>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</si>
  <si>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</si>
  <si>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</si>
  <si>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</si>
  <si>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</si>
  <si>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</si>
  <si>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</si>
  <si>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</si>
  <si>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</si>
  <si>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</si>
  <si>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</si>
  <si>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</si>
  <si>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</si>
  <si>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</si>
  <si>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</si>
  <si>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</si>
  <si>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</si>
  <si>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</si>
  <si>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</si>
  <si>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</si>
  <si>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</si>
  <si>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IF59</t>
  </si>
  <si>
    <t xml:space="preserve">Prace,Památník Mohyla míru-napojení na veřejný vodovod </t>
  </si>
  <si>
    <t>Stavba</t>
  </si>
  <si>
    <t>00</t>
  </si>
  <si>
    <t>Vedlejší a ostatní náklady</t>
  </si>
  <si>
    <t>1</t>
  </si>
  <si>
    <t>VRN</t>
  </si>
  <si>
    <t>SO01</t>
  </si>
  <si>
    <t>Vodovodní řad</t>
  </si>
  <si>
    <t>SO02</t>
  </si>
  <si>
    <t>Splašková kanalizace</t>
  </si>
  <si>
    <t>SO03</t>
  </si>
  <si>
    <t>Vodovodní a splašková přípojka</t>
  </si>
  <si>
    <t>PS01</t>
  </si>
  <si>
    <t>Automatická tlaková stanice III.tlakového pásma</t>
  </si>
  <si>
    <t>ATS-technologická část</t>
  </si>
  <si>
    <t>2</t>
  </si>
  <si>
    <t>ATS-elektročást</t>
  </si>
  <si>
    <t>Celkem za stavbu</t>
  </si>
  <si>
    <t>CZK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</si>
  <si>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</si>
  <si>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</si>
  <si>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</si>
  <si>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</si>
  <si>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</si>
  <si>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</si>
  <si>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</si>
  <si>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</si>
  <si>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</si>
  <si>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</si>
  <si>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</si>
  <si>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</si>
  <si>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</si>
  <si>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</si>
  <si>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</si>
  <si>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M</t>
  </si>
  <si>
    <t>Práce a dodávky M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</si>
  <si>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</si>
  <si>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</si>
  <si>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</si>
  <si>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</si>
  <si>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</si>
  <si>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</si>
  <si>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</si>
  <si>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</si>
  <si>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</si>
  <si>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</si>
  <si>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</si>
  <si>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</si>
  <si>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</si>
  <si>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</si>
  <si>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</si>
  <si>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</si>
  <si>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</si>
  <si>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</si>
  <si>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</si>
  <si>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</si>
  <si>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</si>
  <si>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</si>
  <si>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</si>
  <si>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</si>
  <si>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</si>
  <si>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</si>
  <si>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</si>
  <si>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</si>
  <si>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</si>
  <si>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</si>
  <si>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</si>
  <si>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</si>
  <si>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</si>
  <si>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005111021R</t>
  </si>
  <si>
    <t>Vytyčení inženýrských sítí</t>
  </si>
  <si>
    <t>Soubor</t>
  </si>
  <si>
    <t>RTS 21/ I</t>
  </si>
  <si>
    <t>Indiv</t>
  </si>
  <si>
    <t>POL99_8</t>
  </si>
  <si>
    <t>01</t>
  </si>
  <si>
    <t>náklady na pojištění rizik a odpovědnosti (vyplývající z čl. XII. 1 a 2 smlouvy)</t>
  </si>
  <si>
    <t>kompl</t>
  </si>
  <si>
    <t>Vlastní</t>
  </si>
  <si>
    <t>POL1_</t>
  </si>
  <si>
    <t>02</t>
  </si>
  <si>
    <t>Náklady spojené s bankovní zárukou za řádné plnění díla a za řádné splnění záručních podmínek, vyplývající z čl. XIII. 6 a</t>
  </si>
  <si>
    <t>03</t>
  </si>
  <si>
    <t>0512.</t>
  </si>
  <si>
    <t>Podrobná pasportizace</t>
  </si>
  <si>
    <t>005121 R</t>
  </si>
  <si>
    <t>Zařízení staveniště</t>
  </si>
  <si>
    <t>005211080R</t>
  </si>
  <si>
    <t xml:space="preserve">Bezpečnostní a hygienická opatření na staveništi </t>
  </si>
  <si>
    <t>005231030R</t>
  </si>
  <si>
    <t xml:space="preserve">Zkušební provoz </t>
  </si>
  <si>
    <t>005241020R</t>
  </si>
  <si>
    <t xml:space="preserve">Geodetické zaměření skutečného provedení  </t>
  </si>
  <si>
    <t>005122 R.1</t>
  </si>
  <si>
    <t>Provozní vlivy, projednání a zajištění přístup. tras na staveniště              </t>
  </si>
  <si>
    <t>005211030R.1</t>
  </si>
  <si>
    <t>Dočasná dopravní opatření+provizorní dopravní značení po dobu stavby-Pořízení či pronájem přech., a přejezd. lávek                    </t>
  </si>
  <si>
    <t>005241010R.</t>
  </si>
  <si>
    <t>Zhotovení podp bodů NN po dobu výkop prací</t>
  </si>
  <si>
    <t>05121R.3</t>
  </si>
  <si>
    <t>Pořízení informační tabule</t>
  </si>
  <si>
    <t>SUM</t>
  </si>
  <si>
    <t>END</t>
  </si>
  <si>
    <t>Položkový soupis prací a dodávek</t>
  </si>
  <si>
    <t>121101101R00</t>
  </si>
  <si>
    <t>Sejmutí ornice s přemístěním na vzdálenost do 50 m</t>
  </si>
  <si>
    <t>m3</t>
  </si>
  <si>
    <t>800-1</t>
  </si>
  <si>
    <t>Kalkul</t>
  </si>
  <si>
    <t>nebo lesní půdy, s vodorovným přemístěním na hromady v místě upotřebení nebo na dočasné či trvalé skládky se složením</t>
  </si>
  <si>
    <t>SPI</t>
  </si>
  <si>
    <t>sejmutí v celé délce : 2,00*560,00*0,15</t>
  </si>
  <si>
    <t>VV</t>
  </si>
  <si>
    <t>130001101R00</t>
  </si>
  <si>
    <t>Příplatek k cenám za ztížené vykopávky v horninách jakékoliv třídy</t>
  </si>
  <si>
    <t>RTS 20/ II</t>
  </si>
  <si>
    <t>Příplatek k cenám hloubených vykopávek za ztížení vykopávky v blízkosti podzemního vedení nebo výbušnin pro jakoukoliv třídu horniny.</t>
  </si>
  <si>
    <t xml:space="preserve">křížení : </t>
  </si>
  <si>
    <t>kabel : 0,80*1,60*2,00</t>
  </si>
  <si>
    <t>132101212R00</t>
  </si>
  <si>
    <t xml:space="preserve">Hloubení rýh šířky přes 60 do 200 cm do 1000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</si>
  <si>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</si>
  <si>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Začátek provozního součtu</t>
  </si>
  <si>
    <t xml:space="preserve">  ornice : </t>
  </si>
  <si>
    <t xml:space="preserve">  0,80*(1,60-0,15)*560,00</t>
  </si>
  <si>
    <t>Konec provozního součtu</t>
  </si>
  <si>
    <t>649,60*0,2</t>
  </si>
  <si>
    <t>132201212R00</t>
  </si>
  <si>
    <t xml:space="preserve">Hloubení rýh šířky přes 60 do 200 cm do 1000 m3, v hornině 3, hloubení strojně </t>
  </si>
  <si>
    <t>649,600*0,4</t>
  </si>
  <si>
    <t>132301212R00</t>
  </si>
  <si>
    <t xml:space="preserve">Hloubení rýh šířky přes 60 do 200 cm do 1000 m3, v hornině 4, hloubení strojně </t>
  </si>
  <si>
    <t>649,60*0,4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</si>
  <si>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</si>
  <si>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</si>
  <si>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</si>
  <si>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</si>
  <si>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 xml:space="preserve">ornice : </t>
  </si>
  <si>
    <t>samostatně km0,00-0,032 : 1,60*32,00*2</t>
  </si>
  <si>
    <t>společně s vodovodem : 1,60*528,00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</si>
  <si>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</si>
  <si>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</si>
  <si>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</si>
  <si>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</si>
  <si>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</si>
  <si>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</si>
  <si>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649,60*0,5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</si>
  <si>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</si>
  <si>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</si>
  <si>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</si>
  <si>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vytl kubatura : </t>
  </si>
  <si>
    <t>lože,potrubí obsyp : 0,80*0,50*560,00</t>
  </si>
  <si>
    <t>162701109R00</t>
  </si>
  <si>
    <t>Vodorovné přemístění výkopku příplatek k ceně za každých dalších i započatých 1 000 m přes 10 000 m_x000D_
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</si>
  <si>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</si>
  <si>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</si>
  <si>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</si>
  <si>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</si>
  <si>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</si>
  <si>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výkop : 649,60</t>
  </si>
  <si>
    <t>odečte se vytl kubatura : -224,00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</si>
  <si>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</si>
  <si>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</si>
  <si>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</si>
  <si>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0,80*0,40*560,00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</si>
  <si>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</si>
  <si>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</si>
  <si>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</si>
  <si>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zpštná úprava v celé délce : 2,00*560,00</t>
  </si>
  <si>
    <t>199000002R00</t>
  </si>
  <si>
    <t>Poplatky za skládku horniny 1- 4</t>
  </si>
  <si>
    <t>119001421R00.2</t>
  </si>
  <si>
    <t>Dočasné zajištění kabelů - vč dod a uložení do kabel žlabů vč dod kabelových žlabů a kabelových, poklopů AŽD</t>
  </si>
  <si>
    <t>m</t>
  </si>
  <si>
    <t>kabely : 2,00</t>
  </si>
  <si>
    <t>180400020RA0</t>
  </si>
  <si>
    <t>Založení trávníku s dodáním osiva parkového, v rovině</t>
  </si>
  <si>
    <t>AP-HSV</t>
  </si>
  <si>
    <t>Součtová</t>
  </si>
  <si>
    <t>POL2_</t>
  </si>
  <si>
    <t>451572111R00</t>
  </si>
  <si>
    <t>Lože pod potrubí, stoky a drobné objekty z kameniva drobného těženého 0÷4 mm</t>
  </si>
  <si>
    <t>827-1</t>
  </si>
  <si>
    <t>v otevřeném výkopu,</t>
  </si>
  <si>
    <t>0,80*0,10*560,00</t>
  </si>
  <si>
    <t>452313151R00</t>
  </si>
  <si>
    <t>Podkladní a zajišťovací konstrukce z betonu bloky pro potrubí , z betonu prostého třídy C 20/25</t>
  </si>
  <si>
    <t>z cementu portlandského nebo struskoportlandského, v otevřeném výkopu,</t>
  </si>
  <si>
    <t>A1 : 0,06*3</t>
  </si>
  <si>
    <t>Bb1 : 0,05</t>
  </si>
  <si>
    <t>Š : 0,25*0,30*0,15</t>
  </si>
  <si>
    <t>452353101R00</t>
  </si>
  <si>
    <t xml:space="preserve">Bednění podkladních a zajišťovacích konstrukcí bloků pro potrubí </t>
  </si>
  <si>
    <t>A1 : (0,50+0,45)*2*0,20*3</t>
  </si>
  <si>
    <t>Bb1 : 0,40*4*0,20</t>
  </si>
  <si>
    <t>Š : (0,25+0,30)*2*0,15</t>
  </si>
  <si>
    <t>591211111R00</t>
  </si>
  <si>
    <t>Kladení dlažby z kostek drobných z kamene, do lože z kameniva těženého tloušťky 50 mm</t>
  </si>
  <si>
    <t>822-1</t>
  </si>
  <si>
    <t>s provedením lože do 50 mm, s vyplněním spár, s dvojím beraněním a se smetením přebytečného materiálu na krajnici</t>
  </si>
  <si>
    <t>KOLEM H+Š poklopů : 0,25*2</t>
  </si>
  <si>
    <t>58380129R</t>
  </si>
  <si>
    <t>kostka dlažební materiálová skupina I/2 (žula); 10/12 cm</t>
  </si>
  <si>
    <t>t</t>
  </si>
  <si>
    <t>SPCM</t>
  </si>
  <si>
    <t>POL3_</t>
  </si>
  <si>
    <t>0,25*2/4,00</t>
  </si>
  <si>
    <t>852242121R00</t>
  </si>
  <si>
    <t>Montáž potrubí z trub litinových tlak. přírubových abnormálních délek jednotlivě do 1 m v otevřeném výkopu, v otevřeném kanálu nebo v šachtě, DN 80 mm</t>
  </si>
  <si>
    <t>kus</t>
  </si>
  <si>
    <t>TP80/1000 : 1</t>
  </si>
  <si>
    <t>857242121R00</t>
  </si>
  <si>
    <t>Montáž litinových tvarovek na potrubí litinovém tlakovém jednoosých, na potrubí z trub přírubových v otevřeném výkopu, v otevřeném kanálu nebo v šachtě, DN 80 mm</t>
  </si>
  <si>
    <t>KP80 : 1</t>
  </si>
  <si>
    <t>LEM NÁKRUŽEK s přírubou : 2</t>
  </si>
  <si>
    <t>857244121R00</t>
  </si>
  <si>
    <t>Montáž litinových tvarovek na potrubí litinovém tlakovém odbočných, na potrubí z trub přírubových v otevřeném výkopu, v otevřeném kanálu nebo v šachtě, DN 80 mm</t>
  </si>
  <si>
    <t>T80/50 : 1</t>
  </si>
  <si>
    <t>871241121R00</t>
  </si>
  <si>
    <t>Montáž potrubí z plastických hmot z tlakových trubek polyetylenových, vnějšího průměru 90 mm</t>
  </si>
  <si>
    <t>877242121R00</t>
  </si>
  <si>
    <t>Montáž elektrotvarovek Přirážka za 1 spoj elektrotvarovky, vnějšího průměru 90 mm</t>
  </si>
  <si>
    <t>potrubí : 560,00/12,00</t>
  </si>
  <si>
    <t>K11/90 : 2*1</t>
  </si>
  <si>
    <t>K45/90 : 2*4</t>
  </si>
  <si>
    <t>LEM NÁKR 90 : 2</t>
  </si>
  <si>
    <t>891241111R00</t>
  </si>
  <si>
    <t>Montáž vodovodních armatur na potrubí šoupátek v otevřeném výkopu nebo v šachtách s osazením zemní soupravy (bez poklopů), DN 80 mm</t>
  </si>
  <si>
    <t>891247111R00</t>
  </si>
  <si>
    <t>Montáž vodovodních armatur na potrubí hydrantů podzemních (bez osazení poklopů), DN 80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</si>
  <si>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</si>
  <si>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</si>
  <si>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</si>
  <si>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</si>
  <si>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</si>
  <si>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</si>
  <si>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899401112R00</t>
  </si>
  <si>
    <t>Osazení poklopů litinových šoupátkových</t>
  </si>
  <si>
    <t>včetně podezdění</t>
  </si>
  <si>
    <t>899401113R00</t>
  </si>
  <si>
    <t>Osazení poklopů litinových hydrantových</t>
  </si>
  <si>
    <t>899712111R00</t>
  </si>
  <si>
    <t>Orientační tabulky na vodovodních a kanalizačních řadech na zdivu</t>
  </si>
  <si>
    <t>899721112R00</t>
  </si>
  <si>
    <t>Výstražné fólie výstražná fólie pro vodovod, šířka 30 cm</t>
  </si>
  <si>
    <t>899731114R00</t>
  </si>
  <si>
    <t>Signalizační vodič CYY, 6 mm2</t>
  </si>
  <si>
    <t>560,00*1,05</t>
  </si>
  <si>
    <t>8-01</t>
  </si>
  <si>
    <t>Napojení vodovodu   na stávající řad  z VDJ,</t>
  </si>
  <si>
    <t>8-04</t>
  </si>
  <si>
    <t>D+M Vyhledávací markry</t>
  </si>
  <si>
    <t xml:space="preserve">ks    </t>
  </si>
  <si>
    <t>286134606R</t>
  </si>
  <si>
    <t>trubka plastová vodovodní hladká; s certifikací dle PAS 1075; PE 100 RC; SDR 11,0; PN 16; D = 90,0 mm; s = 8,20 mm</t>
  </si>
  <si>
    <t>560,00*1,015</t>
  </si>
  <si>
    <t>28653598R.1</t>
  </si>
  <si>
    <t>Nákružek lemový d  90 mm PN16 s otočnou přírubou</t>
  </si>
  <si>
    <t>286538007R</t>
  </si>
  <si>
    <t>spojka/nátrubek PE-100; SDR 11,0; PN 10, PN 16; elektrotvarovka; D = 114,0 mm; di = 90,0 mm; spoj elektrosvařovaný</t>
  </si>
  <si>
    <t>286538111R</t>
  </si>
  <si>
    <t>koleno PE100; 45,0 °; SDR 11,0; PN 10, PN 16; D = 115,0 mm; di = 90,0 mm; spoj elektrosvařovaný</t>
  </si>
  <si>
    <t>286538130R.</t>
  </si>
  <si>
    <t>Elektrotvarovka - koleno 11°  d90, PE100, SDR11</t>
  </si>
  <si>
    <t>42228310R.1</t>
  </si>
  <si>
    <t>šoupátko 4000E1 C2 DN 80 přírubové, voda</t>
  </si>
  <si>
    <t>RTS 19/ I</t>
  </si>
  <si>
    <t>422736068R</t>
  </si>
  <si>
    <t>hydrant podzemní PN 16; provedení dvojitý uzávěr; DN 80; min.průtok 110 m3/hod; krycí hloubka 1,5; stavební výška 1 225 mm; těleso tvárná litina; prac. teplota do 20 °C; pro: uzávěr vody pro požární účely nebo odkalení sítě</t>
  </si>
  <si>
    <t>422911622R</t>
  </si>
  <si>
    <t>souprava zemní teleskopická šoupátková; pro vodu, pro ovládání uzávěrů armatur zakopaných v zemi; DN 65 - 80 šoupátka;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</si>
  <si>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</si>
  <si>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</si>
  <si>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42291452R</t>
  </si>
  <si>
    <t>poklop hydrantový  DN 80; použití pro vodu, k ochraně výtokového hrdla o ovládacích prvků podzemních hydrantů, k zabudování do terénu a vozovek; ochrana proti korozi asfaltový nátěr vně i uvnitř; tvárná litina; h = 310,0 mm; vnější rozměr horní ovál 367 x 262, spodní ovál 420 x 315 mm</t>
  </si>
  <si>
    <t>42291510R</t>
  </si>
  <si>
    <t>deska podkladová pro ventilkové a šoupátkové poklopy; plastové</t>
  </si>
  <si>
    <t>42291515R</t>
  </si>
  <si>
    <t>deska podkladová pro hydrantové poklopy; plastové</t>
  </si>
  <si>
    <t>552599937R</t>
  </si>
  <si>
    <t>tvarovka přírubová s přírubovou odbočkou tvárná litina; DN 1 = 80 mm; DN 2 = 50 mm; povrch. úprava práškový epoxid</t>
  </si>
  <si>
    <t>552701211R</t>
  </si>
  <si>
    <t>koleno 90 °; PN 10, PN 16, PN 25, PN 40; DN 80 mm; tvárná litina; přírubové; s patkou; uvnitř práškový epoxid; vně práškový epoxid</t>
  </si>
  <si>
    <t>552702111R</t>
  </si>
  <si>
    <t>trouba litinová vodovodní; tvárná litina; přírubová; PN 10, PN 16, PN 25; DN 80,0 mm; l = 1 000,0 mm; uvnitř práškový epoxid; vně práškový epoxid</t>
  </si>
  <si>
    <t>998276101R00</t>
  </si>
  <si>
    <t>Přesun hmot pro trubní vedení z trub plastových nebo sklolaminátových v otevřeném výkopu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</si>
  <si>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</si>
  <si>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</si>
  <si>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</si>
  <si>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 xml:space="preserve">6,13,16,18,19,20,21,22,23,24,25,28,29,32,33,34,36,39,40,41,42,43,44,45,46,47,48,49,50,51,52,53, : </t>
  </si>
  <si>
    <t>Součet: : 393,03690</t>
  </si>
  <si>
    <t>113107309R00</t>
  </si>
  <si>
    <t>Odstranění podkladů nebo krytů z kameniva těženého, v ploše jednotlivě do 50 m2, tloušťka vrstvy 90 mm</t>
  </si>
  <si>
    <t>odstranění provizorní vrstvy : 6,00</t>
  </si>
  <si>
    <t>113107315R00</t>
  </si>
  <si>
    <t>Odstranění podkladů nebo krytů z kameniva těženého, v ploše jednotlivě do 50 m2, tloušťka vrstvy 150 mm</t>
  </si>
  <si>
    <t>113108309R00</t>
  </si>
  <si>
    <t>Odstranění podkladů nebo krytů živičných, v ploše jednotlivě do 50 m2, tloušťka vrstvy 90 mm</t>
  </si>
  <si>
    <t>113111125R00</t>
  </si>
  <si>
    <t>Odstranění podkladů nebo krytů z kameniva zpevněného cementem, v ploše jednotlivě do 50 m2, tloušťka vrstvy 250 mm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</si>
  <si>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</si>
  <si>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</si>
  <si>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</si>
  <si>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voda : 2,00</t>
  </si>
  <si>
    <t>119001412R00</t>
  </si>
  <si>
    <t>Dočasné zajištění podzemního potrubí nebo vedení betonového potrubí_x000D_
 DN  přes 200  do 500 mm</t>
  </si>
  <si>
    <t>kanalizace : 2,00</t>
  </si>
  <si>
    <t>2,00*662,50*0,15</t>
  </si>
  <si>
    <t>voda : 0,90*2,00*2,00</t>
  </si>
  <si>
    <t>kanalizace : 0,90*2,00*2,00</t>
  </si>
  <si>
    <t>kabely : 0,90*2,00*2,00*3</t>
  </si>
  <si>
    <t>132101213R00</t>
  </si>
  <si>
    <t xml:space="preserve">Hloubení rýh šířky přes 60 do 200 cm do 10000 m3, v hornině 1-2, hloubení strojně </t>
  </si>
  <si>
    <t xml:space="preserve">  ssfalt : </t>
  </si>
  <si>
    <t xml:space="preserve">  km 0,00-0,0075 : 0,90*(2,31-0,49)*7,50</t>
  </si>
  <si>
    <t xml:space="preserve">  km 0,0075-0,059 : 0,90*2,50*51,50+2,60*1,70*2,20</t>
  </si>
  <si>
    <t xml:space="preserve">  km 0,059-0,0655 : 0,90*2,70*6,50</t>
  </si>
  <si>
    <t xml:space="preserve">  km 0,0655-0,0675 : 0,90*2,32*2,00</t>
  </si>
  <si>
    <t xml:space="preserve">  km 0,0675-0,069 : 0,90*1,66*1,50</t>
  </si>
  <si>
    <t xml:space="preserve">  km 0,069-0,071 : 0,90*2,86*2,00</t>
  </si>
  <si>
    <t xml:space="preserve">  km 0,071-0,092 : 0,90*2,55*21,00</t>
  </si>
  <si>
    <t xml:space="preserve">  km 0,092-0,49 : 0,90*2,00*398,00+2,60*1,70*(3,09+2,00*10)</t>
  </si>
  <si>
    <t xml:space="preserve">  km 0,49-0,511 : 0,90*2,35*21,00</t>
  </si>
  <si>
    <t xml:space="preserve">  km 0,511-0,54 : 0,90*2,35*29,00+2,60*1,70*2,00</t>
  </si>
  <si>
    <t xml:space="preserve">  km 0,54-0,603 : 0,90*2,05*63,00+2,60*1,70*1,95</t>
  </si>
  <si>
    <t xml:space="preserve">  km 0,603-0,640 : 0,90*2,48*37,00+2,60*1,70*2,92</t>
  </si>
  <si>
    <t xml:space="preserve">  km 0,64-0,67 : 0,90*2,39*30,00+2,60*1,70*1,85</t>
  </si>
  <si>
    <t xml:space="preserve">  odečte se ornice : -0,90*0,15*662,50</t>
  </si>
  <si>
    <t>1350,10*0,2</t>
  </si>
  <si>
    <t>132201213R00</t>
  </si>
  <si>
    <t xml:space="preserve">Hloubení rýh šířky přes 60 do 200 cm do 10000 m3, v hornině 3, hloubení strojně </t>
  </si>
  <si>
    <t>1350,10*0,4</t>
  </si>
  <si>
    <t>132301213R00</t>
  </si>
  <si>
    <t xml:space="preserve">Hloubení rýh šířky přes 60 do 200 cm do 10000 m3, v hornině 4, hloubení strojně </t>
  </si>
  <si>
    <t xml:space="preserve">ornice-samostatně : </t>
  </si>
  <si>
    <t>km 0,0675-0,069 : 1,66*1,50*2</t>
  </si>
  <si>
    <t>km 0,092-0,141 : 2,00*49,00*2</t>
  </si>
  <si>
    <t xml:space="preserve">spolu s vodou : </t>
  </si>
  <si>
    <t>km 0,092-0,49 : 2,00*398,00+1,70*(3,09+2,00*10)*2</t>
  </si>
  <si>
    <t>151101102R00</t>
  </si>
  <si>
    <t>Zřízení pažení a rozepření stěn rýh příložné  pro jakoukoliv mezerovitost, hloubky do 4 m</t>
  </si>
  <si>
    <t xml:space="preserve">samostatně : </t>
  </si>
  <si>
    <t xml:space="preserve">ssfalt : </t>
  </si>
  <si>
    <t>km 0,00-0,0075 : 2,31*7,50*2</t>
  </si>
  <si>
    <t>km 0,0075-0,059 : 2,50*51,50*2+1,70*2,20*2</t>
  </si>
  <si>
    <t>km 0,059-0,0655 : 2,70*6,50*2</t>
  </si>
  <si>
    <t>km 0,0655-0,0675 : 2,32*2,00*2</t>
  </si>
  <si>
    <t>km 0,069-0,071 : 2,86*2,00*2</t>
  </si>
  <si>
    <t>km 0,071-0,092 : 2,55*21,00*2</t>
  </si>
  <si>
    <t xml:space="preserve">společně s vodou : </t>
  </si>
  <si>
    <t>km 0,49-0,511 : 2,35*21,00</t>
  </si>
  <si>
    <t>km 0,511-0,54 : 2,35*29,00+1,70*2,00*2</t>
  </si>
  <si>
    <t>km 0,54-0,603 : 2,05*63,00+1,70*1,95*2</t>
  </si>
  <si>
    <t>km 0,603-0,640 : 2,48*37,00+1,70*2,92*2</t>
  </si>
  <si>
    <t>km 0,64-0,67 : 2,39*30,00+1,70*1,85*2</t>
  </si>
  <si>
    <t>151101112R00</t>
  </si>
  <si>
    <t>Odstranění pažení a rozepření rýh příložné , hloubky do 4 m</t>
  </si>
  <si>
    <t>1350,10*0,5</t>
  </si>
  <si>
    <t>km 0,00-0,0075-celý výkop : 0,90*(2,31-0,49)*7,50</t>
  </si>
  <si>
    <t xml:space="preserve">Vv ornici : </t>
  </si>
  <si>
    <t>lože,potrubí DN250,obsyp : 0,90*0,65*662,50</t>
  </si>
  <si>
    <t>šachty : 2,60*2,60*0,25*16</t>
  </si>
  <si>
    <t>0,70*0,70*3,14*(2,20+3,09+2,00*11+1,95+2,92+1,85)</t>
  </si>
  <si>
    <t xml:space="preserve">asfalt : </t>
  </si>
  <si>
    <t xml:space="preserve">náhradní materiál : </t>
  </si>
  <si>
    <t>výkop : 12,285</t>
  </si>
  <si>
    <t>-0,90*0,65*7,50</t>
  </si>
  <si>
    <t>Mezisoučet</t>
  </si>
  <si>
    <t xml:space="preserve">ornice-vykopanou zmeinou : </t>
  </si>
  <si>
    <t>výkop : 1350,10-12,285</t>
  </si>
  <si>
    <t>odečte se : -0,90*0,65*662,50</t>
  </si>
  <si>
    <t>-2,60*2,60*0,25*16</t>
  </si>
  <si>
    <t>-0,70*0,70*3,14*(2,20+3,09+2,00*11+1,95+2,92+1,85)</t>
  </si>
  <si>
    <t>0,90*0,55*670,00</t>
  </si>
  <si>
    <t>2,00*662,50</t>
  </si>
  <si>
    <t>1-01</t>
  </si>
  <si>
    <t>Ztížení výkopu při křížení toku koryta-převedení vody,zásyp štěrkem</t>
  </si>
  <si>
    <t>kabely : 2,00*3</t>
  </si>
  <si>
    <t>58337213R</t>
  </si>
  <si>
    <t>štěrkopísek frakce 0,0 až 32,0 mm; třída MN</t>
  </si>
  <si>
    <t>zásyp v asfaltu : 7,89*1,1*1,3</t>
  </si>
  <si>
    <t>pod potrubí : 0,90*0,10*670,00</t>
  </si>
  <si>
    <t>pod šachty : 2,60*2,60*0,15*16</t>
  </si>
  <si>
    <t>452112111R00</t>
  </si>
  <si>
    <t>Osazení betonových dílců pod potrubí prstenců nebo rámůpod poklopy a mříže výšky do 100 mm</t>
  </si>
  <si>
    <t>40/120 : 2</t>
  </si>
  <si>
    <t>80/120 : 15</t>
  </si>
  <si>
    <t>100/120 : 3</t>
  </si>
  <si>
    <t>452311141R00</t>
  </si>
  <si>
    <t>Podkladní a zajišťovací konstrukce z betonu desky pod potrubí, stoky a drobné objekty , z betonu prostého třídy C 16/20</t>
  </si>
  <si>
    <t>pod šachty : 2,60*2,60*0,10*16</t>
  </si>
  <si>
    <t>451311821R00.</t>
  </si>
  <si>
    <t>Oprava dna a svahů koryta z betonu C 25/30 XA1,do 15 cm</t>
  </si>
  <si>
    <t>59224346R</t>
  </si>
  <si>
    <t>prstenec vyrovnávací šachetní; betonový; TBW; DN = 625,0 mm; h = 40,0 mm; s = 120,00 mm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</si>
  <si>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</si>
  <si>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</si>
  <si>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</si>
  <si>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</si>
  <si>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564821112R00</t>
  </si>
  <si>
    <t>Podklad ze štěrkodrti s rozprostřením a zhutněním frakce 0-32 mm, tloušťka po zhutnění 90 mm</t>
  </si>
  <si>
    <t>POL1_1</t>
  </si>
  <si>
    <t>provizorní vrstva : 6,00</t>
  </si>
  <si>
    <t>564851111R00</t>
  </si>
  <si>
    <t>Podklad ze štěrkodrti s rozprostřením a zhutněním frakce 0-63 mm, tloušťka po zhutnění 150 mm</t>
  </si>
  <si>
    <t>obnova asfaltu : 6,00</t>
  </si>
  <si>
    <t>565141111R00</t>
  </si>
  <si>
    <t>Podklad z kameniva obaleného asfaltem ACP 16+ až ACP 22+, v pruhu šířky do 3 m, třídy 1, tloušťka po zhutnění 60 mm</t>
  </si>
  <si>
    <t>s rozprostřením a zhutněním</t>
  </si>
  <si>
    <t>567142115R00</t>
  </si>
  <si>
    <t>Podklad z kameniva zpevněného cementem SC C8/10, tloušťka po zhutnění 250 mm</t>
  </si>
  <si>
    <t>bez dilatačních spár, s rozprostřením a zhutněním, ošetřením povrchu podkladu vodou</t>
  </si>
  <si>
    <t>573111111R00</t>
  </si>
  <si>
    <t>Postřik živičný infiltrační s posypem kamenivem v množství 0,6 kg/m2</t>
  </si>
  <si>
    <t>z asfaltu silničního</t>
  </si>
  <si>
    <t>573211111R00</t>
  </si>
  <si>
    <t>Postřik živičný spojovací bez posypu kamenivem z asfaltu silničního, v množství od 0,5 do 0,7 kg/m2</t>
  </si>
  <si>
    <t>577112123R00</t>
  </si>
  <si>
    <t>Beton asfaltový z modifikovaného asfaltu v pruhu šířky přes 3 m, ACO 11 S , tloušťky 40 mm, plochy přes 1000 m2</t>
  </si>
  <si>
    <t>kolem poklopů šachet : 0,50*16</t>
  </si>
  <si>
    <t>599142111R00</t>
  </si>
  <si>
    <t>Úprava zálivky dilatačních nebo pracovních spár šířky přes 20 do 40 mm</t>
  </si>
  <si>
    <t>v cementobetonovém krytu hloubky do 40 mm</t>
  </si>
  <si>
    <t>asfalt : 7,50*2</t>
  </si>
  <si>
    <t>5-01</t>
  </si>
  <si>
    <t>Rozebrání+obnova dlažby</t>
  </si>
  <si>
    <t xml:space="preserve">m2    </t>
  </si>
  <si>
    <t>kolem poklopů šachet : 0,50*16/4,00</t>
  </si>
  <si>
    <t>871373121R00</t>
  </si>
  <si>
    <t>Montáž potrubí z trub z plastů těsněných gumovým kroužkem  DN 300 mm</t>
  </si>
  <si>
    <t>v otevřeném výkopu ve sklonu do 20 %,</t>
  </si>
  <si>
    <t>877363121R00</t>
  </si>
  <si>
    <t>Montáž tvarovek na potrubí z trub z plastů těsněných gumovým kroužkem odbočných DN 250 mm</t>
  </si>
  <si>
    <t>250/200 : 1</t>
  </si>
  <si>
    <t>877353123R00</t>
  </si>
  <si>
    <t>Montáž tvarovek na potrubí z trub z plastů těsněných gumovým kroužkem jednoosých DN 200 mm</t>
  </si>
  <si>
    <t>K45/200 : 1</t>
  </si>
  <si>
    <t>892581111R00</t>
  </si>
  <si>
    <t>Zkoušky těsnosti kanalizačního potrubí zkouška těsnosti kanalizačního potrubí vodou_x000D_
 do DN 300 mm</t>
  </si>
  <si>
    <t>vodou nebo vzduchem,</t>
  </si>
  <si>
    <t>892583111R00</t>
  </si>
  <si>
    <t>Zkoušky těsnosti kanalizačního potrubí zabezpečení konců kanalizačního potrubí při tlakových zkouškách vodou_x000D_
 do DN 300 mm</t>
  </si>
  <si>
    <t>úsek</t>
  </si>
  <si>
    <t>892855116R00</t>
  </si>
  <si>
    <t>Kamerové prohlídky potrubí nad 500 m</t>
  </si>
  <si>
    <t>894411221R00</t>
  </si>
  <si>
    <t>Zřízení šachet kanalizačních z betonových dílců na potrubí s obložením dna kameninou nebo kanalizačními cihlami, na potrubí DN přes 200 do 300 mm</t>
  </si>
  <si>
    <t>výšky vstupu do 1,5 m, podkladní deska z betonu B5, montáž a dodávka stupadel,</t>
  </si>
  <si>
    <t>899103111R00</t>
  </si>
  <si>
    <t>Osazení poklopů litinových a ocelových o hmotnost jednotlivě přes 100  do 150 kg</t>
  </si>
  <si>
    <t>Práce autojeřábu pro osazení šachtových den -1,5t-16ks</t>
  </si>
  <si>
    <t>8-02</t>
  </si>
  <si>
    <t>Napojení kanalizace do st šachty  -vybourání otvoru,osazení potrubí,zabetonování,utěsnění</t>
  </si>
  <si>
    <t>28614552R.</t>
  </si>
  <si>
    <t>670,00/6,00*1,015</t>
  </si>
  <si>
    <t>28654571R</t>
  </si>
  <si>
    <t>odbočka PP; 45,0 °; d1 = 250 mm; d2 = 200 mm; hladká, hrdlovaná; spoj násuvný; DN 250,0 mm; DN2 200 mm</t>
  </si>
  <si>
    <t>28654604R</t>
  </si>
  <si>
    <t>koleno PP; 45,0 °; D = 200,0 mm; hladké, s 1 hrdlem; spoj násuvný</t>
  </si>
  <si>
    <t>55340325R</t>
  </si>
  <si>
    <t>poklop kanalizační s tlumící vložkou; litinový; D výrobku 785 mm; únosnost D 400 kN; bez odvětrání</t>
  </si>
  <si>
    <t>59224329.AR</t>
  </si>
  <si>
    <t>konus šachetní; železobetonový; TBR; d = 1 180,0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</si>
  <si>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</si>
  <si>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</si>
  <si>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</si>
  <si>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</si>
  <si>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</si>
  <si>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</si>
  <si>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59224366.AR</t>
  </si>
  <si>
    <t>dno šachetní přímé; železobeton; TBZ; DN = 1 000,0 mm; D odtoku do 400 mm; h = 600 mm; t = 150 mm; beton C 40/50</t>
  </si>
  <si>
    <t>59224373.AR</t>
  </si>
  <si>
    <t>profil těsnicí elastomerní; pro spojení betonových šachetních dílů; tvar kruh; d = 1 000,0 mm</t>
  </si>
  <si>
    <t>919731122R00</t>
  </si>
  <si>
    <t>Zarovnání styčné plochy podkladu nebo krytu živičné, tloušťky přes 50 do 100 mm</t>
  </si>
  <si>
    <t>podél vybourané části komunikace nebo zpevněné plochy</t>
  </si>
  <si>
    <t>919735112R00</t>
  </si>
  <si>
    <t>Řezání stávajících krytů nebo podkladů živičných, hloubky přes 50 do 100 mm</t>
  </si>
  <si>
    <t>včetně spotřeby vody</t>
  </si>
  <si>
    <t xml:space="preserve">5,6,12,13,21,25,27,28,29,30,31,32,33,34,35,36,37,38,39,40,41,42,43,45,46,47,48,50,52,53,56,57,58,59, : </t>
  </si>
  <si>
    <t xml:space="preserve">60,61,62,63,64,65, : </t>
  </si>
  <si>
    <t>Součet: : 862,34680</t>
  </si>
  <si>
    <t>979082213R00</t>
  </si>
  <si>
    <t>Vodorovná doprava suti po suchu bez naložení, ale se složením a hrubým urovnáním na vzdálenost do 1 km</t>
  </si>
  <si>
    <t>POL8_</t>
  </si>
  <si>
    <t xml:space="preserve">Demontážní hmotnosti z položek s pořadovými čísly: : </t>
  </si>
  <si>
    <t xml:space="preserve">1,2,3,4, : </t>
  </si>
  <si>
    <t>Součet: : 8,18742</t>
  </si>
  <si>
    <t>979082219R00</t>
  </si>
  <si>
    <t>Vodorovná doprava suti po suchu příplatek k ceně za každý další i započatý 1 km přes 1 km</t>
  </si>
  <si>
    <t>Součet: : 122,81130</t>
  </si>
  <si>
    <t>979087212R00</t>
  </si>
  <si>
    <t>Nakládání na dopravní prostředky suti</t>
  </si>
  <si>
    <t>pro vodorovnou dopravu</t>
  </si>
  <si>
    <t>979990001R00</t>
  </si>
  <si>
    <t>Poplatek za skládku stavební suti, skupina 17 09 04 z Katalogu odpadů</t>
  </si>
  <si>
    <t>801-3</t>
  </si>
  <si>
    <t>RTS 20/ I</t>
  </si>
  <si>
    <t>113106231R00</t>
  </si>
  <si>
    <t>Rozebrání vozovek a ploch s jakoukoliv výplní spár _x000D_
 v jakékoliv ploše, ze zámkové dlažky, kladených do lože z kameniva</t>
  </si>
  <si>
    <t>s přemístěním hmot na skládku na vzdálenost do 3 m nebo s naložením na dopravní prostředek</t>
  </si>
  <si>
    <t>rozebrání chodníku : 5,00</t>
  </si>
  <si>
    <t>113107320R00</t>
  </si>
  <si>
    <t>Odstranění podkladů nebo krytů z kameniva těženého, v ploše jednotlivě do 50 m2, tloušťka vrstvy 200 mm</t>
  </si>
  <si>
    <t xml:space="preserve">rozebrání štěrk cesty : </t>
  </si>
  <si>
    <t xml:space="preserve">štěrk : </t>
  </si>
  <si>
    <t>vod přípojka-km 0,230-0,277 : 0,80*47,00</t>
  </si>
  <si>
    <t>kanal přípojka km 0,222-0,247 : 0,80*25,00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</si>
  <si>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</si>
  <si>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</si>
  <si>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</si>
  <si>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VODO PŘÍPOJKA : 2,00*230,00*0,15</t>
  </si>
  <si>
    <t>KANAL PŘÍPOJKA : 2,00*230,00*0,15</t>
  </si>
  <si>
    <t>kabel : 0,80*1,65*2,00</t>
  </si>
  <si>
    <t>0,90*1,75*2,00</t>
  </si>
  <si>
    <t xml:space="preserve">  vod přípojka-0,00-0,230 : 0,80*(1,60-0,15)*230,00</t>
  </si>
  <si>
    <t xml:space="preserve">  kanal přípojka-0,00-222 : 0,80*(1,75-0,15)*222,00</t>
  </si>
  <si>
    <t xml:space="preserve">  VŠ : 2,70*2,10*2,00</t>
  </si>
  <si>
    <t xml:space="preserve">  štěrk : </t>
  </si>
  <si>
    <t xml:space="preserve">  vod přípojka-km 0,230-0,277 : 0,80*(1,60-0,20)*47,00</t>
  </si>
  <si>
    <t xml:space="preserve">  kanal přípojka km 0,222-0,247 : 0,80*(1,65-0,20)*25,00</t>
  </si>
  <si>
    <t>643,94*0,2</t>
  </si>
  <si>
    <t>643,94*0,4</t>
  </si>
  <si>
    <t xml:space="preserve">vodov přípojka : </t>
  </si>
  <si>
    <t>0,00-0,244-spolu : 1,60*244,00</t>
  </si>
  <si>
    <t>0,244-0,277-sama : 1,60*2*33,00</t>
  </si>
  <si>
    <t>VŠ : (2,70+2,10)*2*2,00</t>
  </si>
  <si>
    <t>kanal přípoj spolu : 1,75*247,00</t>
  </si>
  <si>
    <t>643,94*0,5</t>
  </si>
  <si>
    <t>lože,potrubí DN50,obsyp : 0,80*0,45*277,00</t>
  </si>
  <si>
    <t>lože,potrubíDN200,obsyp : 0,90*0,60*247,00</t>
  </si>
  <si>
    <t>VŠ : 2,70*2,10*0,10</t>
  </si>
  <si>
    <t>1,70*1,10*1,90</t>
  </si>
  <si>
    <t>VÝKOP : 643,94</t>
  </si>
  <si>
    <t>ODEČTE SE VYTL KUBATURA : -237,22</t>
  </si>
  <si>
    <t>VOD PŘÍPOJKA : 0,80*0,35*277,00</t>
  </si>
  <si>
    <t>KAN PŘÍPOJKA : 0,90*0,50*247,00</t>
  </si>
  <si>
    <t>VODO PŘÍPOJKA : 2,00*230,00</t>
  </si>
  <si>
    <t>KANAL PŘÍPOJKA : 2,00*230,00</t>
  </si>
  <si>
    <t xml:space="preserve">KŘÍŽENÍ : </t>
  </si>
  <si>
    <t>kabel : 2,00*2</t>
  </si>
  <si>
    <t>vodov přípojka : 0,80*0,10*277,00</t>
  </si>
  <si>
    <t>kanal přípojka : 0,90*0,10*247,00</t>
  </si>
  <si>
    <t>pod šachty : 0,90*0,90*0,10*4</t>
  </si>
  <si>
    <t>452311121R00</t>
  </si>
  <si>
    <t>Podkladní a zajišťovací konstrukce z betonu desky pod potrubí, stoky a drobné objekty , z betonu prostého třídy C 8/10</t>
  </si>
  <si>
    <t>pod VŠ : 2,70*2,10*0,10</t>
  </si>
  <si>
    <t>obnova chodníku : 5,00</t>
  </si>
  <si>
    <t>564861111R00</t>
  </si>
  <si>
    <t>Podklad ze štěrkodrti s rozprostřením a zhutněním frakce 0-63 mm, tloušťka po zhutnění 200 mm</t>
  </si>
  <si>
    <t xml:space="preserve">obnova štěrk cesty : </t>
  </si>
  <si>
    <t>871211121R00</t>
  </si>
  <si>
    <t>Montáž potrubí z plastických hmot z tlakových trubek polyetylenových, vnějšího průměru 63 mm</t>
  </si>
  <si>
    <t>871353121R00</t>
  </si>
  <si>
    <t>Montáž potrubí z trub z plastů těsněných gumovým kroužkem  DN 200 mm</t>
  </si>
  <si>
    <t>877212121R00</t>
  </si>
  <si>
    <t>Montáž elektrotvarovek Přirážka za 1 spoj elektrotvarovky, vnějšího průměru 63 mm</t>
  </si>
  <si>
    <t>277,00/12,00</t>
  </si>
  <si>
    <t>K30/63 : 2*4</t>
  </si>
  <si>
    <t>K22/63 : 2*1</t>
  </si>
  <si>
    <t>K11/63 : 2*1</t>
  </si>
  <si>
    <t>K45/63 : 2*2</t>
  </si>
  <si>
    <t>SPOJKA ISIFLO : 1</t>
  </si>
  <si>
    <t>892855115R00</t>
  </si>
  <si>
    <t>Kamerové prohlídky potrubí do 500 m</t>
  </si>
  <si>
    <t>894432112R00</t>
  </si>
  <si>
    <t>Osazení plastových šachet revizních průměr 425 mm</t>
  </si>
  <si>
    <t>8-00</t>
  </si>
  <si>
    <t>Napojení kanalizace na st rozvody</t>
  </si>
  <si>
    <t>Napojení vodovodu   na vnitřní vodovod</t>
  </si>
  <si>
    <t>8-03</t>
  </si>
  <si>
    <t>D+M Plastová vodoměrná šachta 1500/900/1500 vč komínku,žebříku,poklopu,dopravy</t>
  </si>
  <si>
    <t>D+M Vodoměrná sestava do VŠ-viz př D.3.5</t>
  </si>
  <si>
    <t>KOMPL</t>
  </si>
  <si>
    <t>286134604R</t>
  </si>
  <si>
    <t>trubka plastová vodovodní hladká; s certifikací dle PAS 1075; PE 100 RC; SDR 11,0; PN 16; D = 63,0 mm; s = 5,80 mm</t>
  </si>
  <si>
    <t>277,00*1,015</t>
  </si>
  <si>
    <t>28614549R</t>
  </si>
  <si>
    <t>trubka plastová kanalizační PP; hladká, s hrdlem; Sn 10 kN/m2; D = 200,0 mm; s = 6,80 mm; l = 6000,0 mm</t>
  </si>
  <si>
    <t>247,00/6,00*1,015</t>
  </si>
  <si>
    <t>28653157.AR.</t>
  </si>
  <si>
    <t>Přechodka PE-měď ISIFLO 112  D 50 x2"vnější záv</t>
  </si>
  <si>
    <t>286538005R</t>
  </si>
  <si>
    <t>spojka/nátrubek PE-100; SDR 11,0; PN 10, PN 16; elektrotvarovka; D = 82,0 mm; di = 63,0 mm; spoj elektrosvařovaný</t>
  </si>
  <si>
    <t>286538109R</t>
  </si>
  <si>
    <t>koleno PE100; 45,0 °; SDR 11,0; PN 10, PN 16; D = 82,0 mm; di = 63,0 mm; spoj elektrosvařovaný</t>
  </si>
  <si>
    <t>286538120R.</t>
  </si>
  <si>
    <t>Elektrotvarovka - koleno 30°  d63, PE100, SDR11</t>
  </si>
  <si>
    <t>286538120R..</t>
  </si>
  <si>
    <t>Elektrotvarovka - koleno 22°  d63, PE100, SDR11</t>
  </si>
  <si>
    <t>286538120R...</t>
  </si>
  <si>
    <t>Elektrotvarovka - koleno 11°  d63, PE100, SDR11</t>
  </si>
  <si>
    <t>286971491R</t>
  </si>
  <si>
    <t>trubka plastová kanalizační PVC-U; korugovaná; D = 400,0 mm; l = 2 000,0 mm</t>
  </si>
  <si>
    <t>28697160R.</t>
  </si>
  <si>
    <t>Těsnění pro teleskop a beton. prstenec.</t>
  </si>
  <si>
    <t>28697166R.</t>
  </si>
  <si>
    <t>Adaptér teleskopický</t>
  </si>
  <si>
    <t>286971678R</t>
  </si>
  <si>
    <t>dno šachetní s výkyvnými hrdly; průtočné; PP; úhel odpadu 0 °; DN = 478,0 mm; l = 619 mm; š = 478 mm; h = 638 mm; DN žlabu 200 mm</t>
  </si>
  <si>
    <t>55241710R.</t>
  </si>
  <si>
    <t>Poklop litina B125 NA plastové šachty</t>
  </si>
  <si>
    <t>917732111RT7</t>
  </si>
  <si>
    <t>Osazení silničního nebo chodníkového betonového obrubníku včetně dodávky obrubníku_x000D_
 ležatého, rozměru 1000/150/250 mm, bez boční opěry, do lože z betonu prostého C 12/15</t>
  </si>
  <si>
    <t>S dodáním hmot pro lože tl. 80-100 mm.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</si>
  <si>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</si>
  <si>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</si>
  <si>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</si>
  <si>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96-01</t>
  </si>
  <si>
    <t>VVybourání stávající žumpy,zásyp,odvoz materiálu,poplatky+ zásyp</t>
  </si>
  <si>
    <t xml:space="preserve">10,17,20,22,23,24,25,27,32,35,37,42,43,44,45,46,47,48,49,50,51,52,53,54,55, : </t>
  </si>
  <si>
    <t>Součet: : 437,74319</t>
  </si>
  <si>
    <t>Součet: : 28,77900</t>
  </si>
  <si>
    <t>Součet: : 431,68500</t>
  </si>
  <si>
    <t>Poplatek za skládku stavební suti</t>
  </si>
  <si>
    <t>PRO</t>
  </si>
  <si>
    <t>230-02</t>
  </si>
  <si>
    <t>Šoupátko DN 80, PN 10 - montáž</t>
  </si>
  <si>
    <t>230-03</t>
  </si>
  <si>
    <t>Montážní vložka DN 50, PN 16 - montáž</t>
  </si>
  <si>
    <t>230030001R</t>
  </si>
  <si>
    <t>Vodoměr WP, DN 50 - montáž</t>
  </si>
  <si>
    <t>230-04</t>
  </si>
  <si>
    <t>Potrubí O 84 x 2, nerez - montáž</t>
  </si>
  <si>
    <t>230-05</t>
  </si>
  <si>
    <t>Kohout výtokový O 1/2", PN 10 - montáž</t>
  </si>
  <si>
    <t>230-07</t>
  </si>
  <si>
    <t>Potrubí O 54 x 2, nerez - montáž</t>
  </si>
  <si>
    <t>230083066.</t>
  </si>
  <si>
    <t>Demontáž potrubí do DN 100, vč. tvarovek, přírubových spojů a přísl. (do šrotu)</t>
  </si>
  <si>
    <t>350000001R</t>
  </si>
  <si>
    <t>Automatická čerpací stanice - montáž</t>
  </si>
  <si>
    <t>42200001R</t>
  </si>
  <si>
    <t>Vodoměr WP, DN 50, PN 10 - dodávka</t>
  </si>
  <si>
    <t>422-01</t>
  </si>
  <si>
    <t>Šoupátko DN80,PN16-DODÁVKA</t>
  </si>
  <si>
    <t>422-02</t>
  </si>
  <si>
    <t>Montážní vložka DN 50, PN 16  - dodávka</t>
  </si>
  <si>
    <t>422-04</t>
  </si>
  <si>
    <t>Potrubí O 84 x 2, nerez - dodávka vč tvarovek,přírub,spojů uložení</t>
  </si>
  <si>
    <t>422-05</t>
  </si>
  <si>
    <t>Kohout výtokový O 1/2", PN 10, pro pitnou vodu, 20 °C, 08 MPa - dodávka</t>
  </si>
  <si>
    <t>422-07</t>
  </si>
  <si>
    <t>"Potrubí O 54 x 2, nerez, PN 10, pro pitnou vodu, 20 °C, 0,8 MPa, vč. tvarovek, přírub, přírubových</t>
  </si>
  <si>
    <t>42600001R</t>
  </si>
  <si>
    <t>Automatická čerpací stanice - dodávka</t>
  </si>
  <si>
    <t>Automatická čerpací stanice, 2x celonerezové vertikální čerpadlo s frekvenčním měničem otáček pro čerpání pitné vody o výkonu Q = 1,1 l/s, H = 70 m v.sl., n = 2895 / min, Pe = 1,5 kW, 400 V, 50 Hz, osazeno na společném rámu, včetně armatur a potrubí, tlak : 1</t>
  </si>
  <si>
    <t>52200001R</t>
  </si>
  <si>
    <t>Nátěr technologického zařízení sestávající z kartáčování, oprašování, základního a dvojnásobného nát</t>
  </si>
  <si>
    <t>52200002R</t>
  </si>
  <si>
    <t>Pomocné stavební práce, bourání a dobetonování prostupů apod. - montáž</t>
  </si>
  <si>
    <t>52200003R</t>
  </si>
  <si>
    <t>Kotvení prvky potrubí(objímky, třmeny, hmoždinky apod.)</t>
  </si>
  <si>
    <t>55200001R</t>
  </si>
  <si>
    <t>mazadla pro přípravu strojní zařízení před komplexními zkouškami - dodávka</t>
  </si>
  <si>
    <t>kg</t>
  </si>
  <si>
    <t>55200002R</t>
  </si>
  <si>
    <t>oleje pro přípravu strojní zařízení před komplexními zkouškami - dodávka</t>
  </si>
  <si>
    <t xml:space="preserve">l     </t>
  </si>
  <si>
    <t>m01</t>
  </si>
  <si>
    <t xml:space="preserve">Zajištění  kolaudace </t>
  </si>
  <si>
    <t>Trubka kanalizační PP hladká SN 10 DN 250/6000,s-9,60mm,l-6000,0mm</t>
  </si>
  <si>
    <t>Vodoměr WP, DN 50, PN 10 pro pitnou vodu 20 m3/hod, 20 °C, 0,8 Mpa,                                  vysílač reed : 1</t>
  </si>
  <si>
    <t>Elektrické připojení ATS:
- Doplnění stávajícího rozváděče RMD1 o napájecí vývod ATS, připojení dálkové signalizace a ovládání ATS včetně připojení osazeného snímače průtoku vodoměru ATS.
- Doplnění potřebné napájecí kabeláže a sdělovacího vedení
- Úprava aplikačního SW PLC, OP panelu a centrální dispečerské stanice
- Oživení a zprovoznění
Rozsah bude upřesněn po předání stavby VDJ provozovateli, podle skutečného provedení elektročásti. Částka může být upravena.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</si>
</sst>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Alignment="1">
      <alignment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N74zRZpr15tcK4nIaNfr6caYrVcsICEOvSR9WaVilXhrAcWXjPjFSDu+5C8IoGCpPgqkj9Mn1IVdVuUqwQcAvQ==" saltValue="Yt9XUV7MD+Rm8fTnGyJqv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3"/>
      <c r="B2" s="79" t="s">
        <v>22</v>
      </c>
      <c r="C2" s="80"/>
      <c r="D2" s="81" t="s">
        <v>43</v>
      </c>
      <c r="E2" s="209" t="s">
        <v>44</v>
      </c>
      <c r="F2" s="210"/>
      <c r="G2" s="210"/>
      <c r="H2" s="210"/>
      <c r="I2" s="210"/>
      <c r="J2" s="211"/>
      <c r="O2" s="2"/>
    </row>
    <row r="3" spans="1:15" ht="27" hidden="1" customHeight="1" x14ac:dyDescent="0.2">
      <c r="A3" s="3"/>
      <c r="B3" s="82"/>
      <c r="C3" s="80"/>
      <c r="D3" s="83"/>
      <c r="E3" s="212"/>
      <c r="F3" s="213"/>
      <c r="G3" s="213"/>
      <c r="H3" s="213"/>
      <c r="I3" s="213"/>
      <c r="J3" s="214"/>
    </row>
    <row r="4" spans="1:15" ht="23.25" customHeight="1" x14ac:dyDescent="0.2">
      <c r="A4" s="3"/>
      <c r="B4" s="84"/>
      <c r="C4" s="85"/>
      <c r="D4" s="86"/>
      <c r="E4" s="223"/>
      <c r="F4" s="223"/>
      <c r="G4" s="223"/>
      <c r="H4" s="223"/>
      <c r="I4" s="223"/>
      <c r="J4" s="224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16"/>
      <c r="E11" s="216"/>
      <c r="F11" s="216"/>
      <c r="G11" s="216"/>
      <c r="H11" s="27" t="s">
        <v>40</v>
      </c>
      <c r="I11" s="88"/>
      <c r="J11" s="10"/>
    </row>
    <row r="12" spans="1:15" ht="15.75" customHeight="1" x14ac:dyDescent="0.2">
      <c r="A12" s="3"/>
      <c r="B12" s="41"/>
      <c r="C12" s="25"/>
      <c r="D12" s="221"/>
      <c r="E12" s="221"/>
      <c r="F12" s="221"/>
      <c r="G12" s="221"/>
      <c r="H12" s="27" t="s">
        <v>34</v>
      </c>
      <c r="I12" s="88"/>
      <c r="J12" s="10"/>
    </row>
    <row r="13" spans="1:15" ht="15.75" customHeight="1" x14ac:dyDescent="0.2">
      <c r="A13" s="3"/>
      <c r="B13" s="42"/>
      <c r="C13" s="87"/>
      <c r="D13" s="222"/>
      <c r="E13" s="222"/>
      <c r="F13" s="222"/>
      <c r="G13" s="222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">
      <c r="A16" s="140" t="s">
        <v>24</v>
      </c>
      <c r="B16" s="57" t="s">
        <v>24</v>
      </c>
      <c r="C16" s="58"/>
      <c r="D16" s="59"/>
      <c r="E16" s="206"/>
      <c r="F16" s="207"/>
      <c r="G16" s="206"/>
      <c r="H16" s="207"/>
      <c r="I16" s="206">
        <f>SUMIF(F58:F68,A16,I58:I68)+SUMIF(F58:F68,"PSU",I58:I68)</f>
        <v>0</v>
      </c>
      <c r="J16" s="208"/>
    </row>
    <row r="17" spans="1:10" ht="23.25" customHeight="1" x14ac:dyDescent="0.2">
      <c r="A17" s="140" t="s">
        <v>25</v>
      </c>
      <c r="B17" s="57" t="s">
        <v>25</v>
      </c>
      <c r="C17" s="58"/>
      <c r="D17" s="59"/>
      <c r="E17" s="206"/>
      <c r="F17" s="207"/>
      <c r="G17" s="206"/>
      <c r="H17" s="207"/>
      <c r="I17" s="206">
        <f>SUMIF(F58:F68,A17,I58:I68)</f>
        <v>0</v>
      </c>
      <c r="J17" s="208"/>
    </row>
    <row r="18" spans="1:10" ht="23.25" customHeight="1" x14ac:dyDescent="0.2">
      <c r="A18" s="140" t="s">
        <v>26</v>
      </c>
      <c r="B18" s="57" t="s">
        <v>26</v>
      </c>
      <c r="C18" s="58"/>
      <c r="D18" s="59"/>
      <c r="E18" s="206"/>
      <c r="F18" s="207"/>
      <c r="G18" s="206"/>
      <c r="H18" s="207"/>
      <c r="I18" s="206">
        <f>SUMIF(F58:F68,A18,I58:I68)</f>
        <v>0</v>
      </c>
      <c r="J18" s="208"/>
    </row>
    <row r="19" spans="1:10" ht="23.25" customHeight="1" x14ac:dyDescent="0.2">
      <c r="A19" s="140" t="s">
        <v>83</v>
      </c>
      <c r="B19" s="57" t="s">
        <v>27</v>
      </c>
      <c r="C19" s="58"/>
      <c r="D19" s="59"/>
      <c r="E19" s="206"/>
      <c r="F19" s="207"/>
      <c r="G19" s="206"/>
      <c r="H19" s="207"/>
      <c r="I19" s="206">
        <f>SUMIF(F58:F68,A19,I58:I68)</f>
        <v>0</v>
      </c>
      <c r="J19" s="208"/>
    </row>
    <row r="20" spans="1:10" ht="23.25" customHeight="1" x14ac:dyDescent="0.2">
      <c r="A20" s="140" t="s">
        <v>84</v>
      </c>
      <c r="B20" s="57" t="s">
        <v>28</v>
      </c>
      <c r="C20" s="58"/>
      <c r="D20" s="59"/>
      <c r="E20" s="206"/>
      <c r="F20" s="207"/>
      <c r="G20" s="206"/>
      <c r="H20" s="207"/>
      <c r="I20" s="206">
        <f>SUMIF(F58:F68,A20,I58:I68)</f>
        <v>0</v>
      </c>
      <c r="J20" s="208"/>
    </row>
    <row r="21" spans="1:10" ht="23.25" customHeight="1" x14ac:dyDescent="0.2">
      <c r="A21" s="3"/>
      <c r="B21" s="74" t="s">
        <v>29</v>
      </c>
      <c r="C21" s="75"/>
      <c r="D21" s="76"/>
      <c r="E21" s="219"/>
      <c r="F21" s="220"/>
      <c r="G21" s="219"/>
      <c r="H21" s="220"/>
      <c r="I21" s="219">
        <f>SUM(I16:J20)</f>
        <v>0</v>
      </c>
      <c r="J21" s="230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226">
        <f>IF(A24&gt;50, ROUNDUP(A23, 0), ROUNDDOWN(A23, 0))</f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228">
        <f>ZakladDPHZaklVypocet</f>
        <v>0</v>
      </c>
      <c r="H25" s="229"/>
      <c r="I25" s="22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203">
        <f>IF(A26&gt;50, ROUNDUP(A25, 0), ROUNDDOWN(A25, 0))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205">
        <f>CenaCelkem-(ZakladDPHSni+DPHSni+ZakladDPHZakl+DPHZakl)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32">
        <f>ZakladDPHSniVypocet+ZakladDPHZaklVypocet</f>
        <v>0</v>
      </c>
      <c r="H28" s="232"/>
      <c r="I28" s="232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231">
        <f>IF(A29&gt;50, ROUNDUP(A27, 0), ROUNDDOWN(A27, 0))</f>
        <v>0</v>
      </c>
      <c r="H29" s="231"/>
      <c r="I29" s="231"/>
      <c r="J29" s="123" t="s">
        <v>62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44414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5" t="s">
        <v>2</v>
      </c>
      <c r="E35" s="22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45</v>
      </c>
      <c r="C39" s="233"/>
      <c r="D39" s="234"/>
      <c r="E39" s="234"/>
      <c r="F39" s="104">
        <f>'00 1 Naklady'!AE24+'SO01 1 Pol'!AE145+'SO02 1 Pol'!AE270+'SO03 1 Pol'!AE207+'PS01 1 Pol'!AE32+'PS01 2 Pol'!AE11</f>
        <v>0</v>
      </c>
      <c r="G39" s="105">
        <f>'00 1 Naklady'!AF24+'SO01 1 Pol'!AF145+'SO02 1 Pol'!AF270+'SO03 1 Pol'!AF207+'PS01 1 Pol'!AF32+'PS01 2 Pol'!AF11</f>
        <v>0</v>
      </c>
      <c r="H39" s="106">
        <f t="shared" ref="H39:H50" si="1">(F39*SazbaDPH1/100)+(G39*SazbaDPH2/100)</f>
        <v>0</v>
      </c>
      <c r="I39" s="106">
        <f t="shared" ref="I39:I50" si="2">F39+G39+H39</f>
        <v>0</v>
      </c>
      <c r="J39" s="107" t="str">
        <f t="shared" ref="J39:J50" si="3">IF(CenaCelkemVypocet=0,"",I39/CenaCelkemVypocet*100)</f>
        <v/>
      </c>
    </row>
    <row r="40" spans="1:10" ht="25.5" customHeight="1" x14ac:dyDescent="0.2">
      <c r="A40" s="93">
        <v>2</v>
      </c>
      <c r="B40" s="108" t="s">
        <v>46</v>
      </c>
      <c r="C40" s="235" t="s">
        <v>47</v>
      </c>
      <c r="D40" s="236"/>
      <c r="E40" s="236"/>
      <c r="F40" s="109">
        <f>'00 1 Naklady'!AE24</f>
        <v>0</v>
      </c>
      <c r="G40" s="110">
        <f>'00 1 Naklady'!AF24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48</v>
      </c>
      <c r="C41" s="233" t="s">
        <v>49</v>
      </c>
      <c r="D41" s="234"/>
      <c r="E41" s="234"/>
      <c r="F41" s="113">
        <f>'00 1 Naklady'!AE24</f>
        <v>0</v>
      </c>
      <c r="G41" s="106">
        <f>'00 1 Naklady'!AF24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2</v>
      </c>
      <c r="B42" s="108" t="s">
        <v>50</v>
      </c>
      <c r="C42" s="235" t="s">
        <v>51</v>
      </c>
      <c r="D42" s="236"/>
      <c r="E42" s="236"/>
      <c r="F42" s="109">
        <f>'SO01 1 Pol'!AE145</f>
        <v>0</v>
      </c>
      <c r="G42" s="110">
        <f>'SO01 1 Pol'!AF145</f>
        <v>0</v>
      </c>
      <c r="H42" s="110">
        <f t="shared" si="1"/>
        <v>0</v>
      </c>
      <c r="I42" s="110">
        <f t="shared" si="2"/>
        <v>0</v>
      </c>
      <c r="J42" s="111" t="str">
        <f t="shared" si="3"/>
        <v/>
      </c>
    </row>
    <row r="43" spans="1:10" ht="25.5" customHeight="1" x14ac:dyDescent="0.2">
      <c r="A43" s="93">
        <v>3</v>
      </c>
      <c r="B43" s="112" t="s">
        <v>48</v>
      </c>
      <c r="C43" s="233" t="s">
        <v>51</v>
      </c>
      <c r="D43" s="234"/>
      <c r="E43" s="234"/>
      <c r="F43" s="113">
        <f>'SO01 1 Pol'!AE145</f>
        <v>0</v>
      </c>
      <c r="G43" s="106">
        <f>'SO01 1 Pol'!AF145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2</v>
      </c>
      <c r="B44" s="108" t="s">
        <v>52</v>
      </c>
      <c r="C44" s="235" t="s">
        <v>53</v>
      </c>
      <c r="D44" s="236"/>
      <c r="E44" s="236"/>
      <c r="F44" s="109">
        <f>'SO02 1 Pol'!AE270</f>
        <v>0</v>
      </c>
      <c r="G44" s="110">
        <f>'SO02 1 Pol'!AF270</f>
        <v>0</v>
      </c>
      <c r="H44" s="110">
        <f t="shared" si="1"/>
        <v>0</v>
      </c>
      <c r="I44" s="110">
        <f t="shared" si="2"/>
        <v>0</v>
      </c>
      <c r="J44" s="111" t="str">
        <f t="shared" si="3"/>
        <v/>
      </c>
    </row>
    <row r="45" spans="1:10" ht="25.5" customHeight="1" x14ac:dyDescent="0.2">
      <c r="A45" s="93">
        <v>3</v>
      </c>
      <c r="B45" s="112" t="s">
        <v>48</v>
      </c>
      <c r="C45" s="233" t="s">
        <v>53</v>
      </c>
      <c r="D45" s="234"/>
      <c r="E45" s="234"/>
      <c r="F45" s="113">
        <f>'SO02 1 Pol'!AE270</f>
        <v>0</v>
      </c>
      <c r="G45" s="106">
        <f>'SO02 1 Pol'!AF270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93">
        <v>2</v>
      </c>
      <c r="B46" s="108" t="s">
        <v>54</v>
      </c>
      <c r="C46" s="235" t="s">
        <v>55</v>
      </c>
      <c r="D46" s="236"/>
      <c r="E46" s="236"/>
      <c r="F46" s="109">
        <f>'SO03 1 Pol'!AE207</f>
        <v>0</v>
      </c>
      <c r="G46" s="110">
        <f>'SO03 1 Pol'!AF207</f>
        <v>0</v>
      </c>
      <c r="H46" s="110">
        <f t="shared" si="1"/>
        <v>0</v>
      </c>
      <c r="I46" s="110">
        <f t="shared" si="2"/>
        <v>0</v>
      </c>
      <c r="J46" s="111" t="str">
        <f t="shared" si="3"/>
        <v/>
      </c>
    </row>
    <row r="47" spans="1:10" ht="25.5" customHeight="1" x14ac:dyDescent="0.2">
      <c r="A47" s="93">
        <v>3</v>
      </c>
      <c r="B47" s="112" t="s">
        <v>48</v>
      </c>
      <c r="C47" s="233" t="s">
        <v>55</v>
      </c>
      <c r="D47" s="234"/>
      <c r="E47" s="234"/>
      <c r="F47" s="113">
        <f>'SO03 1 Pol'!AE207</f>
        <v>0</v>
      </c>
      <c r="G47" s="106">
        <f>'SO03 1 Pol'!AF207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93">
        <v>2</v>
      </c>
      <c r="B48" s="108" t="s">
        <v>56</v>
      </c>
      <c r="C48" s="235" t="s">
        <v>57</v>
      </c>
      <c r="D48" s="236"/>
      <c r="E48" s="236"/>
      <c r="F48" s="109">
        <f>'PS01 1 Pol'!AE32+'PS01 2 Pol'!AE11</f>
        <v>0</v>
      </c>
      <c r="G48" s="110">
        <f>'PS01 1 Pol'!AF32+'PS01 2 Pol'!AF11</f>
        <v>0</v>
      </c>
      <c r="H48" s="110">
        <f t="shared" si="1"/>
        <v>0</v>
      </c>
      <c r="I48" s="110">
        <f t="shared" si="2"/>
        <v>0</v>
      </c>
      <c r="J48" s="111" t="str">
        <f t="shared" si="3"/>
        <v/>
      </c>
    </row>
    <row r="49" spans="1:10" ht="25.5" customHeight="1" x14ac:dyDescent="0.2">
      <c r="A49" s="93">
        <v>3</v>
      </c>
      <c r="B49" s="112" t="s">
        <v>48</v>
      </c>
      <c r="C49" s="233" t="s">
        <v>58</v>
      </c>
      <c r="D49" s="234"/>
      <c r="E49" s="234"/>
      <c r="F49" s="113">
        <f>'PS01 1 Pol'!AE32</f>
        <v>0</v>
      </c>
      <c r="G49" s="106">
        <f>'PS01 1 Pol'!AF32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93">
        <v>3</v>
      </c>
      <c r="B50" s="112" t="s">
        <v>59</v>
      </c>
      <c r="C50" s="233" t="s">
        <v>60</v>
      </c>
      <c r="D50" s="234"/>
      <c r="E50" s="234"/>
      <c r="F50" s="113">
        <f>'PS01 2 Pol'!AE11</f>
        <v>0</v>
      </c>
      <c r="G50" s="106">
        <f>'PS01 2 Pol'!AF11</f>
        <v>0</v>
      </c>
      <c r="H50" s="106">
        <f t="shared" si="1"/>
        <v>0</v>
      </c>
      <c r="I50" s="106">
        <f t="shared" si="2"/>
        <v>0</v>
      </c>
      <c r="J50" s="107" t="str">
        <f t="shared" si="3"/>
        <v/>
      </c>
    </row>
    <row r="51" spans="1:10" ht="25.5" customHeight="1" x14ac:dyDescent="0.2">
      <c r="A51" s="93"/>
      <c r="B51" s="237" t="s">
        <v>61</v>
      </c>
      <c r="C51" s="238"/>
      <c r="D51" s="238"/>
      <c r="E51" s="239"/>
      <c r="F51" s="114">
        <f>SUMIF(A39:A50,"=1",F39:F50)</f>
        <v>0</v>
      </c>
      <c r="G51" s="115">
        <f>SUMIF(A39:A50,"=1",G39:G50)</f>
        <v>0</v>
      </c>
      <c r="H51" s="115">
        <f>SUMIF(A39:A50,"=1",H39:H50)</f>
        <v>0</v>
      </c>
      <c r="I51" s="115">
        <f>SUMIF(A39:A50,"=1",I39:I50)</f>
        <v>0</v>
      </c>
      <c r="J51" s="116">
        <f>SUMIF(A39:A50,"=1",J39:J50)</f>
        <v>0</v>
      </c>
    </row>
    <row r="55" spans="1:10" ht="15.75" x14ac:dyDescent="0.25">
      <c r="B55" s="124" t="s">
        <v>63</v>
      </c>
    </row>
    <row r="57" spans="1:10" ht="25.5" customHeight="1" x14ac:dyDescent="0.2">
      <c r="A57" s="125"/>
      <c r="B57" s="128" t="s">
        <v>17</v>
      </c>
      <c r="C57" s="128" t="s">
        <v>5</v>
      </c>
      <c r="D57" s="129"/>
      <c r="E57" s="129"/>
      <c r="F57" s="130" t="s">
        <v>64</v>
      </c>
      <c r="G57" s="130"/>
      <c r="H57" s="130"/>
      <c r="I57" s="130" t="s">
        <v>29</v>
      </c>
      <c r="J57" s="130" t="s">
        <v>0</v>
      </c>
    </row>
    <row r="58" spans="1:10" ht="25.5" customHeight="1" x14ac:dyDescent="0.2">
      <c r="A58" s="126"/>
      <c r="B58" s="131" t="s">
        <v>48</v>
      </c>
      <c r="C58" s="240" t="s">
        <v>65</v>
      </c>
      <c r="D58" s="241"/>
      <c r="E58" s="241"/>
      <c r="F58" s="136" t="s">
        <v>24</v>
      </c>
      <c r="G58" s="137"/>
      <c r="H58" s="137"/>
      <c r="I58" s="137">
        <f>'SO01 1 Pol'!G8+'SO02 1 Pol'!G8+'SO03 1 Pol'!G8</f>
        <v>0</v>
      </c>
      <c r="J58" s="134" t="str">
        <f>IF(I69=0,"",I58/I69*100)</f>
        <v/>
      </c>
    </row>
    <row r="59" spans="1:10" ht="25.5" customHeight="1" x14ac:dyDescent="0.2">
      <c r="A59" s="126"/>
      <c r="B59" s="131" t="s">
        <v>66</v>
      </c>
      <c r="C59" s="240" t="s">
        <v>67</v>
      </c>
      <c r="D59" s="241"/>
      <c r="E59" s="241"/>
      <c r="F59" s="136" t="s">
        <v>24</v>
      </c>
      <c r="G59" s="137"/>
      <c r="H59" s="137"/>
      <c r="I59" s="137">
        <f>'SO01 1 Pol'!G70+'SO02 1 Pol'!G164+'SO03 1 Pol'!G107</f>
        <v>0</v>
      </c>
      <c r="J59" s="134" t="str">
        <f>IF(I69=0,"",I59/I69*100)</f>
        <v/>
      </c>
    </row>
    <row r="60" spans="1:10" ht="25.5" customHeight="1" x14ac:dyDescent="0.2">
      <c r="A60" s="126"/>
      <c r="B60" s="131" t="s">
        <v>68</v>
      </c>
      <c r="C60" s="240" t="s">
        <v>69</v>
      </c>
      <c r="D60" s="241"/>
      <c r="E60" s="241"/>
      <c r="F60" s="136" t="s">
        <v>24</v>
      </c>
      <c r="G60" s="137"/>
      <c r="H60" s="137"/>
      <c r="I60" s="137">
        <f>'SO01 1 Pol'!G84+'SO02 1 Pol'!G180+'SO03 1 Pol'!G116</f>
        <v>0</v>
      </c>
      <c r="J60" s="134" t="str">
        <f>IF(I69=0,"",I60/I69*100)</f>
        <v/>
      </c>
    </row>
    <row r="61" spans="1:10" ht="25.5" customHeight="1" x14ac:dyDescent="0.2">
      <c r="A61" s="126"/>
      <c r="B61" s="131" t="s">
        <v>70</v>
      </c>
      <c r="C61" s="240" t="s">
        <v>71</v>
      </c>
      <c r="D61" s="241"/>
      <c r="E61" s="241"/>
      <c r="F61" s="136" t="s">
        <v>24</v>
      </c>
      <c r="G61" s="137"/>
      <c r="H61" s="137"/>
      <c r="I61" s="137">
        <f>'SO01 1 Pol'!G90+'SO02 1 Pol'!G207+'SO03 1 Pol'!G124</f>
        <v>0</v>
      </c>
      <c r="J61" s="134" t="str">
        <f>IF(I69=0,"",I61/I69*100)</f>
        <v/>
      </c>
    </row>
    <row r="62" spans="1:10" ht="25.5" customHeight="1" x14ac:dyDescent="0.2">
      <c r="A62" s="126"/>
      <c r="B62" s="131" t="s">
        <v>72</v>
      </c>
      <c r="C62" s="240" t="s">
        <v>73</v>
      </c>
      <c r="D62" s="241"/>
      <c r="E62" s="241"/>
      <c r="F62" s="136" t="s">
        <v>24</v>
      </c>
      <c r="G62" s="137"/>
      <c r="H62" s="137"/>
      <c r="I62" s="137">
        <f>'SO02 1 Pol'!G237+'SO03 1 Pol'!G175</f>
        <v>0</v>
      </c>
      <c r="J62" s="134" t="str">
        <f>IF(I69=0,"",I62/I69*100)</f>
        <v/>
      </c>
    </row>
    <row r="63" spans="1:10" ht="25.5" customHeight="1" x14ac:dyDescent="0.2">
      <c r="A63" s="126"/>
      <c r="B63" s="131" t="s">
        <v>74</v>
      </c>
      <c r="C63" s="240" t="s">
        <v>75</v>
      </c>
      <c r="D63" s="241"/>
      <c r="E63" s="241"/>
      <c r="F63" s="136" t="s">
        <v>24</v>
      </c>
      <c r="G63" s="137"/>
      <c r="H63" s="137"/>
      <c r="I63" s="137">
        <f>'SO03 1 Pol'!G178</f>
        <v>0</v>
      </c>
      <c r="J63" s="134" t="str">
        <f>IF(I69=0,"",I63/I69*100)</f>
        <v/>
      </c>
    </row>
    <row r="64" spans="1:10" ht="25.5" customHeight="1" x14ac:dyDescent="0.2">
      <c r="A64" s="126"/>
      <c r="B64" s="131" t="s">
        <v>76</v>
      </c>
      <c r="C64" s="240" t="s">
        <v>77</v>
      </c>
      <c r="D64" s="241"/>
      <c r="E64" s="241"/>
      <c r="F64" s="136" t="s">
        <v>24</v>
      </c>
      <c r="G64" s="137"/>
      <c r="H64" s="137"/>
      <c r="I64" s="137">
        <f>'SO01 1 Pol'!G138+'SO02 1 Pol'!G244+'SO03 1 Pol'!G182</f>
        <v>0</v>
      </c>
      <c r="J64" s="134" t="str">
        <f>IF(I69=0,"",I64/I69*100)</f>
        <v/>
      </c>
    </row>
    <row r="65" spans="1:10" ht="25.5" customHeight="1" x14ac:dyDescent="0.2">
      <c r="A65" s="126"/>
      <c r="B65" s="131" t="s">
        <v>78</v>
      </c>
      <c r="C65" s="240" t="s">
        <v>79</v>
      </c>
      <c r="D65" s="241"/>
      <c r="E65" s="241"/>
      <c r="F65" s="136" t="s">
        <v>26</v>
      </c>
      <c r="G65" s="137"/>
      <c r="H65" s="137"/>
      <c r="I65" s="137">
        <f>'PS01 1 Pol'!G8+'PS01 2 Pol'!G8</f>
        <v>0</v>
      </c>
      <c r="J65" s="134" t="str">
        <f>IF(I69=0,"",I65/I69*100)</f>
        <v/>
      </c>
    </row>
    <row r="66" spans="1:10" ht="25.5" customHeight="1" x14ac:dyDescent="0.2">
      <c r="A66" s="126"/>
      <c r="B66" s="131" t="s">
        <v>80</v>
      </c>
      <c r="C66" s="240" t="s">
        <v>81</v>
      </c>
      <c r="D66" s="241"/>
      <c r="E66" s="241"/>
      <c r="F66" s="136" t="s">
        <v>82</v>
      </c>
      <c r="G66" s="137"/>
      <c r="H66" s="137"/>
      <c r="I66" s="137">
        <f>'SO02 1 Pol'!G251+'SO03 1 Pol'!G188</f>
        <v>0</v>
      </c>
      <c r="J66" s="134" t="str">
        <f>IF(I69=0,"",I66/I69*100)</f>
        <v/>
      </c>
    </row>
    <row r="67" spans="1:10" ht="25.5" customHeight="1" x14ac:dyDescent="0.2">
      <c r="A67" s="126"/>
      <c r="B67" s="131" t="s">
        <v>83</v>
      </c>
      <c r="C67" s="240" t="s">
        <v>27</v>
      </c>
      <c r="D67" s="241"/>
      <c r="E67" s="241"/>
      <c r="F67" s="136" t="s">
        <v>83</v>
      </c>
      <c r="G67" s="137"/>
      <c r="H67" s="137"/>
      <c r="I67" s="137">
        <f>'00 1 Naklady'!G8</f>
        <v>0</v>
      </c>
      <c r="J67" s="134" t="str">
        <f>IF(I69=0,"",I67/I69*100)</f>
        <v/>
      </c>
    </row>
    <row r="68" spans="1:10" ht="25.5" customHeight="1" x14ac:dyDescent="0.2">
      <c r="A68" s="126"/>
      <c r="B68" s="131" t="s">
        <v>84</v>
      </c>
      <c r="C68" s="240" t="s">
        <v>28</v>
      </c>
      <c r="D68" s="241"/>
      <c r="E68" s="241"/>
      <c r="F68" s="136" t="s">
        <v>84</v>
      </c>
      <c r="G68" s="137"/>
      <c r="H68" s="137"/>
      <c r="I68" s="137">
        <f>'00 1 Naklady'!G10</f>
        <v>0</v>
      </c>
      <c r="J68" s="134" t="str">
        <f>IF(I69=0,"",I68/I69*100)</f>
        <v/>
      </c>
    </row>
    <row r="69" spans="1:10" ht="25.5" customHeight="1" x14ac:dyDescent="0.2">
      <c r="A69" s="127"/>
      <c r="B69" s="132" t="s">
        <v>1</v>
      </c>
      <c r="C69" s="132"/>
      <c r="D69" s="133"/>
      <c r="E69" s="133"/>
      <c r="F69" s="138"/>
      <c r="G69" s="139"/>
      <c r="H69" s="139"/>
      <c r="I69" s="139">
        <f>SUM(I58:I68)</f>
        <v>0</v>
      </c>
      <c r="J69" s="135">
        <f>SUM(J58:J68)</f>
        <v>0</v>
      </c>
    </row>
    <row r="70" spans="1:10" x14ac:dyDescent="0.2">
      <c r="F70" s="91"/>
      <c r="G70" s="90"/>
      <c r="H70" s="91"/>
      <c r="I70" s="90"/>
      <c r="J70" s="92"/>
    </row>
    <row r="71" spans="1:10" x14ac:dyDescent="0.2">
      <c r="F71" s="91"/>
      <c r="G71" s="90"/>
      <c r="H71" s="91"/>
      <c r="I71" s="90"/>
      <c r="J71" s="92"/>
    </row>
    <row r="72" spans="1:10" x14ac:dyDescent="0.2">
      <c r="F72" s="91"/>
      <c r="G72" s="90"/>
      <c r="H72" s="91"/>
      <c r="I72" s="90"/>
      <c r="J72" s="92"/>
    </row>
  </sheetData>
  <sheetProtection algorithmName="SHA-512" hashValue="ARB9gjs7RYQ/HTJaI3zWkBGDVDeiBKnp+NBGnyKfzD5l7R542E/s3sJuro1YAkew69u3pfYmv7Ivs/zL2NnBmA==" saltValue="XCPsiFdc0DelMx5sQU4K6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8" t="s">
        <v>7</v>
      </c>
      <c r="B2" s="77"/>
      <c r="C2" s="244"/>
      <c r="D2" s="244"/>
      <c r="E2" s="244"/>
      <c r="F2" s="244"/>
      <c r="G2" s="245"/>
    </row>
    <row r="3" spans="1:7" ht="24.95" customHeight="1" x14ac:dyDescent="0.2">
      <c r="A3" s="78" t="s">
        <v>8</v>
      </c>
      <c r="B3" s="77"/>
      <c r="C3" s="244"/>
      <c r="D3" s="244"/>
      <c r="E3" s="244"/>
      <c r="F3" s="244"/>
      <c r="G3" s="245"/>
    </row>
    <row r="4" spans="1:7" ht="24.95" customHeight="1" x14ac:dyDescent="0.2">
      <c r="A4" s="78" t="s">
        <v>9</v>
      </c>
      <c r="B4" s="77"/>
      <c r="C4" s="244"/>
      <c r="D4" s="244"/>
      <c r="E4" s="244"/>
      <c r="F4" s="244"/>
      <c r="G4" s="245"/>
    </row>
    <row r="5" spans="1:7" x14ac:dyDescent="0.2">
      <c r="B5" s="6"/>
      <c r="C5" s="7"/>
      <c r="D5" s="8"/>
    </row>
  </sheetData>
  <sheetProtection algorithmName="SHA-512" hashValue="6dXkgt0fL0sEH2iJo6kpXgdIaUCgVaq2eBDQqTeFSRE8QBkfVNLF+ikr5ubC8OeXESMW99J5egbLzVuPlW4cmQ==" saltValue="QHoUIcdNRiN1FS/z/UN9Q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0" sqref="C20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85</v>
      </c>
      <c r="B1" s="246"/>
      <c r="C1" s="246"/>
      <c r="D1" s="246"/>
      <c r="E1" s="246"/>
      <c r="F1" s="246"/>
      <c r="G1" s="246"/>
      <c r="AG1" t="s">
        <v>86</v>
      </c>
    </row>
    <row r="2" spans="1:60" ht="24.95" customHeight="1" x14ac:dyDescent="0.2">
      <c r="A2" s="142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87</v>
      </c>
    </row>
    <row r="3" spans="1:60" ht="24.95" customHeight="1" x14ac:dyDescent="0.2">
      <c r="A3" s="142" t="s">
        <v>8</v>
      </c>
      <c r="B3" s="77" t="s">
        <v>46</v>
      </c>
      <c r="C3" s="247" t="s">
        <v>47</v>
      </c>
      <c r="D3" s="248"/>
      <c r="E3" s="248"/>
      <c r="F3" s="248"/>
      <c r="G3" s="249"/>
      <c r="AC3" s="89" t="s">
        <v>88</v>
      </c>
      <c r="AG3" t="s">
        <v>89</v>
      </c>
    </row>
    <row r="4" spans="1:60" ht="24.95" customHeight="1" x14ac:dyDescent="0.2">
      <c r="A4" s="143" t="s">
        <v>9</v>
      </c>
      <c r="B4" s="144" t="s">
        <v>48</v>
      </c>
      <c r="C4" s="250" t="s">
        <v>49</v>
      </c>
      <c r="D4" s="251"/>
      <c r="E4" s="251"/>
      <c r="F4" s="251"/>
      <c r="G4" s="252"/>
      <c r="AG4" t="s">
        <v>90</v>
      </c>
    </row>
    <row r="5" spans="1:60" x14ac:dyDescent="0.2">
      <c r="D5" s="141"/>
    </row>
    <row r="6" spans="1:60" ht="38.25" x14ac:dyDescent="0.2">
      <c r="A6" s="146" t="s">
        <v>91</v>
      </c>
      <c r="B6" s="148" t="s">
        <v>92</v>
      </c>
      <c r="C6" s="148" t="s">
        <v>93</v>
      </c>
      <c r="D6" s="147" t="s">
        <v>94</v>
      </c>
      <c r="E6" s="146" t="s">
        <v>95</v>
      </c>
      <c r="F6" s="145" t="s">
        <v>96</v>
      </c>
      <c r="G6" s="146" t="s">
        <v>29</v>
      </c>
      <c r="H6" s="149" t="s">
        <v>30</v>
      </c>
      <c r="I6" s="149" t="s">
        <v>97</v>
      </c>
      <c r="J6" s="149" t="s">
        <v>31</v>
      </c>
      <c r="K6" s="149" t="s">
        <v>98</v>
      </c>
      <c r="L6" s="149" t="s">
        <v>99</v>
      </c>
      <c r="M6" s="149" t="s">
        <v>100</v>
      </c>
      <c r="N6" s="149" t="s">
        <v>101</v>
      </c>
      <c r="O6" s="149" t="s">
        <v>102</v>
      </c>
      <c r="P6" s="149" t="s">
        <v>103</v>
      </c>
      <c r="Q6" s="149" t="s">
        <v>104</v>
      </c>
      <c r="R6" s="149" t="s">
        <v>105</v>
      </c>
      <c r="S6" s="149" t="s">
        <v>106</v>
      </c>
      <c r="T6" s="149" t="s">
        <v>107</v>
      </c>
      <c r="U6" s="149" t="s">
        <v>108</v>
      </c>
      <c r="V6" s="149" t="s">
        <v>109</v>
      </c>
      <c r="W6" s="149" t="s">
        <v>110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111</v>
      </c>
      <c r="B8" s="162" t="s">
        <v>83</v>
      </c>
      <c r="C8" s="182" t="s">
        <v>27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112</v>
      </c>
    </row>
    <row r="9" spans="1:60" outlineLevel="1" x14ac:dyDescent="0.2">
      <c r="A9" s="174">
        <v>1</v>
      </c>
      <c r="B9" s="175" t="s">
        <v>113</v>
      </c>
      <c r="C9" s="183" t="s">
        <v>114</v>
      </c>
      <c r="D9" s="176" t="s">
        <v>115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116</v>
      </c>
      <c r="T9" s="180" t="s">
        <v>117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161" t="s">
        <v>111</v>
      </c>
      <c r="B10" s="162" t="s">
        <v>84</v>
      </c>
      <c r="C10" s="182" t="s">
        <v>28</v>
      </c>
      <c r="D10" s="163"/>
      <c r="E10" s="164"/>
      <c r="F10" s="165"/>
      <c r="G10" s="165">
        <f>SUMIF(AG11:AG22,"&lt;&gt;NOR",G11:G22)</f>
        <v>0</v>
      </c>
      <c r="H10" s="165"/>
      <c r="I10" s="165">
        <f>SUM(I11:I22)</f>
        <v>0</v>
      </c>
      <c r="J10" s="165"/>
      <c r="K10" s="165">
        <f>SUM(K11:K22)</f>
        <v>0</v>
      </c>
      <c r="L10" s="165"/>
      <c r="M10" s="165">
        <f>SUM(M11:M22)</f>
        <v>0</v>
      </c>
      <c r="N10" s="165"/>
      <c r="O10" s="165">
        <f>SUM(O11:O22)</f>
        <v>0</v>
      </c>
      <c r="P10" s="165"/>
      <c r="Q10" s="165">
        <f>SUM(Q11:Q22)</f>
        <v>0</v>
      </c>
      <c r="R10" s="165"/>
      <c r="S10" s="165"/>
      <c r="T10" s="166"/>
      <c r="U10" s="160"/>
      <c r="V10" s="160">
        <f>SUM(V11:V22)</f>
        <v>0</v>
      </c>
      <c r="W10" s="160"/>
      <c r="AG10" t="s">
        <v>112</v>
      </c>
    </row>
    <row r="11" spans="1:60" outlineLevel="1" x14ac:dyDescent="0.2">
      <c r="A11" s="174">
        <v>2</v>
      </c>
      <c r="B11" s="175" t="s">
        <v>119</v>
      </c>
      <c r="C11" s="183" t="s">
        <v>120</v>
      </c>
      <c r="D11" s="176" t="s">
        <v>121</v>
      </c>
      <c r="E11" s="177">
        <v>1</v>
      </c>
      <c r="F11" s="178"/>
      <c r="G11" s="179">
        <f t="shared" ref="G11:G22" si="0">ROUND(E11*F11,2)</f>
        <v>0</v>
      </c>
      <c r="H11" s="178"/>
      <c r="I11" s="179">
        <f t="shared" ref="I11:I22" si="1">ROUND(E11*H11,2)</f>
        <v>0</v>
      </c>
      <c r="J11" s="178"/>
      <c r="K11" s="179">
        <f t="shared" ref="K11:K22" si="2">ROUND(E11*J11,2)</f>
        <v>0</v>
      </c>
      <c r="L11" s="179">
        <v>21</v>
      </c>
      <c r="M11" s="179">
        <f t="shared" ref="M11:M22" si="3">G11*(1+L11/100)</f>
        <v>0</v>
      </c>
      <c r="N11" s="179">
        <v>0</v>
      </c>
      <c r="O11" s="179">
        <f t="shared" ref="O11:O22" si="4">ROUND(E11*N11,2)</f>
        <v>0</v>
      </c>
      <c r="P11" s="179">
        <v>0</v>
      </c>
      <c r="Q11" s="179">
        <f t="shared" ref="Q11:Q22" si="5">ROUND(E11*P11,2)</f>
        <v>0</v>
      </c>
      <c r="R11" s="179"/>
      <c r="S11" s="179" t="s">
        <v>122</v>
      </c>
      <c r="T11" s="180" t="s">
        <v>117</v>
      </c>
      <c r="U11" s="159">
        <v>0</v>
      </c>
      <c r="V11" s="159">
        <f t="shared" ref="V11:V22" si="6"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4">
        <v>3</v>
      </c>
      <c r="B12" s="175" t="s">
        <v>124</v>
      </c>
      <c r="C12" s="183" t="s">
        <v>125</v>
      </c>
      <c r="D12" s="176" t="s">
        <v>121</v>
      </c>
      <c r="E12" s="177">
        <v>1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122</v>
      </c>
      <c r="T12" s="180" t="s">
        <v>117</v>
      </c>
      <c r="U12" s="159">
        <v>0</v>
      </c>
      <c r="V12" s="159">
        <f t="shared" si="6"/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4</v>
      </c>
      <c r="B13" s="175" t="s">
        <v>126</v>
      </c>
      <c r="C13" s="183" t="s">
        <v>705</v>
      </c>
      <c r="D13" s="176" t="s">
        <v>121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122</v>
      </c>
      <c r="T13" s="180" t="s">
        <v>117</v>
      </c>
      <c r="U13" s="159">
        <v>0</v>
      </c>
      <c r="V13" s="159">
        <f t="shared" si="6"/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5</v>
      </c>
      <c r="B14" s="175" t="s">
        <v>127</v>
      </c>
      <c r="C14" s="183" t="s">
        <v>128</v>
      </c>
      <c r="D14" s="176" t="s">
        <v>121</v>
      </c>
      <c r="E14" s="177">
        <v>1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117</v>
      </c>
      <c r="U14" s="159">
        <v>0</v>
      </c>
      <c r="V14" s="159">
        <f t="shared" si="6"/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6</v>
      </c>
      <c r="B15" s="175" t="s">
        <v>129</v>
      </c>
      <c r="C15" s="183" t="s">
        <v>130</v>
      </c>
      <c r="D15" s="176" t="s">
        <v>115</v>
      </c>
      <c r="E15" s="177">
        <v>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116</v>
      </c>
      <c r="T15" s="180" t="s">
        <v>117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7</v>
      </c>
      <c r="B16" s="175" t="s">
        <v>131</v>
      </c>
      <c r="C16" s="183" t="s">
        <v>132</v>
      </c>
      <c r="D16" s="176" t="s">
        <v>115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116</v>
      </c>
      <c r="T16" s="180" t="s">
        <v>117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118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8</v>
      </c>
      <c r="B17" s="175" t="s">
        <v>133</v>
      </c>
      <c r="C17" s="183" t="s">
        <v>134</v>
      </c>
      <c r="D17" s="176" t="s">
        <v>115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116</v>
      </c>
      <c r="T17" s="180" t="s">
        <v>117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9</v>
      </c>
      <c r="B18" s="175" t="s">
        <v>135</v>
      </c>
      <c r="C18" s="183" t="s">
        <v>136</v>
      </c>
      <c r="D18" s="176" t="s">
        <v>115</v>
      </c>
      <c r="E18" s="177">
        <v>1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116</v>
      </c>
      <c r="T18" s="180" t="s">
        <v>117</v>
      </c>
      <c r="U18" s="159">
        <v>0</v>
      </c>
      <c r="V18" s="159">
        <f t="shared" si="6"/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10</v>
      </c>
      <c r="B19" s="175" t="s">
        <v>137</v>
      </c>
      <c r="C19" s="183" t="s">
        <v>138</v>
      </c>
      <c r="D19" s="176" t="s">
        <v>115</v>
      </c>
      <c r="E19" s="177">
        <v>1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122</v>
      </c>
      <c r="T19" s="180" t="s">
        <v>117</v>
      </c>
      <c r="U19" s="159">
        <v>0</v>
      </c>
      <c r="V19" s="159">
        <f t="shared" si="6"/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118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4">
        <v>11</v>
      </c>
      <c r="B20" s="175" t="s">
        <v>139</v>
      </c>
      <c r="C20" s="183" t="s">
        <v>140</v>
      </c>
      <c r="D20" s="176" t="s">
        <v>115</v>
      </c>
      <c r="E20" s="177">
        <v>1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122</v>
      </c>
      <c r="T20" s="180" t="s">
        <v>117</v>
      </c>
      <c r="U20" s="159">
        <v>0</v>
      </c>
      <c r="V20" s="159">
        <f t="shared" si="6"/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141</v>
      </c>
      <c r="C21" s="183" t="s">
        <v>142</v>
      </c>
      <c r="D21" s="176" t="s">
        <v>115</v>
      </c>
      <c r="E21" s="177">
        <v>1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122</v>
      </c>
      <c r="T21" s="180" t="s">
        <v>117</v>
      </c>
      <c r="U21" s="159">
        <v>0</v>
      </c>
      <c r="V21" s="159">
        <f t="shared" si="6"/>
        <v>0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118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7">
        <v>13</v>
      </c>
      <c r="B22" s="168" t="s">
        <v>143</v>
      </c>
      <c r="C22" s="184" t="s">
        <v>144</v>
      </c>
      <c r="D22" s="169" t="s">
        <v>121</v>
      </c>
      <c r="E22" s="170">
        <v>1</v>
      </c>
      <c r="F22" s="171"/>
      <c r="G22" s="172">
        <f t="shared" si="0"/>
        <v>0</v>
      </c>
      <c r="H22" s="171"/>
      <c r="I22" s="172">
        <f t="shared" si="1"/>
        <v>0</v>
      </c>
      <c r="J22" s="171"/>
      <c r="K22" s="172">
        <f t="shared" si="2"/>
        <v>0</v>
      </c>
      <c r="L22" s="172">
        <v>21</v>
      </c>
      <c r="M22" s="172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2"/>
      <c r="S22" s="172" t="s">
        <v>122</v>
      </c>
      <c r="T22" s="173" t="s">
        <v>117</v>
      </c>
      <c r="U22" s="159">
        <v>0</v>
      </c>
      <c r="V22" s="159">
        <f t="shared" si="6"/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5"/>
      <c r="B23" s="6"/>
      <c r="C23" s="185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v>15</v>
      </c>
      <c r="AF23">
        <v>21</v>
      </c>
    </row>
    <row r="24" spans="1:60" x14ac:dyDescent="0.2">
      <c r="A24" s="153"/>
      <c r="B24" s="154" t="s">
        <v>29</v>
      </c>
      <c r="C24" s="186"/>
      <c r="D24" s="155"/>
      <c r="E24" s="156"/>
      <c r="F24" s="156"/>
      <c r="G24" s="181">
        <f>G8+G10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f>SUMIF(L7:L22,AE23,G7:G22)</f>
        <v>0</v>
      </c>
      <c r="AF24">
        <f>SUMIF(L7:L22,AF23,G7:G22)</f>
        <v>0</v>
      </c>
      <c r="AG24" t="s">
        <v>145</v>
      </c>
    </row>
    <row r="25" spans="1:60" x14ac:dyDescent="0.2">
      <c r="C25" s="187"/>
      <c r="D25" s="141"/>
      <c r="AG25" t="s">
        <v>146</v>
      </c>
    </row>
    <row r="26" spans="1:60" x14ac:dyDescent="0.2">
      <c r="D26" s="141"/>
    </row>
    <row r="27" spans="1:60" x14ac:dyDescent="0.2">
      <c r="D27" s="141"/>
    </row>
    <row r="28" spans="1:60" x14ac:dyDescent="0.2">
      <c r="D28" s="141"/>
    </row>
    <row r="29" spans="1:60" x14ac:dyDescent="0.2">
      <c r="D29" s="141"/>
    </row>
    <row r="30" spans="1:60" x14ac:dyDescent="0.2">
      <c r="D30" s="141"/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C0D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147</v>
      </c>
      <c r="B1" s="246"/>
      <c r="C1" s="246"/>
      <c r="D1" s="246"/>
      <c r="E1" s="246"/>
      <c r="F1" s="246"/>
      <c r="G1" s="246"/>
      <c r="AG1" t="s">
        <v>86</v>
      </c>
    </row>
    <row r="2" spans="1:60" ht="24.95" customHeight="1" x14ac:dyDescent="0.2">
      <c r="A2" s="142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87</v>
      </c>
    </row>
    <row r="3" spans="1:60" ht="24.95" customHeight="1" x14ac:dyDescent="0.2">
      <c r="A3" s="142" t="s">
        <v>8</v>
      </c>
      <c r="B3" s="77" t="s">
        <v>50</v>
      </c>
      <c r="C3" s="247" t="s">
        <v>51</v>
      </c>
      <c r="D3" s="248"/>
      <c r="E3" s="248"/>
      <c r="F3" s="248"/>
      <c r="G3" s="249"/>
      <c r="AC3" s="89" t="s">
        <v>87</v>
      </c>
      <c r="AG3" t="s">
        <v>89</v>
      </c>
    </row>
    <row r="4" spans="1:60" ht="24.95" customHeight="1" x14ac:dyDescent="0.2">
      <c r="A4" s="143" t="s">
        <v>9</v>
      </c>
      <c r="B4" s="144" t="s">
        <v>48</v>
      </c>
      <c r="C4" s="250" t="s">
        <v>51</v>
      </c>
      <c r="D4" s="251"/>
      <c r="E4" s="251"/>
      <c r="F4" s="251"/>
      <c r="G4" s="252"/>
      <c r="AG4" t="s">
        <v>90</v>
      </c>
    </row>
    <row r="5" spans="1:60" x14ac:dyDescent="0.2">
      <c r="D5" s="141"/>
    </row>
    <row r="6" spans="1:60" ht="38.25" x14ac:dyDescent="0.2">
      <c r="A6" s="146" t="s">
        <v>91</v>
      </c>
      <c r="B6" s="148" t="s">
        <v>92</v>
      </c>
      <c r="C6" s="148" t="s">
        <v>93</v>
      </c>
      <c r="D6" s="147" t="s">
        <v>94</v>
      </c>
      <c r="E6" s="146" t="s">
        <v>95</v>
      </c>
      <c r="F6" s="145" t="s">
        <v>96</v>
      </c>
      <c r="G6" s="146" t="s">
        <v>29</v>
      </c>
      <c r="H6" s="149" t="s">
        <v>30</v>
      </c>
      <c r="I6" s="149" t="s">
        <v>97</v>
      </c>
      <c r="J6" s="149" t="s">
        <v>31</v>
      </c>
      <c r="K6" s="149" t="s">
        <v>98</v>
      </c>
      <c r="L6" s="149" t="s">
        <v>99</v>
      </c>
      <c r="M6" s="149" t="s">
        <v>100</v>
      </c>
      <c r="N6" s="149" t="s">
        <v>101</v>
      </c>
      <c r="O6" s="149" t="s">
        <v>102</v>
      </c>
      <c r="P6" s="149" t="s">
        <v>103</v>
      </c>
      <c r="Q6" s="149" t="s">
        <v>104</v>
      </c>
      <c r="R6" s="149" t="s">
        <v>105</v>
      </c>
      <c r="S6" s="149" t="s">
        <v>106</v>
      </c>
      <c r="T6" s="149" t="s">
        <v>107</v>
      </c>
      <c r="U6" s="149" t="s">
        <v>108</v>
      </c>
      <c r="V6" s="149" t="s">
        <v>109</v>
      </c>
      <c r="W6" s="149" t="s">
        <v>110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111</v>
      </c>
      <c r="B8" s="162" t="s">
        <v>48</v>
      </c>
      <c r="C8" s="182" t="s">
        <v>65</v>
      </c>
      <c r="D8" s="163"/>
      <c r="E8" s="164"/>
      <c r="F8" s="165"/>
      <c r="G8" s="165">
        <f>SUMIF(AG9:AG69,"&lt;&gt;NOR",G9:G69)</f>
        <v>0</v>
      </c>
      <c r="H8" s="165"/>
      <c r="I8" s="165">
        <f>SUM(I9:I69)</f>
        <v>0</v>
      </c>
      <c r="J8" s="165"/>
      <c r="K8" s="165">
        <f>SUM(K9:K69)</f>
        <v>0</v>
      </c>
      <c r="L8" s="165"/>
      <c r="M8" s="165">
        <f>SUM(M9:M69)</f>
        <v>0</v>
      </c>
      <c r="N8" s="165"/>
      <c r="O8" s="165">
        <f>SUM(O9:O69)</f>
        <v>305.65999999999997</v>
      </c>
      <c r="P8" s="165"/>
      <c r="Q8" s="165">
        <f>SUM(Q9:Q69)</f>
        <v>0</v>
      </c>
      <c r="R8" s="165"/>
      <c r="S8" s="165"/>
      <c r="T8" s="166"/>
      <c r="U8" s="160"/>
      <c r="V8" s="160">
        <f>SUM(V9:V69)</f>
        <v>956.33</v>
      </c>
      <c r="W8" s="160"/>
      <c r="AG8" t="s">
        <v>112</v>
      </c>
    </row>
    <row r="9" spans="1:60" outlineLevel="1" x14ac:dyDescent="0.2">
      <c r="A9" s="167">
        <v>1</v>
      </c>
      <c r="B9" s="168" t="s">
        <v>148</v>
      </c>
      <c r="C9" s="184" t="s">
        <v>149</v>
      </c>
      <c r="D9" s="169" t="s">
        <v>150</v>
      </c>
      <c r="E9" s="170">
        <v>168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151</v>
      </c>
      <c r="S9" s="172" t="s">
        <v>116</v>
      </c>
      <c r="T9" s="173" t="s">
        <v>152</v>
      </c>
      <c r="U9" s="159">
        <v>9.7000000000000003E-2</v>
      </c>
      <c r="V9" s="159">
        <f>ROUND(E9*U9,2)</f>
        <v>16.3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3" t="s">
        <v>153</v>
      </c>
      <c r="D10" s="254"/>
      <c r="E10" s="254"/>
      <c r="F10" s="254"/>
      <c r="G10" s="254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154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3" t="s">
        <v>155</v>
      </c>
      <c r="D11" s="188"/>
      <c r="E11" s="189">
        <v>168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156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67">
        <v>2</v>
      </c>
      <c r="B12" s="168" t="s">
        <v>157</v>
      </c>
      <c r="C12" s="184" t="s">
        <v>158</v>
      </c>
      <c r="D12" s="169" t="s">
        <v>150</v>
      </c>
      <c r="E12" s="170">
        <v>2.56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151</v>
      </c>
      <c r="S12" s="172" t="s">
        <v>116</v>
      </c>
      <c r="T12" s="173" t="s">
        <v>159</v>
      </c>
      <c r="U12" s="159">
        <v>1.7629999999999999</v>
      </c>
      <c r="V12" s="159">
        <f>ROUND(E12*U12,2)</f>
        <v>4.51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53" t="s">
        <v>160</v>
      </c>
      <c r="D13" s="254"/>
      <c r="E13" s="254"/>
      <c r="F13" s="254"/>
      <c r="G13" s="254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154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3" t="s">
        <v>161</v>
      </c>
      <c r="D14" s="188"/>
      <c r="E14" s="18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156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3" t="s">
        <v>162</v>
      </c>
      <c r="D15" s="188"/>
      <c r="E15" s="189">
        <v>2.56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156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67">
        <v>3</v>
      </c>
      <c r="B16" s="168" t="s">
        <v>163</v>
      </c>
      <c r="C16" s="184" t="s">
        <v>164</v>
      </c>
      <c r="D16" s="169" t="s">
        <v>150</v>
      </c>
      <c r="E16" s="170">
        <v>129.91999999999999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151</v>
      </c>
      <c r="S16" s="172" t="s">
        <v>116</v>
      </c>
      <c r="T16" s="173" t="s">
        <v>152</v>
      </c>
      <c r="U16" s="159">
        <v>0.13</v>
      </c>
      <c r="V16" s="159">
        <f>ROUND(E16*U16,2)</f>
        <v>16.89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33.75" outlineLevel="1" x14ac:dyDescent="0.2">
      <c r="A17" s="157"/>
      <c r="B17" s="158"/>
      <c r="C17" s="253" t="s">
        <v>165</v>
      </c>
      <c r="D17" s="254"/>
      <c r="E17" s="254"/>
      <c r="F17" s="254"/>
      <c r="G17" s="254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154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92" t="str">
        <f>C17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4" t="s">
        <v>166</v>
      </c>
      <c r="D18" s="190"/>
      <c r="E18" s="191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156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5" t="s">
        <v>167</v>
      </c>
      <c r="D19" s="190"/>
      <c r="E19" s="191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156</v>
      </c>
      <c r="AH19" s="150">
        <v>2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5" t="s">
        <v>168</v>
      </c>
      <c r="D20" s="190"/>
      <c r="E20" s="191">
        <v>649.6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156</v>
      </c>
      <c r="AH20" s="150">
        <v>2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4" t="s">
        <v>169</v>
      </c>
      <c r="D21" s="190"/>
      <c r="E21" s="191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156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3" t="s">
        <v>170</v>
      </c>
      <c r="D22" s="188"/>
      <c r="E22" s="189">
        <v>129.91999999999999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156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67">
        <v>4</v>
      </c>
      <c r="B23" s="168" t="s">
        <v>171</v>
      </c>
      <c r="C23" s="184" t="s">
        <v>172</v>
      </c>
      <c r="D23" s="169" t="s">
        <v>150</v>
      </c>
      <c r="E23" s="170">
        <v>259.83999999999997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151</v>
      </c>
      <c r="S23" s="172" t="s">
        <v>116</v>
      </c>
      <c r="T23" s="173" t="s">
        <v>117</v>
      </c>
      <c r="U23" s="159">
        <v>0.16</v>
      </c>
      <c r="V23" s="159">
        <f>ROUND(E23*U23,2)</f>
        <v>41.57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33.75" outlineLevel="1" x14ac:dyDescent="0.2">
      <c r="A24" s="157"/>
      <c r="B24" s="158"/>
      <c r="C24" s="253" t="s">
        <v>165</v>
      </c>
      <c r="D24" s="254"/>
      <c r="E24" s="254"/>
      <c r="F24" s="254"/>
      <c r="G24" s="254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154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92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4" t="s">
        <v>166</v>
      </c>
      <c r="D25" s="190"/>
      <c r="E25" s="191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156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5" t="s">
        <v>167</v>
      </c>
      <c r="D26" s="190"/>
      <c r="E26" s="191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156</v>
      </c>
      <c r="AH26" s="150">
        <v>2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5" t="s">
        <v>168</v>
      </c>
      <c r="D27" s="190"/>
      <c r="E27" s="191">
        <v>649.6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156</v>
      </c>
      <c r="AH27" s="150">
        <v>2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4" t="s">
        <v>169</v>
      </c>
      <c r="D28" s="190"/>
      <c r="E28" s="191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156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3" t="s">
        <v>173</v>
      </c>
      <c r="D29" s="188"/>
      <c r="E29" s="189">
        <v>259.83999999999997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156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5</v>
      </c>
      <c r="B30" s="168" t="s">
        <v>174</v>
      </c>
      <c r="C30" s="184" t="s">
        <v>175</v>
      </c>
      <c r="D30" s="169" t="s">
        <v>150</v>
      </c>
      <c r="E30" s="170">
        <v>259.83999999999997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151</v>
      </c>
      <c r="S30" s="172" t="s">
        <v>116</v>
      </c>
      <c r="T30" s="173" t="s">
        <v>117</v>
      </c>
      <c r="U30" s="159">
        <v>0.3</v>
      </c>
      <c r="V30" s="159">
        <f>ROUND(E30*U30,2)</f>
        <v>77.95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123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33.75" outlineLevel="1" x14ac:dyDescent="0.2">
      <c r="A31" s="157"/>
      <c r="B31" s="158"/>
      <c r="C31" s="253" t="s">
        <v>165</v>
      </c>
      <c r="D31" s="254"/>
      <c r="E31" s="254"/>
      <c r="F31" s="254"/>
      <c r="G31" s="254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154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92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4" t="s">
        <v>166</v>
      </c>
      <c r="D32" s="190"/>
      <c r="E32" s="191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156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5" t="s">
        <v>167</v>
      </c>
      <c r="D33" s="190"/>
      <c r="E33" s="191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156</v>
      </c>
      <c r="AH33" s="150">
        <v>2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5" t="s">
        <v>168</v>
      </c>
      <c r="D34" s="190"/>
      <c r="E34" s="191">
        <v>649.6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156</v>
      </c>
      <c r="AH34" s="150">
        <v>2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4" t="s">
        <v>169</v>
      </c>
      <c r="D35" s="190"/>
      <c r="E35" s="191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156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3" t="s">
        <v>176</v>
      </c>
      <c r="D36" s="188"/>
      <c r="E36" s="189">
        <v>259.83999999999997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156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67">
        <v>6</v>
      </c>
      <c r="B37" s="168" t="s">
        <v>177</v>
      </c>
      <c r="C37" s="184" t="s">
        <v>178</v>
      </c>
      <c r="D37" s="169" t="s">
        <v>179</v>
      </c>
      <c r="E37" s="170">
        <v>947.2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9.8999999999999999E-4</v>
      </c>
      <c r="O37" s="172">
        <f>ROUND(E37*N37,2)</f>
        <v>0.94</v>
      </c>
      <c r="P37" s="172">
        <v>0</v>
      </c>
      <c r="Q37" s="172">
        <f>ROUND(E37*P37,2)</f>
        <v>0</v>
      </c>
      <c r="R37" s="172" t="s">
        <v>151</v>
      </c>
      <c r="S37" s="172" t="s">
        <v>116</v>
      </c>
      <c r="T37" s="173" t="s">
        <v>159</v>
      </c>
      <c r="U37" s="159">
        <v>0.23599999999999999</v>
      </c>
      <c r="V37" s="159">
        <f>ROUND(E37*U37,2)</f>
        <v>223.54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123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53" t="s">
        <v>180</v>
      </c>
      <c r="D38" s="254"/>
      <c r="E38" s="254"/>
      <c r="F38" s="254"/>
      <c r="G38" s="254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154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3" t="s">
        <v>181</v>
      </c>
      <c r="D39" s="188"/>
      <c r="E39" s="18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156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3" t="s">
        <v>182</v>
      </c>
      <c r="D40" s="188"/>
      <c r="E40" s="189">
        <v>102.4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156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3" t="s">
        <v>183</v>
      </c>
      <c r="D41" s="188"/>
      <c r="E41" s="189">
        <v>844.8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156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67">
        <v>7</v>
      </c>
      <c r="B42" s="168" t="s">
        <v>184</v>
      </c>
      <c r="C42" s="184" t="s">
        <v>185</v>
      </c>
      <c r="D42" s="169" t="s">
        <v>179</v>
      </c>
      <c r="E42" s="170">
        <v>947.2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151</v>
      </c>
      <c r="S42" s="172" t="s">
        <v>116</v>
      </c>
      <c r="T42" s="173" t="s">
        <v>159</v>
      </c>
      <c r="U42" s="159">
        <v>7.0000000000000007E-2</v>
      </c>
      <c r="V42" s="159">
        <f>ROUND(E42*U42,2)</f>
        <v>66.3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53" t="s">
        <v>186</v>
      </c>
      <c r="D43" s="254"/>
      <c r="E43" s="254"/>
      <c r="F43" s="254"/>
      <c r="G43" s="254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154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7">
        <v>8</v>
      </c>
      <c r="B44" s="168" t="s">
        <v>187</v>
      </c>
      <c r="C44" s="184" t="s">
        <v>188</v>
      </c>
      <c r="D44" s="169" t="s">
        <v>150</v>
      </c>
      <c r="E44" s="170">
        <v>324.8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151</v>
      </c>
      <c r="S44" s="172" t="s">
        <v>116</v>
      </c>
      <c r="T44" s="173" t="s">
        <v>159</v>
      </c>
      <c r="U44" s="159">
        <v>0.34499999999999997</v>
      </c>
      <c r="V44" s="159">
        <f>ROUND(E44*U44,2)</f>
        <v>112.06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53" t="s">
        <v>189</v>
      </c>
      <c r="D45" s="254"/>
      <c r="E45" s="254"/>
      <c r="F45" s="254"/>
      <c r="G45" s="254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154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3" t="s">
        <v>190</v>
      </c>
      <c r="D46" s="188"/>
      <c r="E46" s="189">
        <v>324.8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156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67">
        <v>9</v>
      </c>
      <c r="B47" s="168" t="s">
        <v>191</v>
      </c>
      <c r="C47" s="184" t="s">
        <v>192</v>
      </c>
      <c r="D47" s="169" t="s">
        <v>150</v>
      </c>
      <c r="E47" s="170">
        <v>224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151</v>
      </c>
      <c r="S47" s="172" t="s">
        <v>116</v>
      </c>
      <c r="T47" s="173" t="s">
        <v>159</v>
      </c>
      <c r="U47" s="159">
        <v>1.0999999999999999E-2</v>
      </c>
      <c r="V47" s="159">
        <f>ROUND(E47*U47,2)</f>
        <v>2.46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53" t="s">
        <v>193</v>
      </c>
      <c r="D48" s="254"/>
      <c r="E48" s="254"/>
      <c r="F48" s="254"/>
      <c r="G48" s="254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154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3" t="s">
        <v>194</v>
      </c>
      <c r="D49" s="188"/>
      <c r="E49" s="18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156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3" t="s">
        <v>195</v>
      </c>
      <c r="D50" s="188"/>
      <c r="E50" s="189">
        <v>224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156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3.75" outlineLevel="1" x14ac:dyDescent="0.2">
      <c r="A51" s="167">
        <v>10</v>
      </c>
      <c r="B51" s="168" t="s">
        <v>196</v>
      </c>
      <c r="C51" s="184" t="s">
        <v>197</v>
      </c>
      <c r="D51" s="169" t="s">
        <v>150</v>
      </c>
      <c r="E51" s="170">
        <v>224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151</v>
      </c>
      <c r="S51" s="172" t="s">
        <v>116</v>
      </c>
      <c r="T51" s="173" t="s">
        <v>152</v>
      </c>
      <c r="U51" s="159">
        <v>0</v>
      </c>
      <c r="V51" s="159">
        <f>ROUND(E51*U51,2)</f>
        <v>0</v>
      </c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123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53" t="s">
        <v>193</v>
      </c>
      <c r="D52" s="254"/>
      <c r="E52" s="254"/>
      <c r="F52" s="254"/>
      <c r="G52" s="254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154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74">
        <v>11</v>
      </c>
      <c r="B53" s="175" t="s">
        <v>198</v>
      </c>
      <c r="C53" s="183" t="s">
        <v>199</v>
      </c>
      <c r="D53" s="176" t="s">
        <v>150</v>
      </c>
      <c r="E53" s="177">
        <v>224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79" t="s">
        <v>151</v>
      </c>
      <c r="S53" s="179" t="s">
        <v>116</v>
      </c>
      <c r="T53" s="180" t="s">
        <v>159</v>
      </c>
      <c r="U53" s="159">
        <v>8.9999999999999993E-3</v>
      </c>
      <c r="V53" s="159">
        <f>ROUND(E53*U53,2)</f>
        <v>2.02</v>
      </c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123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67">
        <v>12</v>
      </c>
      <c r="B54" s="168" t="s">
        <v>200</v>
      </c>
      <c r="C54" s="184" t="s">
        <v>201</v>
      </c>
      <c r="D54" s="169" t="s">
        <v>150</v>
      </c>
      <c r="E54" s="170">
        <v>425.6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151</v>
      </c>
      <c r="S54" s="172" t="s">
        <v>116</v>
      </c>
      <c r="T54" s="173" t="s">
        <v>159</v>
      </c>
      <c r="U54" s="159">
        <v>0.20200000000000001</v>
      </c>
      <c r="V54" s="159">
        <f>ROUND(E54*U54,2)</f>
        <v>85.97</v>
      </c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123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3" t="s">
        <v>202</v>
      </c>
      <c r="D55" s="254"/>
      <c r="E55" s="254"/>
      <c r="F55" s="254"/>
      <c r="G55" s="254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154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3" t="s">
        <v>203</v>
      </c>
      <c r="D56" s="188"/>
      <c r="E56" s="189">
        <v>649.6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156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3" t="s">
        <v>204</v>
      </c>
      <c r="D57" s="188"/>
      <c r="E57" s="189">
        <v>-224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156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13</v>
      </c>
      <c r="B58" s="168" t="s">
        <v>205</v>
      </c>
      <c r="C58" s="184" t="s">
        <v>206</v>
      </c>
      <c r="D58" s="169" t="s">
        <v>150</v>
      </c>
      <c r="E58" s="170">
        <v>179.2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1.7</v>
      </c>
      <c r="O58" s="172">
        <f>ROUND(E58*N58,2)</f>
        <v>304.64</v>
      </c>
      <c r="P58" s="172">
        <v>0</v>
      </c>
      <c r="Q58" s="172">
        <f>ROUND(E58*P58,2)</f>
        <v>0</v>
      </c>
      <c r="R58" s="172" t="s">
        <v>151</v>
      </c>
      <c r="S58" s="172" t="s">
        <v>116</v>
      </c>
      <c r="T58" s="173" t="s">
        <v>159</v>
      </c>
      <c r="U58" s="159">
        <v>1.587</v>
      </c>
      <c r="V58" s="159">
        <f>ROUND(E58*U58,2)</f>
        <v>284.39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123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57"/>
      <c r="B59" s="158"/>
      <c r="C59" s="253" t="s">
        <v>207</v>
      </c>
      <c r="D59" s="254"/>
      <c r="E59" s="254"/>
      <c r="F59" s="254"/>
      <c r="G59" s="254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154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92" t="str">
        <f>C59</f>
        <v>sypaninou z vhodných hornin tř. 1 - 4 nebo materiálem připraveným podél výkopu ve vzdálenosti do 3 m od jeho kraje, pro jakoukoliv hloubku výkopu a jakoukoliv míru zhutnění,</v>
      </c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3" t="s">
        <v>208</v>
      </c>
      <c r="D60" s="188"/>
      <c r="E60" s="189">
        <v>179.2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156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67">
        <v>14</v>
      </c>
      <c r="B61" s="168" t="s">
        <v>209</v>
      </c>
      <c r="C61" s="184" t="s">
        <v>210</v>
      </c>
      <c r="D61" s="169" t="s">
        <v>179</v>
      </c>
      <c r="E61" s="170">
        <v>1120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2" t="s">
        <v>151</v>
      </c>
      <c r="S61" s="172" t="s">
        <v>116</v>
      </c>
      <c r="T61" s="173" t="s">
        <v>152</v>
      </c>
      <c r="U61" s="159">
        <v>1.9E-2</v>
      </c>
      <c r="V61" s="159">
        <f>ROUND(E61*U61,2)</f>
        <v>21.28</v>
      </c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123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53" t="s">
        <v>211</v>
      </c>
      <c r="D62" s="254"/>
      <c r="E62" s="254"/>
      <c r="F62" s="254"/>
      <c r="G62" s="254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154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3" t="s">
        <v>212</v>
      </c>
      <c r="D63" s="188"/>
      <c r="E63" s="189">
        <v>1120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156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4">
        <v>15</v>
      </c>
      <c r="B64" s="175" t="s">
        <v>213</v>
      </c>
      <c r="C64" s="183" t="s">
        <v>214</v>
      </c>
      <c r="D64" s="176" t="s">
        <v>150</v>
      </c>
      <c r="E64" s="177">
        <v>224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 t="s">
        <v>151</v>
      </c>
      <c r="S64" s="179" t="s">
        <v>116</v>
      </c>
      <c r="T64" s="180" t="s">
        <v>159</v>
      </c>
      <c r="U64" s="159">
        <v>0</v>
      </c>
      <c r="V64" s="159">
        <f>ROUND(E64*U64,2)</f>
        <v>0</v>
      </c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67">
        <v>16</v>
      </c>
      <c r="B65" s="168" t="s">
        <v>215</v>
      </c>
      <c r="C65" s="184" t="s">
        <v>216</v>
      </c>
      <c r="D65" s="169" t="s">
        <v>217</v>
      </c>
      <c r="E65" s="170">
        <v>2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2.478E-2</v>
      </c>
      <c r="O65" s="172">
        <f>ROUND(E65*N65,2)</f>
        <v>0.05</v>
      </c>
      <c r="P65" s="172">
        <v>0</v>
      </c>
      <c r="Q65" s="172">
        <f>ROUND(E65*P65,2)</f>
        <v>0</v>
      </c>
      <c r="R65" s="172"/>
      <c r="S65" s="172" t="s">
        <v>122</v>
      </c>
      <c r="T65" s="173" t="s">
        <v>117</v>
      </c>
      <c r="U65" s="159">
        <v>0.54700000000000004</v>
      </c>
      <c r="V65" s="159">
        <f>ROUND(E65*U65,2)</f>
        <v>1.0900000000000001</v>
      </c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123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3" t="s">
        <v>161</v>
      </c>
      <c r="D66" s="188"/>
      <c r="E66" s="18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156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3" t="s">
        <v>218</v>
      </c>
      <c r="D67" s="188"/>
      <c r="E67" s="189">
        <v>2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156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67">
        <v>17</v>
      </c>
      <c r="B68" s="168" t="s">
        <v>219</v>
      </c>
      <c r="C68" s="184" t="s">
        <v>220</v>
      </c>
      <c r="D68" s="169" t="s">
        <v>179</v>
      </c>
      <c r="E68" s="170">
        <v>1120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3.0000000000000001E-5</v>
      </c>
      <c r="O68" s="172">
        <f>ROUND(E68*N68,2)</f>
        <v>0.03</v>
      </c>
      <c r="P68" s="172">
        <v>0</v>
      </c>
      <c r="Q68" s="172">
        <f>ROUND(E68*P68,2)</f>
        <v>0</v>
      </c>
      <c r="R68" s="172" t="s">
        <v>221</v>
      </c>
      <c r="S68" s="172" t="s">
        <v>116</v>
      </c>
      <c r="T68" s="173" t="s">
        <v>222</v>
      </c>
      <c r="U68" s="159">
        <v>0</v>
      </c>
      <c r="V68" s="159">
        <f>ROUND(E68*U68,2)</f>
        <v>0</v>
      </c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223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3" t="s">
        <v>212</v>
      </c>
      <c r="D69" s="188"/>
      <c r="E69" s="189">
        <v>1120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156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1" t="s">
        <v>111</v>
      </c>
      <c r="B70" s="162" t="s">
        <v>66</v>
      </c>
      <c r="C70" s="182" t="s">
        <v>67</v>
      </c>
      <c r="D70" s="163"/>
      <c r="E70" s="164"/>
      <c r="F70" s="165"/>
      <c r="G70" s="165">
        <f>SUMIF(AG71:AG83,"&lt;&gt;NOR",G71:G83)</f>
        <v>0</v>
      </c>
      <c r="H70" s="165"/>
      <c r="I70" s="165">
        <f>SUM(I71:I83)</f>
        <v>0</v>
      </c>
      <c r="J70" s="165"/>
      <c r="K70" s="165">
        <f>SUM(K71:K83)</f>
        <v>0</v>
      </c>
      <c r="L70" s="165"/>
      <c r="M70" s="165">
        <f>SUM(M71:M83)</f>
        <v>0</v>
      </c>
      <c r="N70" s="165"/>
      <c r="O70" s="165">
        <f>SUM(O71:O83)</f>
        <v>85.32</v>
      </c>
      <c r="P70" s="165"/>
      <c r="Q70" s="165">
        <f>SUM(Q71:Q83)</f>
        <v>0</v>
      </c>
      <c r="R70" s="165"/>
      <c r="S70" s="165"/>
      <c r="T70" s="166"/>
      <c r="U70" s="160"/>
      <c r="V70" s="160">
        <f>SUM(V71:V83)</f>
        <v>77.570000000000007</v>
      </c>
      <c r="W70" s="160"/>
      <c r="AG70" t="s">
        <v>112</v>
      </c>
    </row>
    <row r="71" spans="1:60" outlineLevel="1" x14ac:dyDescent="0.2">
      <c r="A71" s="167">
        <v>18</v>
      </c>
      <c r="B71" s="168" t="s">
        <v>224</v>
      </c>
      <c r="C71" s="184" t="s">
        <v>225</v>
      </c>
      <c r="D71" s="169" t="s">
        <v>150</v>
      </c>
      <c r="E71" s="170">
        <v>44.8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1.8907700000000001</v>
      </c>
      <c r="O71" s="172">
        <f>ROUND(E71*N71,2)</f>
        <v>84.71</v>
      </c>
      <c r="P71" s="172">
        <v>0</v>
      </c>
      <c r="Q71" s="172">
        <f>ROUND(E71*P71,2)</f>
        <v>0</v>
      </c>
      <c r="R71" s="172" t="s">
        <v>226</v>
      </c>
      <c r="S71" s="172" t="s">
        <v>116</v>
      </c>
      <c r="T71" s="173" t="s">
        <v>159</v>
      </c>
      <c r="U71" s="159">
        <v>1.6950000000000001</v>
      </c>
      <c r="V71" s="159">
        <f>ROUND(E71*U71,2)</f>
        <v>75.94</v>
      </c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123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53" t="s">
        <v>227</v>
      </c>
      <c r="D72" s="254"/>
      <c r="E72" s="254"/>
      <c r="F72" s="254"/>
      <c r="G72" s="254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154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3" t="s">
        <v>228</v>
      </c>
      <c r="D73" s="188"/>
      <c r="E73" s="189">
        <v>44.8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156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67">
        <v>19</v>
      </c>
      <c r="B74" s="168" t="s">
        <v>229</v>
      </c>
      <c r="C74" s="184" t="s">
        <v>230</v>
      </c>
      <c r="D74" s="169" t="s">
        <v>150</v>
      </c>
      <c r="E74" s="170">
        <v>0.24124999999999999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2.5</v>
      </c>
      <c r="O74" s="172">
        <f>ROUND(E74*N74,2)</f>
        <v>0.6</v>
      </c>
      <c r="P74" s="172">
        <v>0</v>
      </c>
      <c r="Q74" s="172">
        <f>ROUND(E74*P74,2)</f>
        <v>0</v>
      </c>
      <c r="R74" s="172" t="s">
        <v>226</v>
      </c>
      <c r="S74" s="172" t="s">
        <v>116</v>
      </c>
      <c r="T74" s="173" t="s">
        <v>117</v>
      </c>
      <c r="U74" s="159">
        <v>1.1919999999999999</v>
      </c>
      <c r="V74" s="159">
        <f>ROUND(E74*U74,2)</f>
        <v>0.28999999999999998</v>
      </c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123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53" t="s">
        <v>231</v>
      </c>
      <c r="D75" s="254"/>
      <c r="E75" s="254"/>
      <c r="F75" s="254"/>
      <c r="G75" s="254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154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3" t="s">
        <v>232</v>
      </c>
      <c r="D76" s="188"/>
      <c r="E76" s="189">
        <v>0.18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156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3" t="s">
        <v>233</v>
      </c>
      <c r="D77" s="188"/>
      <c r="E77" s="189">
        <v>0.05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156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3" t="s">
        <v>234</v>
      </c>
      <c r="D78" s="188"/>
      <c r="E78" s="189">
        <v>1.125E-2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156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67">
        <v>20</v>
      </c>
      <c r="B79" s="168" t="s">
        <v>235</v>
      </c>
      <c r="C79" s="184" t="s">
        <v>236</v>
      </c>
      <c r="D79" s="169" t="s">
        <v>179</v>
      </c>
      <c r="E79" s="170">
        <v>1.625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4.7999999999999996E-3</v>
      </c>
      <c r="O79" s="172">
        <f>ROUND(E79*N79,2)</f>
        <v>0.01</v>
      </c>
      <c r="P79" s="172">
        <v>0</v>
      </c>
      <c r="Q79" s="172">
        <f>ROUND(E79*P79,2)</f>
        <v>0</v>
      </c>
      <c r="R79" s="172" t="s">
        <v>226</v>
      </c>
      <c r="S79" s="172" t="s">
        <v>116</v>
      </c>
      <c r="T79" s="173" t="s">
        <v>159</v>
      </c>
      <c r="U79" s="159">
        <v>0.82499999999999996</v>
      </c>
      <c r="V79" s="159">
        <f>ROUND(E79*U79,2)</f>
        <v>1.34</v>
      </c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123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53" t="s">
        <v>227</v>
      </c>
      <c r="D80" s="254"/>
      <c r="E80" s="254"/>
      <c r="F80" s="254"/>
      <c r="G80" s="254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154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3" t="s">
        <v>237</v>
      </c>
      <c r="D81" s="188"/>
      <c r="E81" s="189">
        <v>1.1399999999999999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156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3" t="s">
        <v>238</v>
      </c>
      <c r="D82" s="188"/>
      <c r="E82" s="189">
        <v>0.32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156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3" t="s">
        <v>239</v>
      </c>
      <c r="D83" s="188"/>
      <c r="E83" s="189">
        <v>0.16500000000000001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156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">
      <c r="A84" s="161" t="s">
        <v>111</v>
      </c>
      <c r="B84" s="162" t="s">
        <v>68</v>
      </c>
      <c r="C84" s="182" t="s">
        <v>69</v>
      </c>
      <c r="D84" s="163"/>
      <c r="E84" s="164"/>
      <c r="F84" s="165"/>
      <c r="G84" s="165">
        <f>SUMIF(AG85:AG89,"&lt;&gt;NOR",G85:G89)</f>
        <v>0</v>
      </c>
      <c r="H84" s="165"/>
      <c r="I84" s="165">
        <f>SUM(I85:I89)</f>
        <v>0</v>
      </c>
      <c r="J84" s="165"/>
      <c r="K84" s="165">
        <f>SUM(K85:K89)</f>
        <v>0</v>
      </c>
      <c r="L84" s="165"/>
      <c r="M84" s="165">
        <f>SUM(M85:M89)</f>
        <v>0</v>
      </c>
      <c r="N84" s="165"/>
      <c r="O84" s="165">
        <f>SUM(O85:O89)</f>
        <v>0.19</v>
      </c>
      <c r="P84" s="165"/>
      <c r="Q84" s="165">
        <f>SUM(Q85:Q89)</f>
        <v>0</v>
      </c>
      <c r="R84" s="165"/>
      <c r="S84" s="165"/>
      <c r="T84" s="166"/>
      <c r="U84" s="160"/>
      <c r="V84" s="160">
        <f>SUM(V85:V89)</f>
        <v>0.6</v>
      </c>
      <c r="W84" s="160"/>
      <c r="AG84" t="s">
        <v>112</v>
      </c>
    </row>
    <row r="85" spans="1:60" ht="22.5" outlineLevel="1" x14ac:dyDescent="0.2">
      <c r="A85" s="167">
        <v>21</v>
      </c>
      <c r="B85" s="168" t="s">
        <v>240</v>
      </c>
      <c r="C85" s="184" t="s">
        <v>241</v>
      </c>
      <c r="D85" s="169" t="s">
        <v>179</v>
      </c>
      <c r="E85" s="170">
        <v>0.5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0.11</v>
      </c>
      <c r="O85" s="172">
        <f>ROUND(E85*N85,2)</f>
        <v>0.06</v>
      </c>
      <c r="P85" s="172">
        <v>0</v>
      </c>
      <c r="Q85" s="172">
        <f>ROUND(E85*P85,2)</f>
        <v>0</v>
      </c>
      <c r="R85" s="172" t="s">
        <v>242</v>
      </c>
      <c r="S85" s="172" t="s">
        <v>116</v>
      </c>
      <c r="T85" s="173" t="s">
        <v>152</v>
      </c>
      <c r="U85" s="159">
        <v>1.1930000000000001</v>
      </c>
      <c r="V85" s="159">
        <f>ROUND(E85*U85,2)</f>
        <v>0.6</v>
      </c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123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53" t="s">
        <v>243</v>
      </c>
      <c r="D86" s="254"/>
      <c r="E86" s="254"/>
      <c r="F86" s="254"/>
      <c r="G86" s="254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154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3" t="s">
        <v>244</v>
      </c>
      <c r="D87" s="188"/>
      <c r="E87" s="189">
        <v>0.5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156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7">
        <v>22</v>
      </c>
      <c r="B88" s="168" t="s">
        <v>245</v>
      </c>
      <c r="C88" s="184" t="s">
        <v>246</v>
      </c>
      <c r="D88" s="169" t="s">
        <v>247</v>
      </c>
      <c r="E88" s="170">
        <v>0.125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1</v>
      </c>
      <c r="O88" s="172">
        <f>ROUND(E88*N88,2)</f>
        <v>0.13</v>
      </c>
      <c r="P88" s="172">
        <v>0</v>
      </c>
      <c r="Q88" s="172">
        <f>ROUND(E88*P88,2)</f>
        <v>0</v>
      </c>
      <c r="R88" s="172" t="s">
        <v>248</v>
      </c>
      <c r="S88" s="172" t="s">
        <v>116</v>
      </c>
      <c r="T88" s="173" t="s">
        <v>116</v>
      </c>
      <c r="U88" s="159">
        <v>0</v>
      </c>
      <c r="V88" s="159">
        <f>ROUND(E88*U88,2)</f>
        <v>0</v>
      </c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249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3" t="s">
        <v>250</v>
      </c>
      <c r="D89" s="188"/>
      <c r="E89" s="189">
        <v>0.125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156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x14ac:dyDescent="0.2">
      <c r="A90" s="161" t="s">
        <v>111</v>
      </c>
      <c r="B90" s="162" t="s">
        <v>70</v>
      </c>
      <c r="C90" s="182" t="s">
        <v>71</v>
      </c>
      <c r="D90" s="163"/>
      <c r="E90" s="164"/>
      <c r="F90" s="165"/>
      <c r="G90" s="165">
        <f>SUMIF(AG91:AG137,"&lt;&gt;NOR",G91:G137)</f>
        <v>0</v>
      </c>
      <c r="H90" s="165"/>
      <c r="I90" s="165">
        <f>SUM(I91:I137)</f>
        <v>0</v>
      </c>
      <c r="J90" s="165"/>
      <c r="K90" s="165">
        <f>SUM(K91:K137)</f>
        <v>0</v>
      </c>
      <c r="L90" s="165"/>
      <c r="M90" s="165">
        <f>SUM(M91:M137)</f>
        <v>0</v>
      </c>
      <c r="N90" s="165"/>
      <c r="O90" s="165">
        <f>SUM(O91:O137)</f>
        <v>1.9000000000000001</v>
      </c>
      <c r="P90" s="165"/>
      <c r="Q90" s="165">
        <f>SUM(Q91:Q137)</f>
        <v>0</v>
      </c>
      <c r="R90" s="165"/>
      <c r="S90" s="165"/>
      <c r="T90" s="166"/>
      <c r="U90" s="160"/>
      <c r="V90" s="160">
        <f>SUM(V91:V137)</f>
        <v>273.52</v>
      </c>
      <c r="W90" s="160"/>
      <c r="AG90" t="s">
        <v>112</v>
      </c>
    </row>
    <row r="91" spans="1:60" ht="22.5" outlineLevel="1" x14ac:dyDescent="0.2">
      <c r="A91" s="167">
        <v>23</v>
      </c>
      <c r="B91" s="168" t="s">
        <v>251</v>
      </c>
      <c r="C91" s="184" t="s">
        <v>252</v>
      </c>
      <c r="D91" s="169" t="s">
        <v>253</v>
      </c>
      <c r="E91" s="170">
        <v>1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2">
        <v>2.2000000000000001E-4</v>
      </c>
      <c r="O91" s="172">
        <f>ROUND(E91*N91,2)</f>
        <v>0</v>
      </c>
      <c r="P91" s="172">
        <v>0</v>
      </c>
      <c r="Q91" s="172">
        <f>ROUND(E91*P91,2)</f>
        <v>0</v>
      </c>
      <c r="R91" s="172" t="s">
        <v>226</v>
      </c>
      <c r="S91" s="172" t="s">
        <v>116</v>
      </c>
      <c r="T91" s="173" t="s">
        <v>152</v>
      </c>
      <c r="U91" s="159">
        <v>1.2210000000000001</v>
      </c>
      <c r="V91" s="159">
        <f>ROUND(E91*U91,2)</f>
        <v>1.22</v>
      </c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123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3" t="s">
        <v>254</v>
      </c>
      <c r="D92" s="188"/>
      <c r="E92" s="189">
        <v>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156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67">
        <v>24</v>
      </c>
      <c r="B93" s="168" t="s">
        <v>255</v>
      </c>
      <c r="C93" s="184" t="s">
        <v>256</v>
      </c>
      <c r="D93" s="169" t="s">
        <v>253</v>
      </c>
      <c r="E93" s="170">
        <v>3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2.2000000000000001E-4</v>
      </c>
      <c r="O93" s="172">
        <f>ROUND(E93*N93,2)</f>
        <v>0</v>
      </c>
      <c r="P93" s="172">
        <v>0</v>
      </c>
      <c r="Q93" s="172">
        <f>ROUND(E93*P93,2)</f>
        <v>0</v>
      </c>
      <c r="R93" s="172" t="s">
        <v>226</v>
      </c>
      <c r="S93" s="172" t="s">
        <v>116</v>
      </c>
      <c r="T93" s="173" t="s">
        <v>159</v>
      </c>
      <c r="U93" s="159">
        <v>0.75900000000000001</v>
      </c>
      <c r="V93" s="159">
        <f>ROUND(E93*U93,2)</f>
        <v>2.2799999999999998</v>
      </c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123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3" t="s">
        <v>257</v>
      </c>
      <c r="D94" s="188"/>
      <c r="E94" s="189">
        <v>1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156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3" t="s">
        <v>258</v>
      </c>
      <c r="D95" s="188"/>
      <c r="E95" s="189">
        <v>2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156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67">
        <v>25</v>
      </c>
      <c r="B96" s="168" t="s">
        <v>259</v>
      </c>
      <c r="C96" s="184" t="s">
        <v>260</v>
      </c>
      <c r="D96" s="169" t="s">
        <v>253</v>
      </c>
      <c r="E96" s="170">
        <v>1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3.2000000000000003E-4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226</v>
      </c>
      <c r="S96" s="172" t="s">
        <v>116</v>
      </c>
      <c r="T96" s="173" t="s">
        <v>152</v>
      </c>
      <c r="U96" s="159">
        <v>1.0940000000000001</v>
      </c>
      <c r="V96" s="159">
        <f>ROUND(E96*U96,2)</f>
        <v>1.0900000000000001</v>
      </c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3" t="s">
        <v>261</v>
      </c>
      <c r="D97" s="188"/>
      <c r="E97" s="189">
        <v>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156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67">
        <v>26</v>
      </c>
      <c r="B98" s="168" t="s">
        <v>262</v>
      </c>
      <c r="C98" s="184" t="s">
        <v>263</v>
      </c>
      <c r="D98" s="169" t="s">
        <v>217</v>
      </c>
      <c r="E98" s="170">
        <v>560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2" t="s">
        <v>226</v>
      </c>
      <c r="S98" s="172" t="s">
        <v>116</v>
      </c>
      <c r="T98" s="173" t="s">
        <v>159</v>
      </c>
      <c r="U98" s="159">
        <v>0.126</v>
      </c>
      <c r="V98" s="159">
        <f>ROUND(E98*U98,2)</f>
        <v>70.56</v>
      </c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123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53" t="s">
        <v>227</v>
      </c>
      <c r="D99" s="254"/>
      <c r="E99" s="254"/>
      <c r="F99" s="254"/>
      <c r="G99" s="254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154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7">
        <v>27</v>
      </c>
      <c r="B100" s="168" t="s">
        <v>264</v>
      </c>
      <c r="C100" s="184" t="s">
        <v>265</v>
      </c>
      <c r="D100" s="169" t="s">
        <v>253</v>
      </c>
      <c r="E100" s="170">
        <v>58.666670000000003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2">
        <v>0</v>
      </c>
      <c r="O100" s="172">
        <f>ROUND(E100*N100,2)</f>
        <v>0</v>
      </c>
      <c r="P100" s="172">
        <v>0</v>
      </c>
      <c r="Q100" s="172">
        <f>ROUND(E100*P100,2)</f>
        <v>0</v>
      </c>
      <c r="R100" s="172" t="s">
        <v>226</v>
      </c>
      <c r="S100" s="172" t="s">
        <v>116</v>
      </c>
      <c r="T100" s="173" t="s">
        <v>159</v>
      </c>
      <c r="U100" s="159">
        <v>0.28320000000000001</v>
      </c>
      <c r="V100" s="159">
        <f>ROUND(E100*U100,2)</f>
        <v>16.61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53" t="s">
        <v>227</v>
      </c>
      <c r="D101" s="254"/>
      <c r="E101" s="254"/>
      <c r="F101" s="254"/>
      <c r="G101" s="254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154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3" t="s">
        <v>266</v>
      </c>
      <c r="D102" s="188"/>
      <c r="E102" s="189">
        <v>46.666670000000003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156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3" t="s">
        <v>267</v>
      </c>
      <c r="D103" s="188"/>
      <c r="E103" s="189">
        <v>2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156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3" t="s">
        <v>268</v>
      </c>
      <c r="D104" s="188"/>
      <c r="E104" s="189">
        <v>8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156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3" t="s">
        <v>269</v>
      </c>
      <c r="D105" s="188"/>
      <c r="E105" s="189">
        <v>2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156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74">
        <v>28</v>
      </c>
      <c r="B106" s="175" t="s">
        <v>270</v>
      </c>
      <c r="C106" s="183" t="s">
        <v>271</v>
      </c>
      <c r="D106" s="176" t="s">
        <v>253</v>
      </c>
      <c r="E106" s="177">
        <v>1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9">
        <v>2.2000000000000001E-4</v>
      </c>
      <c r="O106" s="179">
        <f>ROUND(E106*N106,2)</f>
        <v>0</v>
      </c>
      <c r="P106" s="179">
        <v>0</v>
      </c>
      <c r="Q106" s="179">
        <f>ROUND(E106*P106,2)</f>
        <v>0</v>
      </c>
      <c r="R106" s="179" t="s">
        <v>226</v>
      </c>
      <c r="S106" s="179" t="s">
        <v>116</v>
      </c>
      <c r="T106" s="180" t="s">
        <v>159</v>
      </c>
      <c r="U106" s="159">
        <v>1.554</v>
      </c>
      <c r="V106" s="159">
        <f>ROUND(E106*U106,2)</f>
        <v>1.55</v>
      </c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123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74">
        <v>29</v>
      </c>
      <c r="B107" s="175" t="s">
        <v>272</v>
      </c>
      <c r="C107" s="183" t="s">
        <v>273</v>
      </c>
      <c r="D107" s="176" t="s">
        <v>253</v>
      </c>
      <c r="E107" s="177">
        <v>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1.1E-4</v>
      </c>
      <c r="O107" s="179">
        <f>ROUND(E107*N107,2)</f>
        <v>0</v>
      </c>
      <c r="P107" s="179">
        <v>0</v>
      </c>
      <c r="Q107" s="179">
        <f>ROUND(E107*P107,2)</f>
        <v>0</v>
      </c>
      <c r="R107" s="179" t="s">
        <v>226</v>
      </c>
      <c r="S107" s="179" t="s">
        <v>116</v>
      </c>
      <c r="T107" s="180" t="s">
        <v>152</v>
      </c>
      <c r="U107" s="159">
        <v>0.70799999999999996</v>
      </c>
      <c r="V107" s="159">
        <f>ROUND(E107*U107,2)</f>
        <v>0.71</v>
      </c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123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67">
        <v>30</v>
      </c>
      <c r="B108" s="168" t="s">
        <v>274</v>
      </c>
      <c r="C108" s="184" t="s">
        <v>275</v>
      </c>
      <c r="D108" s="169" t="s">
        <v>217</v>
      </c>
      <c r="E108" s="170">
        <v>560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0</v>
      </c>
      <c r="O108" s="172">
        <f>ROUND(E108*N108,2)</f>
        <v>0</v>
      </c>
      <c r="P108" s="172">
        <v>0</v>
      </c>
      <c r="Q108" s="172">
        <f>ROUND(E108*P108,2)</f>
        <v>0</v>
      </c>
      <c r="R108" s="172" t="s">
        <v>226</v>
      </c>
      <c r="S108" s="172" t="s">
        <v>116</v>
      </c>
      <c r="T108" s="173" t="s">
        <v>159</v>
      </c>
      <c r="U108" s="159">
        <v>4.3999999999999997E-2</v>
      </c>
      <c r="V108" s="159">
        <f>ROUND(E108*U108,2)</f>
        <v>24.64</v>
      </c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53" t="s">
        <v>276</v>
      </c>
      <c r="D109" s="254"/>
      <c r="E109" s="254"/>
      <c r="F109" s="254"/>
      <c r="G109" s="254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154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31</v>
      </c>
      <c r="B110" s="168" t="s">
        <v>277</v>
      </c>
      <c r="C110" s="184" t="s">
        <v>278</v>
      </c>
      <c r="D110" s="169" t="s">
        <v>217</v>
      </c>
      <c r="E110" s="170">
        <v>560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</v>
      </c>
      <c r="O110" s="172">
        <f>ROUND(E110*N110,2)</f>
        <v>0</v>
      </c>
      <c r="P110" s="172">
        <v>0</v>
      </c>
      <c r="Q110" s="172">
        <f>ROUND(E110*P110,2)</f>
        <v>0</v>
      </c>
      <c r="R110" s="172" t="s">
        <v>226</v>
      </c>
      <c r="S110" s="172" t="s">
        <v>116</v>
      </c>
      <c r="T110" s="173" t="s">
        <v>159</v>
      </c>
      <c r="U110" s="159">
        <v>0.21</v>
      </c>
      <c r="V110" s="159">
        <f>ROUND(E110*U110,2)</f>
        <v>117.6</v>
      </c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123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253" t="s">
        <v>279</v>
      </c>
      <c r="D111" s="254"/>
      <c r="E111" s="254"/>
      <c r="F111" s="254"/>
      <c r="G111" s="254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154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67">
        <v>32</v>
      </c>
      <c r="B112" s="168" t="s">
        <v>280</v>
      </c>
      <c r="C112" s="184" t="s">
        <v>281</v>
      </c>
      <c r="D112" s="169" t="s">
        <v>253</v>
      </c>
      <c r="E112" s="170">
        <v>1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0.12303</v>
      </c>
      <c r="O112" s="172">
        <f>ROUND(E112*N112,2)</f>
        <v>0.12</v>
      </c>
      <c r="P112" s="172">
        <v>0</v>
      </c>
      <c r="Q112" s="172">
        <f>ROUND(E112*P112,2)</f>
        <v>0</v>
      </c>
      <c r="R112" s="172" t="s">
        <v>226</v>
      </c>
      <c r="S112" s="172" t="s">
        <v>116</v>
      </c>
      <c r="T112" s="173" t="s">
        <v>159</v>
      </c>
      <c r="U112" s="159">
        <v>0.86299999999999999</v>
      </c>
      <c r="V112" s="159">
        <f>ROUND(E112*U112,2)</f>
        <v>0.86</v>
      </c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123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253" t="s">
        <v>282</v>
      </c>
      <c r="D113" s="254"/>
      <c r="E113" s="254"/>
      <c r="F113" s="254"/>
      <c r="G113" s="254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154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67">
        <v>33</v>
      </c>
      <c r="B114" s="168" t="s">
        <v>283</v>
      </c>
      <c r="C114" s="184" t="s">
        <v>284</v>
      </c>
      <c r="D114" s="169" t="s">
        <v>253</v>
      </c>
      <c r="E114" s="170">
        <v>1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0.32906000000000002</v>
      </c>
      <c r="O114" s="172">
        <f>ROUND(E114*N114,2)</f>
        <v>0.33</v>
      </c>
      <c r="P114" s="172">
        <v>0</v>
      </c>
      <c r="Q114" s="172">
        <f>ROUND(E114*P114,2)</f>
        <v>0</v>
      </c>
      <c r="R114" s="172" t="s">
        <v>226</v>
      </c>
      <c r="S114" s="172" t="s">
        <v>116</v>
      </c>
      <c r="T114" s="173" t="s">
        <v>152</v>
      </c>
      <c r="U114" s="159">
        <v>1.1819999999999999</v>
      </c>
      <c r="V114" s="159">
        <f>ROUND(E114*U114,2)</f>
        <v>1.18</v>
      </c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123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253" t="s">
        <v>282</v>
      </c>
      <c r="D115" s="254"/>
      <c r="E115" s="254"/>
      <c r="F115" s="254"/>
      <c r="G115" s="254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154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4">
        <v>34</v>
      </c>
      <c r="B116" s="175" t="s">
        <v>285</v>
      </c>
      <c r="C116" s="183" t="s">
        <v>286</v>
      </c>
      <c r="D116" s="176" t="s">
        <v>253</v>
      </c>
      <c r="E116" s="177">
        <v>2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9">
        <v>2.1000000000000001E-4</v>
      </c>
      <c r="O116" s="179">
        <f>ROUND(E116*N116,2)</f>
        <v>0</v>
      </c>
      <c r="P116" s="179">
        <v>0</v>
      </c>
      <c r="Q116" s="179">
        <f>ROUND(E116*P116,2)</f>
        <v>0</v>
      </c>
      <c r="R116" s="179" t="s">
        <v>226</v>
      </c>
      <c r="S116" s="179" t="s">
        <v>116</v>
      </c>
      <c r="T116" s="180" t="s">
        <v>159</v>
      </c>
      <c r="U116" s="159">
        <v>0.33600000000000002</v>
      </c>
      <c r="V116" s="159">
        <f>ROUND(E116*U116,2)</f>
        <v>0.67</v>
      </c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123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4">
        <v>35</v>
      </c>
      <c r="B117" s="175" t="s">
        <v>287</v>
      </c>
      <c r="C117" s="183" t="s">
        <v>288</v>
      </c>
      <c r="D117" s="176" t="s">
        <v>217</v>
      </c>
      <c r="E117" s="177">
        <v>560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79" t="s">
        <v>226</v>
      </c>
      <c r="S117" s="179" t="s">
        <v>116</v>
      </c>
      <c r="T117" s="180" t="s">
        <v>159</v>
      </c>
      <c r="U117" s="159">
        <v>2.5999999999999999E-2</v>
      </c>
      <c r="V117" s="159">
        <f>ROUND(E117*U117,2)</f>
        <v>14.56</v>
      </c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123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36</v>
      </c>
      <c r="B118" s="168" t="s">
        <v>289</v>
      </c>
      <c r="C118" s="184" t="s">
        <v>290</v>
      </c>
      <c r="D118" s="169" t="s">
        <v>217</v>
      </c>
      <c r="E118" s="170">
        <v>588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8.0000000000000007E-5</v>
      </c>
      <c r="O118" s="172">
        <f>ROUND(E118*N118,2)</f>
        <v>0.05</v>
      </c>
      <c r="P118" s="172">
        <v>0</v>
      </c>
      <c r="Q118" s="172">
        <f>ROUND(E118*P118,2)</f>
        <v>0</v>
      </c>
      <c r="R118" s="172" t="s">
        <v>226</v>
      </c>
      <c r="S118" s="172" t="s">
        <v>116</v>
      </c>
      <c r="T118" s="173" t="s">
        <v>159</v>
      </c>
      <c r="U118" s="159">
        <v>3.4000000000000002E-2</v>
      </c>
      <c r="V118" s="159">
        <f>ROUND(E118*U118,2)</f>
        <v>19.989999999999998</v>
      </c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123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3" t="s">
        <v>291</v>
      </c>
      <c r="D119" s="188"/>
      <c r="E119" s="189">
        <v>588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156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4">
        <v>37</v>
      </c>
      <c r="B120" s="175" t="s">
        <v>292</v>
      </c>
      <c r="C120" s="183" t="s">
        <v>293</v>
      </c>
      <c r="D120" s="176" t="s">
        <v>121</v>
      </c>
      <c r="E120" s="177">
        <v>1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79"/>
      <c r="S120" s="179" t="s">
        <v>122</v>
      </c>
      <c r="T120" s="180" t="s">
        <v>117</v>
      </c>
      <c r="U120" s="159">
        <v>0</v>
      </c>
      <c r="V120" s="159">
        <f>ROUND(E120*U120,2)</f>
        <v>0</v>
      </c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123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4">
        <v>38</v>
      </c>
      <c r="B121" s="175" t="s">
        <v>294</v>
      </c>
      <c r="C121" s="183" t="s">
        <v>295</v>
      </c>
      <c r="D121" s="176" t="s">
        <v>296</v>
      </c>
      <c r="E121" s="177">
        <v>16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79"/>
      <c r="S121" s="179" t="s">
        <v>122</v>
      </c>
      <c r="T121" s="180" t="s">
        <v>117</v>
      </c>
      <c r="U121" s="159">
        <v>0</v>
      </c>
      <c r="V121" s="159">
        <f>ROUND(E121*U121,2)</f>
        <v>0</v>
      </c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123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1" x14ac:dyDescent="0.2">
      <c r="A122" s="167">
        <v>39</v>
      </c>
      <c r="B122" s="168" t="s">
        <v>297</v>
      </c>
      <c r="C122" s="184" t="s">
        <v>298</v>
      </c>
      <c r="D122" s="169" t="s">
        <v>217</v>
      </c>
      <c r="E122" s="170">
        <v>568.4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2.1299999999999999E-3</v>
      </c>
      <c r="O122" s="172">
        <f>ROUND(E122*N122,2)</f>
        <v>1.21</v>
      </c>
      <c r="P122" s="172">
        <v>0</v>
      </c>
      <c r="Q122" s="172">
        <f>ROUND(E122*P122,2)</f>
        <v>0</v>
      </c>
      <c r="R122" s="172" t="s">
        <v>248</v>
      </c>
      <c r="S122" s="172" t="s">
        <v>116</v>
      </c>
      <c r="T122" s="173" t="s">
        <v>159</v>
      </c>
      <c r="U122" s="159">
        <v>0</v>
      </c>
      <c r="V122" s="159">
        <f>ROUND(E122*U122,2)</f>
        <v>0</v>
      </c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249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3" t="s">
        <v>299</v>
      </c>
      <c r="D123" s="188"/>
      <c r="E123" s="189">
        <v>568.4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156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4">
        <v>40</v>
      </c>
      <c r="B124" s="175" t="s">
        <v>300</v>
      </c>
      <c r="C124" s="183" t="s">
        <v>301</v>
      </c>
      <c r="D124" s="176" t="s">
        <v>253</v>
      </c>
      <c r="E124" s="177">
        <v>2</v>
      </c>
      <c r="F124" s="178"/>
      <c r="G124" s="179">
        <f t="shared" ref="G124:G137" si="0">ROUND(E124*F124,2)</f>
        <v>0</v>
      </c>
      <c r="H124" s="178"/>
      <c r="I124" s="179">
        <f t="shared" ref="I124:I137" si="1">ROUND(E124*H124,2)</f>
        <v>0</v>
      </c>
      <c r="J124" s="178"/>
      <c r="K124" s="179">
        <f t="shared" ref="K124:K137" si="2">ROUND(E124*J124,2)</f>
        <v>0</v>
      </c>
      <c r="L124" s="179">
        <v>21</v>
      </c>
      <c r="M124" s="179">
        <f t="shared" ref="M124:M137" si="3">G124*(1+L124/100)</f>
        <v>0</v>
      </c>
      <c r="N124" s="179">
        <v>2.5000000000000001E-4</v>
      </c>
      <c r="O124" s="179">
        <f t="shared" ref="O124:O137" si="4">ROUND(E124*N124,2)</f>
        <v>0</v>
      </c>
      <c r="P124" s="179">
        <v>0</v>
      </c>
      <c r="Q124" s="179">
        <f t="shared" ref="Q124:Q137" si="5">ROUND(E124*P124,2)</f>
        <v>0</v>
      </c>
      <c r="R124" s="179"/>
      <c r="S124" s="179" t="s">
        <v>122</v>
      </c>
      <c r="T124" s="180" t="s">
        <v>117</v>
      </c>
      <c r="U124" s="159">
        <v>0</v>
      </c>
      <c r="V124" s="159">
        <f t="shared" ref="V124:V137" si="6">ROUND(E124*U124,2)</f>
        <v>0</v>
      </c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249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74">
        <v>41</v>
      </c>
      <c r="B125" s="175" t="s">
        <v>302</v>
      </c>
      <c r="C125" s="183" t="s">
        <v>303</v>
      </c>
      <c r="D125" s="176" t="s">
        <v>253</v>
      </c>
      <c r="E125" s="177">
        <v>59</v>
      </c>
      <c r="F125" s="178"/>
      <c r="G125" s="179">
        <f t="shared" si="0"/>
        <v>0</v>
      </c>
      <c r="H125" s="178"/>
      <c r="I125" s="179">
        <f t="shared" si="1"/>
        <v>0</v>
      </c>
      <c r="J125" s="178"/>
      <c r="K125" s="179">
        <f t="shared" si="2"/>
        <v>0</v>
      </c>
      <c r="L125" s="179">
        <v>21</v>
      </c>
      <c r="M125" s="179">
        <f t="shared" si="3"/>
        <v>0</v>
      </c>
      <c r="N125" s="179">
        <v>4.4000000000000002E-4</v>
      </c>
      <c r="O125" s="179">
        <f t="shared" si="4"/>
        <v>0.03</v>
      </c>
      <c r="P125" s="179">
        <v>0</v>
      </c>
      <c r="Q125" s="179">
        <f t="shared" si="5"/>
        <v>0</v>
      </c>
      <c r="R125" s="179" t="s">
        <v>248</v>
      </c>
      <c r="S125" s="179" t="s">
        <v>116</v>
      </c>
      <c r="T125" s="180" t="s">
        <v>159</v>
      </c>
      <c r="U125" s="159">
        <v>0</v>
      </c>
      <c r="V125" s="159">
        <f t="shared" si="6"/>
        <v>0</v>
      </c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249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2.5" outlineLevel="1" x14ac:dyDescent="0.2">
      <c r="A126" s="174">
        <v>42</v>
      </c>
      <c r="B126" s="175" t="s">
        <v>304</v>
      </c>
      <c r="C126" s="183" t="s">
        <v>305</v>
      </c>
      <c r="D126" s="176" t="s">
        <v>253</v>
      </c>
      <c r="E126" s="177">
        <v>4</v>
      </c>
      <c r="F126" s="178"/>
      <c r="G126" s="179">
        <f t="shared" si="0"/>
        <v>0</v>
      </c>
      <c r="H126" s="178"/>
      <c r="I126" s="179">
        <f t="shared" si="1"/>
        <v>0</v>
      </c>
      <c r="J126" s="178"/>
      <c r="K126" s="179">
        <f t="shared" si="2"/>
        <v>0</v>
      </c>
      <c r="L126" s="179">
        <v>21</v>
      </c>
      <c r="M126" s="179">
        <f t="shared" si="3"/>
        <v>0</v>
      </c>
      <c r="N126" s="179">
        <v>8.0999999999999996E-4</v>
      </c>
      <c r="O126" s="179">
        <f t="shared" si="4"/>
        <v>0</v>
      </c>
      <c r="P126" s="179">
        <v>0</v>
      </c>
      <c r="Q126" s="179">
        <f t="shared" si="5"/>
        <v>0</v>
      </c>
      <c r="R126" s="179" t="s">
        <v>248</v>
      </c>
      <c r="S126" s="179" t="s">
        <v>116</v>
      </c>
      <c r="T126" s="180" t="s">
        <v>116</v>
      </c>
      <c r="U126" s="159">
        <v>0</v>
      </c>
      <c r="V126" s="159">
        <f t="shared" si="6"/>
        <v>0</v>
      </c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249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4">
        <v>43</v>
      </c>
      <c r="B127" s="175" t="s">
        <v>306</v>
      </c>
      <c r="C127" s="183" t="s">
        <v>307</v>
      </c>
      <c r="D127" s="176" t="s">
        <v>253</v>
      </c>
      <c r="E127" s="177">
        <v>1</v>
      </c>
      <c r="F127" s="178"/>
      <c r="G127" s="179">
        <f t="shared" si="0"/>
        <v>0</v>
      </c>
      <c r="H127" s="178"/>
      <c r="I127" s="179">
        <f t="shared" si="1"/>
        <v>0</v>
      </c>
      <c r="J127" s="178"/>
      <c r="K127" s="179">
        <f t="shared" si="2"/>
        <v>0</v>
      </c>
      <c r="L127" s="179">
        <v>21</v>
      </c>
      <c r="M127" s="179">
        <f t="shared" si="3"/>
        <v>0</v>
      </c>
      <c r="N127" s="179">
        <v>9.2000000000000003E-4</v>
      </c>
      <c r="O127" s="179">
        <f t="shared" si="4"/>
        <v>0</v>
      </c>
      <c r="P127" s="179">
        <v>0</v>
      </c>
      <c r="Q127" s="179">
        <f t="shared" si="5"/>
        <v>0</v>
      </c>
      <c r="R127" s="179"/>
      <c r="S127" s="179" t="s">
        <v>122</v>
      </c>
      <c r="T127" s="180" t="s">
        <v>116</v>
      </c>
      <c r="U127" s="159">
        <v>0</v>
      </c>
      <c r="V127" s="159">
        <f t="shared" si="6"/>
        <v>0</v>
      </c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249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4">
        <v>44</v>
      </c>
      <c r="B128" s="175" t="s">
        <v>308</v>
      </c>
      <c r="C128" s="183" t="s">
        <v>309</v>
      </c>
      <c r="D128" s="176" t="s">
        <v>253</v>
      </c>
      <c r="E128" s="177">
        <v>1</v>
      </c>
      <c r="F128" s="178"/>
      <c r="G128" s="179">
        <f t="shared" si="0"/>
        <v>0</v>
      </c>
      <c r="H128" s="178"/>
      <c r="I128" s="179">
        <f t="shared" si="1"/>
        <v>0</v>
      </c>
      <c r="J128" s="178"/>
      <c r="K128" s="179">
        <f t="shared" si="2"/>
        <v>0</v>
      </c>
      <c r="L128" s="179">
        <v>21</v>
      </c>
      <c r="M128" s="179">
        <f t="shared" si="3"/>
        <v>0</v>
      </c>
      <c r="N128" s="179">
        <v>1.6500000000000001E-2</v>
      </c>
      <c r="O128" s="179">
        <f t="shared" si="4"/>
        <v>0.02</v>
      </c>
      <c r="P128" s="179">
        <v>0</v>
      </c>
      <c r="Q128" s="179">
        <f t="shared" si="5"/>
        <v>0</v>
      </c>
      <c r="R128" s="179"/>
      <c r="S128" s="179" t="s">
        <v>122</v>
      </c>
      <c r="T128" s="180" t="s">
        <v>310</v>
      </c>
      <c r="U128" s="159">
        <v>0</v>
      </c>
      <c r="V128" s="159">
        <f t="shared" si="6"/>
        <v>0</v>
      </c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249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33.75" outlineLevel="1" x14ac:dyDescent="0.2">
      <c r="A129" s="174">
        <v>45</v>
      </c>
      <c r="B129" s="175" t="s">
        <v>311</v>
      </c>
      <c r="C129" s="183" t="s">
        <v>312</v>
      </c>
      <c r="D129" s="176" t="s">
        <v>253</v>
      </c>
      <c r="E129" s="177">
        <v>1</v>
      </c>
      <c r="F129" s="178"/>
      <c r="G129" s="179">
        <f t="shared" si="0"/>
        <v>0</v>
      </c>
      <c r="H129" s="178"/>
      <c r="I129" s="179">
        <f t="shared" si="1"/>
        <v>0</v>
      </c>
      <c r="J129" s="178"/>
      <c r="K129" s="179">
        <f t="shared" si="2"/>
        <v>0</v>
      </c>
      <c r="L129" s="179">
        <v>21</v>
      </c>
      <c r="M129" s="179">
        <f t="shared" si="3"/>
        <v>0</v>
      </c>
      <c r="N129" s="179">
        <v>4.8000000000000001E-2</v>
      </c>
      <c r="O129" s="179">
        <f t="shared" si="4"/>
        <v>0.05</v>
      </c>
      <c r="P129" s="179">
        <v>0</v>
      </c>
      <c r="Q129" s="179">
        <f t="shared" si="5"/>
        <v>0</v>
      </c>
      <c r="R129" s="179" t="s">
        <v>248</v>
      </c>
      <c r="S129" s="179" t="s">
        <v>116</v>
      </c>
      <c r="T129" s="180" t="s">
        <v>116</v>
      </c>
      <c r="U129" s="159">
        <v>0</v>
      </c>
      <c r="V129" s="159">
        <f t="shared" si="6"/>
        <v>0</v>
      </c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249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56.25" outlineLevel="1" x14ac:dyDescent="0.2">
      <c r="A130" s="174">
        <v>46</v>
      </c>
      <c r="B130" s="175" t="s">
        <v>313</v>
      </c>
      <c r="C130" s="183" t="s">
        <v>314</v>
      </c>
      <c r="D130" s="176" t="s">
        <v>253</v>
      </c>
      <c r="E130" s="177">
        <v>1</v>
      </c>
      <c r="F130" s="178"/>
      <c r="G130" s="179">
        <f t="shared" si="0"/>
        <v>0</v>
      </c>
      <c r="H130" s="178"/>
      <c r="I130" s="179">
        <f t="shared" si="1"/>
        <v>0</v>
      </c>
      <c r="J130" s="178"/>
      <c r="K130" s="179">
        <f t="shared" si="2"/>
        <v>0</v>
      </c>
      <c r="L130" s="179">
        <v>21</v>
      </c>
      <c r="M130" s="179">
        <f t="shared" si="3"/>
        <v>0</v>
      </c>
      <c r="N130" s="179">
        <v>4.4999999999999997E-3</v>
      </c>
      <c r="O130" s="179">
        <f t="shared" si="4"/>
        <v>0</v>
      </c>
      <c r="P130" s="179">
        <v>0</v>
      </c>
      <c r="Q130" s="179">
        <f t="shared" si="5"/>
        <v>0</v>
      </c>
      <c r="R130" s="179" t="s">
        <v>248</v>
      </c>
      <c r="S130" s="179" t="s">
        <v>116</v>
      </c>
      <c r="T130" s="180" t="s">
        <v>159</v>
      </c>
      <c r="U130" s="159">
        <v>0</v>
      </c>
      <c r="V130" s="159">
        <f t="shared" si="6"/>
        <v>0</v>
      </c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249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33.75" outlineLevel="1" x14ac:dyDescent="0.2">
      <c r="A131" s="174">
        <v>47</v>
      </c>
      <c r="B131" s="175" t="s">
        <v>315</v>
      </c>
      <c r="C131" s="183" t="s">
        <v>316</v>
      </c>
      <c r="D131" s="176" t="s">
        <v>253</v>
      </c>
      <c r="E131" s="177">
        <v>1</v>
      </c>
      <c r="F131" s="178"/>
      <c r="G131" s="179">
        <f t="shared" si="0"/>
        <v>0</v>
      </c>
      <c r="H131" s="178"/>
      <c r="I131" s="179">
        <f t="shared" si="1"/>
        <v>0</v>
      </c>
      <c r="J131" s="178"/>
      <c r="K131" s="179">
        <f t="shared" si="2"/>
        <v>0</v>
      </c>
      <c r="L131" s="179">
        <v>21</v>
      </c>
      <c r="M131" s="179">
        <f t="shared" si="3"/>
        <v>0</v>
      </c>
      <c r="N131" s="179">
        <v>1.4E-2</v>
      </c>
      <c r="O131" s="179">
        <f t="shared" si="4"/>
        <v>0.01</v>
      </c>
      <c r="P131" s="179">
        <v>0</v>
      </c>
      <c r="Q131" s="179">
        <f t="shared" si="5"/>
        <v>0</v>
      </c>
      <c r="R131" s="179" t="s">
        <v>248</v>
      </c>
      <c r="S131" s="179" t="s">
        <v>116</v>
      </c>
      <c r="T131" s="180" t="s">
        <v>159</v>
      </c>
      <c r="U131" s="159">
        <v>0</v>
      </c>
      <c r="V131" s="159">
        <f t="shared" si="6"/>
        <v>0</v>
      </c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249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45" outlineLevel="1" x14ac:dyDescent="0.2">
      <c r="A132" s="174">
        <v>48</v>
      </c>
      <c r="B132" s="175" t="s">
        <v>317</v>
      </c>
      <c r="C132" s="183" t="s">
        <v>318</v>
      </c>
      <c r="D132" s="176" t="s">
        <v>253</v>
      </c>
      <c r="E132" s="177">
        <v>1</v>
      </c>
      <c r="F132" s="178"/>
      <c r="G132" s="179">
        <f t="shared" si="0"/>
        <v>0</v>
      </c>
      <c r="H132" s="178"/>
      <c r="I132" s="179">
        <f t="shared" si="1"/>
        <v>0</v>
      </c>
      <c r="J132" s="178"/>
      <c r="K132" s="179">
        <f t="shared" si="2"/>
        <v>0</v>
      </c>
      <c r="L132" s="179">
        <v>21</v>
      </c>
      <c r="M132" s="179">
        <f t="shared" si="3"/>
        <v>0</v>
      </c>
      <c r="N132" s="179">
        <v>0.03</v>
      </c>
      <c r="O132" s="179">
        <f t="shared" si="4"/>
        <v>0.03</v>
      </c>
      <c r="P132" s="179">
        <v>0</v>
      </c>
      <c r="Q132" s="179">
        <f t="shared" si="5"/>
        <v>0</v>
      </c>
      <c r="R132" s="179" t="s">
        <v>248</v>
      </c>
      <c r="S132" s="179" t="s">
        <v>116</v>
      </c>
      <c r="T132" s="180" t="s">
        <v>116</v>
      </c>
      <c r="U132" s="159">
        <v>0</v>
      </c>
      <c r="V132" s="159">
        <f t="shared" si="6"/>
        <v>0</v>
      </c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249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4">
        <v>49</v>
      </c>
      <c r="B133" s="175" t="s">
        <v>319</v>
      </c>
      <c r="C133" s="183" t="s">
        <v>320</v>
      </c>
      <c r="D133" s="176" t="s">
        <v>253</v>
      </c>
      <c r="E133" s="177">
        <v>1</v>
      </c>
      <c r="F133" s="178"/>
      <c r="G133" s="179">
        <f t="shared" si="0"/>
        <v>0</v>
      </c>
      <c r="H133" s="178"/>
      <c r="I133" s="179">
        <f t="shared" si="1"/>
        <v>0</v>
      </c>
      <c r="J133" s="178"/>
      <c r="K133" s="179">
        <f t="shared" si="2"/>
        <v>0</v>
      </c>
      <c r="L133" s="179">
        <v>21</v>
      </c>
      <c r="M133" s="179">
        <f t="shared" si="3"/>
        <v>0</v>
      </c>
      <c r="N133" s="179">
        <v>8.9999999999999998E-4</v>
      </c>
      <c r="O133" s="179">
        <f t="shared" si="4"/>
        <v>0</v>
      </c>
      <c r="P133" s="179">
        <v>0</v>
      </c>
      <c r="Q133" s="179">
        <f t="shared" si="5"/>
        <v>0</v>
      </c>
      <c r="R133" s="179" t="s">
        <v>248</v>
      </c>
      <c r="S133" s="179" t="s">
        <v>116</v>
      </c>
      <c r="T133" s="180" t="s">
        <v>159</v>
      </c>
      <c r="U133" s="159">
        <v>0</v>
      </c>
      <c r="V133" s="159">
        <f t="shared" si="6"/>
        <v>0</v>
      </c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249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4">
        <v>50</v>
      </c>
      <c r="B134" s="175" t="s">
        <v>321</v>
      </c>
      <c r="C134" s="183" t="s">
        <v>322</v>
      </c>
      <c r="D134" s="176" t="s">
        <v>253</v>
      </c>
      <c r="E134" s="177">
        <v>1</v>
      </c>
      <c r="F134" s="178"/>
      <c r="G134" s="179">
        <f t="shared" si="0"/>
        <v>0</v>
      </c>
      <c r="H134" s="178"/>
      <c r="I134" s="179">
        <f t="shared" si="1"/>
        <v>0</v>
      </c>
      <c r="J134" s="178"/>
      <c r="K134" s="179">
        <f t="shared" si="2"/>
        <v>0</v>
      </c>
      <c r="L134" s="179">
        <v>21</v>
      </c>
      <c r="M134" s="179">
        <f t="shared" si="3"/>
        <v>0</v>
      </c>
      <c r="N134" s="179">
        <v>1.9E-3</v>
      </c>
      <c r="O134" s="179">
        <f t="shared" si="4"/>
        <v>0</v>
      </c>
      <c r="P134" s="179">
        <v>0</v>
      </c>
      <c r="Q134" s="179">
        <f t="shared" si="5"/>
        <v>0</v>
      </c>
      <c r="R134" s="179" t="s">
        <v>248</v>
      </c>
      <c r="S134" s="179" t="s">
        <v>116</v>
      </c>
      <c r="T134" s="180" t="s">
        <v>116</v>
      </c>
      <c r="U134" s="159">
        <v>0</v>
      </c>
      <c r="V134" s="159">
        <f t="shared" si="6"/>
        <v>0</v>
      </c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249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4">
        <v>51</v>
      </c>
      <c r="B135" s="175" t="s">
        <v>323</v>
      </c>
      <c r="C135" s="183" t="s">
        <v>324</v>
      </c>
      <c r="D135" s="176" t="s">
        <v>253</v>
      </c>
      <c r="E135" s="177">
        <v>1</v>
      </c>
      <c r="F135" s="178"/>
      <c r="G135" s="179">
        <f t="shared" si="0"/>
        <v>0</v>
      </c>
      <c r="H135" s="178"/>
      <c r="I135" s="179">
        <f t="shared" si="1"/>
        <v>0</v>
      </c>
      <c r="J135" s="178"/>
      <c r="K135" s="179">
        <f t="shared" si="2"/>
        <v>0</v>
      </c>
      <c r="L135" s="179">
        <v>21</v>
      </c>
      <c r="M135" s="179">
        <f t="shared" si="3"/>
        <v>0</v>
      </c>
      <c r="N135" s="179">
        <v>1.4E-2</v>
      </c>
      <c r="O135" s="179">
        <f t="shared" si="4"/>
        <v>0.01</v>
      </c>
      <c r="P135" s="179">
        <v>0</v>
      </c>
      <c r="Q135" s="179">
        <f t="shared" si="5"/>
        <v>0</v>
      </c>
      <c r="R135" s="179" t="s">
        <v>248</v>
      </c>
      <c r="S135" s="179" t="s">
        <v>116</v>
      </c>
      <c r="T135" s="180" t="s">
        <v>116</v>
      </c>
      <c r="U135" s="159">
        <v>0</v>
      </c>
      <c r="V135" s="159">
        <f t="shared" si="6"/>
        <v>0</v>
      </c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249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74">
        <v>52</v>
      </c>
      <c r="B136" s="175" t="s">
        <v>325</v>
      </c>
      <c r="C136" s="183" t="s">
        <v>326</v>
      </c>
      <c r="D136" s="176" t="s">
        <v>253</v>
      </c>
      <c r="E136" s="177">
        <v>1</v>
      </c>
      <c r="F136" s="178"/>
      <c r="G136" s="179">
        <f t="shared" si="0"/>
        <v>0</v>
      </c>
      <c r="H136" s="178"/>
      <c r="I136" s="179">
        <f t="shared" si="1"/>
        <v>0</v>
      </c>
      <c r="J136" s="178"/>
      <c r="K136" s="179">
        <f t="shared" si="2"/>
        <v>0</v>
      </c>
      <c r="L136" s="179">
        <v>21</v>
      </c>
      <c r="M136" s="179">
        <f t="shared" si="3"/>
        <v>0</v>
      </c>
      <c r="N136" s="179">
        <v>1.41E-2</v>
      </c>
      <c r="O136" s="179">
        <f t="shared" si="4"/>
        <v>0.01</v>
      </c>
      <c r="P136" s="179">
        <v>0</v>
      </c>
      <c r="Q136" s="179">
        <f t="shared" si="5"/>
        <v>0</v>
      </c>
      <c r="R136" s="179" t="s">
        <v>248</v>
      </c>
      <c r="S136" s="179" t="s">
        <v>116</v>
      </c>
      <c r="T136" s="180" t="s">
        <v>116</v>
      </c>
      <c r="U136" s="159">
        <v>0</v>
      </c>
      <c r="V136" s="159">
        <f t="shared" si="6"/>
        <v>0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74">
        <v>53</v>
      </c>
      <c r="B137" s="175" t="s">
        <v>327</v>
      </c>
      <c r="C137" s="183" t="s">
        <v>328</v>
      </c>
      <c r="D137" s="176" t="s">
        <v>253</v>
      </c>
      <c r="E137" s="177">
        <v>1</v>
      </c>
      <c r="F137" s="178"/>
      <c r="G137" s="179">
        <f t="shared" si="0"/>
        <v>0</v>
      </c>
      <c r="H137" s="178"/>
      <c r="I137" s="179">
        <f t="shared" si="1"/>
        <v>0</v>
      </c>
      <c r="J137" s="178"/>
      <c r="K137" s="179">
        <f t="shared" si="2"/>
        <v>0</v>
      </c>
      <c r="L137" s="179">
        <v>21</v>
      </c>
      <c r="M137" s="179">
        <f t="shared" si="3"/>
        <v>0</v>
      </c>
      <c r="N137" s="179">
        <v>2.5899999999999999E-2</v>
      </c>
      <c r="O137" s="179">
        <f t="shared" si="4"/>
        <v>0.03</v>
      </c>
      <c r="P137" s="179">
        <v>0</v>
      </c>
      <c r="Q137" s="179">
        <f t="shared" si="5"/>
        <v>0</v>
      </c>
      <c r="R137" s="179" t="s">
        <v>248</v>
      </c>
      <c r="S137" s="179" t="s">
        <v>116</v>
      </c>
      <c r="T137" s="180" t="s">
        <v>116</v>
      </c>
      <c r="U137" s="159">
        <v>0</v>
      </c>
      <c r="V137" s="159">
        <f t="shared" si="6"/>
        <v>0</v>
      </c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249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x14ac:dyDescent="0.2">
      <c r="A138" s="161" t="s">
        <v>111</v>
      </c>
      <c r="B138" s="162" t="s">
        <v>76</v>
      </c>
      <c r="C138" s="182" t="s">
        <v>77</v>
      </c>
      <c r="D138" s="163"/>
      <c r="E138" s="164"/>
      <c r="F138" s="165"/>
      <c r="G138" s="165">
        <f>SUMIF(AG139:AG143,"&lt;&gt;NOR",G139:G143)</f>
        <v>0</v>
      </c>
      <c r="H138" s="165"/>
      <c r="I138" s="165">
        <f>SUM(I139:I143)</f>
        <v>0</v>
      </c>
      <c r="J138" s="165"/>
      <c r="K138" s="165">
        <f>SUM(K139:K143)</f>
        <v>0</v>
      </c>
      <c r="L138" s="165"/>
      <c r="M138" s="165">
        <f>SUM(M139:M143)</f>
        <v>0</v>
      </c>
      <c r="N138" s="165"/>
      <c r="O138" s="165">
        <f>SUM(O139:O143)</f>
        <v>0</v>
      </c>
      <c r="P138" s="165"/>
      <c r="Q138" s="165">
        <f>SUM(Q139:Q143)</f>
        <v>0</v>
      </c>
      <c r="R138" s="165"/>
      <c r="S138" s="165"/>
      <c r="T138" s="166"/>
      <c r="U138" s="160"/>
      <c r="V138" s="160">
        <f>SUM(V139:V143)</f>
        <v>83.13</v>
      </c>
      <c r="W138" s="160"/>
      <c r="AG138" t="s">
        <v>112</v>
      </c>
    </row>
    <row r="139" spans="1:60" ht="22.5" outlineLevel="1" x14ac:dyDescent="0.2">
      <c r="A139" s="167">
        <v>54</v>
      </c>
      <c r="B139" s="168" t="s">
        <v>329</v>
      </c>
      <c r="C139" s="184" t="s">
        <v>330</v>
      </c>
      <c r="D139" s="169" t="s">
        <v>247</v>
      </c>
      <c r="E139" s="170">
        <v>393.0369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</v>
      </c>
      <c r="O139" s="172">
        <f>ROUND(E139*N139,2)</f>
        <v>0</v>
      </c>
      <c r="P139" s="172">
        <v>0</v>
      </c>
      <c r="Q139" s="172">
        <f>ROUND(E139*P139,2)</f>
        <v>0</v>
      </c>
      <c r="R139" s="172" t="s">
        <v>226</v>
      </c>
      <c r="S139" s="172" t="s">
        <v>116</v>
      </c>
      <c r="T139" s="173" t="s">
        <v>159</v>
      </c>
      <c r="U139" s="159">
        <v>0.21149999999999999</v>
      </c>
      <c r="V139" s="159">
        <f>ROUND(E139*U139,2)</f>
        <v>83.13</v>
      </c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331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53" t="s">
        <v>332</v>
      </c>
      <c r="D140" s="254"/>
      <c r="E140" s="254"/>
      <c r="F140" s="254"/>
      <c r="G140" s="254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154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3" t="s">
        <v>333</v>
      </c>
      <c r="D141" s="188"/>
      <c r="E141" s="18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156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2.5" outlineLevel="1" x14ac:dyDescent="0.2">
      <c r="A142" s="157"/>
      <c r="B142" s="158"/>
      <c r="C142" s="193" t="s">
        <v>334</v>
      </c>
      <c r="D142" s="188"/>
      <c r="E142" s="18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156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3" t="s">
        <v>335</v>
      </c>
      <c r="D143" s="188"/>
      <c r="E143" s="189">
        <v>393.0369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156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x14ac:dyDescent="0.2">
      <c r="A144" s="5"/>
      <c r="B144" s="6"/>
      <c r="C144" s="185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AE144">
        <v>15</v>
      </c>
      <c r="AF144">
        <v>21</v>
      </c>
    </row>
    <row r="145" spans="1:33" x14ac:dyDescent="0.2">
      <c r="A145" s="153"/>
      <c r="B145" s="154" t="s">
        <v>29</v>
      </c>
      <c r="C145" s="186"/>
      <c r="D145" s="155"/>
      <c r="E145" s="156"/>
      <c r="F145" s="156"/>
      <c r="G145" s="181">
        <f>G8+G70+G84+G90+G138</f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AE145">
        <f>SUMIF(L7:L143,AE144,G7:G143)</f>
        <v>0</v>
      </c>
      <c r="AF145">
        <f>SUMIF(L7:L143,AF144,G7:G143)</f>
        <v>0</v>
      </c>
      <c r="AG145" t="s">
        <v>145</v>
      </c>
    </row>
    <row r="146" spans="1:33" x14ac:dyDescent="0.2">
      <c r="C146" s="187"/>
      <c r="D146" s="141"/>
      <c r="AG146" t="s">
        <v>146</v>
      </c>
    </row>
    <row r="147" spans="1:33" x14ac:dyDescent="0.2">
      <c r="D147" s="141"/>
    </row>
    <row r="148" spans="1:33" x14ac:dyDescent="0.2">
      <c r="D148" s="141"/>
    </row>
    <row r="149" spans="1:33" x14ac:dyDescent="0.2">
      <c r="D149" s="141"/>
    </row>
    <row r="150" spans="1:33" x14ac:dyDescent="0.2">
      <c r="D150" s="141"/>
    </row>
    <row r="151" spans="1:33" x14ac:dyDescent="0.2">
      <c r="D151" s="141"/>
    </row>
    <row r="152" spans="1:33" x14ac:dyDescent="0.2">
      <c r="D152" s="141"/>
    </row>
    <row r="153" spans="1:33" x14ac:dyDescent="0.2">
      <c r="D153" s="141"/>
    </row>
    <row r="154" spans="1:33" x14ac:dyDescent="0.2">
      <c r="D154" s="141"/>
    </row>
    <row r="155" spans="1:33" x14ac:dyDescent="0.2">
      <c r="D155" s="141"/>
    </row>
    <row r="156" spans="1:33" x14ac:dyDescent="0.2">
      <c r="D156" s="141"/>
    </row>
    <row r="157" spans="1:33" x14ac:dyDescent="0.2">
      <c r="D157" s="141"/>
    </row>
    <row r="158" spans="1:33" x14ac:dyDescent="0.2">
      <c r="D158" s="141"/>
    </row>
    <row r="159" spans="1:33" x14ac:dyDescent="0.2">
      <c r="D159" s="141"/>
    </row>
    <row r="160" spans="1:33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WyLQj5jnWGSpNeSYDmZAIrsKfPb5mu/Q51k/a9BtnjdoYxzadkknMNFkMXyFmucUqNUZDNNgJkMHXZJwAyUX/g==" saltValue="1EuFmv3mB7sS2mEHVbx0mQ==" spinCount="100000" sheet="1"/>
  <mergeCells count="28">
    <mergeCell ref="C111:G111"/>
    <mergeCell ref="C113:G113"/>
    <mergeCell ref="C115:G115"/>
    <mergeCell ref="C140:G140"/>
    <mergeCell ref="C75:G75"/>
    <mergeCell ref="C80:G80"/>
    <mergeCell ref="C86:G86"/>
    <mergeCell ref="C99:G99"/>
    <mergeCell ref="C101:G101"/>
    <mergeCell ref="C109:G109"/>
    <mergeCell ref="C72:G72"/>
    <mergeCell ref="C17:G17"/>
    <mergeCell ref="C24:G24"/>
    <mergeCell ref="C31:G31"/>
    <mergeCell ref="C38:G38"/>
    <mergeCell ref="C43:G43"/>
    <mergeCell ref="C45:G45"/>
    <mergeCell ref="C48:G48"/>
    <mergeCell ref="C52:G52"/>
    <mergeCell ref="C55:G55"/>
    <mergeCell ref="C59:G59"/>
    <mergeCell ref="C62:G62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24" activePane="bottomLeft" state="frozen"/>
      <selection pane="bottomLeft" activeCell="N227" sqref="N227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147</v>
      </c>
      <c r="B1" s="246"/>
      <c r="C1" s="246"/>
      <c r="D1" s="246"/>
      <c r="E1" s="246"/>
      <c r="F1" s="246"/>
      <c r="G1" s="246"/>
      <c r="AG1" t="s">
        <v>86</v>
      </c>
    </row>
    <row r="2" spans="1:60" ht="24.95" customHeight="1" x14ac:dyDescent="0.2">
      <c r="A2" s="142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87</v>
      </c>
    </row>
    <row r="3" spans="1:60" ht="24.95" customHeight="1" x14ac:dyDescent="0.2">
      <c r="A3" s="142" t="s">
        <v>8</v>
      </c>
      <c r="B3" s="77" t="s">
        <v>52</v>
      </c>
      <c r="C3" s="247" t="s">
        <v>53</v>
      </c>
      <c r="D3" s="248"/>
      <c r="E3" s="248"/>
      <c r="F3" s="248"/>
      <c r="G3" s="249"/>
      <c r="AC3" s="89" t="s">
        <v>87</v>
      </c>
      <c r="AG3" t="s">
        <v>89</v>
      </c>
    </row>
    <row r="4" spans="1:60" ht="24.95" customHeight="1" x14ac:dyDescent="0.2">
      <c r="A4" s="143" t="s">
        <v>9</v>
      </c>
      <c r="B4" s="144" t="s">
        <v>48</v>
      </c>
      <c r="C4" s="250" t="s">
        <v>53</v>
      </c>
      <c r="D4" s="251"/>
      <c r="E4" s="251"/>
      <c r="F4" s="251"/>
      <c r="G4" s="252"/>
      <c r="AG4" t="s">
        <v>90</v>
      </c>
    </row>
    <row r="5" spans="1:60" x14ac:dyDescent="0.2">
      <c r="D5" s="141"/>
    </row>
    <row r="6" spans="1:60" ht="38.25" x14ac:dyDescent="0.2">
      <c r="A6" s="146" t="s">
        <v>91</v>
      </c>
      <c r="B6" s="148" t="s">
        <v>92</v>
      </c>
      <c r="C6" s="148" t="s">
        <v>93</v>
      </c>
      <c r="D6" s="147" t="s">
        <v>94</v>
      </c>
      <c r="E6" s="146" t="s">
        <v>95</v>
      </c>
      <c r="F6" s="145" t="s">
        <v>96</v>
      </c>
      <c r="G6" s="146" t="s">
        <v>29</v>
      </c>
      <c r="H6" s="149" t="s">
        <v>30</v>
      </c>
      <c r="I6" s="149" t="s">
        <v>97</v>
      </c>
      <c r="J6" s="149" t="s">
        <v>31</v>
      </c>
      <c r="K6" s="149" t="s">
        <v>98</v>
      </c>
      <c r="L6" s="149" t="s">
        <v>99</v>
      </c>
      <c r="M6" s="149" t="s">
        <v>100</v>
      </c>
      <c r="N6" s="149" t="s">
        <v>101</v>
      </c>
      <c r="O6" s="149" t="s">
        <v>102</v>
      </c>
      <c r="P6" s="149" t="s">
        <v>103</v>
      </c>
      <c r="Q6" s="149" t="s">
        <v>104</v>
      </c>
      <c r="R6" s="149" t="s">
        <v>105</v>
      </c>
      <c r="S6" s="149" t="s">
        <v>106</v>
      </c>
      <c r="T6" s="149" t="s">
        <v>107</v>
      </c>
      <c r="U6" s="149" t="s">
        <v>108</v>
      </c>
      <c r="V6" s="149" t="s">
        <v>109</v>
      </c>
      <c r="W6" s="149" t="s">
        <v>110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111</v>
      </c>
      <c r="B8" s="162" t="s">
        <v>48</v>
      </c>
      <c r="C8" s="182" t="s">
        <v>65</v>
      </c>
      <c r="D8" s="163"/>
      <c r="E8" s="164"/>
      <c r="F8" s="165"/>
      <c r="G8" s="165">
        <f>SUMIF(AG9:AG163,"&lt;&gt;NOR",G9:G163)</f>
        <v>0</v>
      </c>
      <c r="H8" s="165"/>
      <c r="I8" s="165">
        <f>SUM(I9:I163)</f>
        <v>0</v>
      </c>
      <c r="J8" s="165"/>
      <c r="K8" s="165">
        <f>SUM(K9:K163)</f>
        <v>0</v>
      </c>
      <c r="L8" s="165"/>
      <c r="M8" s="165">
        <f>SUM(M9:M163)</f>
        <v>0</v>
      </c>
      <c r="N8" s="165"/>
      <c r="O8" s="165">
        <f>SUM(O9:O163)</f>
        <v>584.7299999999999</v>
      </c>
      <c r="P8" s="165"/>
      <c r="Q8" s="165">
        <f>SUM(Q9:Q163)</f>
        <v>8.19</v>
      </c>
      <c r="R8" s="165"/>
      <c r="S8" s="165"/>
      <c r="T8" s="166"/>
      <c r="U8" s="160"/>
      <c r="V8" s="160">
        <f>SUM(V9:V163)</f>
        <v>2322.38</v>
      </c>
      <c r="W8" s="160"/>
      <c r="AG8" t="s">
        <v>112</v>
      </c>
    </row>
    <row r="9" spans="1:60" ht="22.5" outlineLevel="1" x14ac:dyDescent="0.2">
      <c r="A9" s="167">
        <v>1</v>
      </c>
      <c r="B9" s="168" t="s">
        <v>336</v>
      </c>
      <c r="C9" s="184" t="s">
        <v>337</v>
      </c>
      <c r="D9" s="169" t="s">
        <v>179</v>
      </c>
      <c r="E9" s="170">
        <v>6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0.19800000000000001</v>
      </c>
      <c r="Q9" s="172">
        <f>ROUND(E9*P9,2)</f>
        <v>1.19</v>
      </c>
      <c r="R9" s="172" t="s">
        <v>242</v>
      </c>
      <c r="S9" s="172" t="s">
        <v>116</v>
      </c>
      <c r="T9" s="173" t="s">
        <v>152</v>
      </c>
      <c r="U9" s="159">
        <v>0.22589999999999999</v>
      </c>
      <c r="V9" s="159">
        <f>ROUND(E9*U9,2)</f>
        <v>1.36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3" t="s">
        <v>338</v>
      </c>
      <c r="D10" s="188"/>
      <c r="E10" s="189">
        <v>6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156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4">
        <v>2</v>
      </c>
      <c r="B11" s="175" t="s">
        <v>339</v>
      </c>
      <c r="C11" s="183" t="s">
        <v>340</v>
      </c>
      <c r="D11" s="176" t="s">
        <v>179</v>
      </c>
      <c r="E11" s="177">
        <v>6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0.33</v>
      </c>
      <c r="Q11" s="179">
        <f>ROUND(E11*P11,2)</f>
        <v>1.98</v>
      </c>
      <c r="R11" s="179" t="s">
        <v>242</v>
      </c>
      <c r="S11" s="179" t="s">
        <v>116</v>
      </c>
      <c r="T11" s="180" t="s">
        <v>117</v>
      </c>
      <c r="U11" s="159">
        <v>0.3135</v>
      </c>
      <c r="V11" s="159">
        <f>ROUND(E11*U11,2)</f>
        <v>1.88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4">
        <v>3</v>
      </c>
      <c r="B12" s="175" t="s">
        <v>341</v>
      </c>
      <c r="C12" s="183" t="s">
        <v>342</v>
      </c>
      <c r="D12" s="176" t="s">
        <v>179</v>
      </c>
      <c r="E12" s="177">
        <v>6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0.19800000000000001</v>
      </c>
      <c r="Q12" s="179">
        <f>ROUND(E12*P12,2)</f>
        <v>1.19</v>
      </c>
      <c r="R12" s="179" t="s">
        <v>242</v>
      </c>
      <c r="S12" s="179" t="s">
        <v>116</v>
      </c>
      <c r="T12" s="180" t="s">
        <v>117</v>
      </c>
      <c r="U12" s="159">
        <v>0.34</v>
      </c>
      <c r="V12" s="159">
        <f>ROUND(E12*U12,2)</f>
        <v>2.04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4">
        <v>4</v>
      </c>
      <c r="B13" s="175" t="s">
        <v>343</v>
      </c>
      <c r="C13" s="183" t="s">
        <v>344</v>
      </c>
      <c r="D13" s="176" t="s">
        <v>179</v>
      </c>
      <c r="E13" s="177">
        <v>6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0.63856999999999997</v>
      </c>
      <c r="Q13" s="179">
        <f>ROUND(E13*P13,2)</f>
        <v>3.83</v>
      </c>
      <c r="R13" s="179" t="s">
        <v>242</v>
      </c>
      <c r="S13" s="179" t="s">
        <v>116</v>
      </c>
      <c r="T13" s="180" t="s">
        <v>152</v>
      </c>
      <c r="U13" s="159">
        <v>0.74</v>
      </c>
      <c r="V13" s="159">
        <f>ROUND(E13*U13,2)</f>
        <v>4.4400000000000004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67">
        <v>5</v>
      </c>
      <c r="B14" s="168" t="s">
        <v>345</v>
      </c>
      <c r="C14" s="184" t="s">
        <v>346</v>
      </c>
      <c r="D14" s="169" t="s">
        <v>217</v>
      </c>
      <c r="E14" s="170">
        <v>2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8.6899999999999998E-3</v>
      </c>
      <c r="O14" s="172">
        <f>ROUND(E14*N14,2)</f>
        <v>0.02</v>
      </c>
      <c r="P14" s="172">
        <v>0</v>
      </c>
      <c r="Q14" s="172">
        <f>ROUND(E14*P14,2)</f>
        <v>0</v>
      </c>
      <c r="R14" s="172" t="s">
        <v>151</v>
      </c>
      <c r="S14" s="172" t="s">
        <v>116</v>
      </c>
      <c r="T14" s="173" t="s">
        <v>152</v>
      </c>
      <c r="U14" s="159">
        <v>0.70299999999999996</v>
      </c>
      <c r="V14" s="159">
        <f>ROUND(E14*U14,2)</f>
        <v>1.41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253" t="s">
        <v>347</v>
      </c>
      <c r="D15" s="254"/>
      <c r="E15" s="254"/>
      <c r="F15" s="254"/>
      <c r="G15" s="254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154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92" t="str">
        <f>C15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3" t="s">
        <v>161</v>
      </c>
      <c r="D16" s="188"/>
      <c r="E16" s="18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156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3" t="s">
        <v>348</v>
      </c>
      <c r="D17" s="188"/>
      <c r="E17" s="189">
        <v>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156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67">
        <v>6</v>
      </c>
      <c r="B18" s="168" t="s">
        <v>349</v>
      </c>
      <c r="C18" s="184" t="s">
        <v>350</v>
      </c>
      <c r="D18" s="169" t="s">
        <v>217</v>
      </c>
      <c r="E18" s="170">
        <v>2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1.2710000000000001E-2</v>
      </c>
      <c r="O18" s="172">
        <f>ROUND(E18*N18,2)</f>
        <v>0.03</v>
      </c>
      <c r="P18" s="172">
        <v>0</v>
      </c>
      <c r="Q18" s="172">
        <f>ROUND(E18*P18,2)</f>
        <v>0</v>
      </c>
      <c r="R18" s="172" t="s">
        <v>151</v>
      </c>
      <c r="S18" s="172" t="s">
        <v>116</v>
      </c>
      <c r="T18" s="173" t="s">
        <v>152</v>
      </c>
      <c r="U18" s="159">
        <v>1.153</v>
      </c>
      <c r="V18" s="159">
        <f>ROUND(E18*U18,2)</f>
        <v>2.31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57"/>
      <c r="B19" s="158"/>
      <c r="C19" s="253" t="s">
        <v>347</v>
      </c>
      <c r="D19" s="254"/>
      <c r="E19" s="254"/>
      <c r="F19" s="254"/>
      <c r="G19" s="254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154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92" t="str">
        <f>C19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3" t="s">
        <v>161</v>
      </c>
      <c r="D20" s="188"/>
      <c r="E20" s="18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156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3" t="s">
        <v>351</v>
      </c>
      <c r="D21" s="188"/>
      <c r="E21" s="189">
        <v>2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156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7">
        <v>7</v>
      </c>
      <c r="B22" s="168" t="s">
        <v>148</v>
      </c>
      <c r="C22" s="184" t="s">
        <v>149</v>
      </c>
      <c r="D22" s="169" t="s">
        <v>150</v>
      </c>
      <c r="E22" s="170">
        <v>198.75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151</v>
      </c>
      <c r="S22" s="172" t="s">
        <v>116</v>
      </c>
      <c r="T22" s="173" t="s">
        <v>117</v>
      </c>
      <c r="U22" s="159">
        <v>9.7000000000000003E-2</v>
      </c>
      <c r="V22" s="159">
        <f>ROUND(E22*U22,2)</f>
        <v>19.28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123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53" t="s">
        <v>153</v>
      </c>
      <c r="D23" s="254"/>
      <c r="E23" s="254"/>
      <c r="F23" s="254"/>
      <c r="G23" s="254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154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3" t="s">
        <v>352</v>
      </c>
      <c r="D24" s="188"/>
      <c r="E24" s="189">
        <v>198.75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156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67">
        <v>8</v>
      </c>
      <c r="B25" s="168" t="s">
        <v>157</v>
      </c>
      <c r="C25" s="184" t="s">
        <v>158</v>
      </c>
      <c r="D25" s="169" t="s">
        <v>150</v>
      </c>
      <c r="E25" s="170">
        <v>18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151</v>
      </c>
      <c r="S25" s="172" t="s">
        <v>116</v>
      </c>
      <c r="T25" s="173" t="s">
        <v>159</v>
      </c>
      <c r="U25" s="159">
        <v>1.7629999999999999</v>
      </c>
      <c r="V25" s="159">
        <f>ROUND(E25*U25,2)</f>
        <v>31.73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123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53" t="s">
        <v>160</v>
      </c>
      <c r="D26" s="254"/>
      <c r="E26" s="254"/>
      <c r="F26" s="254"/>
      <c r="G26" s="254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154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3" t="s">
        <v>161</v>
      </c>
      <c r="D27" s="188"/>
      <c r="E27" s="18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156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3" t="s">
        <v>353</v>
      </c>
      <c r="D28" s="188"/>
      <c r="E28" s="189">
        <v>3.6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156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3" t="s">
        <v>354</v>
      </c>
      <c r="D29" s="188"/>
      <c r="E29" s="189">
        <v>3.6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156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3" t="s">
        <v>355</v>
      </c>
      <c r="D30" s="188"/>
      <c r="E30" s="189">
        <v>10.8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156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7">
        <v>9</v>
      </c>
      <c r="B31" s="168" t="s">
        <v>356</v>
      </c>
      <c r="C31" s="184" t="s">
        <v>357</v>
      </c>
      <c r="D31" s="169" t="s">
        <v>150</v>
      </c>
      <c r="E31" s="170">
        <v>270.02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151</v>
      </c>
      <c r="S31" s="172" t="s">
        <v>116</v>
      </c>
      <c r="T31" s="173" t="s">
        <v>152</v>
      </c>
      <c r="U31" s="159">
        <v>0.1</v>
      </c>
      <c r="V31" s="159">
        <f>ROUND(E31*U31,2)</f>
        <v>27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123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33.75" outlineLevel="1" x14ac:dyDescent="0.2">
      <c r="A32" s="157"/>
      <c r="B32" s="158"/>
      <c r="C32" s="253" t="s">
        <v>165</v>
      </c>
      <c r="D32" s="254"/>
      <c r="E32" s="254"/>
      <c r="F32" s="254"/>
      <c r="G32" s="254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154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92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4" t="s">
        <v>166</v>
      </c>
      <c r="D33" s="190"/>
      <c r="E33" s="191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156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5" t="s">
        <v>358</v>
      </c>
      <c r="D34" s="190"/>
      <c r="E34" s="191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156</v>
      </c>
      <c r="AH34" s="150">
        <v>2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5" t="s">
        <v>359</v>
      </c>
      <c r="D35" s="190"/>
      <c r="E35" s="191">
        <v>12.285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156</v>
      </c>
      <c r="AH35" s="150">
        <v>2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5" t="s">
        <v>167</v>
      </c>
      <c r="D36" s="190"/>
      <c r="E36" s="191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156</v>
      </c>
      <c r="AH36" s="150">
        <v>2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5" t="s">
        <v>360</v>
      </c>
      <c r="D37" s="190"/>
      <c r="E37" s="191">
        <v>125.599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156</v>
      </c>
      <c r="AH37" s="150">
        <v>2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5" t="s">
        <v>361</v>
      </c>
      <c r="D38" s="190"/>
      <c r="E38" s="191">
        <v>15.795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156</v>
      </c>
      <c r="AH38" s="150">
        <v>2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5" t="s">
        <v>362</v>
      </c>
      <c r="D39" s="190"/>
      <c r="E39" s="191">
        <v>4.1760000000000002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156</v>
      </c>
      <c r="AH39" s="150">
        <v>2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5" t="s">
        <v>363</v>
      </c>
      <c r="D40" s="190"/>
      <c r="E40" s="191">
        <v>2.2410000000000001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156</v>
      </c>
      <c r="AH40" s="150">
        <v>2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5" t="s">
        <v>364</v>
      </c>
      <c r="D41" s="190"/>
      <c r="E41" s="191">
        <v>5.1479999999999997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156</v>
      </c>
      <c r="AH41" s="150">
        <v>2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5" t="s">
        <v>365</v>
      </c>
      <c r="D42" s="190"/>
      <c r="E42" s="191">
        <v>48.195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156</v>
      </c>
      <c r="AH42" s="150">
        <v>2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5" t="s">
        <v>366</v>
      </c>
      <c r="D43" s="190"/>
      <c r="E43" s="191">
        <v>818.45780000000002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156</v>
      </c>
      <c r="AH43" s="150">
        <v>2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5" t="s">
        <v>367</v>
      </c>
      <c r="D44" s="190"/>
      <c r="E44" s="191">
        <v>44.414999999999999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156</v>
      </c>
      <c r="AH44" s="150">
        <v>2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5" t="s">
        <v>368</v>
      </c>
      <c r="D45" s="190"/>
      <c r="E45" s="191">
        <v>70.174999999999997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156</v>
      </c>
      <c r="AH45" s="150">
        <v>2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5" t="s">
        <v>369</v>
      </c>
      <c r="D46" s="190"/>
      <c r="E46" s="191">
        <v>124.854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156</v>
      </c>
      <c r="AH46" s="150">
        <v>2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5" t="s">
        <v>370</v>
      </c>
      <c r="D47" s="190"/>
      <c r="E47" s="191">
        <v>95.490399999999994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156</v>
      </c>
      <c r="AH47" s="150">
        <v>2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5" t="s">
        <v>371</v>
      </c>
      <c r="D48" s="190"/>
      <c r="E48" s="191">
        <v>72.706999999999994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156</v>
      </c>
      <c r="AH48" s="150">
        <v>2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5" t="s">
        <v>372</v>
      </c>
      <c r="D49" s="190"/>
      <c r="E49" s="191">
        <v>-89.4375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156</v>
      </c>
      <c r="AH49" s="150">
        <v>2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4" t="s">
        <v>169</v>
      </c>
      <c r="D50" s="190"/>
      <c r="E50" s="191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156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3" t="s">
        <v>373</v>
      </c>
      <c r="D51" s="188"/>
      <c r="E51" s="189">
        <v>270.02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156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7">
        <v>10</v>
      </c>
      <c r="B52" s="168" t="s">
        <v>374</v>
      </c>
      <c r="C52" s="184" t="s">
        <v>375</v>
      </c>
      <c r="D52" s="169" t="s">
        <v>150</v>
      </c>
      <c r="E52" s="170">
        <v>540.04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 t="s">
        <v>151</v>
      </c>
      <c r="S52" s="172" t="s">
        <v>116</v>
      </c>
      <c r="T52" s="173" t="s">
        <v>152</v>
      </c>
      <c r="U52" s="159">
        <v>0.12</v>
      </c>
      <c r="V52" s="159">
        <f>ROUND(E52*U52,2)</f>
        <v>64.8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33.75" outlineLevel="1" x14ac:dyDescent="0.2">
      <c r="A53" s="157"/>
      <c r="B53" s="158"/>
      <c r="C53" s="253" t="s">
        <v>165</v>
      </c>
      <c r="D53" s="254"/>
      <c r="E53" s="254"/>
      <c r="F53" s="254"/>
      <c r="G53" s="254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154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92" t="str">
        <f>C53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4" t="s">
        <v>166</v>
      </c>
      <c r="D54" s="190"/>
      <c r="E54" s="191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156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5" t="s">
        <v>358</v>
      </c>
      <c r="D55" s="190"/>
      <c r="E55" s="191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156</v>
      </c>
      <c r="AH55" s="150">
        <v>2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5" t="s">
        <v>359</v>
      </c>
      <c r="D56" s="190"/>
      <c r="E56" s="191">
        <v>12.285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156</v>
      </c>
      <c r="AH56" s="150">
        <v>2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5" t="s">
        <v>167</v>
      </c>
      <c r="D57" s="190"/>
      <c r="E57" s="191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156</v>
      </c>
      <c r="AH57" s="150">
        <v>2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5" t="s">
        <v>360</v>
      </c>
      <c r="D58" s="190"/>
      <c r="E58" s="191">
        <v>125.599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156</v>
      </c>
      <c r="AH58" s="150">
        <v>2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5" t="s">
        <v>361</v>
      </c>
      <c r="D59" s="190"/>
      <c r="E59" s="191">
        <v>15.795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156</v>
      </c>
      <c r="AH59" s="150">
        <v>2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5" t="s">
        <v>362</v>
      </c>
      <c r="D60" s="190"/>
      <c r="E60" s="191">
        <v>4.1760000000000002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156</v>
      </c>
      <c r="AH60" s="150">
        <v>2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5" t="s">
        <v>363</v>
      </c>
      <c r="D61" s="190"/>
      <c r="E61" s="191">
        <v>2.2410000000000001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156</v>
      </c>
      <c r="AH61" s="150">
        <v>2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5" t="s">
        <v>364</v>
      </c>
      <c r="D62" s="190"/>
      <c r="E62" s="191">
        <v>5.1479999999999997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156</v>
      </c>
      <c r="AH62" s="150">
        <v>2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5" t="s">
        <v>365</v>
      </c>
      <c r="D63" s="190"/>
      <c r="E63" s="191">
        <v>48.195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156</v>
      </c>
      <c r="AH63" s="150">
        <v>2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5" t="s">
        <v>366</v>
      </c>
      <c r="D64" s="190"/>
      <c r="E64" s="191">
        <v>818.45780000000002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156</v>
      </c>
      <c r="AH64" s="150">
        <v>2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5" t="s">
        <v>367</v>
      </c>
      <c r="D65" s="190"/>
      <c r="E65" s="191">
        <v>44.414999999999999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156</v>
      </c>
      <c r="AH65" s="150">
        <v>2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5" t="s">
        <v>368</v>
      </c>
      <c r="D66" s="190"/>
      <c r="E66" s="191">
        <v>70.174999999999997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156</v>
      </c>
      <c r="AH66" s="150">
        <v>2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5" t="s">
        <v>369</v>
      </c>
      <c r="D67" s="190"/>
      <c r="E67" s="191">
        <v>124.854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156</v>
      </c>
      <c r="AH67" s="150">
        <v>2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5" t="s">
        <v>370</v>
      </c>
      <c r="D68" s="190"/>
      <c r="E68" s="191">
        <v>95.490399999999994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156</v>
      </c>
      <c r="AH68" s="150">
        <v>2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5" t="s">
        <v>371</v>
      </c>
      <c r="D69" s="190"/>
      <c r="E69" s="191">
        <v>72.706999999999994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156</v>
      </c>
      <c r="AH69" s="150">
        <v>2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5" t="s">
        <v>372</v>
      </c>
      <c r="D70" s="190"/>
      <c r="E70" s="191">
        <v>-89.4375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156</v>
      </c>
      <c r="AH70" s="150">
        <v>2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4" t="s">
        <v>169</v>
      </c>
      <c r="D71" s="190"/>
      <c r="E71" s="191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156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3" t="s">
        <v>376</v>
      </c>
      <c r="D72" s="188"/>
      <c r="E72" s="189">
        <v>540.04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156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11</v>
      </c>
      <c r="B73" s="168" t="s">
        <v>377</v>
      </c>
      <c r="C73" s="184" t="s">
        <v>378</v>
      </c>
      <c r="D73" s="169" t="s">
        <v>150</v>
      </c>
      <c r="E73" s="170">
        <v>540.04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 t="s">
        <v>151</v>
      </c>
      <c r="S73" s="172" t="s">
        <v>116</v>
      </c>
      <c r="T73" s="173" t="s">
        <v>152</v>
      </c>
      <c r="U73" s="159">
        <v>0.25</v>
      </c>
      <c r="V73" s="159">
        <f>ROUND(E73*U73,2)</f>
        <v>135.01</v>
      </c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123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1" x14ac:dyDescent="0.2">
      <c r="A74" s="157"/>
      <c r="B74" s="158"/>
      <c r="C74" s="253" t="s">
        <v>165</v>
      </c>
      <c r="D74" s="254"/>
      <c r="E74" s="254"/>
      <c r="F74" s="254"/>
      <c r="G74" s="254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154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92" t="str">
        <f>C74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4" t="s">
        <v>166</v>
      </c>
      <c r="D75" s="190"/>
      <c r="E75" s="191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156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5" t="s">
        <v>358</v>
      </c>
      <c r="D76" s="190"/>
      <c r="E76" s="191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156</v>
      </c>
      <c r="AH76" s="150">
        <v>2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5" t="s">
        <v>359</v>
      </c>
      <c r="D77" s="190"/>
      <c r="E77" s="191">
        <v>12.285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156</v>
      </c>
      <c r="AH77" s="150">
        <v>2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5" t="s">
        <v>167</v>
      </c>
      <c r="D78" s="190"/>
      <c r="E78" s="191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156</v>
      </c>
      <c r="AH78" s="150">
        <v>2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5" t="s">
        <v>360</v>
      </c>
      <c r="D79" s="190"/>
      <c r="E79" s="191">
        <v>125.599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156</v>
      </c>
      <c r="AH79" s="150">
        <v>2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5" t="s">
        <v>361</v>
      </c>
      <c r="D80" s="190"/>
      <c r="E80" s="191">
        <v>15.795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156</v>
      </c>
      <c r="AH80" s="150">
        <v>2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5" t="s">
        <v>362</v>
      </c>
      <c r="D81" s="190"/>
      <c r="E81" s="191">
        <v>4.1760000000000002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156</v>
      </c>
      <c r="AH81" s="150">
        <v>2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5" t="s">
        <v>363</v>
      </c>
      <c r="D82" s="190"/>
      <c r="E82" s="191">
        <v>2.2410000000000001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156</v>
      </c>
      <c r="AH82" s="150">
        <v>2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5" t="s">
        <v>364</v>
      </c>
      <c r="D83" s="190"/>
      <c r="E83" s="191">
        <v>5.1479999999999997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156</v>
      </c>
      <c r="AH83" s="150">
        <v>2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5" t="s">
        <v>365</v>
      </c>
      <c r="D84" s="190"/>
      <c r="E84" s="191">
        <v>48.195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156</v>
      </c>
      <c r="AH84" s="150">
        <v>2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5" t="s">
        <v>366</v>
      </c>
      <c r="D85" s="190"/>
      <c r="E85" s="191">
        <v>818.45780000000002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156</v>
      </c>
      <c r="AH85" s="150">
        <v>2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5" t="s">
        <v>367</v>
      </c>
      <c r="D86" s="190"/>
      <c r="E86" s="191">
        <v>44.414999999999999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156</v>
      </c>
      <c r="AH86" s="150">
        <v>2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5" t="s">
        <v>368</v>
      </c>
      <c r="D87" s="190"/>
      <c r="E87" s="191">
        <v>70.174999999999997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156</v>
      </c>
      <c r="AH87" s="150">
        <v>2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5" t="s">
        <v>369</v>
      </c>
      <c r="D88" s="190"/>
      <c r="E88" s="191">
        <v>124.854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156</v>
      </c>
      <c r="AH88" s="150">
        <v>2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5" t="s">
        <v>370</v>
      </c>
      <c r="D89" s="190"/>
      <c r="E89" s="191">
        <v>95.490399999999994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156</v>
      </c>
      <c r="AH89" s="150">
        <v>2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5" t="s">
        <v>371</v>
      </c>
      <c r="D90" s="190"/>
      <c r="E90" s="191">
        <v>72.706999999999994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156</v>
      </c>
      <c r="AH90" s="150">
        <v>2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5" t="s">
        <v>372</v>
      </c>
      <c r="D91" s="190"/>
      <c r="E91" s="191">
        <v>-89.4375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156</v>
      </c>
      <c r="AH91" s="150">
        <v>2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4" t="s">
        <v>169</v>
      </c>
      <c r="D92" s="190"/>
      <c r="E92" s="191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156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3" t="s">
        <v>376</v>
      </c>
      <c r="D93" s="188"/>
      <c r="E93" s="189">
        <v>540.04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156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67">
        <v>12</v>
      </c>
      <c r="B94" s="168" t="s">
        <v>177</v>
      </c>
      <c r="C94" s="184" t="s">
        <v>178</v>
      </c>
      <c r="D94" s="169" t="s">
        <v>179</v>
      </c>
      <c r="E94" s="170">
        <v>1075.4860000000001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9.8999999999999999E-4</v>
      </c>
      <c r="O94" s="172">
        <f>ROUND(E94*N94,2)</f>
        <v>1.06</v>
      </c>
      <c r="P94" s="172">
        <v>0</v>
      </c>
      <c r="Q94" s="172">
        <f>ROUND(E94*P94,2)</f>
        <v>0</v>
      </c>
      <c r="R94" s="172" t="s">
        <v>151</v>
      </c>
      <c r="S94" s="172" t="s">
        <v>116</v>
      </c>
      <c r="T94" s="173" t="s">
        <v>159</v>
      </c>
      <c r="U94" s="159">
        <v>0.23599999999999999</v>
      </c>
      <c r="V94" s="159">
        <f>ROUND(E94*U94,2)</f>
        <v>253.81</v>
      </c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53" t="s">
        <v>180</v>
      </c>
      <c r="D95" s="254"/>
      <c r="E95" s="254"/>
      <c r="F95" s="254"/>
      <c r="G95" s="254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154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3" t="s">
        <v>379</v>
      </c>
      <c r="D96" s="188"/>
      <c r="E96" s="18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156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3" t="s">
        <v>380</v>
      </c>
      <c r="D97" s="188"/>
      <c r="E97" s="189">
        <v>4.9800000000000004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156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3" t="s">
        <v>381</v>
      </c>
      <c r="D98" s="188"/>
      <c r="E98" s="189">
        <v>196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156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3" t="s">
        <v>382</v>
      </c>
      <c r="D99" s="188"/>
      <c r="E99" s="18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156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3" t="s">
        <v>383</v>
      </c>
      <c r="D100" s="188"/>
      <c r="E100" s="189">
        <v>874.50599999999997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156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67">
        <v>13</v>
      </c>
      <c r="B101" s="168" t="s">
        <v>384</v>
      </c>
      <c r="C101" s="184" t="s">
        <v>385</v>
      </c>
      <c r="D101" s="169" t="s">
        <v>179</v>
      </c>
      <c r="E101" s="170">
        <v>902.30799999999999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8.5999999999999998E-4</v>
      </c>
      <c r="O101" s="172">
        <f>ROUND(E101*N101,2)</f>
        <v>0.78</v>
      </c>
      <c r="P101" s="172">
        <v>0</v>
      </c>
      <c r="Q101" s="172">
        <f>ROUND(E101*P101,2)</f>
        <v>0</v>
      </c>
      <c r="R101" s="172" t="s">
        <v>151</v>
      </c>
      <c r="S101" s="172" t="s">
        <v>116</v>
      </c>
      <c r="T101" s="173" t="s">
        <v>152</v>
      </c>
      <c r="U101" s="159">
        <v>0.47899999999999998</v>
      </c>
      <c r="V101" s="159">
        <f>ROUND(E101*U101,2)</f>
        <v>432.21</v>
      </c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53" t="s">
        <v>180</v>
      </c>
      <c r="D102" s="254"/>
      <c r="E102" s="254"/>
      <c r="F102" s="254"/>
      <c r="G102" s="254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154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3" t="s">
        <v>386</v>
      </c>
      <c r="D103" s="188"/>
      <c r="E103" s="18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156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3" t="s">
        <v>387</v>
      </c>
      <c r="D104" s="188"/>
      <c r="E104" s="18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156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3" t="s">
        <v>388</v>
      </c>
      <c r="D105" s="188"/>
      <c r="E105" s="189">
        <v>34.65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156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3" t="s">
        <v>181</v>
      </c>
      <c r="D106" s="188"/>
      <c r="E106" s="18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156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3" t="s">
        <v>389</v>
      </c>
      <c r="D107" s="188"/>
      <c r="E107" s="189">
        <v>264.98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156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3" t="s">
        <v>390</v>
      </c>
      <c r="D108" s="188"/>
      <c r="E108" s="189">
        <v>35.1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156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3" t="s">
        <v>391</v>
      </c>
      <c r="D109" s="188"/>
      <c r="E109" s="189">
        <v>9.2799999999999994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156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3" t="s">
        <v>392</v>
      </c>
      <c r="D110" s="188"/>
      <c r="E110" s="189">
        <v>11.44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156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3" t="s">
        <v>393</v>
      </c>
      <c r="D111" s="188"/>
      <c r="E111" s="189">
        <v>107.1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156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3" t="s">
        <v>394</v>
      </c>
      <c r="D112" s="188"/>
      <c r="E112" s="18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156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3" t="s">
        <v>395</v>
      </c>
      <c r="D113" s="188"/>
      <c r="E113" s="189">
        <v>49.35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156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3" t="s">
        <v>396</v>
      </c>
      <c r="D114" s="188"/>
      <c r="E114" s="189">
        <v>74.95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156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3" t="s">
        <v>397</v>
      </c>
      <c r="D115" s="188"/>
      <c r="E115" s="189">
        <v>135.78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156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3" t="s">
        <v>398</v>
      </c>
      <c r="D116" s="188"/>
      <c r="E116" s="189">
        <v>101.688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156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93" t="s">
        <v>399</v>
      </c>
      <c r="D117" s="188"/>
      <c r="E117" s="189">
        <v>77.989999999999995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156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14</v>
      </c>
      <c r="B118" s="168" t="s">
        <v>184</v>
      </c>
      <c r="C118" s="184" t="s">
        <v>185</v>
      </c>
      <c r="D118" s="169" t="s">
        <v>179</v>
      </c>
      <c r="E118" s="170">
        <v>1075.48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 t="s">
        <v>151</v>
      </c>
      <c r="S118" s="172" t="s">
        <v>116</v>
      </c>
      <c r="T118" s="173" t="s">
        <v>159</v>
      </c>
      <c r="U118" s="159">
        <v>7.0000000000000007E-2</v>
      </c>
      <c r="V118" s="159">
        <f>ROUND(E118*U118,2)</f>
        <v>75.28</v>
      </c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123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53" t="s">
        <v>186</v>
      </c>
      <c r="D119" s="254"/>
      <c r="E119" s="254"/>
      <c r="F119" s="254"/>
      <c r="G119" s="254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154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67">
        <v>15</v>
      </c>
      <c r="B120" s="168" t="s">
        <v>400</v>
      </c>
      <c r="C120" s="184" t="s">
        <v>401</v>
      </c>
      <c r="D120" s="169" t="s">
        <v>179</v>
      </c>
      <c r="E120" s="170">
        <v>902.30799999999999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2" t="s">
        <v>151</v>
      </c>
      <c r="S120" s="172" t="s">
        <v>116</v>
      </c>
      <c r="T120" s="173" t="s">
        <v>152</v>
      </c>
      <c r="U120" s="159">
        <v>0.32700000000000001</v>
      </c>
      <c r="V120" s="159">
        <f>ROUND(E120*U120,2)</f>
        <v>295.05</v>
      </c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123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53" t="s">
        <v>186</v>
      </c>
      <c r="D121" s="254"/>
      <c r="E121" s="254"/>
      <c r="F121" s="254"/>
      <c r="G121" s="254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154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16</v>
      </c>
      <c r="B122" s="168" t="s">
        <v>187</v>
      </c>
      <c r="C122" s="184" t="s">
        <v>188</v>
      </c>
      <c r="D122" s="169" t="s">
        <v>150</v>
      </c>
      <c r="E122" s="170">
        <v>675.05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 t="s">
        <v>151</v>
      </c>
      <c r="S122" s="172" t="s">
        <v>116</v>
      </c>
      <c r="T122" s="173" t="s">
        <v>159</v>
      </c>
      <c r="U122" s="159">
        <v>0.34499999999999997</v>
      </c>
      <c r="V122" s="159">
        <f>ROUND(E122*U122,2)</f>
        <v>232.89</v>
      </c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123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53" t="s">
        <v>189</v>
      </c>
      <c r="D123" s="254"/>
      <c r="E123" s="254"/>
      <c r="F123" s="254"/>
      <c r="G123" s="254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154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3" t="s">
        <v>402</v>
      </c>
      <c r="D124" s="188"/>
      <c r="E124" s="189">
        <v>675.05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156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67">
        <v>17</v>
      </c>
      <c r="B125" s="168" t="s">
        <v>191</v>
      </c>
      <c r="C125" s="184" t="s">
        <v>192</v>
      </c>
      <c r="D125" s="169" t="s">
        <v>150</v>
      </c>
      <c r="E125" s="170">
        <v>479.21528999999998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0</v>
      </c>
      <c r="O125" s="172">
        <f>ROUND(E125*N125,2)</f>
        <v>0</v>
      </c>
      <c r="P125" s="172">
        <v>0</v>
      </c>
      <c r="Q125" s="172">
        <f>ROUND(E125*P125,2)</f>
        <v>0</v>
      </c>
      <c r="R125" s="172" t="s">
        <v>151</v>
      </c>
      <c r="S125" s="172" t="s">
        <v>116</v>
      </c>
      <c r="T125" s="173" t="s">
        <v>159</v>
      </c>
      <c r="U125" s="159">
        <v>1.0999999999999999E-2</v>
      </c>
      <c r="V125" s="159">
        <f>ROUND(E125*U125,2)</f>
        <v>5.27</v>
      </c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123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53" t="s">
        <v>193</v>
      </c>
      <c r="D126" s="254"/>
      <c r="E126" s="254"/>
      <c r="F126" s="254"/>
      <c r="G126" s="254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154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3" t="s">
        <v>387</v>
      </c>
      <c r="D127" s="188"/>
      <c r="E127" s="18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156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3" t="s">
        <v>403</v>
      </c>
      <c r="D128" s="188"/>
      <c r="E128" s="189">
        <v>12.285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156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3" t="s">
        <v>404</v>
      </c>
      <c r="D129" s="188"/>
      <c r="E129" s="18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156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3" t="s">
        <v>405</v>
      </c>
      <c r="D130" s="188"/>
      <c r="E130" s="189">
        <v>387.5625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156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3" t="s">
        <v>406</v>
      </c>
      <c r="D131" s="188"/>
      <c r="E131" s="189">
        <v>27.04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156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3" t="s">
        <v>407</v>
      </c>
      <c r="D132" s="188"/>
      <c r="E132" s="189">
        <v>52.32779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156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33.75" outlineLevel="1" x14ac:dyDescent="0.2">
      <c r="A133" s="167">
        <v>18</v>
      </c>
      <c r="B133" s="168" t="s">
        <v>196</v>
      </c>
      <c r="C133" s="184" t="s">
        <v>197</v>
      </c>
      <c r="D133" s="169" t="s">
        <v>150</v>
      </c>
      <c r="E133" s="170">
        <v>479.21499999999997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0</v>
      </c>
      <c r="O133" s="172">
        <f>ROUND(E133*N133,2)</f>
        <v>0</v>
      </c>
      <c r="P133" s="172">
        <v>0</v>
      </c>
      <c r="Q133" s="172">
        <f>ROUND(E133*P133,2)</f>
        <v>0</v>
      </c>
      <c r="R133" s="172" t="s">
        <v>151</v>
      </c>
      <c r="S133" s="172" t="s">
        <v>116</v>
      </c>
      <c r="T133" s="173" t="s">
        <v>117</v>
      </c>
      <c r="U133" s="159">
        <v>0</v>
      </c>
      <c r="V133" s="159">
        <f>ROUND(E133*U133,2)</f>
        <v>0</v>
      </c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123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3" t="s">
        <v>193</v>
      </c>
      <c r="D134" s="254"/>
      <c r="E134" s="254"/>
      <c r="F134" s="254"/>
      <c r="G134" s="254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154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4">
        <v>19</v>
      </c>
      <c r="B135" s="175" t="s">
        <v>198</v>
      </c>
      <c r="C135" s="183" t="s">
        <v>199</v>
      </c>
      <c r="D135" s="176" t="s">
        <v>150</v>
      </c>
      <c r="E135" s="177">
        <v>479.21499999999997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79" t="s">
        <v>151</v>
      </c>
      <c r="S135" s="179" t="s">
        <v>116</v>
      </c>
      <c r="T135" s="180" t="s">
        <v>159</v>
      </c>
      <c r="U135" s="159">
        <v>8.9999999999999993E-3</v>
      </c>
      <c r="V135" s="159">
        <f>ROUND(E135*U135,2)</f>
        <v>4.3099999999999996</v>
      </c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123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67">
        <v>20</v>
      </c>
      <c r="B136" s="168" t="s">
        <v>200</v>
      </c>
      <c r="C136" s="184" t="s">
        <v>201</v>
      </c>
      <c r="D136" s="169" t="s">
        <v>150</v>
      </c>
      <c r="E136" s="170">
        <v>878.78220999999996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0</v>
      </c>
      <c r="O136" s="172">
        <f>ROUND(E136*N136,2)</f>
        <v>0</v>
      </c>
      <c r="P136" s="172">
        <v>0</v>
      </c>
      <c r="Q136" s="172">
        <f>ROUND(E136*P136,2)</f>
        <v>0</v>
      </c>
      <c r="R136" s="172" t="s">
        <v>151</v>
      </c>
      <c r="S136" s="172" t="s">
        <v>116</v>
      </c>
      <c r="T136" s="173" t="s">
        <v>159</v>
      </c>
      <c r="U136" s="159">
        <v>0.20200000000000001</v>
      </c>
      <c r="V136" s="159">
        <f>ROUND(E136*U136,2)</f>
        <v>177.51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123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253" t="s">
        <v>202</v>
      </c>
      <c r="D137" s="254"/>
      <c r="E137" s="254"/>
      <c r="F137" s="254"/>
      <c r="G137" s="254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154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3" t="s">
        <v>408</v>
      </c>
      <c r="D138" s="188"/>
      <c r="E138" s="18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156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3" t="s">
        <v>409</v>
      </c>
      <c r="D139" s="188"/>
      <c r="E139" s="18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156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3" t="s">
        <v>410</v>
      </c>
      <c r="D140" s="188"/>
      <c r="E140" s="189">
        <v>12.285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156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3" t="s">
        <v>411</v>
      </c>
      <c r="D141" s="188"/>
      <c r="E141" s="189">
        <v>-4.3875000000000002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156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8" t="s">
        <v>412</v>
      </c>
      <c r="D142" s="196"/>
      <c r="E142" s="197">
        <v>7.8975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156</v>
      </c>
      <c r="AH142" s="150">
        <v>1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3" t="s">
        <v>413</v>
      </c>
      <c r="D143" s="188"/>
      <c r="E143" s="18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156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3" t="s">
        <v>414</v>
      </c>
      <c r="D144" s="188"/>
      <c r="E144" s="189">
        <v>1337.8150000000001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156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3" t="s">
        <v>415</v>
      </c>
      <c r="D145" s="188"/>
      <c r="E145" s="189">
        <v>-387.5625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156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3" t="s">
        <v>416</v>
      </c>
      <c r="D146" s="188"/>
      <c r="E146" s="189">
        <v>-27.04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156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3" t="s">
        <v>417</v>
      </c>
      <c r="D147" s="188"/>
      <c r="E147" s="189">
        <v>-52.32779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156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8" t="s">
        <v>412</v>
      </c>
      <c r="D148" s="196"/>
      <c r="E148" s="197">
        <v>870.88471000000004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156</v>
      </c>
      <c r="AH148" s="150">
        <v>1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67">
        <v>21</v>
      </c>
      <c r="B149" s="168" t="s">
        <v>205</v>
      </c>
      <c r="C149" s="184" t="s">
        <v>206</v>
      </c>
      <c r="D149" s="169" t="s">
        <v>150</v>
      </c>
      <c r="E149" s="170">
        <v>331.65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2">
        <v>1.7</v>
      </c>
      <c r="O149" s="172">
        <f>ROUND(E149*N149,2)</f>
        <v>563.80999999999995</v>
      </c>
      <c r="P149" s="172">
        <v>0</v>
      </c>
      <c r="Q149" s="172">
        <f>ROUND(E149*P149,2)</f>
        <v>0</v>
      </c>
      <c r="R149" s="172" t="s">
        <v>151</v>
      </c>
      <c r="S149" s="172" t="s">
        <v>116</v>
      </c>
      <c r="T149" s="173" t="s">
        <v>159</v>
      </c>
      <c r="U149" s="159">
        <v>1.587</v>
      </c>
      <c r="V149" s="159">
        <f>ROUND(E149*U149,2)</f>
        <v>526.33000000000004</v>
      </c>
      <c r="W149" s="159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123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57"/>
      <c r="B150" s="158"/>
      <c r="C150" s="253" t="s">
        <v>207</v>
      </c>
      <c r="D150" s="254"/>
      <c r="E150" s="254"/>
      <c r="F150" s="254"/>
      <c r="G150" s="254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154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92" t="str">
        <f>C150</f>
        <v>sypaninou z vhodných hornin tř. 1 - 4 nebo materiálem připraveným podél výkopu ve vzdálenosti do 3 m od jeho kraje, pro jakoukoliv hloubku výkopu a jakoukoliv míru zhutnění,</v>
      </c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3" t="s">
        <v>418</v>
      </c>
      <c r="D151" s="188"/>
      <c r="E151" s="189">
        <v>331.65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156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67">
        <v>22</v>
      </c>
      <c r="B152" s="168" t="s">
        <v>209</v>
      </c>
      <c r="C152" s="184" t="s">
        <v>210</v>
      </c>
      <c r="D152" s="169" t="s">
        <v>179</v>
      </c>
      <c r="E152" s="170">
        <v>1325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2" t="s">
        <v>151</v>
      </c>
      <c r="S152" s="172" t="s">
        <v>116</v>
      </c>
      <c r="T152" s="173" t="s">
        <v>117</v>
      </c>
      <c r="U152" s="159">
        <v>1.9E-2</v>
      </c>
      <c r="V152" s="159">
        <f>ROUND(E152*U152,2)</f>
        <v>25.18</v>
      </c>
      <c r="W152" s="159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123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53" t="s">
        <v>211</v>
      </c>
      <c r="D153" s="254"/>
      <c r="E153" s="254"/>
      <c r="F153" s="254"/>
      <c r="G153" s="254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154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3" t="s">
        <v>419</v>
      </c>
      <c r="D154" s="188"/>
      <c r="E154" s="189">
        <v>1325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156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4">
        <v>23</v>
      </c>
      <c r="B155" s="175" t="s">
        <v>213</v>
      </c>
      <c r="C155" s="183" t="s">
        <v>214</v>
      </c>
      <c r="D155" s="176" t="s">
        <v>150</v>
      </c>
      <c r="E155" s="177">
        <v>479.21499999999997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9">
        <v>0</v>
      </c>
      <c r="O155" s="179">
        <f>ROUND(E155*N155,2)</f>
        <v>0</v>
      </c>
      <c r="P155" s="179">
        <v>0</v>
      </c>
      <c r="Q155" s="179">
        <f>ROUND(E155*P155,2)</f>
        <v>0</v>
      </c>
      <c r="R155" s="179" t="s">
        <v>151</v>
      </c>
      <c r="S155" s="179" t="s">
        <v>116</v>
      </c>
      <c r="T155" s="180" t="s">
        <v>159</v>
      </c>
      <c r="U155" s="159">
        <v>0</v>
      </c>
      <c r="V155" s="159">
        <f>ROUND(E155*U155,2)</f>
        <v>0</v>
      </c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123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74">
        <v>24</v>
      </c>
      <c r="B156" s="175" t="s">
        <v>420</v>
      </c>
      <c r="C156" s="183" t="s">
        <v>421</v>
      </c>
      <c r="D156" s="176" t="s">
        <v>121</v>
      </c>
      <c r="E156" s="177">
        <v>1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9">
        <v>0</v>
      </c>
      <c r="O156" s="179">
        <f>ROUND(E156*N156,2)</f>
        <v>0</v>
      </c>
      <c r="P156" s="179">
        <v>0</v>
      </c>
      <c r="Q156" s="179">
        <f>ROUND(E156*P156,2)</f>
        <v>0</v>
      </c>
      <c r="R156" s="179"/>
      <c r="S156" s="179" t="s">
        <v>122</v>
      </c>
      <c r="T156" s="180" t="s">
        <v>117</v>
      </c>
      <c r="U156" s="159">
        <v>0</v>
      </c>
      <c r="V156" s="159">
        <f>ROUND(E156*U156,2)</f>
        <v>0</v>
      </c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123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67">
        <v>25</v>
      </c>
      <c r="B157" s="168" t="s">
        <v>215</v>
      </c>
      <c r="C157" s="184" t="s">
        <v>216</v>
      </c>
      <c r="D157" s="169" t="s">
        <v>217</v>
      </c>
      <c r="E157" s="170">
        <v>6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2">
        <v>2.478E-2</v>
      </c>
      <c r="O157" s="172">
        <f>ROUND(E157*N157,2)</f>
        <v>0.15</v>
      </c>
      <c r="P157" s="172">
        <v>0</v>
      </c>
      <c r="Q157" s="172">
        <f>ROUND(E157*P157,2)</f>
        <v>0</v>
      </c>
      <c r="R157" s="172"/>
      <c r="S157" s="172" t="s">
        <v>122</v>
      </c>
      <c r="T157" s="173" t="s">
        <v>117</v>
      </c>
      <c r="U157" s="159">
        <v>0.54700000000000004</v>
      </c>
      <c r="V157" s="159">
        <f>ROUND(E157*U157,2)</f>
        <v>3.28</v>
      </c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123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3" t="s">
        <v>161</v>
      </c>
      <c r="D158" s="188"/>
      <c r="E158" s="18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156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3" t="s">
        <v>422</v>
      </c>
      <c r="D159" s="188"/>
      <c r="E159" s="189">
        <v>6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156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67">
        <v>26</v>
      </c>
      <c r="B160" s="168" t="s">
        <v>219</v>
      </c>
      <c r="C160" s="184" t="s">
        <v>220</v>
      </c>
      <c r="D160" s="169" t="s">
        <v>179</v>
      </c>
      <c r="E160" s="170">
        <v>1325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2">
        <v>3.0000000000000001E-5</v>
      </c>
      <c r="O160" s="172">
        <f>ROUND(E160*N160,2)</f>
        <v>0.04</v>
      </c>
      <c r="P160" s="172">
        <v>0</v>
      </c>
      <c r="Q160" s="172">
        <f>ROUND(E160*P160,2)</f>
        <v>0</v>
      </c>
      <c r="R160" s="172" t="s">
        <v>221</v>
      </c>
      <c r="S160" s="172" t="s">
        <v>116</v>
      </c>
      <c r="T160" s="173" t="s">
        <v>222</v>
      </c>
      <c r="U160" s="159">
        <v>0</v>
      </c>
      <c r="V160" s="159">
        <f>ROUND(E160*U160,2)</f>
        <v>0</v>
      </c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223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3" t="s">
        <v>419</v>
      </c>
      <c r="D161" s="188"/>
      <c r="E161" s="189">
        <v>1325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156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67">
        <v>27</v>
      </c>
      <c r="B162" s="168" t="s">
        <v>423</v>
      </c>
      <c r="C162" s="184" t="s">
        <v>424</v>
      </c>
      <c r="D162" s="169" t="s">
        <v>150</v>
      </c>
      <c r="E162" s="170">
        <v>11.2827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1.67</v>
      </c>
      <c r="O162" s="172">
        <f>ROUND(E162*N162,2)</f>
        <v>18.84</v>
      </c>
      <c r="P162" s="172">
        <v>0</v>
      </c>
      <c r="Q162" s="172">
        <f>ROUND(E162*P162,2)</f>
        <v>0</v>
      </c>
      <c r="R162" s="172" t="s">
        <v>248</v>
      </c>
      <c r="S162" s="172" t="s">
        <v>116</v>
      </c>
      <c r="T162" s="173" t="s">
        <v>159</v>
      </c>
      <c r="U162" s="159">
        <v>0</v>
      </c>
      <c r="V162" s="159">
        <f>ROUND(E162*U162,2)</f>
        <v>0</v>
      </c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249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3" t="s">
        <v>425</v>
      </c>
      <c r="D163" s="188"/>
      <c r="E163" s="189">
        <v>11.2827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156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x14ac:dyDescent="0.2">
      <c r="A164" s="161" t="s">
        <v>111</v>
      </c>
      <c r="B164" s="162" t="s">
        <v>66</v>
      </c>
      <c r="C164" s="182" t="s">
        <v>67</v>
      </c>
      <c r="D164" s="163"/>
      <c r="E164" s="164"/>
      <c r="F164" s="165"/>
      <c r="G164" s="165">
        <f>SUMIF(AG165:AG179,"&lt;&gt;NOR",G165:G179)</f>
        <v>0</v>
      </c>
      <c r="H164" s="165"/>
      <c r="I164" s="165">
        <f>SUM(I165:I179)</f>
        <v>0</v>
      </c>
      <c r="J164" s="165"/>
      <c r="K164" s="165">
        <f>SUM(K165:K179)</f>
        <v>0</v>
      </c>
      <c r="L164" s="165"/>
      <c r="M164" s="165">
        <f>SUM(M165:M179)</f>
        <v>0</v>
      </c>
      <c r="N164" s="165"/>
      <c r="O164" s="165">
        <f>SUM(O165:O179)</f>
        <v>175.29</v>
      </c>
      <c r="P164" s="165"/>
      <c r="Q164" s="165">
        <f>SUM(Q165:Q179)</f>
        <v>0</v>
      </c>
      <c r="R164" s="165"/>
      <c r="S164" s="165"/>
      <c r="T164" s="166"/>
      <c r="U164" s="160"/>
      <c r="V164" s="160">
        <f>SUM(V165:V179)</f>
        <v>152.47</v>
      </c>
      <c r="W164" s="160"/>
      <c r="AG164" t="s">
        <v>112</v>
      </c>
    </row>
    <row r="165" spans="1:60" outlineLevel="1" x14ac:dyDescent="0.2">
      <c r="A165" s="167">
        <v>28</v>
      </c>
      <c r="B165" s="168" t="s">
        <v>224</v>
      </c>
      <c r="C165" s="184" t="s">
        <v>225</v>
      </c>
      <c r="D165" s="169" t="s">
        <v>150</v>
      </c>
      <c r="E165" s="170">
        <v>76.524000000000001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1.8907700000000001</v>
      </c>
      <c r="O165" s="172">
        <f>ROUND(E165*N165,2)</f>
        <v>144.69</v>
      </c>
      <c r="P165" s="172">
        <v>0</v>
      </c>
      <c r="Q165" s="172">
        <f>ROUND(E165*P165,2)</f>
        <v>0</v>
      </c>
      <c r="R165" s="172" t="s">
        <v>226</v>
      </c>
      <c r="S165" s="172" t="s">
        <v>116</v>
      </c>
      <c r="T165" s="173" t="s">
        <v>159</v>
      </c>
      <c r="U165" s="159">
        <v>1.6950000000000001</v>
      </c>
      <c r="V165" s="159">
        <f>ROUND(E165*U165,2)</f>
        <v>129.71</v>
      </c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123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253" t="s">
        <v>227</v>
      </c>
      <c r="D166" s="254"/>
      <c r="E166" s="254"/>
      <c r="F166" s="254"/>
      <c r="G166" s="254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154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3" t="s">
        <v>426</v>
      </c>
      <c r="D167" s="188"/>
      <c r="E167" s="189">
        <v>60.3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156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3" t="s">
        <v>427</v>
      </c>
      <c r="D168" s="188"/>
      <c r="E168" s="189">
        <v>16.224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156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67">
        <v>29</v>
      </c>
      <c r="B169" s="168" t="s">
        <v>428</v>
      </c>
      <c r="C169" s="184" t="s">
        <v>429</v>
      </c>
      <c r="D169" s="169" t="s">
        <v>253</v>
      </c>
      <c r="E169" s="170">
        <v>20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2">
        <v>6.6E-3</v>
      </c>
      <c r="O169" s="172">
        <f>ROUND(E169*N169,2)</f>
        <v>0.13</v>
      </c>
      <c r="P169" s="172">
        <v>0</v>
      </c>
      <c r="Q169" s="172">
        <f>ROUND(E169*P169,2)</f>
        <v>0</v>
      </c>
      <c r="R169" s="172" t="s">
        <v>226</v>
      </c>
      <c r="S169" s="172" t="s">
        <v>116</v>
      </c>
      <c r="T169" s="173" t="s">
        <v>116</v>
      </c>
      <c r="U169" s="159">
        <v>0.28000000000000003</v>
      </c>
      <c r="V169" s="159">
        <f>ROUND(E169*U169,2)</f>
        <v>5.6</v>
      </c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123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3" t="s">
        <v>430</v>
      </c>
      <c r="D170" s="188"/>
      <c r="E170" s="189">
        <v>2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156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3" t="s">
        <v>431</v>
      </c>
      <c r="D171" s="188"/>
      <c r="E171" s="189">
        <v>15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156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3" t="s">
        <v>432</v>
      </c>
      <c r="D172" s="188"/>
      <c r="E172" s="189">
        <v>3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156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67">
        <v>30</v>
      </c>
      <c r="B173" s="168" t="s">
        <v>433</v>
      </c>
      <c r="C173" s="184" t="s">
        <v>434</v>
      </c>
      <c r="D173" s="169" t="s">
        <v>150</v>
      </c>
      <c r="E173" s="170">
        <v>10.816000000000001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2">
        <v>2.5</v>
      </c>
      <c r="O173" s="172">
        <f>ROUND(E173*N173,2)</f>
        <v>27.04</v>
      </c>
      <c r="P173" s="172">
        <v>0</v>
      </c>
      <c r="Q173" s="172">
        <f>ROUND(E173*P173,2)</f>
        <v>0</v>
      </c>
      <c r="R173" s="172" t="s">
        <v>226</v>
      </c>
      <c r="S173" s="172" t="s">
        <v>116</v>
      </c>
      <c r="T173" s="173" t="s">
        <v>152</v>
      </c>
      <c r="U173" s="159">
        <v>1.4490000000000001</v>
      </c>
      <c r="V173" s="159">
        <f>ROUND(E173*U173,2)</f>
        <v>15.67</v>
      </c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123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253" t="s">
        <v>231</v>
      </c>
      <c r="D174" s="254"/>
      <c r="E174" s="254"/>
      <c r="F174" s="254"/>
      <c r="G174" s="254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154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3" t="s">
        <v>435</v>
      </c>
      <c r="D175" s="188"/>
      <c r="E175" s="189">
        <v>10.816000000000001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156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74">
        <v>31</v>
      </c>
      <c r="B176" s="175" t="s">
        <v>436</v>
      </c>
      <c r="C176" s="183" t="s">
        <v>437</v>
      </c>
      <c r="D176" s="176" t="s">
        <v>179</v>
      </c>
      <c r="E176" s="177">
        <v>6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9">
        <v>0.39374999999999999</v>
      </c>
      <c r="O176" s="179">
        <f>ROUND(E176*N176,2)</f>
        <v>2.36</v>
      </c>
      <c r="P176" s="179">
        <v>0</v>
      </c>
      <c r="Q176" s="179">
        <f>ROUND(E176*P176,2)</f>
        <v>0</v>
      </c>
      <c r="R176" s="179"/>
      <c r="S176" s="179" t="s">
        <v>122</v>
      </c>
      <c r="T176" s="180" t="s">
        <v>152</v>
      </c>
      <c r="U176" s="159">
        <v>0.248</v>
      </c>
      <c r="V176" s="159">
        <f>ROUND(E176*U176,2)</f>
        <v>1.49</v>
      </c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123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74">
        <v>32</v>
      </c>
      <c r="B177" s="175" t="s">
        <v>438</v>
      </c>
      <c r="C177" s="183" t="s">
        <v>439</v>
      </c>
      <c r="D177" s="176" t="s">
        <v>253</v>
      </c>
      <c r="E177" s="177">
        <v>2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9">
        <v>2.8000000000000001E-2</v>
      </c>
      <c r="O177" s="179">
        <f>ROUND(E177*N177,2)</f>
        <v>0.06</v>
      </c>
      <c r="P177" s="179">
        <v>0</v>
      </c>
      <c r="Q177" s="179">
        <f>ROUND(E177*P177,2)</f>
        <v>0</v>
      </c>
      <c r="R177" s="179" t="s">
        <v>248</v>
      </c>
      <c r="S177" s="179" t="s">
        <v>116</v>
      </c>
      <c r="T177" s="180" t="s">
        <v>116</v>
      </c>
      <c r="U177" s="159">
        <v>0</v>
      </c>
      <c r="V177" s="159">
        <f>ROUND(E177*U177,2)</f>
        <v>0</v>
      </c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249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74">
        <v>33</v>
      </c>
      <c r="B178" s="175" t="s">
        <v>440</v>
      </c>
      <c r="C178" s="183" t="s">
        <v>441</v>
      </c>
      <c r="D178" s="176" t="s">
        <v>253</v>
      </c>
      <c r="E178" s="177">
        <v>15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9">
        <v>5.3999999999999999E-2</v>
      </c>
      <c r="O178" s="179">
        <f>ROUND(E178*N178,2)</f>
        <v>0.81</v>
      </c>
      <c r="P178" s="179">
        <v>0</v>
      </c>
      <c r="Q178" s="179">
        <f>ROUND(E178*P178,2)</f>
        <v>0</v>
      </c>
      <c r="R178" s="179" t="s">
        <v>248</v>
      </c>
      <c r="S178" s="179" t="s">
        <v>116</v>
      </c>
      <c r="T178" s="180" t="s">
        <v>116</v>
      </c>
      <c r="U178" s="159">
        <v>0</v>
      </c>
      <c r="V178" s="159">
        <f>ROUND(E178*U178,2)</f>
        <v>0</v>
      </c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249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 x14ac:dyDescent="0.2">
      <c r="A179" s="174">
        <v>34</v>
      </c>
      <c r="B179" s="175" t="s">
        <v>442</v>
      </c>
      <c r="C179" s="183" t="s">
        <v>443</v>
      </c>
      <c r="D179" s="176" t="s">
        <v>253</v>
      </c>
      <c r="E179" s="177">
        <v>3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9">
        <v>6.8000000000000005E-2</v>
      </c>
      <c r="O179" s="179">
        <f>ROUND(E179*N179,2)</f>
        <v>0.2</v>
      </c>
      <c r="P179" s="179">
        <v>0</v>
      </c>
      <c r="Q179" s="179">
        <f>ROUND(E179*P179,2)</f>
        <v>0</v>
      </c>
      <c r="R179" s="179" t="s">
        <v>248</v>
      </c>
      <c r="S179" s="179" t="s">
        <v>116</v>
      </c>
      <c r="T179" s="180" t="s">
        <v>116</v>
      </c>
      <c r="U179" s="159">
        <v>0</v>
      </c>
      <c r="V179" s="159">
        <f>ROUND(E179*U179,2)</f>
        <v>0</v>
      </c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249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x14ac:dyDescent="0.2">
      <c r="A180" s="161" t="s">
        <v>111</v>
      </c>
      <c r="B180" s="162" t="s">
        <v>68</v>
      </c>
      <c r="C180" s="182" t="s">
        <v>69</v>
      </c>
      <c r="D180" s="163"/>
      <c r="E180" s="164"/>
      <c r="F180" s="165"/>
      <c r="G180" s="165">
        <f>SUMIF(AG181:AG206,"&lt;&gt;NOR",G181:G206)</f>
        <v>0</v>
      </c>
      <c r="H180" s="165"/>
      <c r="I180" s="165">
        <f>SUM(I181:I206)</f>
        <v>0</v>
      </c>
      <c r="J180" s="165"/>
      <c r="K180" s="165">
        <f>SUM(K181:K206)</f>
        <v>0</v>
      </c>
      <c r="L180" s="165"/>
      <c r="M180" s="165">
        <f>SUM(M181:M206)</f>
        <v>0</v>
      </c>
      <c r="N180" s="165"/>
      <c r="O180" s="165">
        <f>SUM(O181:O206)</f>
        <v>11.969999999999999</v>
      </c>
      <c r="P180" s="165"/>
      <c r="Q180" s="165">
        <f>SUM(Q181:Q206)</f>
        <v>0</v>
      </c>
      <c r="R180" s="165"/>
      <c r="S180" s="165"/>
      <c r="T180" s="166"/>
      <c r="U180" s="160"/>
      <c r="V180" s="160">
        <f>SUM(V181:V206)</f>
        <v>12.399999999999999</v>
      </c>
      <c r="W180" s="160"/>
      <c r="AG180" t="s">
        <v>112</v>
      </c>
    </row>
    <row r="181" spans="1:60" ht="22.5" outlineLevel="1" x14ac:dyDescent="0.2">
      <c r="A181" s="167">
        <v>35</v>
      </c>
      <c r="B181" s="168" t="s">
        <v>444</v>
      </c>
      <c r="C181" s="184" t="s">
        <v>445</v>
      </c>
      <c r="D181" s="169" t="s">
        <v>179</v>
      </c>
      <c r="E181" s="170">
        <v>6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0.2268</v>
      </c>
      <c r="O181" s="172">
        <f>ROUND(E181*N181,2)</f>
        <v>1.36</v>
      </c>
      <c r="P181" s="172">
        <v>0</v>
      </c>
      <c r="Q181" s="172">
        <f>ROUND(E181*P181,2)</f>
        <v>0</v>
      </c>
      <c r="R181" s="172" t="s">
        <v>242</v>
      </c>
      <c r="S181" s="172" t="s">
        <v>116</v>
      </c>
      <c r="T181" s="173" t="s">
        <v>152</v>
      </c>
      <c r="U181" s="159">
        <v>2.4E-2</v>
      </c>
      <c r="V181" s="159">
        <f>ROUND(E181*U181,2)</f>
        <v>0.14000000000000001</v>
      </c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446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3" t="s">
        <v>447</v>
      </c>
      <c r="D182" s="188"/>
      <c r="E182" s="189">
        <v>6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156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 x14ac:dyDescent="0.2">
      <c r="A183" s="167">
        <v>36</v>
      </c>
      <c r="B183" s="168" t="s">
        <v>448</v>
      </c>
      <c r="C183" s="184" t="s">
        <v>449</v>
      </c>
      <c r="D183" s="169" t="s">
        <v>179</v>
      </c>
      <c r="E183" s="170">
        <v>6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21</v>
      </c>
      <c r="M183" s="172">
        <f>G183*(1+L183/100)</f>
        <v>0</v>
      </c>
      <c r="N183" s="172">
        <v>0.378</v>
      </c>
      <c r="O183" s="172">
        <f>ROUND(E183*N183,2)</f>
        <v>2.27</v>
      </c>
      <c r="P183" s="172">
        <v>0</v>
      </c>
      <c r="Q183" s="172">
        <f>ROUND(E183*P183,2)</f>
        <v>0</v>
      </c>
      <c r="R183" s="172" t="s">
        <v>242</v>
      </c>
      <c r="S183" s="172" t="s">
        <v>116</v>
      </c>
      <c r="T183" s="173" t="s">
        <v>117</v>
      </c>
      <c r="U183" s="159">
        <v>2.5999999999999999E-2</v>
      </c>
      <c r="V183" s="159">
        <f>ROUND(E183*U183,2)</f>
        <v>0.16</v>
      </c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446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3" t="s">
        <v>450</v>
      </c>
      <c r="D184" s="188"/>
      <c r="E184" s="189">
        <v>6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156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67">
        <v>37</v>
      </c>
      <c r="B185" s="168" t="s">
        <v>451</v>
      </c>
      <c r="C185" s="184" t="s">
        <v>452</v>
      </c>
      <c r="D185" s="169" t="s">
        <v>179</v>
      </c>
      <c r="E185" s="170">
        <v>6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0.15826000000000001</v>
      </c>
      <c r="O185" s="172">
        <f>ROUND(E185*N185,2)</f>
        <v>0.95</v>
      </c>
      <c r="P185" s="172">
        <v>0</v>
      </c>
      <c r="Q185" s="172">
        <f>ROUND(E185*P185,2)</f>
        <v>0</v>
      </c>
      <c r="R185" s="172" t="s">
        <v>242</v>
      </c>
      <c r="S185" s="172" t="s">
        <v>116</v>
      </c>
      <c r="T185" s="173" t="s">
        <v>117</v>
      </c>
      <c r="U185" s="159">
        <v>5.6000000000000001E-2</v>
      </c>
      <c r="V185" s="159">
        <f>ROUND(E185*U185,2)</f>
        <v>0.34</v>
      </c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123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253" t="s">
        <v>453</v>
      </c>
      <c r="D186" s="254"/>
      <c r="E186" s="254"/>
      <c r="F186" s="254"/>
      <c r="G186" s="254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154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3" t="s">
        <v>450</v>
      </c>
      <c r="D187" s="188"/>
      <c r="E187" s="189">
        <v>6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156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67">
        <v>38</v>
      </c>
      <c r="B188" s="168" t="s">
        <v>454</v>
      </c>
      <c r="C188" s="184" t="s">
        <v>455</v>
      </c>
      <c r="D188" s="169" t="s">
        <v>179</v>
      </c>
      <c r="E188" s="170">
        <v>6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72">
        <v>0.63856999999999997</v>
      </c>
      <c r="O188" s="172">
        <f>ROUND(E188*N188,2)</f>
        <v>3.83</v>
      </c>
      <c r="P188" s="172">
        <v>0</v>
      </c>
      <c r="Q188" s="172">
        <f>ROUND(E188*P188,2)</f>
        <v>0</v>
      </c>
      <c r="R188" s="172" t="s">
        <v>242</v>
      </c>
      <c r="S188" s="172" t="s">
        <v>116</v>
      </c>
      <c r="T188" s="173" t="s">
        <v>152</v>
      </c>
      <c r="U188" s="159">
        <v>2.7E-2</v>
      </c>
      <c r="V188" s="159">
        <f>ROUND(E188*U188,2)</f>
        <v>0.16</v>
      </c>
      <c r="W188" s="159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123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253" t="s">
        <v>456</v>
      </c>
      <c r="D189" s="254"/>
      <c r="E189" s="254"/>
      <c r="F189" s="254"/>
      <c r="G189" s="254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154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3" t="s">
        <v>450</v>
      </c>
      <c r="D190" s="188"/>
      <c r="E190" s="189">
        <v>6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156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67">
        <v>39</v>
      </c>
      <c r="B191" s="168" t="s">
        <v>457</v>
      </c>
      <c r="C191" s="184" t="s">
        <v>458</v>
      </c>
      <c r="D191" s="169" t="s">
        <v>179</v>
      </c>
      <c r="E191" s="170">
        <v>6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5.6100000000000004E-3</v>
      </c>
      <c r="O191" s="172">
        <f>ROUND(E191*N191,2)</f>
        <v>0.03</v>
      </c>
      <c r="P191" s="172">
        <v>0</v>
      </c>
      <c r="Q191" s="172">
        <f>ROUND(E191*P191,2)</f>
        <v>0</v>
      </c>
      <c r="R191" s="172" t="s">
        <v>242</v>
      </c>
      <c r="S191" s="172" t="s">
        <v>116</v>
      </c>
      <c r="T191" s="173" t="s">
        <v>117</v>
      </c>
      <c r="U191" s="159">
        <v>4.0000000000000001E-3</v>
      </c>
      <c r="V191" s="159">
        <f>ROUND(E191*U191,2)</f>
        <v>0.02</v>
      </c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123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253" t="s">
        <v>459</v>
      </c>
      <c r="D192" s="254"/>
      <c r="E192" s="254"/>
      <c r="F192" s="254"/>
      <c r="G192" s="254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154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3" t="s">
        <v>450</v>
      </c>
      <c r="D193" s="188"/>
      <c r="E193" s="189">
        <v>6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156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1" x14ac:dyDescent="0.2">
      <c r="A194" s="167">
        <v>40</v>
      </c>
      <c r="B194" s="168" t="s">
        <v>460</v>
      </c>
      <c r="C194" s="184" t="s">
        <v>461</v>
      </c>
      <c r="D194" s="169" t="s">
        <v>179</v>
      </c>
      <c r="E194" s="170">
        <v>6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72">
        <v>6.0999999999999997E-4</v>
      </c>
      <c r="O194" s="172">
        <f>ROUND(E194*N194,2)</f>
        <v>0</v>
      </c>
      <c r="P194" s="172">
        <v>0</v>
      </c>
      <c r="Q194" s="172">
        <f>ROUND(E194*P194,2)</f>
        <v>0</v>
      </c>
      <c r="R194" s="172" t="s">
        <v>242</v>
      </c>
      <c r="S194" s="172" t="s">
        <v>116</v>
      </c>
      <c r="T194" s="173" t="s">
        <v>117</v>
      </c>
      <c r="U194" s="159">
        <v>2E-3</v>
      </c>
      <c r="V194" s="159">
        <f>ROUND(E194*U194,2)</f>
        <v>0.01</v>
      </c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123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3" t="s">
        <v>450</v>
      </c>
      <c r="D195" s="188"/>
      <c r="E195" s="189">
        <v>6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156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67">
        <v>41</v>
      </c>
      <c r="B196" s="168" t="s">
        <v>462</v>
      </c>
      <c r="C196" s="184" t="s">
        <v>463</v>
      </c>
      <c r="D196" s="169" t="s">
        <v>179</v>
      </c>
      <c r="E196" s="170">
        <v>6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0.10373</v>
      </c>
      <c r="O196" s="172">
        <f>ROUND(E196*N196,2)</f>
        <v>0.62</v>
      </c>
      <c r="P196" s="172">
        <v>0</v>
      </c>
      <c r="Q196" s="172">
        <f>ROUND(E196*P196,2)</f>
        <v>0</v>
      </c>
      <c r="R196" s="172" t="s">
        <v>242</v>
      </c>
      <c r="S196" s="172" t="s">
        <v>116</v>
      </c>
      <c r="T196" s="173" t="s">
        <v>117</v>
      </c>
      <c r="U196" s="159">
        <v>1.4999999999999999E-2</v>
      </c>
      <c r="V196" s="159">
        <f>ROUND(E196*U196,2)</f>
        <v>0.09</v>
      </c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123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3" t="s">
        <v>450</v>
      </c>
      <c r="D197" s="188"/>
      <c r="E197" s="189">
        <v>6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156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67">
        <v>42</v>
      </c>
      <c r="B198" s="168" t="s">
        <v>240</v>
      </c>
      <c r="C198" s="184" t="s">
        <v>241</v>
      </c>
      <c r="D198" s="169" t="s">
        <v>179</v>
      </c>
      <c r="E198" s="170">
        <v>8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2">
        <v>0.11</v>
      </c>
      <c r="O198" s="172">
        <f>ROUND(E198*N198,2)</f>
        <v>0.88</v>
      </c>
      <c r="P198" s="172">
        <v>0</v>
      </c>
      <c r="Q198" s="172">
        <f>ROUND(E198*P198,2)</f>
        <v>0</v>
      </c>
      <c r="R198" s="172" t="s">
        <v>242</v>
      </c>
      <c r="S198" s="172" t="s">
        <v>116</v>
      </c>
      <c r="T198" s="173" t="s">
        <v>117</v>
      </c>
      <c r="U198" s="159">
        <v>1.1930000000000001</v>
      </c>
      <c r="V198" s="159">
        <f>ROUND(E198*U198,2)</f>
        <v>9.5399999999999991</v>
      </c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123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53" t="s">
        <v>243</v>
      </c>
      <c r="D199" s="254"/>
      <c r="E199" s="254"/>
      <c r="F199" s="254"/>
      <c r="G199" s="254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154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3" t="s">
        <v>464</v>
      </c>
      <c r="D200" s="188"/>
      <c r="E200" s="189">
        <v>8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156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67">
        <v>43</v>
      </c>
      <c r="B201" s="168" t="s">
        <v>465</v>
      </c>
      <c r="C201" s="184" t="s">
        <v>466</v>
      </c>
      <c r="D201" s="169" t="s">
        <v>217</v>
      </c>
      <c r="E201" s="170">
        <v>15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2.2399999999999998E-3</v>
      </c>
      <c r="O201" s="172">
        <f>ROUND(E201*N201,2)</f>
        <v>0.03</v>
      </c>
      <c r="P201" s="172">
        <v>0</v>
      </c>
      <c r="Q201" s="172">
        <f>ROUND(E201*P201,2)</f>
        <v>0</v>
      </c>
      <c r="R201" s="172" t="s">
        <v>242</v>
      </c>
      <c r="S201" s="172" t="s">
        <v>116</v>
      </c>
      <c r="T201" s="173" t="s">
        <v>117</v>
      </c>
      <c r="U201" s="159">
        <v>0.129</v>
      </c>
      <c r="V201" s="159">
        <f>ROUND(E201*U201,2)</f>
        <v>1.94</v>
      </c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123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253" t="s">
        <v>467</v>
      </c>
      <c r="D202" s="254"/>
      <c r="E202" s="254"/>
      <c r="F202" s="254"/>
      <c r="G202" s="254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154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3" t="s">
        <v>468</v>
      </c>
      <c r="D203" s="188"/>
      <c r="E203" s="189">
        <v>15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156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4">
        <v>44</v>
      </c>
      <c r="B204" s="175" t="s">
        <v>469</v>
      </c>
      <c r="C204" s="183" t="s">
        <v>470</v>
      </c>
      <c r="D204" s="176" t="s">
        <v>471</v>
      </c>
      <c r="E204" s="177">
        <v>2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9">
        <v>0</v>
      </c>
      <c r="O204" s="179">
        <f>ROUND(E204*N204,2)</f>
        <v>0</v>
      </c>
      <c r="P204" s="179">
        <v>0</v>
      </c>
      <c r="Q204" s="179">
        <f>ROUND(E204*P204,2)</f>
        <v>0</v>
      </c>
      <c r="R204" s="179"/>
      <c r="S204" s="179" t="s">
        <v>122</v>
      </c>
      <c r="T204" s="180" t="s">
        <v>117</v>
      </c>
      <c r="U204" s="159">
        <v>0</v>
      </c>
      <c r="V204" s="159">
        <f>ROUND(E204*U204,2)</f>
        <v>0</v>
      </c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123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67">
        <v>45</v>
      </c>
      <c r="B205" s="168" t="s">
        <v>245</v>
      </c>
      <c r="C205" s="184" t="s">
        <v>246</v>
      </c>
      <c r="D205" s="169" t="s">
        <v>247</v>
      </c>
      <c r="E205" s="170">
        <v>2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1</v>
      </c>
      <c r="O205" s="172">
        <f>ROUND(E205*N205,2)</f>
        <v>2</v>
      </c>
      <c r="P205" s="172">
        <v>0</v>
      </c>
      <c r="Q205" s="172">
        <f>ROUND(E205*P205,2)</f>
        <v>0</v>
      </c>
      <c r="R205" s="172" t="s">
        <v>248</v>
      </c>
      <c r="S205" s="172" t="s">
        <v>116</v>
      </c>
      <c r="T205" s="173" t="s">
        <v>116</v>
      </c>
      <c r="U205" s="159">
        <v>0</v>
      </c>
      <c r="V205" s="159">
        <f>ROUND(E205*U205,2)</f>
        <v>0</v>
      </c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249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3" t="s">
        <v>472</v>
      </c>
      <c r="D206" s="188"/>
      <c r="E206" s="189">
        <v>2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156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x14ac:dyDescent="0.2">
      <c r="A207" s="161" t="s">
        <v>111</v>
      </c>
      <c r="B207" s="162" t="s">
        <v>70</v>
      </c>
      <c r="C207" s="182" t="s">
        <v>71</v>
      </c>
      <c r="D207" s="163"/>
      <c r="E207" s="164"/>
      <c r="F207" s="165"/>
      <c r="G207" s="165">
        <f>SUMIF(AG208:AG236,"&lt;&gt;NOR",G208:G236)</f>
        <v>0</v>
      </c>
      <c r="H207" s="165"/>
      <c r="I207" s="165">
        <f>SUM(I208:I236)</f>
        <v>0</v>
      </c>
      <c r="J207" s="165"/>
      <c r="K207" s="165">
        <f>SUM(K208:K236)</f>
        <v>0</v>
      </c>
      <c r="L207" s="165"/>
      <c r="M207" s="165">
        <f>SUM(M208:M236)</f>
        <v>0</v>
      </c>
      <c r="N207" s="165"/>
      <c r="O207" s="165">
        <f>SUM(O208:O236)</f>
        <v>90.389999999999986</v>
      </c>
      <c r="P207" s="165"/>
      <c r="Q207" s="165">
        <f>SUM(Q208:Q236)</f>
        <v>0</v>
      </c>
      <c r="R207" s="165"/>
      <c r="S207" s="165"/>
      <c r="T207" s="166"/>
      <c r="U207" s="160"/>
      <c r="V207" s="160">
        <f>SUM(V208:V236)</f>
        <v>521.61</v>
      </c>
      <c r="W207" s="160"/>
      <c r="AG207" t="s">
        <v>112</v>
      </c>
    </row>
    <row r="208" spans="1:60" outlineLevel="1" x14ac:dyDescent="0.2">
      <c r="A208" s="167">
        <v>46</v>
      </c>
      <c r="B208" s="168" t="s">
        <v>473</v>
      </c>
      <c r="C208" s="184" t="s">
        <v>474</v>
      </c>
      <c r="D208" s="169" t="s">
        <v>217</v>
      </c>
      <c r="E208" s="170">
        <v>670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1.0000000000000001E-5</v>
      </c>
      <c r="O208" s="172">
        <f>ROUND(E208*N208,2)</f>
        <v>0.01</v>
      </c>
      <c r="P208" s="172">
        <v>0</v>
      </c>
      <c r="Q208" s="172">
        <f>ROUND(E208*P208,2)</f>
        <v>0</v>
      </c>
      <c r="R208" s="172" t="s">
        <v>226</v>
      </c>
      <c r="S208" s="172" t="s">
        <v>116</v>
      </c>
      <c r="T208" s="173" t="s">
        <v>117</v>
      </c>
      <c r="U208" s="159">
        <v>9.7000000000000003E-2</v>
      </c>
      <c r="V208" s="159">
        <f>ROUND(E208*U208,2)</f>
        <v>64.989999999999995</v>
      </c>
      <c r="W208" s="15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123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253" t="s">
        <v>475</v>
      </c>
      <c r="D209" s="254"/>
      <c r="E209" s="254"/>
      <c r="F209" s="254"/>
      <c r="G209" s="254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154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ht="22.5" outlineLevel="1" x14ac:dyDescent="0.2">
      <c r="A210" s="167">
        <v>47</v>
      </c>
      <c r="B210" s="168" t="s">
        <v>476</v>
      </c>
      <c r="C210" s="184" t="s">
        <v>477</v>
      </c>
      <c r="D210" s="169" t="s">
        <v>253</v>
      </c>
      <c r="E210" s="170">
        <v>1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4.0000000000000003E-5</v>
      </c>
      <c r="O210" s="172">
        <f>ROUND(E210*N210,2)</f>
        <v>0</v>
      </c>
      <c r="P210" s="172">
        <v>0</v>
      </c>
      <c r="Q210" s="172">
        <f>ROUND(E210*P210,2)</f>
        <v>0</v>
      </c>
      <c r="R210" s="172" t="s">
        <v>226</v>
      </c>
      <c r="S210" s="172" t="s">
        <v>116</v>
      </c>
      <c r="T210" s="173" t="s">
        <v>116</v>
      </c>
      <c r="U210" s="159">
        <v>0.38</v>
      </c>
      <c r="V210" s="159">
        <f>ROUND(E210*U210,2)</f>
        <v>0.38</v>
      </c>
      <c r="W210" s="159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123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253" t="s">
        <v>227</v>
      </c>
      <c r="D211" s="254"/>
      <c r="E211" s="254"/>
      <c r="F211" s="254"/>
      <c r="G211" s="254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154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3" t="s">
        <v>478</v>
      </c>
      <c r="D212" s="188"/>
      <c r="E212" s="189">
        <v>1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156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22.5" outlineLevel="1" x14ac:dyDescent="0.2">
      <c r="A213" s="167">
        <v>48</v>
      </c>
      <c r="B213" s="168" t="s">
        <v>479</v>
      </c>
      <c r="C213" s="184" t="s">
        <v>480</v>
      </c>
      <c r="D213" s="169" t="s">
        <v>253</v>
      </c>
      <c r="E213" s="170">
        <v>1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2">
        <v>2.0000000000000002E-5</v>
      </c>
      <c r="O213" s="172">
        <f>ROUND(E213*N213,2)</f>
        <v>0</v>
      </c>
      <c r="P213" s="172">
        <v>0</v>
      </c>
      <c r="Q213" s="172">
        <f>ROUND(E213*P213,2)</f>
        <v>0</v>
      </c>
      <c r="R213" s="172" t="s">
        <v>226</v>
      </c>
      <c r="S213" s="172" t="s">
        <v>116</v>
      </c>
      <c r="T213" s="173" t="s">
        <v>152</v>
      </c>
      <c r="U213" s="159">
        <v>0.20599999999999999</v>
      </c>
      <c r="V213" s="159">
        <f>ROUND(E213*U213,2)</f>
        <v>0.21</v>
      </c>
      <c r="W213" s="159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123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253" t="s">
        <v>227</v>
      </c>
      <c r="D214" s="254"/>
      <c r="E214" s="254"/>
      <c r="F214" s="254"/>
      <c r="G214" s="254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154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3" t="s">
        <v>481</v>
      </c>
      <c r="D215" s="188"/>
      <c r="E215" s="189">
        <v>1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156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ht="22.5" outlineLevel="1" x14ac:dyDescent="0.2">
      <c r="A216" s="167">
        <v>49</v>
      </c>
      <c r="B216" s="168" t="s">
        <v>482</v>
      </c>
      <c r="C216" s="184" t="s">
        <v>483</v>
      </c>
      <c r="D216" s="169" t="s">
        <v>217</v>
      </c>
      <c r="E216" s="170">
        <v>670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0</v>
      </c>
      <c r="O216" s="172">
        <f>ROUND(E216*N216,2)</f>
        <v>0</v>
      </c>
      <c r="P216" s="172">
        <v>0</v>
      </c>
      <c r="Q216" s="172">
        <f>ROUND(E216*P216,2)</f>
        <v>0</v>
      </c>
      <c r="R216" s="172" t="s">
        <v>226</v>
      </c>
      <c r="S216" s="172" t="s">
        <v>116</v>
      </c>
      <c r="T216" s="173" t="s">
        <v>116</v>
      </c>
      <c r="U216" s="159">
        <v>7.9000000000000001E-2</v>
      </c>
      <c r="V216" s="159">
        <f>ROUND(E216*U216,2)</f>
        <v>52.93</v>
      </c>
      <c r="W216" s="159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123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253" t="s">
        <v>484</v>
      </c>
      <c r="D217" s="254"/>
      <c r="E217" s="254"/>
      <c r="F217" s="254"/>
      <c r="G217" s="254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154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33.75" outlineLevel="1" x14ac:dyDescent="0.2">
      <c r="A218" s="167">
        <v>50</v>
      </c>
      <c r="B218" s="168" t="s">
        <v>485</v>
      </c>
      <c r="C218" s="184" t="s">
        <v>486</v>
      </c>
      <c r="D218" s="169" t="s">
        <v>487</v>
      </c>
      <c r="E218" s="170">
        <v>5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1.7000000000000001E-4</v>
      </c>
      <c r="O218" s="172">
        <f>ROUND(E218*N218,2)</f>
        <v>0</v>
      </c>
      <c r="P218" s="172">
        <v>0</v>
      </c>
      <c r="Q218" s="172">
        <f>ROUND(E218*P218,2)</f>
        <v>0</v>
      </c>
      <c r="R218" s="172" t="s">
        <v>226</v>
      </c>
      <c r="S218" s="172" t="s">
        <v>116</v>
      </c>
      <c r="T218" s="173" t="s">
        <v>116</v>
      </c>
      <c r="U218" s="159">
        <v>7.1</v>
      </c>
      <c r="V218" s="159">
        <f>ROUND(E218*U218,2)</f>
        <v>35.5</v>
      </c>
      <c r="W218" s="159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123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253" t="s">
        <v>484</v>
      </c>
      <c r="D219" s="254"/>
      <c r="E219" s="254"/>
      <c r="F219" s="254"/>
      <c r="G219" s="254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154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74">
        <v>51</v>
      </c>
      <c r="B220" s="175" t="s">
        <v>488</v>
      </c>
      <c r="C220" s="183" t="s">
        <v>489</v>
      </c>
      <c r="D220" s="176" t="s">
        <v>217</v>
      </c>
      <c r="E220" s="177">
        <v>670</v>
      </c>
      <c r="F220" s="178"/>
      <c r="G220" s="179">
        <f>ROUND(E220*F220,2)</f>
        <v>0</v>
      </c>
      <c r="H220" s="178"/>
      <c r="I220" s="179">
        <f>ROUND(E220*H220,2)</f>
        <v>0</v>
      </c>
      <c r="J220" s="178"/>
      <c r="K220" s="179">
        <f>ROUND(E220*J220,2)</f>
        <v>0</v>
      </c>
      <c r="L220" s="179">
        <v>21</v>
      </c>
      <c r="M220" s="179">
        <f>G220*(1+L220/100)</f>
        <v>0</v>
      </c>
      <c r="N220" s="179">
        <v>0</v>
      </c>
      <c r="O220" s="179">
        <f>ROUND(E220*N220,2)</f>
        <v>0</v>
      </c>
      <c r="P220" s="179">
        <v>0</v>
      </c>
      <c r="Q220" s="179">
        <f>ROUND(E220*P220,2)</f>
        <v>0</v>
      </c>
      <c r="R220" s="179" t="s">
        <v>226</v>
      </c>
      <c r="S220" s="179" t="s">
        <v>116</v>
      </c>
      <c r="T220" s="180" t="s">
        <v>152</v>
      </c>
      <c r="U220" s="159">
        <v>3.1E-2</v>
      </c>
      <c r="V220" s="159">
        <f>ROUND(E220*U220,2)</f>
        <v>20.77</v>
      </c>
      <c r="W220" s="159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123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ht="22.5" outlineLevel="1" x14ac:dyDescent="0.2">
      <c r="A221" s="167">
        <v>52</v>
      </c>
      <c r="B221" s="168" t="s">
        <v>490</v>
      </c>
      <c r="C221" s="184" t="s">
        <v>491</v>
      </c>
      <c r="D221" s="169" t="s">
        <v>253</v>
      </c>
      <c r="E221" s="170">
        <v>16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2.4544899999999998</v>
      </c>
      <c r="O221" s="172">
        <f>ROUND(E221*N221,2)</f>
        <v>39.270000000000003</v>
      </c>
      <c r="P221" s="172">
        <v>0</v>
      </c>
      <c r="Q221" s="172">
        <f>ROUND(E221*P221,2)</f>
        <v>0</v>
      </c>
      <c r="R221" s="172" t="s">
        <v>226</v>
      </c>
      <c r="S221" s="172" t="s">
        <v>116</v>
      </c>
      <c r="T221" s="173" t="s">
        <v>116</v>
      </c>
      <c r="U221" s="159">
        <v>20.363</v>
      </c>
      <c r="V221" s="159">
        <f>ROUND(E221*U221,2)</f>
        <v>325.81</v>
      </c>
      <c r="W221" s="159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123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253" t="s">
        <v>492</v>
      </c>
      <c r="D222" s="254"/>
      <c r="E222" s="254"/>
      <c r="F222" s="254"/>
      <c r="G222" s="254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154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74">
        <v>53</v>
      </c>
      <c r="B223" s="175" t="s">
        <v>493</v>
      </c>
      <c r="C223" s="183" t="s">
        <v>494</v>
      </c>
      <c r="D223" s="176" t="s">
        <v>253</v>
      </c>
      <c r="E223" s="177">
        <v>16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9">
        <v>7.0200000000000002E-3</v>
      </c>
      <c r="O223" s="179">
        <f>ROUND(E223*N223,2)</f>
        <v>0.11</v>
      </c>
      <c r="P223" s="179">
        <v>0</v>
      </c>
      <c r="Q223" s="179">
        <f>ROUND(E223*P223,2)</f>
        <v>0</v>
      </c>
      <c r="R223" s="179" t="s">
        <v>226</v>
      </c>
      <c r="S223" s="179" t="s">
        <v>116</v>
      </c>
      <c r="T223" s="180" t="s">
        <v>116</v>
      </c>
      <c r="U223" s="159">
        <v>1.3140000000000001</v>
      </c>
      <c r="V223" s="159">
        <f>ROUND(E223*U223,2)</f>
        <v>21.02</v>
      </c>
      <c r="W223" s="159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123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74">
        <v>54</v>
      </c>
      <c r="B224" s="175" t="s">
        <v>292</v>
      </c>
      <c r="C224" s="183" t="s">
        <v>495</v>
      </c>
      <c r="D224" s="176" t="s">
        <v>121</v>
      </c>
      <c r="E224" s="177">
        <v>1</v>
      </c>
      <c r="F224" s="178"/>
      <c r="G224" s="179">
        <f>ROUND(E224*F224,2)</f>
        <v>0</v>
      </c>
      <c r="H224" s="178"/>
      <c r="I224" s="179">
        <f>ROUND(E224*H224,2)</f>
        <v>0</v>
      </c>
      <c r="J224" s="178"/>
      <c r="K224" s="179">
        <f>ROUND(E224*J224,2)</f>
        <v>0</v>
      </c>
      <c r="L224" s="179">
        <v>21</v>
      </c>
      <c r="M224" s="179">
        <f>G224*(1+L224/100)</f>
        <v>0</v>
      </c>
      <c r="N224" s="179">
        <v>0</v>
      </c>
      <c r="O224" s="179">
        <f>ROUND(E224*N224,2)</f>
        <v>0</v>
      </c>
      <c r="P224" s="179">
        <v>0</v>
      </c>
      <c r="Q224" s="179">
        <f>ROUND(E224*P224,2)</f>
        <v>0</v>
      </c>
      <c r="R224" s="179"/>
      <c r="S224" s="179" t="s">
        <v>122</v>
      </c>
      <c r="T224" s="180" t="s">
        <v>117</v>
      </c>
      <c r="U224" s="159">
        <v>0</v>
      </c>
      <c r="V224" s="159">
        <f>ROUND(E224*U224,2)</f>
        <v>0</v>
      </c>
      <c r="W224" s="159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123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74">
        <v>55</v>
      </c>
      <c r="B225" s="175" t="s">
        <v>496</v>
      </c>
      <c r="C225" s="183" t="s">
        <v>497</v>
      </c>
      <c r="D225" s="176" t="s">
        <v>121</v>
      </c>
      <c r="E225" s="177">
        <v>1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9">
        <v>0</v>
      </c>
      <c r="O225" s="179">
        <f>ROUND(E225*N225,2)</f>
        <v>0</v>
      </c>
      <c r="P225" s="179">
        <v>0</v>
      </c>
      <c r="Q225" s="179">
        <f>ROUND(E225*P225,2)</f>
        <v>0</v>
      </c>
      <c r="R225" s="179"/>
      <c r="S225" s="179" t="s">
        <v>122</v>
      </c>
      <c r="T225" s="180" t="s">
        <v>117</v>
      </c>
      <c r="U225" s="159">
        <v>0</v>
      </c>
      <c r="V225" s="159">
        <f>ROUND(E225*U225,2)</f>
        <v>0</v>
      </c>
      <c r="W225" s="159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123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67">
        <v>56</v>
      </c>
      <c r="B226" s="168" t="s">
        <v>498</v>
      </c>
      <c r="C226" s="184" t="s">
        <v>706</v>
      </c>
      <c r="D226" s="169" t="s">
        <v>253</v>
      </c>
      <c r="E226" s="170">
        <v>113.34166999999999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4.3799999999999999E-2</v>
      </c>
      <c r="O226" s="172">
        <f>ROUND(E226*N226,2)</f>
        <v>4.96</v>
      </c>
      <c r="P226" s="172">
        <v>0</v>
      </c>
      <c r="Q226" s="172">
        <f>ROUND(E226*P226,2)</f>
        <v>0</v>
      </c>
      <c r="R226" s="172"/>
      <c r="S226" s="172" t="s">
        <v>122</v>
      </c>
      <c r="T226" s="173" t="s">
        <v>117</v>
      </c>
      <c r="U226" s="159">
        <v>0</v>
      </c>
      <c r="V226" s="159">
        <f>ROUND(E226*U226,2)</f>
        <v>0</v>
      </c>
      <c r="W226" s="159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249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3" t="s">
        <v>499</v>
      </c>
      <c r="D227" s="188"/>
      <c r="E227" s="189">
        <v>113.34166999999999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156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2.5" outlineLevel="1" x14ac:dyDescent="0.2">
      <c r="A228" s="174">
        <v>57</v>
      </c>
      <c r="B228" s="175" t="s">
        <v>500</v>
      </c>
      <c r="C228" s="183" t="s">
        <v>501</v>
      </c>
      <c r="D228" s="176" t="s">
        <v>253</v>
      </c>
      <c r="E228" s="177">
        <v>1</v>
      </c>
      <c r="F228" s="178"/>
      <c r="G228" s="179">
        <f t="shared" ref="G228:G236" si="0">ROUND(E228*F228,2)</f>
        <v>0</v>
      </c>
      <c r="H228" s="178"/>
      <c r="I228" s="179">
        <f t="shared" ref="I228:I236" si="1">ROUND(E228*H228,2)</f>
        <v>0</v>
      </c>
      <c r="J228" s="178"/>
      <c r="K228" s="179">
        <f t="shared" ref="K228:K236" si="2">ROUND(E228*J228,2)</f>
        <v>0</v>
      </c>
      <c r="L228" s="179">
        <v>21</v>
      </c>
      <c r="M228" s="179">
        <f t="shared" ref="M228:M236" si="3">G228*(1+L228/100)</f>
        <v>0</v>
      </c>
      <c r="N228" s="179">
        <v>5.3E-3</v>
      </c>
      <c r="O228" s="179">
        <f t="shared" ref="O228:O236" si="4">ROUND(E228*N228,2)</f>
        <v>0.01</v>
      </c>
      <c r="P228" s="179">
        <v>0</v>
      </c>
      <c r="Q228" s="179">
        <f t="shared" ref="Q228:Q236" si="5">ROUND(E228*P228,2)</f>
        <v>0</v>
      </c>
      <c r="R228" s="179" t="s">
        <v>248</v>
      </c>
      <c r="S228" s="179" t="s">
        <v>116</v>
      </c>
      <c r="T228" s="180" t="s">
        <v>116</v>
      </c>
      <c r="U228" s="159">
        <v>0</v>
      </c>
      <c r="V228" s="159">
        <f t="shared" ref="V228:V236" si="6">ROUND(E228*U228,2)</f>
        <v>0</v>
      </c>
      <c r="W228" s="159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249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4">
        <v>58</v>
      </c>
      <c r="B229" s="175" t="s">
        <v>502</v>
      </c>
      <c r="C229" s="183" t="s">
        <v>503</v>
      </c>
      <c r="D229" s="176" t="s">
        <v>253</v>
      </c>
      <c r="E229" s="177">
        <v>1</v>
      </c>
      <c r="F229" s="178"/>
      <c r="G229" s="179">
        <f t="shared" si="0"/>
        <v>0</v>
      </c>
      <c r="H229" s="178"/>
      <c r="I229" s="179">
        <f t="shared" si="1"/>
        <v>0</v>
      </c>
      <c r="J229" s="178"/>
      <c r="K229" s="179">
        <f t="shared" si="2"/>
        <v>0</v>
      </c>
      <c r="L229" s="179">
        <v>21</v>
      </c>
      <c r="M229" s="179">
        <f t="shared" si="3"/>
        <v>0</v>
      </c>
      <c r="N229" s="179">
        <v>1.1999999999999999E-3</v>
      </c>
      <c r="O229" s="179">
        <f t="shared" si="4"/>
        <v>0</v>
      </c>
      <c r="P229" s="179">
        <v>0</v>
      </c>
      <c r="Q229" s="179">
        <f t="shared" si="5"/>
        <v>0</v>
      </c>
      <c r="R229" s="179" t="s">
        <v>248</v>
      </c>
      <c r="S229" s="179" t="s">
        <v>116</v>
      </c>
      <c r="T229" s="180" t="s">
        <v>116</v>
      </c>
      <c r="U229" s="159">
        <v>0</v>
      </c>
      <c r="V229" s="159">
        <f t="shared" si="6"/>
        <v>0</v>
      </c>
      <c r="W229" s="159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249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ht="22.5" outlineLevel="1" x14ac:dyDescent="0.2">
      <c r="A230" s="174">
        <v>59</v>
      </c>
      <c r="B230" s="175" t="s">
        <v>504</v>
      </c>
      <c r="C230" s="183" t="s">
        <v>505</v>
      </c>
      <c r="D230" s="176" t="s">
        <v>253</v>
      </c>
      <c r="E230" s="177">
        <v>16</v>
      </c>
      <c r="F230" s="178"/>
      <c r="G230" s="179">
        <f t="shared" si="0"/>
        <v>0</v>
      </c>
      <c r="H230" s="178"/>
      <c r="I230" s="179">
        <f t="shared" si="1"/>
        <v>0</v>
      </c>
      <c r="J230" s="178"/>
      <c r="K230" s="179">
        <f t="shared" si="2"/>
        <v>0</v>
      </c>
      <c r="L230" s="179">
        <v>21</v>
      </c>
      <c r="M230" s="179">
        <f t="shared" si="3"/>
        <v>0</v>
      </c>
      <c r="N230" s="179">
        <v>0.158</v>
      </c>
      <c r="O230" s="179">
        <f t="shared" si="4"/>
        <v>2.5299999999999998</v>
      </c>
      <c r="P230" s="179">
        <v>0</v>
      </c>
      <c r="Q230" s="179">
        <f t="shared" si="5"/>
        <v>0</v>
      </c>
      <c r="R230" s="179" t="s">
        <v>248</v>
      </c>
      <c r="S230" s="179" t="s">
        <v>116</v>
      </c>
      <c r="T230" s="180" t="s">
        <v>116</v>
      </c>
      <c r="U230" s="159">
        <v>0</v>
      </c>
      <c r="V230" s="159">
        <f t="shared" si="6"/>
        <v>0</v>
      </c>
      <c r="W230" s="159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249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22.5" outlineLevel="1" x14ac:dyDescent="0.2">
      <c r="A231" s="174">
        <v>60</v>
      </c>
      <c r="B231" s="175" t="s">
        <v>506</v>
      </c>
      <c r="C231" s="183" t="s">
        <v>507</v>
      </c>
      <c r="D231" s="176" t="s">
        <v>253</v>
      </c>
      <c r="E231" s="177">
        <v>16</v>
      </c>
      <c r="F231" s="178"/>
      <c r="G231" s="179">
        <f t="shared" si="0"/>
        <v>0</v>
      </c>
      <c r="H231" s="178"/>
      <c r="I231" s="179">
        <f t="shared" si="1"/>
        <v>0</v>
      </c>
      <c r="J231" s="178"/>
      <c r="K231" s="179">
        <f t="shared" si="2"/>
        <v>0</v>
      </c>
      <c r="L231" s="179">
        <v>21</v>
      </c>
      <c r="M231" s="179">
        <f t="shared" si="3"/>
        <v>0</v>
      </c>
      <c r="N231" s="179">
        <v>0.505</v>
      </c>
      <c r="O231" s="179">
        <f t="shared" si="4"/>
        <v>8.08</v>
      </c>
      <c r="P231" s="179">
        <v>0</v>
      </c>
      <c r="Q231" s="179">
        <f t="shared" si="5"/>
        <v>0</v>
      </c>
      <c r="R231" s="179" t="s">
        <v>248</v>
      </c>
      <c r="S231" s="179" t="s">
        <v>116</v>
      </c>
      <c r="T231" s="180" t="s">
        <v>116</v>
      </c>
      <c r="U231" s="159">
        <v>0</v>
      </c>
      <c r="V231" s="159">
        <f t="shared" si="6"/>
        <v>0</v>
      </c>
      <c r="W231" s="159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249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ht="22.5" outlineLevel="1" x14ac:dyDescent="0.2">
      <c r="A232" s="174">
        <v>61</v>
      </c>
      <c r="B232" s="175" t="s">
        <v>508</v>
      </c>
      <c r="C232" s="183" t="s">
        <v>509</v>
      </c>
      <c r="D232" s="176" t="s">
        <v>253</v>
      </c>
      <c r="E232" s="177">
        <v>3</v>
      </c>
      <c r="F232" s="178"/>
      <c r="G232" s="179">
        <f t="shared" si="0"/>
        <v>0</v>
      </c>
      <c r="H232" s="178"/>
      <c r="I232" s="179">
        <f t="shared" si="1"/>
        <v>0</v>
      </c>
      <c r="J232" s="178"/>
      <c r="K232" s="179">
        <f t="shared" si="2"/>
        <v>0</v>
      </c>
      <c r="L232" s="179">
        <v>21</v>
      </c>
      <c r="M232" s="179">
        <f t="shared" si="3"/>
        <v>0</v>
      </c>
      <c r="N232" s="179">
        <v>0.25</v>
      </c>
      <c r="O232" s="179">
        <f t="shared" si="4"/>
        <v>0.75</v>
      </c>
      <c r="P232" s="179">
        <v>0</v>
      </c>
      <c r="Q232" s="179">
        <f t="shared" si="5"/>
        <v>0</v>
      </c>
      <c r="R232" s="179" t="s">
        <v>248</v>
      </c>
      <c r="S232" s="179" t="s">
        <v>116</v>
      </c>
      <c r="T232" s="180" t="s">
        <v>116</v>
      </c>
      <c r="U232" s="159">
        <v>0</v>
      </c>
      <c r="V232" s="159">
        <f t="shared" si="6"/>
        <v>0</v>
      </c>
      <c r="W232" s="159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249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2.5" outlineLevel="1" x14ac:dyDescent="0.2">
      <c r="A233" s="174">
        <v>62</v>
      </c>
      <c r="B233" s="175" t="s">
        <v>510</v>
      </c>
      <c r="C233" s="183" t="s">
        <v>511</v>
      </c>
      <c r="D233" s="176" t="s">
        <v>253</v>
      </c>
      <c r="E233" s="177">
        <v>14</v>
      </c>
      <c r="F233" s="178"/>
      <c r="G233" s="179">
        <f t="shared" si="0"/>
        <v>0</v>
      </c>
      <c r="H233" s="178"/>
      <c r="I233" s="179">
        <f t="shared" si="1"/>
        <v>0</v>
      </c>
      <c r="J233" s="178"/>
      <c r="K233" s="179">
        <f t="shared" si="2"/>
        <v>0</v>
      </c>
      <c r="L233" s="179">
        <v>21</v>
      </c>
      <c r="M233" s="179">
        <f t="shared" si="3"/>
        <v>0</v>
      </c>
      <c r="N233" s="179">
        <v>0.5</v>
      </c>
      <c r="O233" s="179">
        <f t="shared" si="4"/>
        <v>7</v>
      </c>
      <c r="P233" s="179">
        <v>0</v>
      </c>
      <c r="Q233" s="179">
        <f t="shared" si="5"/>
        <v>0</v>
      </c>
      <c r="R233" s="179" t="s">
        <v>248</v>
      </c>
      <c r="S233" s="179" t="s">
        <v>116</v>
      </c>
      <c r="T233" s="180" t="s">
        <v>116</v>
      </c>
      <c r="U233" s="159">
        <v>0</v>
      </c>
      <c r="V233" s="159">
        <f t="shared" si="6"/>
        <v>0</v>
      </c>
      <c r="W233" s="159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249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 x14ac:dyDescent="0.2">
      <c r="A234" s="174">
        <v>63</v>
      </c>
      <c r="B234" s="175" t="s">
        <v>512</v>
      </c>
      <c r="C234" s="183" t="s">
        <v>513</v>
      </c>
      <c r="D234" s="176" t="s">
        <v>253</v>
      </c>
      <c r="E234" s="177">
        <v>2</v>
      </c>
      <c r="F234" s="178"/>
      <c r="G234" s="179">
        <f t="shared" si="0"/>
        <v>0</v>
      </c>
      <c r="H234" s="178"/>
      <c r="I234" s="179">
        <f t="shared" si="1"/>
        <v>0</v>
      </c>
      <c r="J234" s="178"/>
      <c r="K234" s="179">
        <f t="shared" si="2"/>
        <v>0</v>
      </c>
      <c r="L234" s="179">
        <v>21</v>
      </c>
      <c r="M234" s="179">
        <f t="shared" si="3"/>
        <v>0</v>
      </c>
      <c r="N234" s="179">
        <v>1</v>
      </c>
      <c r="O234" s="179">
        <f t="shared" si="4"/>
        <v>2</v>
      </c>
      <c r="P234" s="179">
        <v>0</v>
      </c>
      <c r="Q234" s="179">
        <f t="shared" si="5"/>
        <v>0</v>
      </c>
      <c r="R234" s="179" t="s">
        <v>248</v>
      </c>
      <c r="S234" s="179" t="s">
        <v>116</v>
      </c>
      <c r="T234" s="180" t="s">
        <v>116</v>
      </c>
      <c r="U234" s="159">
        <v>0</v>
      </c>
      <c r="V234" s="159">
        <f t="shared" si="6"/>
        <v>0</v>
      </c>
      <c r="W234" s="159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249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22.5" outlineLevel="1" x14ac:dyDescent="0.2">
      <c r="A235" s="174">
        <v>64</v>
      </c>
      <c r="B235" s="175" t="s">
        <v>514</v>
      </c>
      <c r="C235" s="183" t="s">
        <v>515</v>
      </c>
      <c r="D235" s="176" t="s">
        <v>253</v>
      </c>
      <c r="E235" s="177">
        <v>16</v>
      </c>
      <c r="F235" s="178"/>
      <c r="G235" s="179">
        <f t="shared" si="0"/>
        <v>0</v>
      </c>
      <c r="H235" s="178"/>
      <c r="I235" s="179">
        <f t="shared" si="1"/>
        <v>0</v>
      </c>
      <c r="J235" s="178"/>
      <c r="K235" s="179">
        <f t="shared" si="2"/>
        <v>0</v>
      </c>
      <c r="L235" s="179">
        <v>21</v>
      </c>
      <c r="M235" s="179">
        <f t="shared" si="3"/>
        <v>0</v>
      </c>
      <c r="N235" s="179">
        <v>1.6</v>
      </c>
      <c r="O235" s="179">
        <f t="shared" si="4"/>
        <v>25.6</v>
      </c>
      <c r="P235" s="179">
        <v>0</v>
      </c>
      <c r="Q235" s="179">
        <f t="shared" si="5"/>
        <v>0</v>
      </c>
      <c r="R235" s="179" t="s">
        <v>248</v>
      </c>
      <c r="S235" s="179" t="s">
        <v>116</v>
      </c>
      <c r="T235" s="180" t="s">
        <v>116</v>
      </c>
      <c r="U235" s="159">
        <v>0</v>
      </c>
      <c r="V235" s="159">
        <f t="shared" si="6"/>
        <v>0</v>
      </c>
      <c r="W235" s="159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249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22.5" outlineLevel="1" x14ac:dyDescent="0.2">
      <c r="A236" s="174">
        <v>65</v>
      </c>
      <c r="B236" s="175" t="s">
        <v>516</v>
      </c>
      <c r="C236" s="183" t="s">
        <v>517</v>
      </c>
      <c r="D236" s="176" t="s">
        <v>253</v>
      </c>
      <c r="E236" s="177">
        <v>35</v>
      </c>
      <c r="F236" s="178"/>
      <c r="G236" s="179">
        <f t="shared" si="0"/>
        <v>0</v>
      </c>
      <c r="H236" s="178"/>
      <c r="I236" s="179">
        <f t="shared" si="1"/>
        <v>0</v>
      </c>
      <c r="J236" s="178"/>
      <c r="K236" s="179">
        <f t="shared" si="2"/>
        <v>0</v>
      </c>
      <c r="L236" s="179">
        <v>21</v>
      </c>
      <c r="M236" s="179">
        <f t="shared" si="3"/>
        <v>0</v>
      </c>
      <c r="N236" s="179">
        <v>2E-3</v>
      </c>
      <c r="O236" s="179">
        <f t="shared" si="4"/>
        <v>7.0000000000000007E-2</v>
      </c>
      <c r="P236" s="179">
        <v>0</v>
      </c>
      <c r="Q236" s="179">
        <f t="shared" si="5"/>
        <v>0</v>
      </c>
      <c r="R236" s="179" t="s">
        <v>248</v>
      </c>
      <c r="S236" s="179" t="s">
        <v>116</v>
      </c>
      <c r="T236" s="180" t="s">
        <v>116</v>
      </c>
      <c r="U236" s="159">
        <v>0</v>
      </c>
      <c r="V236" s="159">
        <f t="shared" si="6"/>
        <v>0</v>
      </c>
      <c r="W236" s="159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249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x14ac:dyDescent="0.2">
      <c r="A237" s="161" t="s">
        <v>111</v>
      </c>
      <c r="B237" s="162" t="s">
        <v>72</v>
      </c>
      <c r="C237" s="182" t="s">
        <v>73</v>
      </c>
      <c r="D237" s="163"/>
      <c r="E237" s="164"/>
      <c r="F237" s="165"/>
      <c r="G237" s="165">
        <f>SUMIF(AG238:AG243,"&lt;&gt;NOR",G238:G243)</f>
        <v>0</v>
      </c>
      <c r="H237" s="165"/>
      <c r="I237" s="165">
        <f>SUM(I238:I243)</f>
        <v>0</v>
      </c>
      <c r="J237" s="165"/>
      <c r="K237" s="165">
        <f>SUM(K238:K243)</f>
        <v>0</v>
      </c>
      <c r="L237" s="165"/>
      <c r="M237" s="165">
        <f>SUM(M238:M243)</f>
        <v>0</v>
      </c>
      <c r="N237" s="165"/>
      <c r="O237" s="165">
        <f>SUM(O238:O243)</f>
        <v>0</v>
      </c>
      <c r="P237" s="165"/>
      <c r="Q237" s="165">
        <f>SUM(Q238:Q243)</f>
        <v>0</v>
      </c>
      <c r="R237" s="165"/>
      <c r="S237" s="165"/>
      <c r="T237" s="166"/>
      <c r="U237" s="160"/>
      <c r="V237" s="160">
        <f>SUM(V238:V243)</f>
        <v>1.96</v>
      </c>
      <c r="W237" s="160"/>
      <c r="AG237" t="s">
        <v>112</v>
      </c>
    </row>
    <row r="238" spans="1:60" outlineLevel="1" x14ac:dyDescent="0.2">
      <c r="A238" s="167">
        <v>66</v>
      </c>
      <c r="B238" s="168" t="s">
        <v>518</v>
      </c>
      <c r="C238" s="184" t="s">
        <v>519</v>
      </c>
      <c r="D238" s="169" t="s">
        <v>217</v>
      </c>
      <c r="E238" s="170">
        <v>15</v>
      </c>
      <c r="F238" s="171"/>
      <c r="G238" s="172">
        <f>ROUND(E238*F238,2)</f>
        <v>0</v>
      </c>
      <c r="H238" s="171"/>
      <c r="I238" s="172">
        <f>ROUND(E238*H238,2)</f>
        <v>0</v>
      </c>
      <c r="J238" s="171"/>
      <c r="K238" s="172">
        <f>ROUND(E238*J238,2)</f>
        <v>0</v>
      </c>
      <c r="L238" s="172">
        <v>21</v>
      </c>
      <c r="M238" s="172">
        <f>G238*(1+L238/100)</f>
        <v>0</v>
      </c>
      <c r="N238" s="172">
        <v>0</v>
      </c>
      <c r="O238" s="172">
        <f>ROUND(E238*N238,2)</f>
        <v>0</v>
      </c>
      <c r="P238" s="172">
        <v>0</v>
      </c>
      <c r="Q238" s="172">
        <f>ROUND(E238*P238,2)</f>
        <v>0</v>
      </c>
      <c r="R238" s="172" t="s">
        <v>242</v>
      </c>
      <c r="S238" s="172" t="s">
        <v>116</v>
      </c>
      <c r="T238" s="173" t="s">
        <v>117</v>
      </c>
      <c r="U238" s="159">
        <v>9.2999999999999999E-2</v>
      </c>
      <c r="V238" s="159">
        <f>ROUND(E238*U238,2)</f>
        <v>1.4</v>
      </c>
      <c r="W238" s="159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123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253" t="s">
        <v>520</v>
      </c>
      <c r="D239" s="254"/>
      <c r="E239" s="254"/>
      <c r="F239" s="254"/>
      <c r="G239" s="254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154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3" t="s">
        <v>468</v>
      </c>
      <c r="D240" s="188"/>
      <c r="E240" s="189">
        <v>15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156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67">
        <v>67</v>
      </c>
      <c r="B241" s="168" t="s">
        <v>521</v>
      </c>
      <c r="C241" s="184" t="s">
        <v>522</v>
      </c>
      <c r="D241" s="169" t="s">
        <v>217</v>
      </c>
      <c r="E241" s="170">
        <v>15</v>
      </c>
      <c r="F241" s="171"/>
      <c r="G241" s="172">
        <f>ROUND(E241*F241,2)</f>
        <v>0</v>
      </c>
      <c r="H241" s="171"/>
      <c r="I241" s="172">
        <f>ROUND(E241*H241,2)</f>
        <v>0</v>
      </c>
      <c r="J241" s="171"/>
      <c r="K241" s="172">
        <f>ROUND(E241*J241,2)</f>
        <v>0</v>
      </c>
      <c r="L241" s="172">
        <v>21</v>
      </c>
      <c r="M241" s="172">
        <f>G241*(1+L241/100)</f>
        <v>0</v>
      </c>
      <c r="N241" s="172">
        <v>0</v>
      </c>
      <c r="O241" s="172">
        <f>ROUND(E241*N241,2)</f>
        <v>0</v>
      </c>
      <c r="P241" s="172">
        <v>0</v>
      </c>
      <c r="Q241" s="172">
        <f>ROUND(E241*P241,2)</f>
        <v>0</v>
      </c>
      <c r="R241" s="172" t="s">
        <v>242</v>
      </c>
      <c r="S241" s="172" t="s">
        <v>116</v>
      </c>
      <c r="T241" s="173" t="s">
        <v>117</v>
      </c>
      <c r="U241" s="159">
        <v>3.6999999999999998E-2</v>
      </c>
      <c r="V241" s="159">
        <f>ROUND(E241*U241,2)</f>
        <v>0.56000000000000005</v>
      </c>
      <c r="W241" s="159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123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253" t="s">
        <v>523</v>
      </c>
      <c r="D242" s="254"/>
      <c r="E242" s="254"/>
      <c r="F242" s="254"/>
      <c r="G242" s="254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154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3" t="s">
        <v>468</v>
      </c>
      <c r="D243" s="188"/>
      <c r="E243" s="189">
        <v>15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156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x14ac:dyDescent="0.2">
      <c r="A244" s="161" t="s">
        <v>111</v>
      </c>
      <c r="B244" s="162" t="s">
        <v>76</v>
      </c>
      <c r="C244" s="182" t="s">
        <v>77</v>
      </c>
      <c r="D244" s="163"/>
      <c r="E244" s="164"/>
      <c r="F244" s="165"/>
      <c r="G244" s="165">
        <f>SUMIF(AG245:AG250,"&lt;&gt;NOR",G245:G250)</f>
        <v>0</v>
      </c>
      <c r="H244" s="165"/>
      <c r="I244" s="165">
        <f>SUM(I245:I250)</f>
        <v>0</v>
      </c>
      <c r="J244" s="165"/>
      <c r="K244" s="165">
        <f>SUM(K245:K250)</f>
        <v>0</v>
      </c>
      <c r="L244" s="165"/>
      <c r="M244" s="165">
        <f>SUM(M245:M250)</f>
        <v>0</v>
      </c>
      <c r="N244" s="165"/>
      <c r="O244" s="165">
        <f>SUM(O245:O250)</f>
        <v>0</v>
      </c>
      <c r="P244" s="165"/>
      <c r="Q244" s="165">
        <f>SUM(Q245:Q250)</f>
        <v>0</v>
      </c>
      <c r="R244" s="165"/>
      <c r="S244" s="165"/>
      <c r="T244" s="166"/>
      <c r="U244" s="160"/>
      <c r="V244" s="160">
        <f>SUM(V245:V250)</f>
        <v>182.39</v>
      </c>
      <c r="W244" s="160"/>
      <c r="AG244" t="s">
        <v>112</v>
      </c>
    </row>
    <row r="245" spans="1:60" ht="22.5" outlineLevel="1" x14ac:dyDescent="0.2">
      <c r="A245" s="167">
        <v>68</v>
      </c>
      <c r="B245" s="168" t="s">
        <v>329</v>
      </c>
      <c r="C245" s="184" t="s">
        <v>330</v>
      </c>
      <c r="D245" s="169" t="s">
        <v>247</v>
      </c>
      <c r="E245" s="170">
        <v>862.34680000000003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21</v>
      </c>
      <c r="M245" s="172">
        <f>G245*(1+L245/100)</f>
        <v>0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2" t="s">
        <v>226</v>
      </c>
      <c r="S245" s="172" t="s">
        <v>116</v>
      </c>
      <c r="T245" s="173" t="s">
        <v>116</v>
      </c>
      <c r="U245" s="159">
        <v>0.21149999999999999</v>
      </c>
      <c r="V245" s="159">
        <f>ROUND(E245*U245,2)</f>
        <v>182.39</v>
      </c>
      <c r="W245" s="159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331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253" t="s">
        <v>332</v>
      </c>
      <c r="D246" s="254"/>
      <c r="E246" s="254"/>
      <c r="F246" s="254"/>
      <c r="G246" s="254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154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3" t="s">
        <v>333</v>
      </c>
      <c r="D247" s="188"/>
      <c r="E247" s="18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156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57"/>
      <c r="B248" s="158"/>
      <c r="C248" s="193" t="s">
        <v>524</v>
      </c>
      <c r="D248" s="188"/>
      <c r="E248" s="18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156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3" t="s">
        <v>525</v>
      </c>
      <c r="D249" s="188"/>
      <c r="E249" s="18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156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3" t="s">
        <v>526</v>
      </c>
      <c r="D250" s="188"/>
      <c r="E250" s="189">
        <v>862.34680000000003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156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x14ac:dyDescent="0.2">
      <c r="A251" s="161" t="s">
        <v>111</v>
      </c>
      <c r="B251" s="162" t="s">
        <v>80</v>
      </c>
      <c r="C251" s="182" t="s">
        <v>81</v>
      </c>
      <c r="D251" s="163"/>
      <c r="E251" s="164"/>
      <c r="F251" s="165"/>
      <c r="G251" s="165">
        <f>SUMIF(AG252:AG268,"&lt;&gt;NOR",G252:G268)</f>
        <v>0</v>
      </c>
      <c r="H251" s="165"/>
      <c r="I251" s="165">
        <f>SUM(I252:I268)</f>
        <v>0</v>
      </c>
      <c r="J251" s="165"/>
      <c r="K251" s="165">
        <f>SUM(K252:K268)</f>
        <v>0</v>
      </c>
      <c r="L251" s="165"/>
      <c r="M251" s="165">
        <f>SUM(M252:M268)</f>
        <v>0</v>
      </c>
      <c r="N251" s="165"/>
      <c r="O251" s="165">
        <f>SUM(O252:O268)</f>
        <v>0</v>
      </c>
      <c r="P251" s="165"/>
      <c r="Q251" s="165">
        <f>SUM(Q252:Q268)</f>
        <v>0</v>
      </c>
      <c r="R251" s="165"/>
      <c r="S251" s="165"/>
      <c r="T251" s="166"/>
      <c r="U251" s="160"/>
      <c r="V251" s="160">
        <f>SUM(V252:V268)</f>
        <v>0.89</v>
      </c>
      <c r="W251" s="160"/>
      <c r="AG251" t="s">
        <v>112</v>
      </c>
    </row>
    <row r="252" spans="1:60" ht="22.5" outlineLevel="1" x14ac:dyDescent="0.2">
      <c r="A252" s="167">
        <v>69</v>
      </c>
      <c r="B252" s="168" t="s">
        <v>527</v>
      </c>
      <c r="C252" s="184" t="s">
        <v>528</v>
      </c>
      <c r="D252" s="169" t="s">
        <v>247</v>
      </c>
      <c r="E252" s="170">
        <v>8.1874199999999995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2">
        <v>0</v>
      </c>
      <c r="O252" s="172">
        <f>ROUND(E252*N252,2)</f>
        <v>0</v>
      </c>
      <c r="P252" s="172">
        <v>0</v>
      </c>
      <c r="Q252" s="172">
        <f>ROUND(E252*P252,2)</f>
        <v>0</v>
      </c>
      <c r="R252" s="172" t="s">
        <v>242</v>
      </c>
      <c r="S252" s="172" t="s">
        <v>116</v>
      </c>
      <c r="T252" s="173" t="s">
        <v>116</v>
      </c>
      <c r="U252" s="159">
        <v>0.01</v>
      </c>
      <c r="V252" s="159">
        <f>ROUND(E252*U252,2)</f>
        <v>0.08</v>
      </c>
      <c r="W252" s="159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529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3" t="s">
        <v>530</v>
      </c>
      <c r="D253" s="188"/>
      <c r="E253" s="18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156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93" t="s">
        <v>531</v>
      </c>
      <c r="D254" s="188"/>
      <c r="E254" s="18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156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3" t="s">
        <v>532</v>
      </c>
      <c r="D255" s="188"/>
      <c r="E255" s="189">
        <v>8.1874199999999995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156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67">
        <v>70</v>
      </c>
      <c r="B256" s="168" t="s">
        <v>533</v>
      </c>
      <c r="C256" s="184" t="s">
        <v>534</v>
      </c>
      <c r="D256" s="169" t="s">
        <v>247</v>
      </c>
      <c r="E256" s="170">
        <v>122.8113</v>
      </c>
      <c r="F256" s="171"/>
      <c r="G256" s="172">
        <f>ROUND(E256*F256,2)</f>
        <v>0</v>
      </c>
      <c r="H256" s="171"/>
      <c r="I256" s="172">
        <f>ROUND(E256*H256,2)</f>
        <v>0</v>
      </c>
      <c r="J256" s="171"/>
      <c r="K256" s="172">
        <f>ROUND(E256*J256,2)</f>
        <v>0</v>
      </c>
      <c r="L256" s="172">
        <v>21</v>
      </c>
      <c r="M256" s="172">
        <f>G256*(1+L256/100)</f>
        <v>0</v>
      </c>
      <c r="N256" s="172">
        <v>0</v>
      </c>
      <c r="O256" s="172">
        <f>ROUND(E256*N256,2)</f>
        <v>0</v>
      </c>
      <c r="P256" s="172">
        <v>0</v>
      </c>
      <c r="Q256" s="172">
        <f>ROUND(E256*P256,2)</f>
        <v>0</v>
      </c>
      <c r="R256" s="172" t="s">
        <v>242</v>
      </c>
      <c r="S256" s="172" t="s">
        <v>116</v>
      </c>
      <c r="T256" s="173" t="s">
        <v>116</v>
      </c>
      <c r="U256" s="159">
        <v>0</v>
      </c>
      <c r="V256" s="159">
        <f>ROUND(E256*U256,2)</f>
        <v>0</v>
      </c>
      <c r="W256" s="159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529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3" t="s">
        <v>530</v>
      </c>
      <c r="D257" s="188"/>
      <c r="E257" s="18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156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3" t="s">
        <v>531</v>
      </c>
      <c r="D258" s="188"/>
      <c r="E258" s="18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156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3" t="s">
        <v>535</v>
      </c>
      <c r="D259" s="188"/>
      <c r="E259" s="189">
        <v>122.8113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156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67">
        <v>71</v>
      </c>
      <c r="B260" s="168" t="s">
        <v>536</v>
      </c>
      <c r="C260" s="184" t="s">
        <v>537</v>
      </c>
      <c r="D260" s="169" t="s">
        <v>247</v>
      </c>
      <c r="E260" s="170">
        <v>8.1874199999999995</v>
      </c>
      <c r="F260" s="171"/>
      <c r="G260" s="172">
        <f>ROUND(E260*F260,2)</f>
        <v>0</v>
      </c>
      <c r="H260" s="171"/>
      <c r="I260" s="172">
        <f>ROUND(E260*H260,2)</f>
        <v>0</v>
      </c>
      <c r="J260" s="171"/>
      <c r="K260" s="172">
        <f>ROUND(E260*J260,2)</f>
        <v>0</v>
      </c>
      <c r="L260" s="172">
        <v>21</v>
      </c>
      <c r="M260" s="172">
        <f>G260*(1+L260/100)</f>
        <v>0</v>
      </c>
      <c r="N260" s="172">
        <v>0</v>
      </c>
      <c r="O260" s="172">
        <f>ROUND(E260*N260,2)</f>
        <v>0</v>
      </c>
      <c r="P260" s="172">
        <v>0</v>
      </c>
      <c r="Q260" s="172">
        <f>ROUND(E260*P260,2)</f>
        <v>0</v>
      </c>
      <c r="R260" s="172" t="s">
        <v>242</v>
      </c>
      <c r="S260" s="172" t="s">
        <v>116</v>
      </c>
      <c r="T260" s="173" t="s">
        <v>116</v>
      </c>
      <c r="U260" s="159">
        <v>9.9000000000000005E-2</v>
      </c>
      <c r="V260" s="159">
        <f>ROUND(E260*U260,2)</f>
        <v>0.81</v>
      </c>
      <c r="W260" s="159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529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253" t="s">
        <v>538</v>
      </c>
      <c r="D261" s="254"/>
      <c r="E261" s="254"/>
      <c r="F261" s="254"/>
      <c r="G261" s="254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154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3" t="s">
        <v>530</v>
      </c>
      <c r="D262" s="188"/>
      <c r="E262" s="18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156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3" t="s">
        <v>531</v>
      </c>
      <c r="D263" s="188"/>
      <c r="E263" s="18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156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3" t="s">
        <v>532</v>
      </c>
      <c r="D264" s="188"/>
      <c r="E264" s="189">
        <v>8.1874199999999995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156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67">
        <v>72</v>
      </c>
      <c r="B265" s="168" t="s">
        <v>539</v>
      </c>
      <c r="C265" s="184" t="s">
        <v>540</v>
      </c>
      <c r="D265" s="169" t="s">
        <v>247</v>
      </c>
      <c r="E265" s="170">
        <v>8.1874199999999995</v>
      </c>
      <c r="F265" s="171"/>
      <c r="G265" s="172">
        <f>ROUND(E265*F265,2)</f>
        <v>0</v>
      </c>
      <c r="H265" s="171"/>
      <c r="I265" s="172">
        <f>ROUND(E265*H265,2)</f>
        <v>0</v>
      </c>
      <c r="J265" s="171"/>
      <c r="K265" s="172">
        <f>ROUND(E265*J265,2)</f>
        <v>0</v>
      </c>
      <c r="L265" s="172">
        <v>21</v>
      </c>
      <c r="M265" s="172">
        <f>G265*(1+L265/100)</f>
        <v>0</v>
      </c>
      <c r="N265" s="172">
        <v>0</v>
      </c>
      <c r="O265" s="172">
        <f>ROUND(E265*N265,2)</f>
        <v>0</v>
      </c>
      <c r="P265" s="172">
        <v>0</v>
      </c>
      <c r="Q265" s="172">
        <f>ROUND(E265*P265,2)</f>
        <v>0</v>
      </c>
      <c r="R265" s="172" t="s">
        <v>541</v>
      </c>
      <c r="S265" s="172" t="s">
        <v>542</v>
      </c>
      <c r="T265" s="173" t="s">
        <v>542</v>
      </c>
      <c r="U265" s="159">
        <v>0</v>
      </c>
      <c r="V265" s="159">
        <f>ROUND(E265*U265,2)</f>
        <v>0</v>
      </c>
      <c r="W265" s="159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529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3" t="s">
        <v>530</v>
      </c>
      <c r="D266" s="188"/>
      <c r="E266" s="18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156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93" t="s">
        <v>531</v>
      </c>
      <c r="D267" s="188"/>
      <c r="E267" s="18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156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3" t="s">
        <v>532</v>
      </c>
      <c r="D268" s="188"/>
      <c r="E268" s="189">
        <v>8.1874199999999995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156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x14ac:dyDescent="0.2">
      <c r="A269" s="5"/>
      <c r="B269" s="6"/>
      <c r="C269" s="185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AE269">
        <v>15</v>
      </c>
      <c r="AF269">
        <v>21</v>
      </c>
    </row>
    <row r="270" spans="1:60" x14ac:dyDescent="0.2">
      <c r="A270" s="153"/>
      <c r="B270" s="154" t="s">
        <v>29</v>
      </c>
      <c r="C270" s="186"/>
      <c r="D270" s="155"/>
      <c r="E270" s="156"/>
      <c r="F270" s="156"/>
      <c r="G270" s="181">
        <f>G8+G164+G180+G207+G237+G244+G251</f>
        <v>0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AE270">
        <f>SUMIF(L7:L268,AE269,G7:G268)</f>
        <v>0</v>
      </c>
      <c r="AF270">
        <f>SUMIF(L7:L268,AF269,G7:G268)</f>
        <v>0</v>
      </c>
      <c r="AG270" t="s">
        <v>145</v>
      </c>
    </row>
    <row r="271" spans="1:60" x14ac:dyDescent="0.2">
      <c r="C271" s="187"/>
      <c r="D271" s="141"/>
      <c r="AG271" t="s">
        <v>146</v>
      </c>
    </row>
    <row r="272" spans="1:60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C0D" sheet="1" objects="1" scenarios="1"/>
  <mergeCells count="38">
    <mergeCell ref="C246:G246"/>
    <mergeCell ref="C261:G261"/>
    <mergeCell ref="C214:G214"/>
    <mergeCell ref="C217:G217"/>
    <mergeCell ref="C219:G219"/>
    <mergeCell ref="C222:G222"/>
    <mergeCell ref="C239:G239"/>
    <mergeCell ref="C242:G242"/>
    <mergeCell ref="C211:G211"/>
    <mergeCell ref="C137:G137"/>
    <mergeCell ref="C150:G150"/>
    <mergeCell ref="C153:G153"/>
    <mergeCell ref="C166:G166"/>
    <mergeCell ref="C174:G174"/>
    <mergeCell ref="C186:G186"/>
    <mergeCell ref="C189:G189"/>
    <mergeCell ref="C192:G192"/>
    <mergeCell ref="C199:G199"/>
    <mergeCell ref="C202:G202"/>
    <mergeCell ref="C209:G209"/>
    <mergeCell ref="C134:G134"/>
    <mergeCell ref="C23:G23"/>
    <mergeCell ref="C26:G26"/>
    <mergeCell ref="C32:G32"/>
    <mergeCell ref="C53:G53"/>
    <mergeCell ref="C74:G74"/>
    <mergeCell ref="C95:G95"/>
    <mergeCell ref="C102:G102"/>
    <mergeCell ref="C119:G119"/>
    <mergeCell ref="C121:G121"/>
    <mergeCell ref="C123:G123"/>
    <mergeCell ref="C126:G126"/>
    <mergeCell ref="C19:G19"/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147</v>
      </c>
      <c r="B1" s="246"/>
      <c r="C1" s="246"/>
      <c r="D1" s="246"/>
      <c r="E1" s="246"/>
      <c r="F1" s="246"/>
      <c r="G1" s="246"/>
      <c r="AG1" t="s">
        <v>86</v>
      </c>
    </row>
    <row r="2" spans="1:60" ht="24.95" customHeight="1" x14ac:dyDescent="0.2">
      <c r="A2" s="142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87</v>
      </c>
    </row>
    <row r="3" spans="1:60" ht="24.95" customHeight="1" x14ac:dyDescent="0.2">
      <c r="A3" s="142" t="s">
        <v>8</v>
      </c>
      <c r="B3" s="77" t="s">
        <v>54</v>
      </c>
      <c r="C3" s="247" t="s">
        <v>55</v>
      </c>
      <c r="D3" s="248"/>
      <c r="E3" s="248"/>
      <c r="F3" s="248"/>
      <c r="G3" s="249"/>
      <c r="AC3" s="89" t="s">
        <v>87</v>
      </c>
      <c r="AG3" t="s">
        <v>89</v>
      </c>
    </row>
    <row r="4" spans="1:60" ht="24.95" customHeight="1" x14ac:dyDescent="0.2">
      <c r="A4" s="143" t="s">
        <v>9</v>
      </c>
      <c r="B4" s="144" t="s">
        <v>48</v>
      </c>
      <c r="C4" s="250" t="s">
        <v>55</v>
      </c>
      <c r="D4" s="251"/>
      <c r="E4" s="251"/>
      <c r="F4" s="251"/>
      <c r="G4" s="252"/>
      <c r="AG4" t="s">
        <v>90</v>
      </c>
    </row>
    <row r="5" spans="1:60" x14ac:dyDescent="0.2">
      <c r="D5" s="141"/>
    </row>
    <row r="6" spans="1:60" ht="38.25" x14ac:dyDescent="0.2">
      <c r="A6" s="146" t="s">
        <v>91</v>
      </c>
      <c r="B6" s="148" t="s">
        <v>92</v>
      </c>
      <c r="C6" s="148" t="s">
        <v>93</v>
      </c>
      <c r="D6" s="147" t="s">
        <v>94</v>
      </c>
      <c r="E6" s="146" t="s">
        <v>95</v>
      </c>
      <c r="F6" s="145" t="s">
        <v>96</v>
      </c>
      <c r="G6" s="146" t="s">
        <v>29</v>
      </c>
      <c r="H6" s="149" t="s">
        <v>30</v>
      </c>
      <c r="I6" s="149" t="s">
        <v>97</v>
      </c>
      <c r="J6" s="149" t="s">
        <v>31</v>
      </c>
      <c r="K6" s="149" t="s">
        <v>98</v>
      </c>
      <c r="L6" s="149" t="s">
        <v>99</v>
      </c>
      <c r="M6" s="149" t="s">
        <v>100</v>
      </c>
      <c r="N6" s="149" t="s">
        <v>101</v>
      </c>
      <c r="O6" s="149" t="s">
        <v>102</v>
      </c>
      <c r="P6" s="149" t="s">
        <v>103</v>
      </c>
      <c r="Q6" s="149" t="s">
        <v>104</v>
      </c>
      <c r="R6" s="149" t="s">
        <v>105</v>
      </c>
      <c r="S6" s="149" t="s">
        <v>106</v>
      </c>
      <c r="T6" s="149" t="s">
        <v>107</v>
      </c>
      <c r="U6" s="149" t="s">
        <v>108</v>
      </c>
      <c r="V6" s="149" t="s">
        <v>109</v>
      </c>
      <c r="W6" s="149" t="s">
        <v>110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111</v>
      </c>
      <c r="B8" s="162" t="s">
        <v>48</v>
      </c>
      <c r="C8" s="182" t="s">
        <v>65</v>
      </c>
      <c r="D8" s="163"/>
      <c r="E8" s="164"/>
      <c r="F8" s="165"/>
      <c r="G8" s="165">
        <f>SUMIF(AG9:AG106,"&lt;&gt;NOR",G9:G106)</f>
        <v>0</v>
      </c>
      <c r="H8" s="165"/>
      <c r="I8" s="165">
        <f>SUM(I9:I106)</f>
        <v>0</v>
      </c>
      <c r="J8" s="165"/>
      <c r="K8" s="165">
        <f>SUM(K9:K106)</f>
        <v>0</v>
      </c>
      <c r="L8" s="165"/>
      <c r="M8" s="165">
        <f>SUM(M9:M106)</f>
        <v>0</v>
      </c>
      <c r="N8" s="165"/>
      <c r="O8" s="165">
        <f>SUM(O9:O106)</f>
        <v>321.88</v>
      </c>
      <c r="P8" s="165"/>
      <c r="Q8" s="165">
        <f>SUM(Q9:Q106)</f>
        <v>28.78</v>
      </c>
      <c r="R8" s="165"/>
      <c r="S8" s="165"/>
      <c r="T8" s="166"/>
      <c r="U8" s="160"/>
      <c r="V8" s="160">
        <f>SUM(V9:V106)</f>
        <v>990.24</v>
      </c>
      <c r="W8" s="160"/>
      <c r="AG8" t="s">
        <v>112</v>
      </c>
    </row>
    <row r="9" spans="1:60" ht="22.5" outlineLevel="1" x14ac:dyDescent="0.2">
      <c r="A9" s="167">
        <v>1</v>
      </c>
      <c r="B9" s="168" t="s">
        <v>543</v>
      </c>
      <c r="C9" s="184" t="s">
        <v>544</v>
      </c>
      <c r="D9" s="169" t="s">
        <v>179</v>
      </c>
      <c r="E9" s="170">
        <v>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0.22500000000000001</v>
      </c>
      <c r="Q9" s="172">
        <f>ROUND(E9*P9,2)</f>
        <v>1.1299999999999999</v>
      </c>
      <c r="R9" s="172" t="s">
        <v>242</v>
      </c>
      <c r="S9" s="172" t="s">
        <v>116</v>
      </c>
      <c r="T9" s="173" t="s">
        <v>152</v>
      </c>
      <c r="U9" s="159">
        <v>0.14199999999999999</v>
      </c>
      <c r="V9" s="159">
        <f>ROUND(E9*U9,2)</f>
        <v>0.71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3" t="s">
        <v>545</v>
      </c>
      <c r="D10" s="254"/>
      <c r="E10" s="254"/>
      <c r="F10" s="254"/>
      <c r="G10" s="254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154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3" t="s">
        <v>546</v>
      </c>
      <c r="D11" s="188"/>
      <c r="E11" s="189">
        <v>5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156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67">
        <v>2</v>
      </c>
      <c r="B12" s="168" t="s">
        <v>339</v>
      </c>
      <c r="C12" s="184" t="s">
        <v>340</v>
      </c>
      <c r="D12" s="169" t="s">
        <v>179</v>
      </c>
      <c r="E12" s="170">
        <v>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0.33</v>
      </c>
      <c r="Q12" s="172">
        <f>ROUND(E12*P12,2)</f>
        <v>1.65</v>
      </c>
      <c r="R12" s="172" t="s">
        <v>242</v>
      </c>
      <c r="S12" s="172" t="s">
        <v>116</v>
      </c>
      <c r="T12" s="173" t="s">
        <v>152</v>
      </c>
      <c r="U12" s="159">
        <v>0.3135</v>
      </c>
      <c r="V12" s="159">
        <f>ROUND(E12*U12,2)</f>
        <v>1.57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3" t="s">
        <v>546</v>
      </c>
      <c r="D13" s="188"/>
      <c r="E13" s="189">
        <v>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156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67">
        <v>3</v>
      </c>
      <c r="B14" s="168" t="s">
        <v>547</v>
      </c>
      <c r="C14" s="184" t="s">
        <v>548</v>
      </c>
      <c r="D14" s="169" t="s">
        <v>179</v>
      </c>
      <c r="E14" s="170">
        <v>57.6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0.44</v>
      </c>
      <c r="Q14" s="172">
        <f>ROUND(E14*P14,2)</f>
        <v>25.34</v>
      </c>
      <c r="R14" s="172" t="s">
        <v>242</v>
      </c>
      <c r="S14" s="172" t="s">
        <v>116</v>
      </c>
      <c r="T14" s="173" t="s">
        <v>152</v>
      </c>
      <c r="U14" s="159">
        <v>0.376</v>
      </c>
      <c r="V14" s="159">
        <f>ROUND(E14*U14,2)</f>
        <v>21.66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3" t="s">
        <v>549</v>
      </c>
      <c r="D15" s="188"/>
      <c r="E15" s="18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156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3" t="s">
        <v>550</v>
      </c>
      <c r="D16" s="188"/>
      <c r="E16" s="18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156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3" t="s">
        <v>551</v>
      </c>
      <c r="D17" s="188"/>
      <c r="E17" s="189">
        <v>37.6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156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3" t="s">
        <v>552</v>
      </c>
      <c r="D18" s="188"/>
      <c r="E18" s="189">
        <v>20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156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7">
        <v>4</v>
      </c>
      <c r="B19" s="168" t="s">
        <v>553</v>
      </c>
      <c r="C19" s="184" t="s">
        <v>554</v>
      </c>
      <c r="D19" s="169" t="s">
        <v>217</v>
      </c>
      <c r="E19" s="170">
        <v>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0.22</v>
      </c>
      <c r="Q19" s="172">
        <f>ROUND(E19*P19,2)</f>
        <v>0.66</v>
      </c>
      <c r="R19" s="172" t="s">
        <v>242</v>
      </c>
      <c r="S19" s="172" t="s">
        <v>116</v>
      </c>
      <c r="T19" s="173" t="s">
        <v>152</v>
      </c>
      <c r="U19" s="159">
        <v>0.14299999999999999</v>
      </c>
      <c r="V19" s="159">
        <f>ROUND(E19*U19,2)</f>
        <v>0.43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53" t="s">
        <v>555</v>
      </c>
      <c r="D20" s="254"/>
      <c r="E20" s="254"/>
      <c r="F20" s="254"/>
      <c r="G20" s="254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154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67">
        <v>5</v>
      </c>
      <c r="B21" s="168" t="s">
        <v>148</v>
      </c>
      <c r="C21" s="184" t="s">
        <v>149</v>
      </c>
      <c r="D21" s="169" t="s">
        <v>150</v>
      </c>
      <c r="E21" s="170">
        <v>138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151</v>
      </c>
      <c r="S21" s="172" t="s">
        <v>116</v>
      </c>
      <c r="T21" s="173" t="s">
        <v>117</v>
      </c>
      <c r="U21" s="159">
        <v>9.7000000000000003E-2</v>
      </c>
      <c r="V21" s="159">
        <f>ROUND(E21*U21,2)</f>
        <v>13.39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123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53" t="s">
        <v>153</v>
      </c>
      <c r="D22" s="254"/>
      <c r="E22" s="254"/>
      <c r="F22" s="254"/>
      <c r="G22" s="254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154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3" t="s">
        <v>556</v>
      </c>
      <c r="D23" s="188"/>
      <c r="E23" s="189">
        <v>69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156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3" t="s">
        <v>557</v>
      </c>
      <c r="D24" s="188"/>
      <c r="E24" s="189">
        <v>69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156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67">
        <v>6</v>
      </c>
      <c r="B25" s="168" t="s">
        <v>157</v>
      </c>
      <c r="C25" s="184" t="s">
        <v>158</v>
      </c>
      <c r="D25" s="169" t="s">
        <v>150</v>
      </c>
      <c r="E25" s="170">
        <v>5.79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151</v>
      </c>
      <c r="S25" s="172" t="s">
        <v>116</v>
      </c>
      <c r="T25" s="173" t="s">
        <v>159</v>
      </c>
      <c r="U25" s="159">
        <v>1.7629999999999999</v>
      </c>
      <c r="V25" s="159">
        <f>ROUND(E25*U25,2)</f>
        <v>10.210000000000001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123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53" t="s">
        <v>160</v>
      </c>
      <c r="D26" s="254"/>
      <c r="E26" s="254"/>
      <c r="F26" s="254"/>
      <c r="G26" s="254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154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3" t="s">
        <v>161</v>
      </c>
      <c r="D27" s="188"/>
      <c r="E27" s="18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156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3" t="s">
        <v>558</v>
      </c>
      <c r="D28" s="188"/>
      <c r="E28" s="189">
        <v>2.64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156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3" t="s">
        <v>559</v>
      </c>
      <c r="D29" s="188"/>
      <c r="E29" s="189">
        <v>3.15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156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7</v>
      </c>
      <c r="B30" s="168" t="s">
        <v>163</v>
      </c>
      <c r="C30" s="184" t="s">
        <v>164</v>
      </c>
      <c r="D30" s="169" t="s">
        <v>150</v>
      </c>
      <c r="E30" s="170">
        <v>128.78800000000001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151</v>
      </c>
      <c r="S30" s="172" t="s">
        <v>116</v>
      </c>
      <c r="T30" s="173" t="s">
        <v>152</v>
      </c>
      <c r="U30" s="159">
        <v>0.13</v>
      </c>
      <c r="V30" s="159">
        <f>ROUND(E30*U30,2)</f>
        <v>16.739999999999998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123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33.75" outlineLevel="1" x14ac:dyDescent="0.2">
      <c r="A31" s="157"/>
      <c r="B31" s="158"/>
      <c r="C31" s="253" t="s">
        <v>165</v>
      </c>
      <c r="D31" s="254"/>
      <c r="E31" s="254"/>
      <c r="F31" s="254"/>
      <c r="G31" s="254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154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92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4" t="s">
        <v>166</v>
      </c>
      <c r="D32" s="190"/>
      <c r="E32" s="191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156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5" t="s">
        <v>167</v>
      </c>
      <c r="D33" s="190"/>
      <c r="E33" s="191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156</v>
      </c>
      <c r="AH33" s="150">
        <v>2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5" t="s">
        <v>560</v>
      </c>
      <c r="D34" s="190"/>
      <c r="E34" s="191">
        <v>266.8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156</v>
      </c>
      <c r="AH34" s="150">
        <v>2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5" t="s">
        <v>561</v>
      </c>
      <c r="D35" s="190"/>
      <c r="E35" s="191">
        <v>284.16000000000003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156</v>
      </c>
      <c r="AH35" s="150">
        <v>2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5" t="s">
        <v>562</v>
      </c>
      <c r="D36" s="190"/>
      <c r="E36" s="191">
        <v>11.34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156</v>
      </c>
      <c r="AH36" s="150">
        <v>2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5" t="s">
        <v>563</v>
      </c>
      <c r="D37" s="190"/>
      <c r="E37" s="191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156</v>
      </c>
      <c r="AH37" s="150">
        <v>2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5" t="s">
        <v>564</v>
      </c>
      <c r="D38" s="190"/>
      <c r="E38" s="191">
        <v>52.64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156</v>
      </c>
      <c r="AH38" s="150">
        <v>2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5" t="s">
        <v>565</v>
      </c>
      <c r="D39" s="190"/>
      <c r="E39" s="191">
        <v>29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156</v>
      </c>
      <c r="AH39" s="150">
        <v>2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4" t="s">
        <v>169</v>
      </c>
      <c r="D40" s="190"/>
      <c r="E40" s="191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156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3" t="s">
        <v>566</v>
      </c>
      <c r="D41" s="188"/>
      <c r="E41" s="189">
        <v>128.78800000000001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156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67">
        <v>8</v>
      </c>
      <c r="B42" s="168" t="s">
        <v>171</v>
      </c>
      <c r="C42" s="184" t="s">
        <v>172</v>
      </c>
      <c r="D42" s="169" t="s">
        <v>150</v>
      </c>
      <c r="E42" s="170">
        <v>257.57600000000002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151</v>
      </c>
      <c r="S42" s="172" t="s">
        <v>116</v>
      </c>
      <c r="T42" s="173" t="s">
        <v>152</v>
      </c>
      <c r="U42" s="159">
        <v>0.16</v>
      </c>
      <c r="V42" s="159">
        <f>ROUND(E42*U42,2)</f>
        <v>41.21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33.75" outlineLevel="1" x14ac:dyDescent="0.2">
      <c r="A43" s="157"/>
      <c r="B43" s="158"/>
      <c r="C43" s="253" t="s">
        <v>165</v>
      </c>
      <c r="D43" s="254"/>
      <c r="E43" s="254"/>
      <c r="F43" s="254"/>
      <c r="G43" s="254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154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92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4" t="s">
        <v>166</v>
      </c>
      <c r="D44" s="190"/>
      <c r="E44" s="191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156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5" t="s">
        <v>167</v>
      </c>
      <c r="D45" s="190"/>
      <c r="E45" s="191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156</v>
      </c>
      <c r="AH45" s="150">
        <v>2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5" t="s">
        <v>560</v>
      </c>
      <c r="D46" s="190"/>
      <c r="E46" s="191">
        <v>266.8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156</v>
      </c>
      <c r="AH46" s="150">
        <v>2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5" t="s">
        <v>561</v>
      </c>
      <c r="D47" s="190"/>
      <c r="E47" s="191">
        <v>284.16000000000003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156</v>
      </c>
      <c r="AH47" s="150">
        <v>2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5" t="s">
        <v>562</v>
      </c>
      <c r="D48" s="190"/>
      <c r="E48" s="191">
        <v>11.34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156</v>
      </c>
      <c r="AH48" s="150">
        <v>2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5" t="s">
        <v>563</v>
      </c>
      <c r="D49" s="190"/>
      <c r="E49" s="191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156</v>
      </c>
      <c r="AH49" s="150">
        <v>2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5" t="s">
        <v>564</v>
      </c>
      <c r="D50" s="190"/>
      <c r="E50" s="191">
        <v>52.64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156</v>
      </c>
      <c r="AH50" s="150">
        <v>2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5" t="s">
        <v>565</v>
      </c>
      <c r="D51" s="190"/>
      <c r="E51" s="191">
        <v>29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156</v>
      </c>
      <c r="AH51" s="150">
        <v>2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4" t="s">
        <v>169</v>
      </c>
      <c r="D52" s="190"/>
      <c r="E52" s="191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156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3" t="s">
        <v>567</v>
      </c>
      <c r="D53" s="188"/>
      <c r="E53" s="189">
        <v>257.57600000000002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156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9</v>
      </c>
      <c r="B54" s="168" t="s">
        <v>174</v>
      </c>
      <c r="C54" s="184" t="s">
        <v>175</v>
      </c>
      <c r="D54" s="169" t="s">
        <v>150</v>
      </c>
      <c r="E54" s="170">
        <v>257.57600000000002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151</v>
      </c>
      <c r="S54" s="172" t="s">
        <v>116</v>
      </c>
      <c r="T54" s="173" t="s">
        <v>152</v>
      </c>
      <c r="U54" s="159">
        <v>0.3</v>
      </c>
      <c r="V54" s="159">
        <f>ROUND(E54*U54,2)</f>
        <v>77.27</v>
      </c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123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33.75" outlineLevel="1" x14ac:dyDescent="0.2">
      <c r="A55" s="157"/>
      <c r="B55" s="158"/>
      <c r="C55" s="253" t="s">
        <v>165</v>
      </c>
      <c r="D55" s="254"/>
      <c r="E55" s="254"/>
      <c r="F55" s="254"/>
      <c r="G55" s="254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154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92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4" t="s">
        <v>166</v>
      </c>
      <c r="D56" s="190"/>
      <c r="E56" s="191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156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5" t="s">
        <v>167</v>
      </c>
      <c r="D57" s="190"/>
      <c r="E57" s="191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156</v>
      </c>
      <c r="AH57" s="150">
        <v>2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5" t="s">
        <v>560</v>
      </c>
      <c r="D58" s="190"/>
      <c r="E58" s="191">
        <v>266.8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156</v>
      </c>
      <c r="AH58" s="150">
        <v>2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5" t="s">
        <v>561</v>
      </c>
      <c r="D59" s="190"/>
      <c r="E59" s="191">
        <v>284.16000000000003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156</v>
      </c>
      <c r="AH59" s="150">
        <v>2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5" t="s">
        <v>562</v>
      </c>
      <c r="D60" s="190"/>
      <c r="E60" s="191">
        <v>11.34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156</v>
      </c>
      <c r="AH60" s="150">
        <v>2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5" t="s">
        <v>563</v>
      </c>
      <c r="D61" s="190"/>
      <c r="E61" s="191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156</v>
      </c>
      <c r="AH61" s="150">
        <v>2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5" t="s">
        <v>564</v>
      </c>
      <c r="D62" s="190"/>
      <c r="E62" s="191">
        <v>52.64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156</v>
      </c>
      <c r="AH62" s="150">
        <v>2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5" t="s">
        <v>565</v>
      </c>
      <c r="D63" s="190"/>
      <c r="E63" s="191">
        <v>29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156</v>
      </c>
      <c r="AH63" s="150">
        <v>2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4" t="s">
        <v>169</v>
      </c>
      <c r="D64" s="190"/>
      <c r="E64" s="191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156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3" t="s">
        <v>567</v>
      </c>
      <c r="D65" s="188"/>
      <c r="E65" s="189">
        <v>257.57600000000002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156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67">
        <v>10</v>
      </c>
      <c r="B66" s="168" t="s">
        <v>177</v>
      </c>
      <c r="C66" s="184" t="s">
        <v>178</v>
      </c>
      <c r="D66" s="169" t="s">
        <v>179</v>
      </c>
      <c r="E66" s="170">
        <v>947.45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9.8999999999999999E-4</v>
      </c>
      <c r="O66" s="172">
        <f>ROUND(E66*N66,2)</f>
        <v>0.94</v>
      </c>
      <c r="P66" s="172">
        <v>0</v>
      </c>
      <c r="Q66" s="172">
        <f>ROUND(E66*P66,2)</f>
        <v>0</v>
      </c>
      <c r="R66" s="172" t="s">
        <v>151</v>
      </c>
      <c r="S66" s="172" t="s">
        <v>116</v>
      </c>
      <c r="T66" s="173" t="s">
        <v>159</v>
      </c>
      <c r="U66" s="159">
        <v>0.23599999999999999</v>
      </c>
      <c r="V66" s="159">
        <f>ROUND(E66*U66,2)</f>
        <v>223.6</v>
      </c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123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53" t="s">
        <v>180</v>
      </c>
      <c r="D67" s="254"/>
      <c r="E67" s="254"/>
      <c r="F67" s="254"/>
      <c r="G67" s="254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154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3" t="s">
        <v>568</v>
      </c>
      <c r="D68" s="188"/>
      <c r="E68" s="18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156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3" t="s">
        <v>569</v>
      </c>
      <c r="D69" s="188"/>
      <c r="E69" s="189">
        <v>390.4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156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3" t="s">
        <v>570</v>
      </c>
      <c r="D70" s="188"/>
      <c r="E70" s="189">
        <v>105.6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156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3" t="s">
        <v>571</v>
      </c>
      <c r="D71" s="188"/>
      <c r="E71" s="189">
        <v>19.2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156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3" t="s">
        <v>572</v>
      </c>
      <c r="D72" s="188"/>
      <c r="E72" s="189">
        <v>432.25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156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11</v>
      </c>
      <c r="B73" s="168" t="s">
        <v>184</v>
      </c>
      <c r="C73" s="184" t="s">
        <v>185</v>
      </c>
      <c r="D73" s="169" t="s">
        <v>179</v>
      </c>
      <c r="E73" s="170">
        <v>947.45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 t="s">
        <v>151</v>
      </c>
      <c r="S73" s="172" t="s">
        <v>116</v>
      </c>
      <c r="T73" s="173" t="s">
        <v>159</v>
      </c>
      <c r="U73" s="159">
        <v>7.0000000000000007E-2</v>
      </c>
      <c r="V73" s="159">
        <f>ROUND(E73*U73,2)</f>
        <v>66.319999999999993</v>
      </c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123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53" t="s">
        <v>186</v>
      </c>
      <c r="D74" s="254"/>
      <c r="E74" s="254"/>
      <c r="F74" s="254"/>
      <c r="G74" s="254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154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12</v>
      </c>
      <c r="B75" s="168" t="s">
        <v>187</v>
      </c>
      <c r="C75" s="184" t="s">
        <v>188</v>
      </c>
      <c r="D75" s="169" t="s">
        <v>150</v>
      </c>
      <c r="E75" s="170">
        <v>321.97000000000003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 t="s">
        <v>151</v>
      </c>
      <c r="S75" s="172" t="s">
        <v>116</v>
      </c>
      <c r="T75" s="173" t="s">
        <v>159</v>
      </c>
      <c r="U75" s="159">
        <v>0.34499999999999997</v>
      </c>
      <c r="V75" s="159">
        <f>ROUND(E75*U75,2)</f>
        <v>111.08</v>
      </c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123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53" t="s">
        <v>189</v>
      </c>
      <c r="D76" s="254"/>
      <c r="E76" s="254"/>
      <c r="F76" s="254"/>
      <c r="G76" s="254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154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3" t="s">
        <v>573</v>
      </c>
      <c r="D77" s="188"/>
      <c r="E77" s="189">
        <v>321.97000000000003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156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13</v>
      </c>
      <c r="B78" s="168" t="s">
        <v>191</v>
      </c>
      <c r="C78" s="184" t="s">
        <v>192</v>
      </c>
      <c r="D78" s="169" t="s">
        <v>150</v>
      </c>
      <c r="E78" s="170">
        <v>237.22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 t="s">
        <v>151</v>
      </c>
      <c r="S78" s="172" t="s">
        <v>116</v>
      </c>
      <c r="T78" s="173" t="s">
        <v>159</v>
      </c>
      <c r="U78" s="159">
        <v>1.0999999999999999E-2</v>
      </c>
      <c r="V78" s="159">
        <f>ROUND(E78*U78,2)</f>
        <v>2.61</v>
      </c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53" t="s">
        <v>193</v>
      </c>
      <c r="D79" s="254"/>
      <c r="E79" s="254"/>
      <c r="F79" s="254"/>
      <c r="G79" s="254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154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3" t="s">
        <v>194</v>
      </c>
      <c r="D80" s="188"/>
      <c r="E80" s="18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156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3" t="s">
        <v>574</v>
      </c>
      <c r="D81" s="188"/>
      <c r="E81" s="189">
        <v>99.72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156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3" t="s">
        <v>575</v>
      </c>
      <c r="D82" s="188"/>
      <c r="E82" s="189">
        <v>133.38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156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3" t="s">
        <v>576</v>
      </c>
      <c r="D83" s="188"/>
      <c r="E83" s="189">
        <v>0.56699999999999995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156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3" t="s">
        <v>577</v>
      </c>
      <c r="D84" s="188"/>
      <c r="E84" s="189">
        <v>3.5529999999999999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156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33.75" outlineLevel="1" x14ac:dyDescent="0.2">
      <c r="A85" s="167">
        <v>14</v>
      </c>
      <c r="B85" s="168" t="s">
        <v>196</v>
      </c>
      <c r="C85" s="184" t="s">
        <v>197</v>
      </c>
      <c r="D85" s="169" t="s">
        <v>150</v>
      </c>
      <c r="E85" s="170">
        <v>237.22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151</v>
      </c>
      <c r="S85" s="172" t="s">
        <v>116</v>
      </c>
      <c r="T85" s="173" t="s">
        <v>117</v>
      </c>
      <c r="U85" s="159">
        <v>0</v>
      </c>
      <c r="V85" s="159">
        <f>ROUND(E85*U85,2)</f>
        <v>0</v>
      </c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123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53" t="s">
        <v>193</v>
      </c>
      <c r="D86" s="254"/>
      <c r="E86" s="254"/>
      <c r="F86" s="254"/>
      <c r="G86" s="254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154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74">
        <v>15</v>
      </c>
      <c r="B87" s="175" t="s">
        <v>198</v>
      </c>
      <c r="C87" s="183" t="s">
        <v>199</v>
      </c>
      <c r="D87" s="176" t="s">
        <v>150</v>
      </c>
      <c r="E87" s="177">
        <v>237.22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79" t="s">
        <v>151</v>
      </c>
      <c r="S87" s="179" t="s">
        <v>116</v>
      </c>
      <c r="T87" s="180" t="s">
        <v>159</v>
      </c>
      <c r="U87" s="159">
        <v>8.9999999999999993E-3</v>
      </c>
      <c r="V87" s="159">
        <f>ROUND(E87*U87,2)</f>
        <v>2.13</v>
      </c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123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67">
        <v>16</v>
      </c>
      <c r="B88" s="168" t="s">
        <v>200</v>
      </c>
      <c r="C88" s="184" t="s">
        <v>201</v>
      </c>
      <c r="D88" s="169" t="s">
        <v>150</v>
      </c>
      <c r="E88" s="170">
        <v>406.72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151</v>
      </c>
      <c r="S88" s="172" t="s">
        <v>116</v>
      </c>
      <c r="T88" s="173" t="s">
        <v>159</v>
      </c>
      <c r="U88" s="159">
        <v>0.20200000000000001</v>
      </c>
      <c r="V88" s="159">
        <f>ROUND(E88*U88,2)</f>
        <v>82.16</v>
      </c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123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53" t="s">
        <v>202</v>
      </c>
      <c r="D89" s="254"/>
      <c r="E89" s="254"/>
      <c r="F89" s="254"/>
      <c r="G89" s="254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154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3" t="s">
        <v>578</v>
      </c>
      <c r="D90" s="188"/>
      <c r="E90" s="189">
        <v>643.94000000000005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156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3" t="s">
        <v>579</v>
      </c>
      <c r="D91" s="188"/>
      <c r="E91" s="189">
        <v>-237.22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156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67">
        <v>17</v>
      </c>
      <c r="B92" s="168" t="s">
        <v>205</v>
      </c>
      <c r="C92" s="184" t="s">
        <v>206</v>
      </c>
      <c r="D92" s="169" t="s">
        <v>150</v>
      </c>
      <c r="E92" s="170">
        <v>188.71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1.7</v>
      </c>
      <c r="O92" s="172">
        <f>ROUND(E92*N92,2)</f>
        <v>320.81</v>
      </c>
      <c r="P92" s="172">
        <v>0</v>
      </c>
      <c r="Q92" s="172">
        <f>ROUND(E92*P92,2)</f>
        <v>0</v>
      </c>
      <c r="R92" s="172" t="s">
        <v>151</v>
      </c>
      <c r="S92" s="172" t="s">
        <v>116</v>
      </c>
      <c r="T92" s="173" t="s">
        <v>159</v>
      </c>
      <c r="U92" s="159">
        <v>1.587</v>
      </c>
      <c r="V92" s="159">
        <f>ROUND(E92*U92,2)</f>
        <v>299.48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123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57"/>
      <c r="B93" s="158"/>
      <c r="C93" s="253" t="s">
        <v>207</v>
      </c>
      <c r="D93" s="254"/>
      <c r="E93" s="254"/>
      <c r="F93" s="254"/>
      <c r="G93" s="254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154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92" t="str">
        <f>C93</f>
        <v>sypaninou z vhodných hornin tř. 1 - 4 nebo materiálem připraveným podél výkopu ve vzdálenosti do 3 m od jeho kraje, pro jakoukoliv hloubku výkopu a jakoukoliv míru zhutnění,</v>
      </c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3" t="s">
        <v>580</v>
      </c>
      <c r="D94" s="188"/>
      <c r="E94" s="189">
        <v>77.56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156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3" t="s">
        <v>581</v>
      </c>
      <c r="D95" s="188"/>
      <c r="E95" s="189">
        <v>111.15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156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67">
        <v>18</v>
      </c>
      <c r="B96" s="168" t="s">
        <v>209</v>
      </c>
      <c r="C96" s="184" t="s">
        <v>210</v>
      </c>
      <c r="D96" s="169" t="s">
        <v>179</v>
      </c>
      <c r="E96" s="170">
        <v>920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151</v>
      </c>
      <c r="S96" s="172" t="s">
        <v>116</v>
      </c>
      <c r="T96" s="173" t="s">
        <v>117</v>
      </c>
      <c r="U96" s="159">
        <v>1.9E-2</v>
      </c>
      <c r="V96" s="159">
        <f>ROUND(E96*U96,2)</f>
        <v>17.48</v>
      </c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53" t="s">
        <v>211</v>
      </c>
      <c r="D97" s="254"/>
      <c r="E97" s="254"/>
      <c r="F97" s="254"/>
      <c r="G97" s="254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154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3" t="s">
        <v>582</v>
      </c>
      <c r="D98" s="188"/>
      <c r="E98" s="189">
        <v>460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156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3" t="s">
        <v>583</v>
      </c>
      <c r="D99" s="188"/>
      <c r="E99" s="189">
        <v>460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156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4">
        <v>19</v>
      </c>
      <c r="B100" s="175" t="s">
        <v>213</v>
      </c>
      <c r="C100" s="183" t="s">
        <v>214</v>
      </c>
      <c r="D100" s="176" t="s">
        <v>150</v>
      </c>
      <c r="E100" s="177">
        <v>237.58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9">
        <v>0</v>
      </c>
      <c r="O100" s="179">
        <f>ROUND(E100*N100,2)</f>
        <v>0</v>
      </c>
      <c r="P100" s="179">
        <v>0</v>
      </c>
      <c r="Q100" s="179">
        <f>ROUND(E100*P100,2)</f>
        <v>0</v>
      </c>
      <c r="R100" s="179" t="s">
        <v>151</v>
      </c>
      <c r="S100" s="179" t="s">
        <v>116</v>
      </c>
      <c r="T100" s="180" t="s">
        <v>159</v>
      </c>
      <c r="U100" s="159">
        <v>0</v>
      </c>
      <c r="V100" s="159">
        <f>ROUND(E100*U100,2)</f>
        <v>0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67">
        <v>20</v>
      </c>
      <c r="B101" s="168" t="s">
        <v>215</v>
      </c>
      <c r="C101" s="184" t="s">
        <v>216</v>
      </c>
      <c r="D101" s="169" t="s">
        <v>217</v>
      </c>
      <c r="E101" s="170">
        <v>4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2.478E-2</v>
      </c>
      <c r="O101" s="172">
        <f>ROUND(E101*N101,2)</f>
        <v>0.1</v>
      </c>
      <c r="P101" s="172">
        <v>0</v>
      </c>
      <c r="Q101" s="172">
        <f>ROUND(E101*P101,2)</f>
        <v>0</v>
      </c>
      <c r="R101" s="172"/>
      <c r="S101" s="172" t="s">
        <v>122</v>
      </c>
      <c r="T101" s="173" t="s">
        <v>117</v>
      </c>
      <c r="U101" s="159">
        <v>0.54700000000000004</v>
      </c>
      <c r="V101" s="159">
        <f>ROUND(E101*U101,2)</f>
        <v>2.19</v>
      </c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3" t="s">
        <v>584</v>
      </c>
      <c r="D102" s="188"/>
      <c r="E102" s="18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156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3" t="s">
        <v>585</v>
      </c>
      <c r="D103" s="188"/>
      <c r="E103" s="189">
        <v>4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156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67">
        <v>21</v>
      </c>
      <c r="B104" s="168" t="s">
        <v>219</v>
      </c>
      <c r="C104" s="184" t="s">
        <v>220</v>
      </c>
      <c r="D104" s="169" t="s">
        <v>179</v>
      </c>
      <c r="E104" s="170">
        <v>920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3.0000000000000001E-5</v>
      </c>
      <c r="O104" s="172">
        <f>ROUND(E104*N104,2)</f>
        <v>0.03</v>
      </c>
      <c r="P104" s="172">
        <v>0</v>
      </c>
      <c r="Q104" s="172">
        <f>ROUND(E104*P104,2)</f>
        <v>0</v>
      </c>
      <c r="R104" s="172" t="s">
        <v>221</v>
      </c>
      <c r="S104" s="172" t="s">
        <v>116</v>
      </c>
      <c r="T104" s="173" t="s">
        <v>222</v>
      </c>
      <c r="U104" s="159">
        <v>0</v>
      </c>
      <c r="V104" s="159">
        <f>ROUND(E104*U104,2)</f>
        <v>0</v>
      </c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223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3" t="s">
        <v>582</v>
      </c>
      <c r="D105" s="188"/>
      <c r="E105" s="189">
        <v>460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156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3" t="s">
        <v>583</v>
      </c>
      <c r="D106" s="188"/>
      <c r="E106" s="189">
        <v>460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156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61" t="s">
        <v>111</v>
      </c>
      <c r="B107" s="162" t="s">
        <v>66</v>
      </c>
      <c r="C107" s="182" t="s">
        <v>67</v>
      </c>
      <c r="D107" s="163"/>
      <c r="E107" s="164"/>
      <c r="F107" s="165"/>
      <c r="G107" s="165">
        <f>SUMIF(AG108:AG115,"&lt;&gt;NOR",G108:G115)</f>
        <v>0</v>
      </c>
      <c r="H107" s="165"/>
      <c r="I107" s="165">
        <f>SUM(I108:I115)</f>
        <v>0</v>
      </c>
      <c r="J107" s="165"/>
      <c r="K107" s="165">
        <f>SUM(K108:K115)</f>
        <v>0</v>
      </c>
      <c r="L107" s="165"/>
      <c r="M107" s="165">
        <f>SUM(M108:M115)</f>
        <v>0</v>
      </c>
      <c r="N107" s="165"/>
      <c r="O107" s="165">
        <f>SUM(O108:O115)</f>
        <v>85.960000000000008</v>
      </c>
      <c r="P107" s="165"/>
      <c r="Q107" s="165">
        <f>SUM(Q108:Q115)</f>
        <v>0</v>
      </c>
      <c r="R107" s="165"/>
      <c r="S107" s="165"/>
      <c r="T107" s="166"/>
      <c r="U107" s="160"/>
      <c r="V107" s="160">
        <f>SUM(V108:V115)</f>
        <v>76.61</v>
      </c>
      <c r="W107" s="160"/>
      <c r="AG107" t="s">
        <v>112</v>
      </c>
    </row>
    <row r="108" spans="1:60" outlineLevel="1" x14ac:dyDescent="0.2">
      <c r="A108" s="167">
        <v>22</v>
      </c>
      <c r="B108" s="168" t="s">
        <v>224</v>
      </c>
      <c r="C108" s="184" t="s">
        <v>225</v>
      </c>
      <c r="D108" s="169" t="s">
        <v>150</v>
      </c>
      <c r="E108" s="170">
        <v>44.713999999999999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1.8907700000000001</v>
      </c>
      <c r="O108" s="172">
        <f>ROUND(E108*N108,2)</f>
        <v>84.54</v>
      </c>
      <c r="P108" s="172">
        <v>0</v>
      </c>
      <c r="Q108" s="172">
        <f>ROUND(E108*P108,2)</f>
        <v>0</v>
      </c>
      <c r="R108" s="172" t="s">
        <v>226</v>
      </c>
      <c r="S108" s="172" t="s">
        <v>116</v>
      </c>
      <c r="T108" s="173" t="s">
        <v>159</v>
      </c>
      <c r="U108" s="159">
        <v>1.6950000000000001</v>
      </c>
      <c r="V108" s="159">
        <f>ROUND(E108*U108,2)</f>
        <v>75.790000000000006</v>
      </c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53" t="s">
        <v>227</v>
      </c>
      <c r="D109" s="254"/>
      <c r="E109" s="254"/>
      <c r="F109" s="254"/>
      <c r="G109" s="254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154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3" t="s">
        <v>586</v>
      </c>
      <c r="D110" s="188"/>
      <c r="E110" s="189">
        <v>22.16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156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3" t="s">
        <v>587</v>
      </c>
      <c r="D111" s="188"/>
      <c r="E111" s="189">
        <v>22.23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156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3" t="s">
        <v>588</v>
      </c>
      <c r="D112" s="188"/>
      <c r="E112" s="189">
        <v>0.32400000000000001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156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2.5" outlineLevel="1" x14ac:dyDescent="0.2">
      <c r="A113" s="167">
        <v>23</v>
      </c>
      <c r="B113" s="168" t="s">
        <v>589</v>
      </c>
      <c r="C113" s="184" t="s">
        <v>590</v>
      </c>
      <c r="D113" s="169" t="s">
        <v>150</v>
      </c>
      <c r="E113" s="170">
        <v>0.56699999999999995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2.5</v>
      </c>
      <c r="O113" s="172">
        <f>ROUND(E113*N113,2)</f>
        <v>1.42</v>
      </c>
      <c r="P113" s="172">
        <v>0</v>
      </c>
      <c r="Q113" s="172">
        <f>ROUND(E113*P113,2)</f>
        <v>0</v>
      </c>
      <c r="R113" s="172" t="s">
        <v>226</v>
      </c>
      <c r="S113" s="172" t="s">
        <v>116</v>
      </c>
      <c r="T113" s="173" t="s">
        <v>152</v>
      </c>
      <c r="U113" s="159">
        <v>1.4490000000000001</v>
      </c>
      <c r="V113" s="159">
        <f>ROUND(E113*U113,2)</f>
        <v>0.82</v>
      </c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123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53" t="s">
        <v>231</v>
      </c>
      <c r="D114" s="254"/>
      <c r="E114" s="254"/>
      <c r="F114" s="254"/>
      <c r="G114" s="254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154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3" t="s">
        <v>591</v>
      </c>
      <c r="D115" s="188"/>
      <c r="E115" s="189">
        <v>0.56699999999999995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156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161" t="s">
        <v>111</v>
      </c>
      <c r="B116" s="162" t="s">
        <v>68</v>
      </c>
      <c r="C116" s="182" t="s">
        <v>69</v>
      </c>
      <c r="D116" s="163"/>
      <c r="E116" s="164"/>
      <c r="F116" s="165"/>
      <c r="G116" s="165">
        <f>SUMIF(AG117:AG123,"&lt;&gt;NOR",G117:G123)</f>
        <v>0</v>
      </c>
      <c r="H116" s="165"/>
      <c r="I116" s="165">
        <f>SUM(I117:I123)</f>
        <v>0</v>
      </c>
      <c r="J116" s="165"/>
      <c r="K116" s="165">
        <f>SUM(K117:K123)</f>
        <v>0</v>
      </c>
      <c r="L116" s="165"/>
      <c r="M116" s="165">
        <f>SUM(M117:M123)</f>
        <v>0</v>
      </c>
      <c r="N116" s="165"/>
      <c r="O116" s="165">
        <f>SUM(O117:O123)</f>
        <v>27.29</v>
      </c>
      <c r="P116" s="165"/>
      <c r="Q116" s="165">
        <f>SUM(Q117:Q123)</f>
        <v>0</v>
      </c>
      <c r="R116" s="165"/>
      <c r="S116" s="165"/>
      <c r="T116" s="166"/>
      <c r="U116" s="160"/>
      <c r="V116" s="160">
        <f>SUM(V117:V123)</f>
        <v>1.7999999999999998</v>
      </c>
      <c r="W116" s="160"/>
      <c r="AG116" t="s">
        <v>112</v>
      </c>
    </row>
    <row r="117" spans="1:60" ht="22.5" outlineLevel="1" x14ac:dyDescent="0.2">
      <c r="A117" s="167">
        <v>24</v>
      </c>
      <c r="B117" s="168" t="s">
        <v>448</v>
      </c>
      <c r="C117" s="184" t="s">
        <v>449</v>
      </c>
      <c r="D117" s="169" t="s">
        <v>179</v>
      </c>
      <c r="E117" s="170">
        <v>5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0.378</v>
      </c>
      <c r="O117" s="172">
        <f>ROUND(E117*N117,2)</f>
        <v>1.89</v>
      </c>
      <c r="P117" s="172">
        <v>0</v>
      </c>
      <c r="Q117" s="172">
        <f>ROUND(E117*P117,2)</f>
        <v>0</v>
      </c>
      <c r="R117" s="172" t="s">
        <v>242</v>
      </c>
      <c r="S117" s="172" t="s">
        <v>116</v>
      </c>
      <c r="T117" s="173" t="s">
        <v>152</v>
      </c>
      <c r="U117" s="159">
        <v>2.5999999999999999E-2</v>
      </c>
      <c r="V117" s="159">
        <f>ROUND(E117*U117,2)</f>
        <v>0.13</v>
      </c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446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3" t="s">
        <v>592</v>
      </c>
      <c r="D118" s="188"/>
      <c r="E118" s="189">
        <v>5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156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67">
        <v>25</v>
      </c>
      <c r="B119" s="168" t="s">
        <v>593</v>
      </c>
      <c r="C119" s="184" t="s">
        <v>594</v>
      </c>
      <c r="D119" s="169" t="s">
        <v>179</v>
      </c>
      <c r="E119" s="170">
        <v>57.6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0.441</v>
      </c>
      <c r="O119" s="172">
        <f>ROUND(E119*N119,2)</f>
        <v>25.4</v>
      </c>
      <c r="P119" s="172">
        <v>0</v>
      </c>
      <c r="Q119" s="172">
        <f>ROUND(E119*P119,2)</f>
        <v>0</v>
      </c>
      <c r="R119" s="172" t="s">
        <v>242</v>
      </c>
      <c r="S119" s="172" t="s">
        <v>116</v>
      </c>
      <c r="T119" s="173" t="s">
        <v>152</v>
      </c>
      <c r="U119" s="159">
        <v>2.9000000000000001E-2</v>
      </c>
      <c r="V119" s="159">
        <f>ROUND(E119*U119,2)</f>
        <v>1.67</v>
      </c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446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3" t="s">
        <v>595</v>
      </c>
      <c r="D120" s="188"/>
      <c r="E120" s="18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156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3" t="s">
        <v>550</v>
      </c>
      <c r="D121" s="188"/>
      <c r="E121" s="18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156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3" t="s">
        <v>551</v>
      </c>
      <c r="D122" s="188"/>
      <c r="E122" s="189">
        <v>37.6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156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3" t="s">
        <v>552</v>
      </c>
      <c r="D123" s="188"/>
      <c r="E123" s="189">
        <v>20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156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61" t="s">
        <v>111</v>
      </c>
      <c r="B124" s="162" t="s">
        <v>70</v>
      </c>
      <c r="C124" s="182" t="s">
        <v>71</v>
      </c>
      <c r="D124" s="163"/>
      <c r="E124" s="164"/>
      <c r="F124" s="165"/>
      <c r="G124" s="165">
        <f>SUMIF(AG125:AG174,"&lt;&gt;NOR",G125:G174)</f>
        <v>0</v>
      </c>
      <c r="H124" s="165"/>
      <c r="I124" s="165">
        <f>SUM(I125:I174)</f>
        <v>0</v>
      </c>
      <c r="J124" s="165"/>
      <c r="K124" s="165">
        <f>SUM(K125:K174)</f>
        <v>0</v>
      </c>
      <c r="L124" s="165"/>
      <c r="M124" s="165">
        <f>SUM(M125:M174)</f>
        <v>0</v>
      </c>
      <c r="N124" s="165"/>
      <c r="O124" s="165">
        <f>SUM(O125:O174)</f>
        <v>2.0099999999999998</v>
      </c>
      <c r="P124" s="165"/>
      <c r="Q124" s="165">
        <f>SUM(Q125:Q174)</f>
        <v>0</v>
      </c>
      <c r="R124" s="165"/>
      <c r="S124" s="165"/>
      <c r="T124" s="166"/>
      <c r="U124" s="160"/>
      <c r="V124" s="160">
        <f>SUM(V125:V174)</f>
        <v>190.63999999999996</v>
      </c>
      <c r="W124" s="160"/>
      <c r="AG124" t="s">
        <v>112</v>
      </c>
    </row>
    <row r="125" spans="1:60" ht="22.5" outlineLevel="1" x14ac:dyDescent="0.2">
      <c r="A125" s="167">
        <v>26</v>
      </c>
      <c r="B125" s="168" t="s">
        <v>596</v>
      </c>
      <c r="C125" s="184" t="s">
        <v>597</v>
      </c>
      <c r="D125" s="169" t="s">
        <v>217</v>
      </c>
      <c r="E125" s="170">
        <v>277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0</v>
      </c>
      <c r="O125" s="172">
        <f>ROUND(E125*N125,2)</f>
        <v>0</v>
      </c>
      <c r="P125" s="172">
        <v>0</v>
      </c>
      <c r="Q125" s="172">
        <f>ROUND(E125*P125,2)</f>
        <v>0</v>
      </c>
      <c r="R125" s="172" t="s">
        <v>226</v>
      </c>
      <c r="S125" s="172" t="s">
        <v>116</v>
      </c>
      <c r="T125" s="173" t="s">
        <v>152</v>
      </c>
      <c r="U125" s="159">
        <v>5.3999999999999999E-2</v>
      </c>
      <c r="V125" s="159">
        <f>ROUND(E125*U125,2)</f>
        <v>14.96</v>
      </c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123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53" t="s">
        <v>227</v>
      </c>
      <c r="D126" s="254"/>
      <c r="E126" s="254"/>
      <c r="F126" s="254"/>
      <c r="G126" s="254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154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67">
        <v>27</v>
      </c>
      <c r="B127" s="168" t="s">
        <v>598</v>
      </c>
      <c r="C127" s="184" t="s">
        <v>599</v>
      </c>
      <c r="D127" s="169" t="s">
        <v>217</v>
      </c>
      <c r="E127" s="170">
        <v>247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2">
        <v>1.0000000000000001E-5</v>
      </c>
      <c r="O127" s="172">
        <f>ROUND(E127*N127,2)</f>
        <v>0</v>
      </c>
      <c r="P127" s="172">
        <v>0</v>
      </c>
      <c r="Q127" s="172">
        <f>ROUND(E127*P127,2)</f>
        <v>0</v>
      </c>
      <c r="R127" s="172" t="s">
        <v>226</v>
      </c>
      <c r="S127" s="172" t="s">
        <v>116</v>
      </c>
      <c r="T127" s="173" t="s">
        <v>152</v>
      </c>
      <c r="U127" s="159">
        <v>0.08</v>
      </c>
      <c r="V127" s="159">
        <f>ROUND(E127*U127,2)</f>
        <v>19.760000000000002</v>
      </c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123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53" t="s">
        <v>475</v>
      </c>
      <c r="D128" s="254"/>
      <c r="E128" s="254"/>
      <c r="F128" s="254"/>
      <c r="G128" s="254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154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67">
        <v>28</v>
      </c>
      <c r="B129" s="168" t="s">
        <v>600</v>
      </c>
      <c r="C129" s="184" t="s">
        <v>601</v>
      </c>
      <c r="D129" s="169" t="s">
        <v>253</v>
      </c>
      <c r="E129" s="170">
        <v>40.083329999999997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2" t="s">
        <v>226</v>
      </c>
      <c r="S129" s="172" t="s">
        <v>116</v>
      </c>
      <c r="T129" s="173" t="s">
        <v>152</v>
      </c>
      <c r="U129" s="159">
        <v>0.21648000000000001</v>
      </c>
      <c r="V129" s="159">
        <f>ROUND(E129*U129,2)</f>
        <v>8.68</v>
      </c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123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53" t="s">
        <v>227</v>
      </c>
      <c r="D130" s="254"/>
      <c r="E130" s="254"/>
      <c r="F130" s="254"/>
      <c r="G130" s="254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154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3" t="s">
        <v>602</v>
      </c>
      <c r="D131" s="188"/>
      <c r="E131" s="189">
        <v>23.08333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156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3" t="s">
        <v>603</v>
      </c>
      <c r="D132" s="188"/>
      <c r="E132" s="189">
        <v>8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156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3" t="s">
        <v>604</v>
      </c>
      <c r="D133" s="188"/>
      <c r="E133" s="189">
        <v>2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156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3" t="s">
        <v>605</v>
      </c>
      <c r="D134" s="188"/>
      <c r="E134" s="189">
        <v>2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156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3" t="s">
        <v>606</v>
      </c>
      <c r="D135" s="188"/>
      <c r="E135" s="189">
        <v>4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156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3" t="s">
        <v>607</v>
      </c>
      <c r="D136" s="188"/>
      <c r="E136" s="189">
        <v>1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156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67">
        <v>29</v>
      </c>
      <c r="B137" s="168" t="s">
        <v>274</v>
      </c>
      <c r="C137" s="184" t="s">
        <v>275</v>
      </c>
      <c r="D137" s="169" t="s">
        <v>217</v>
      </c>
      <c r="E137" s="170">
        <v>277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72">
        <v>0</v>
      </c>
      <c r="O137" s="172">
        <f>ROUND(E137*N137,2)</f>
        <v>0</v>
      </c>
      <c r="P137" s="172">
        <v>0</v>
      </c>
      <c r="Q137" s="172">
        <f>ROUND(E137*P137,2)</f>
        <v>0</v>
      </c>
      <c r="R137" s="172" t="s">
        <v>226</v>
      </c>
      <c r="S137" s="172" t="s">
        <v>116</v>
      </c>
      <c r="T137" s="173" t="s">
        <v>116</v>
      </c>
      <c r="U137" s="159">
        <v>4.3999999999999997E-2</v>
      </c>
      <c r="V137" s="159">
        <f>ROUND(E137*U137,2)</f>
        <v>12.19</v>
      </c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123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53" t="s">
        <v>276</v>
      </c>
      <c r="D138" s="254"/>
      <c r="E138" s="254"/>
      <c r="F138" s="254"/>
      <c r="G138" s="254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154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67">
        <v>30</v>
      </c>
      <c r="B139" s="168" t="s">
        <v>277</v>
      </c>
      <c r="C139" s="184" t="s">
        <v>278</v>
      </c>
      <c r="D139" s="169" t="s">
        <v>217</v>
      </c>
      <c r="E139" s="170">
        <v>277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</v>
      </c>
      <c r="O139" s="172">
        <f>ROUND(E139*N139,2)</f>
        <v>0</v>
      </c>
      <c r="P139" s="172">
        <v>0</v>
      </c>
      <c r="Q139" s="172">
        <f>ROUND(E139*P139,2)</f>
        <v>0</v>
      </c>
      <c r="R139" s="172" t="s">
        <v>226</v>
      </c>
      <c r="S139" s="172" t="s">
        <v>116</v>
      </c>
      <c r="T139" s="173" t="s">
        <v>116</v>
      </c>
      <c r="U139" s="159">
        <v>0.21</v>
      </c>
      <c r="V139" s="159">
        <f>ROUND(E139*U139,2)</f>
        <v>58.17</v>
      </c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123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53" t="s">
        <v>279</v>
      </c>
      <c r="D140" s="254"/>
      <c r="E140" s="254"/>
      <c r="F140" s="254"/>
      <c r="G140" s="254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154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67">
        <v>31</v>
      </c>
      <c r="B141" s="168" t="s">
        <v>482</v>
      </c>
      <c r="C141" s="184" t="s">
        <v>483</v>
      </c>
      <c r="D141" s="169" t="s">
        <v>217</v>
      </c>
      <c r="E141" s="170">
        <v>247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2" t="s">
        <v>226</v>
      </c>
      <c r="S141" s="172" t="s">
        <v>116</v>
      </c>
      <c r="T141" s="173" t="s">
        <v>116</v>
      </c>
      <c r="U141" s="159">
        <v>7.9000000000000001E-2</v>
      </c>
      <c r="V141" s="159">
        <f>ROUND(E141*U141,2)</f>
        <v>19.510000000000002</v>
      </c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123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53" t="s">
        <v>484</v>
      </c>
      <c r="D142" s="254"/>
      <c r="E142" s="254"/>
      <c r="F142" s="254"/>
      <c r="G142" s="254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154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33.75" outlineLevel="1" x14ac:dyDescent="0.2">
      <c r="A143" s="167">
        <v>32</v>
      </c>
      <c r="B143" s="168" t="s">
        <v>485</v>
      </c>
      <c r="C143" s="184" t="s">
        <v>486</v>
      </c>
      <c r="D143" s="169" t="s">
        <v>487</v>
      </c>
      <c r="E143" s="170">
        <v>3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1.7000000000000001E-4</v>
      </c>
      <c r="O143" s="172">
        <f>ROUND(E143*N143,2)</f>
        <v>0</v>
      </c>
      <c r="P143" s="172">
        <v>0</v>
      </c>
      <c r="Q143" s="172">
        <f>ROUND(E143*P143,2)</f>
        <v>0</v>
      </c>
      <c r="R143" s="172" t="s">
        <v>226</v>
      </c>
      <c r="S143" s="172" t="s">
        <v>116</v>
      </c>
      <c r="T143" s="173" t="s">
        <v>116</v>
      </c>
      <c r="U143" s="159">
        <v>7.1</v>
      </c>
      <c r="V143" s="159">
        <f>ROUND(E143*U143,2)</f>
        <v>21.3</v>
      </c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123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53" t="s">
        <v>484</v>
      </c>
      <c r="D144" s="254"/>
      <c r="E144" s="254"/>
      <c r="F144" s="254"/>
      <c r="G144" s="254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154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4">
        <v>33</v>
      </c>
      <c r="B145" s="175" t="s">
        <v>608</v>
      </c>
      <c r="C145" s="183" t="s">
        <v>609</v>
      </c>
      <c r="D145" s="176" t="s">
        <v>217</v>
      </c>
      <c r="E145" s="177">
        <v>247</v>
      </c>
      <c r="F145" s="178"/>
      <c r="G145" s="179">
        <f t="shared" ref="G145:G154" si="0">ROUND(E145*F145,2)</f>
        <v>0</v>
      </c>
      <c r="H145" s="178"/>
      <c r="I145" s="179">
        <f t="shared" ref="I145:I154" si="1">ROUND(E145*H145,2)</f>
        <v>0</v>
      </c>
      <c r="J145" s="178"/>
      <c r="K145" s="179">
        <f t="shared" ref="K145:K154" si="2">ROUND(E145*J145,2)</f>
        <v>0</v>
      </c>
      <c r="L145" s="179">
        <v>21</v>
      </c>
      <c r="M145" s="179">
        <f t="shared" ref="M145:M154" si="3">G145*(1+L145/100)</f>
        <v>0</v>
      </c>
      <c r="N145" s="179">
        <v>0</v>
      </c>
      <c r="O145" s="179">
        <f t="shared" ref="O145:O154" si="4">ROUND(E145*N145,2)</f>
        <v>0</v>
      </c>
      <c r="P145" s="179">
        <v>0</v>
      </c>
      <c r="Q145" s="179">
        <f t="shared" ref="Q145:Q154" si="5">ROUND(E145*P145,2)</f>
        <v>0</v>
      </c>
      <c r="R145" s="179" t="s">
        <v>226</v>
      </c>
      <c r="S145" s="179" t="s">
        <v>116</v>
      </c>
      <c r="T145" s="180" t="s">
        <v>152</v>
      </c>
      <c r="U145" s="159">
        <v>3.9E-2</v>
      </c>
      <c r="V145" s="159">
        <f t="shared" ref="V145:V154" si="6">ROUND(E145*U145,2)</f>
        <v>9.6300000000000008</v>
      </c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123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4">
        <v>34</v>
      </c>
      <c r="B146" s="175" t="s">
        <v>610</v>
      </c>
      <c r="C146" s="183" t="s">
        <v>611</v>
      </c>
      <c r="D146" s="176" t="s">
        <v>253</v>
      </c>
      <c r="E146" s="177">
        <v>5</v>
      </c>
      <c r="F146" s="178"/>
      <c r="G146" s="179">
        <f t="shared" si="0"/>
        <v>0</v>
      </c>
      <c r="H146" s="178"/>
      <c r="I146" s="179">
        <f t="shared" si="1"/>
        <v>0</v>
      </c>
      <c r="J146" s="178"/>
      <c r="K146" s="179">
        <f t="shared" si="2"/>
        <v>0</v>
      </c>
      <c r="L146" s="179">
        <v>21</v>
      </c>
      <c r="M146" s="179">
        <f t="shared" si="3"/>
        <v>0</v>
      </c>
      <c r="N146" s="179">
        <v>0</v>
      </c>
      <c r="O146" s="179">
        <f t="shared" si="4"/>
        <v>0</v>
      </c>
      <c r="P146" s="179">
        <v>0</v>
      </c>
      <c r="Q146" s="179">
        <f t="shared" si="5"/>
        <v>0</v>
      </c>
      <c r="R146" s="179" t="s">
        <v>226</v>
      </c>
      <c r="S146" s="179" t="s">
        <v>116</v>
      </c>
      <c r="T146" s="180" t="s">
        <v>152</v>
      </c>
      <c r="U146" s="159">
        <v>0.65</v>
      </c>
      <c r="V146" s="159">
        <f t="shared" si="6"/>
        <v>3.25</v>
      </c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123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4">
        <v>35</v>
      </c>
      <c r="B147" s="175" t="s">
        <v>493</v>
      </c>
      <c r="C147" s="183" t="s">
        <v>494</v>
      </c>
      <c r="D147" s="176" t="s">
        <v>253</v>
      </c>
      <c r="E147" s="177">
        <v>5</v>
      </c>
      <c r="F147" s="178"/>
      <c r="G147" s="179">
        <f t="shared" si="0"/>
        <v>0</v>
      </c>
      <c r="H147" s="178"/>
      <c r="I147" s="179">
        <f t="shared" si="1"/>
        <v>0</v>
      </c>
      <c r="J147" s="178"/>
      <c r="K147" s="179">
        <f t="shared" si="2"/>
        <v>0</v>
      </c>
      <c r="L147" s="179">
        <v>21</v>
      </c>
      <c r="M147" s="179">
        <f t="shared" si="3"/>
        <v>0</v>
      </c>
      <c r="N147" s="179">
        <v>7.0200000000000002E-3</v>
      </c>
      <c r="O147" s="179">
        <f t="shared" si="4"/>
        <v>0.04</v>
      </c>
      <c r="P147" s="179">
        <v>0</v>
      </c>
      <c r="Q147" s="179">
        <f t="shared" si="5"/>
        <v>0</v>
      </c>
      <c r="R147" s="179" t="s">
        <v>226</v>
      </c>
      <c r="S147" s="179" t="s">
        <v>116</v>
      </c>
      <c r="T147" s="180" t="s">
        <v>116</v>
      </c>
      <c r="U147" s="159">
        <v>1.3140000000000001</v>
      </c>
      <c r="V147" s="159">
        <f t="shared" si="6"/>
        <v>6.57</v>
      </c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123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4">
        <v>36</v>
      </c>
      <c r="B148" s="175" t="s">
        <v>287</v>
      </c>
      <c r="C148" s="183" t="s">
        <v>288</v>
      </c>
      <c r="D148" s="176" t="s">
        <v>217</v>
      </c>
      <c r="E148" s="177">
        <v>277</v>
      </c>
      <c r="F148" s="178"/>
      <c r="G148" s="179">
        <f t="shared" si="0"/>
        <v>0</v>
      </c>
      <c r="H148" s="178"/>
      <c r="I148" s="179">
        <f t="shared" si="1"/>
        <v>0</v>
      </c>
      <c r="J148" s="178"/>
      <c r="K148" s="179">
        <f t="shared" si="2"/>
        <v>0</v>
      </c>
      <c r="L148" s="179">
        <v>21</v>
      </c>
      <c r="M148" s="179">
        <f t="shared" si="3"/>
        <v>0</v>
      </c>
      <c r="N148" s="179">
        <v>0</v>
      </c>
      <c r="O148" s="179">
        <f t="shared" si="4"/>
        <v>0</v>
      </c>
      <c r="P148" s="179">
        <v>0</v>
      </c>
      <c r="Q148" s="179">
        <f t="shared" si="5"/>
        <v>0</v>
      </c>
      <c r="R148" s="179" t="s">
        <v>226</v>
      </c>
      <c r="S148" s="179" t="s">
        <v>116</v>
      </c>
      <c r="T148" s="180" t="s">
        <v>116</v>
      </c>
      <c r="U148" s="159">
        <v>2.5999999999999999E-2</v>
      </c>
      <c r="V148" s="159">
        <f t="shared" si="6"/>
        <v>7.2</v>
      </c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123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4">
        <v>37</v>
      </c>
      <c r="B149" s="175" t="s">
        <v>289</v>
      </c>
      <c r="C149" s="183" t="s">
        <v>290</v>
      </c>
      <c r="D149" s="176" t="s">
        <v>217</v>
      </c>
      <c r="E149" s="177">
        <v>277</v>
      </c>
      <c r="F149" s="178"/>
      <c r="G149" s="179">
        <f t="shared" si="0"/>
        <v>0</v>
      </c>
      <c r="H149" s="178"/>
      <c r="I149" s="179">
        <f t="shared" si="1"/>
        <v>0</v>
      </c>
      <c r="J149" s="178"/>
      <c r="K149" s="179">
        <f t="shared" si="2"/>
        <v>0</v>
      </c>
      <c r="L149" s="179">
        <v>21</v>
      </c>
      <c r="M149" s="179">
        <f t="shared" si="3"/>
        <v>0</v>
      </c>
      <c r="N149" s="179">
        <v>8.0000000000000007E-5</v>
      </c>
      <c r="O149" s="179">
        <f t="shared" si="4"/>
        <v>0.02</v>
      </c>
      <c r="P149" s="179">
        <v>0</v>
      </c>
      <c r="Q149" s="179">
        <f t="shared" si="5"/>
        <v>0</v>
      </c>
      <c r="R149" s="179" t="s">
        <v>226</v>
      </c>
      <c r="S149" s="179" t="s">
        <v>116</v>
      </c>
      <c r="T149" s="180" t="s">
        <v>116</v>
      </c>
      <c r="U149" s="159">
        <v>3.4000000000000002E-2</v>
      </c>
      <c r="V149" s="159">
        <f t="shared" si="6"/>
        <v>9.42</v>
      </c>
      <c r="W149" s="159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123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4">
        <v>38</v>
      </c>
      <c r="B150" s="175" t="s">
        <v>612</v>
      </c>
      <c r="C150" s="183" t="s">
        <v>613</v>
      </c>
      <c r="D150" s="176" t="s">
        <v>121</v>
      </c>
      <c r="E150" s="177">
        <v>1</v>
      </c>
      <c r="F150" s="178"/>
      <c r="G150" s="179">
        <f t="shared" si="0"/>
        <v>0</v>
      </c>
      <c r="H150" s="178"/>
      <c r="I150" s="179">
        <f t="shared" si="1"/>
        <v>0</v>
      </c>
      <c r="J150" s="178"/>
      <c r="K150" s="179">
        <f t="shared" si="2"/>
        <v>0</v>
      </c>
      <c r="L150" s="179">
        <v>21</v>
      </c>
      <c r="M150" s="179">
        <f t="shared" si="3"/>
        <v>0</v>
      </c>
      <c r="N150" s="179">
        <v>0</v>
      </c>
      <c r="O150" s="179">
        <f t="shared" si="4"/>
        <v>0</v>
      </c>
      <c r="P150" s="179">
        <v>0</v>
      </c>
      <c r="Q150" s="179">
        <f t="shared" si="5"/>
        <v>0</v>
      </c>
      <c r="R150" s="179"/>
      <c r="S150" s="179" t="s">
        <v>122</v>
      </c>
      <c r="T150" s="180" t="s">
        <v>117</v>
      </c>
      <c r="U150" s="159">
        <v>0</v>
      </c>
      <c r="V150" s="159">
        <f t="shared" si="6"/>
        <v>0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123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4">
        <v>39</v>
      </c>
      <c r="B151" s="175" t="s">
        <v>496</v>
      </c>
      <c r="C151" s="183" t="s">
        <v>614</v>
      </c>
      <c r="D151" s="176" t="s">
        <v>121</v>
      </c>
      <c r="E151" s="177">
        <v>1</v>
      </c>
      <c r="F151" s="178"/>
      <c r="G151" s="179">
        <f t="shared" si="0"/>
        <v>0</v>
      </c>
      <c r="H151" s="178"/>
      <c r="I151" s="179">
        <f t="shared" si="1"/>
        <v>0</v>
      </c>
      <c r="J151" s="178"/>
      <c r="K151" s="179">
        <f t="shared" si="2"/>
        <v>0</v>
      </c>
      <c r="L151" s="179">
        <v>21</v>
      </c>
      <c r="M151" s="179">
        <f t="shared" si="3"/>
        <v>0</v>
      </c>
      <c r="N151" s="179">
        <v>0</v>
      </c>
      <c r="O151" s="179">
        <f t="shared" si="4"/>
        <v>0</v>
      </c>
      <c r="P151" s="179">
        <v>0</v>
      </c>
      <c r="Q151" s="179">
        <f t="shared" si="5"/>
        <v>0</v>
      </c>
      <c r="R151" s="179"/>
      <c r="S151" s="179" t="s">
        <v>122</v>
      </c>
      <c r="T151" s="180" t="s">
        <v>117</v>
      </c>
      <c r="U151" s="159">
        <v>0</v>
      </c>
      <c r="V151" s="159">
        <f t="shared" si="6"/>
        <v>0</v>
      </c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123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4">
        <v>40</v>
      </c>
      <c r="B152" s="175" t="s">
        <v>615</v>
      </c>
      <c r="C152" s="183" t="s">
        <v>616</v>
      </c>
      <c r="D152" s="176" t="s">
        <v>296</v>
      </c>
      <c r="E152" s="177">
        <v>1</v>
      </c>
      <c r="F152" s="178"/>
      <c r="G152" s="179">
        <f t="shared" si="0"/>
        <v>0</v>
      </c>
      <c r="H152" s="178"/>
      <c r="I152" s="179">
        <f t="shared" si="1"/>
        <v>0</v>
      </c>
      <c r="J152" s="178"/>
      <c r="K152" s="179">
        <f t="shared" si="2"/>
        <v>0</v>
      </c>
      <c r="L152" s="179">
        <v>21</v>
      </c>
      <c r="M152" s="179">
        <f t="shared" si="3"/>
        <v>0</v>
      </c>
      <c r="N152" s="179">
        <v>0</v>
      </c>
      <c r="O152" s="179">
        <f t="shared" si="4"/>
        <v>0</v>
      </c>
      <c r="P152" s="179">
        <v>0</v>
      </c>
      <c r="Q152" s="179">
        <f t="shared" si="5"/>
        <v>0</v>
      </c>
      <c r="R152" s="179"/>
      <c r="S152" s="179" t="s">
        <v>122</v>
      </c>
      <c r="T152" s="180" t="s">
        <v>117</v>
      </c>
      <c r="U152" s="159">
        <v>0</v>
      </c>
      <c r="V152" s="159">
        <f t="shared" si="6"/>
        <v>0</v>
      </c>
      <c r="W152" s="159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123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4">
        <v>41</v>
      </c>
      <c r="B153" s="175" t="s">
        <v>294</v>
      </c>
      <c r="C153" s="183" t="s">
        <v>617</v>
      </c>
      <c r="D153" s="176" t="s">
        <v>618</v>
      </c>
      <c r="E153" s="177">
        <v>1</v>
      </c>
      <c r="F153" s="178"/>
      <c r="G153" s="179">
        <f t="shared" si="0"/>
        <v>0</v>
      </c>
      <c r="H153" s="178"/>
      <c r="I153" s="179">
        <f t="shared" si="1"/>
        <v>0</v>
      </c>
      <c r="J153" s="178"/>
      <c r="K153" s="179">
        <f t="shared" si="2"/>
        <v>0</v>
      </c>
      <c r="L153" s="179">
        <v>21</v>
      </c>
      <c r="M153" s="179">
        <f t="shared" si="3"/>
        <v>0</v>
      </c>
      <c r="N153" s="179">
        <v>0</v>
      </c>
      <c r="O153" s="179">
        <f t="shared" si="4"/>
        <v>0</v>
      </c>
      <c r="P153" s="179">
        <v>0</v>
      </c>
      <c r="Q153" s="179">
        <f t="shared" si="5"/>
        <v>0</v>
      </c>
      <c r="R153" s="179"/>
      <c r="S153" s="179" t="s">
        <v>122</v>
      </c>
      <c r="T153" s="180" t="s">
        <v>117</v>
      </c>
      <c r="U153" s="159">
        <v>0</v>
      </c>
      <c r="V153" s="159">
        <f t="shared" si="6"/>
        <v>0</v>
      </c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123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 x14ac:dyDescent="0.2">
      <c r="A154" s="167">
        <v>42</v>
      </c>
      <c r="B154" s="168" t="s">
        <v>619</v>
      </c>
      <c r="C154" s="184" t="s">
        <v>620</v>
      </c>
      <c r="D154" s="169" t="s">
        <v>217</v>
      </c>
      <c r="E154" s="170">
        <v>281.15499999999997</v>
      </c>
      <c r="F154" s="171"/>
      <c r="G154" s="172">
        <f t="shared" si="0"/>
        <v>0</v>
      </c>
      <c r="H154" s="171"/>
      <c r="I154" s="172">
        <f t="shared" si="1"/>
        <v>0</v>
      </c>
      <c r="J154" s="171"/>
      <c r="K154" s="172">
        <f t="shared" si="2"/>
        <v>0</v>
      </c>
      <c r="L154" s="172">
        <v>21</v>
      </c>
      <c r="M154" s="172">
        <f t="shared" si="3"/>
        <v>0</v>
      </c>
      <c r="N154" s="172">
        <v>1.0499999999999999E-3</v>
      </c>
      <c r="O154" s="172">
        <f t="shared" si="4"/>
        <v>0.3</v>
      </c>
      <c r="P154" s="172">
        <v>0</v>
      </c>
      <c r="Q154" s="172">
        <f t="shared" si="5"/>
        <v>0</v>
      </c>
      <c r="R154" s="172" t="s">
        <v>248</v>
      </c>
      <c r="S154" s="172" t="s">
        <v>116</v>
      </c>
      <c r="T154" s="173" t="s">
        <v>116</v>
      </c>
      <c r="U154" s="159">
        <v>0</v>
      </c>
      <c r="V154" s="159">
        <f t="shared" si="6"/>
        <v>0</v>
      </c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249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3" t="s">
        <v>621</v>
      </c>
      <c r="D155" s="188"/>
      <c r="E155" s="189">
        <v>281.15499999999997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156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67">
        <v>43</v>
      </c>
      <c r="B156" s="168" t="s">
        <v>622</v>
      </c>
      <c r="C156" s="184" t="s">
        <v>623</v>
      </c>
      <c r="D156" s="169" t="s">
        <v>253</v>
      </c>
      <c r="E156" s="170">
        <v>41.784170000000003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72">
        <v>2.76E-2</v>
      </c>
      <c r="O156" s="172">
        <f>ROUND(E156*N156,2)</f>
        <v>1.1499999999999999</v>
      </c>
      <c r="P156" s="172">
        <v>0</v>
      </c>
      <c r="Q156" s="172">
        <f>ROUND(E156*P156,2)</f>
        <v>0</v>
      </c>
      <c r="R156" s="172" t="s">
        <v>248</v>
      </c>
      <c r="S156" s="172" t="s">
        <v>116</v>
      </c>
      <c r="T156" s="173" t="s">
        <v>116</v>
      </c>
      <c r="U156" s="159">
        <v>0</v>
      </c>
      <c r="V156" s="159">
        <f>ROUND(E156*U156,2)</f>
        <v>0</v>
      </c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249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3" t="s">
        <v>624</v>
      </c>
      <c r="D157" s="188"/>
      <c r="E157" s="189">
        <v>41.784170000000003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156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4">
        <v>44</v>
      </c>
      <c r="B158" s="175" t="s">
        <v>625</v>
      </c>
      <c r="C158" s="183" t="s">
        <v>626</v>
      </c>
      <c r="D158" s="176" t="s">
        <v>253</v>
      </c>
      <c r="E158" s="177">
        <v>1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9">
        <v>6.8000000000000005E-4</v>
      </c>
      <c r="O158" s="179">
        <f>ROUND(E158*N158,2)</f>
        <v>0</v>
      </c>
      <c r="P158" s="179">
        <v>0</v>
      </c>
      <c r="Q158" s="179">
        <f>ROUND(E158*P158,2)</f>
        <v>0</v>
      </c>
      <c r="R158" s="179"/>
      <c r="S158" s="179" t="s">
        <v>122</v>
      </c>
      <c r="T158" s="180" t="s">
        <v>116</v>
      </c>
      <c r="U158" s="159">
        <v>0</v>
      </c>
      <c r="V158" s="159">
        <f>ROUND(E158*U158,2)</f>
        <v>0</v>
      </c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249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67">
        <v>45</v>
      </c>
      <c r="B159" s="168" t="s">
        <v>627</v>
      </c>
      <c r="C159" s="184" t="s">
        <v>628</v>
      </c>
      <c r="D159" s="169" t="s">
        <v>253</v>
      </c>
      <c r="E159" s="170">
        <v>40.083329999999997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2.3000000000000001E-4</v>
      </c>
      <c r="O159" s="172">
        <f>ROUND(E159*N159,2)</f>
        <v>0.01</v>
      </c>
      <c r="P159" s="172">
        <v>0</v>
      </c>
      <c r="Q159" s="172">
        <f>ROUND(E159*P159,2)</f>
        <v>0</v>
      </c>
      <c r="R159" s="172" t="s">
        <v>248</v>
      </c>
      <c r="S159" s="172" t="s">
        <v>116</v>
      </c>
      <c r="T159" s="173" t="s">
        <v>116</v>
      </c>
      <c r="U159" s="159">
        <v>0</v>
      </c>
      <c r="V159" s="159">
        <f>ROUND(E159*U159,2)</f>
        <v>0</v>
      </c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249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3" t="s">
        <v>602</v>
      </c>
      <c r="D160" s="188"/>
      <c r="E160" s="189">
        <v>23.08333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156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3" t="s">
        <v>603</v>
      </c>
      <c r="D161" s="188"/>
      <c r="E161" s="189">
        <v>8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156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3" t="s">
        <v>604</v>
      </c>
      <c r="D162" s="188"/>
      <c r="E162" s="189">
        <v>2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156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3" t="s">
        <v>605</v>
      </c>
      <c r="D163" s="188"/>
      <c r="E163" s="189">
        <v>2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156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3" t="s">
        <v>606</v>
      </c>
      <c r="D164" s="188"/>
      <c r="E164" s="189">
        <v>4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156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3" t="s">
        <v>607</v>
      </c>
      <c r="D165" s="188"/>
      <c r="E165" s="189">
        <v>1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156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2.5" outlineLevel="1" x14ac:dyDescent="0.2">
      <c r="A166" s="174">
        <v>46</v>
      </c>
      <c r="B166" s="175" t="s">
        <v>629</v>
      </c>
      <c r="C166" s="183" t="s">
        <v>630</v>
      </c>
      <c r="D166" s="176" t="s">
        <v>253</v>
      </c>
      <c r="E166" s="177">
        <v>2</v>
      </c>
      <c r="F166" s="178"/>
      <c r="G166" s="179">
        <f t="shared" ref="G166:G174" si="7">ROUND(E166*F166,2)</f>
        <v>0</v>
      </c>
      <c r="H166" s="178"/>
      <c r="I166" s="179">
        <f t="shared" ref="I166:I174" si="8">ROUND(E166*H166,2)</f>
        <v>0</v>
      </c>
      <c r="J166" s="178"/>
      <c r="K166" s="179">
        <f t="shared" ref="K166:K174" si="9">ROUND(E166*J166,2)</f>
        <v>0</v>
      </c>
      <c r="L166" s="179">
        <v>21</v>
      </c>
      <c r="M166" s="179">
        <f t="shared" ref="M166:M174" si="10">G166*(1+L166/100)</f>
        <v>0</v>
      </c>
      <c r="N166" s="179">
        <v>2.9999999999999997E-4</v>
      </c>
      <c r="O166" s="179">
        <f t="shared" ref="O166:O174" si="11">ROUND(E166*N166,2)</f>
        <v>0</v>
      </c>
      <c r="P166" s="179">
        <v>0</v>
      </c>
      <c r="Q166" s="179">
        <f t="shared" ref="Q166:Q174" si="12">ROUND(E166*P166,2)</f>
        <v>0</v>
      </c>
      <c r="R166" s="179" t="s">
        <v>248</v>
      </c>
      <c r="S166" s="179" t="s">
        <v>116</v>
      </c>
      <c r="T166" s="180" t="s">
        <v>116</v>
      </c>
      <c r="U166" s="159">
        <v>0</v>
      </c>
      <c r="V166" s="159">
        <f t="shared" ref="V166:V174" si="13">ROUND(E166*U166,2)</f>
        <v>0</v>
      </c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249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74">
        <v>47</v>
      </c>
      <c r="B167" s="175" t="s">
        <v>631</v>
      </c>
      <c r="C167" s="183" t="s">
        <v>632</v>
      </c>
      <c r="D167" s="176" t="s">
        <v>253</v>
      </c>
      <c r="E167" s="177">
        <v>4</v>
      </c>
      <c r="F167" s="178"/>
      <c r="G167" s="179">
        <f t="shared" si="7"/>
        <v>0</v>
      </c>
      <c r="H167" s="178"/>
      <c r="I167" s="179">
        <f t="shared" si="8"/>
        <v>0</v>
      </c>
      <c r="J167" s="178"/>
      <c r="K167" s="179">
        <f t="shared" si="9"/>
        <v>0</v>
      </c>
      <c r="L167" s="179">
        <v>21</v>
      </c>
      <c r="M167" s="179">
        <f t="shared" si="10"/>
        <v>0</v>
      </c>
      <c r="N167" s="179">
        <v>7.7999999999999999E-4</v>
      </c>
      <c r="O167" s="179">
        <f t="shared" si="11"/>
        <v>0</v>
      </c>
      <c r="P167" s="179">
        <v>0</v>
      </c>
      <c r="Q167" s="179">
        <f t="shared" si="12"/>
        <v>0</v>
      </c>
      <c r="R167" s="179"/>
      <c r="S167" s="179" t="s">
        <v>122</v>
      </c>
      <c r="T167" s="180" t="s">
        <v>116</v>
      </c>
      <c r="U167" s="159">
        <v>0</v>
      </c>
      <c r="V167" s="159">
        <f t="shared" si="13"/>
        <v>0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249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4">
        <v>48</v>
      </c>
      <c r="B168" s="175" t="s">
        <v>633</v>
      </c>
      <c r="C168" s="183" t="s">
        <v>634</v>
      </c>
      <c r="D168" s="176" t="s">
        <v>253</v>
      </c>
      <c r="E168" s="177">
        <v>1</v>
      </c>
      <c r="F168" s="178"/>
      <c r="G168" s="179">
        <f t="shared" si="7"/>
        <v>0</v>
      </c>
      <c r="H168" s="178"/>
      <c r="I168" s="179">
        <f t="shared" si="8"/>
        <v>0</v>
      </c>
      <c r="J168" s="178"/>
      <c r="K168" s="179">
        <f t="shared" si="9"/>
        <v>0</v>
      </c>
      <c r="L168" s="179">
        <v>21</v>
      </c>
      <c r="M168" s="179">
        <f t="shared" si="10"/>
        <v>0</v>
      </c>
      <c r="N168" s="179">
        <v>7.7999999999999999E-4</v>
      </c>
      <c r="O168" s="179">
        <f t="shared" si="11"/>
        <v>0</v>
      </c>
      <c r="P168" s="179">
        <v>0</v>
      </c>
      <c r="Q168" s="179">
        <f t="shared" si="12"/>
        <v>0</v>
      </c>
      <c r="R168" s="179"/>
      <c r="S168" s="179" t="s">
        <v>122</v>
      </c>
      <c r="T168" s="180" t="s">
        <v>116</v>
      </c>
      <c r="U168" s="159">
        <v>0</v>
      </c>
      <c r="V168" s="159">
        <f t="shared" si="13"/>
        <v>0</v>
      </c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249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4">
        <v>49</v>
      </c>
      <c r="B169" s="175" t="s">
        <v>635</v>
      </c>
      <c r="C169" s="183" t="s">
        <v>636</v>
      </c>
      <c r="D169" s="176" t="s">
        <v>253</v>
      </c>
      <c r="E169" s="177">
        <v>1</v>
      </c>
      <c r="F169" s="178"/>
      <c r="G169" s="179">
        <f t="shared" si="7"/>
        <v>0</v>
      </c>
      <c r="H169" s="178"/>
      <c r="I169" s="179">
        <f t="shared" si="8"/>
        <v>0</v>
      </c>
      <c r="J169" s="178"/>
      <c r="K169" s="179">
        <f t="shared" si="9"/>
        <v>0</v>
      </c>
      <c r="L169" s="179">
        <v>21</v>
      </c>
      <c r="M169" s="179">
        <f t="shared" si="10"/>
        <v>0</v>
      </c>
      <c r="N169" s="179">
        <v>7.7999999999999999E-4</v>
      </c>
      <c r="O169" s="179">
        <f t="shared" si="11"/>
        <v>0</v>
      </c>
      <c r="P169" s="179">
        <v>0</v>
      </c>
      <c r="Q169" s="179">
        <f t="shared" si="12"/>
        <v>0</v>
      </c>
      <c r="R169" s="179"/>
      <c r="S169" s="179" t="s">
        <v>122</v>
      </c>
      <c r="T169" s="180" t="s">
        <v>116</v>
      </c>
      <c r="U169" s="159">
        <v>0</v>
      </c>
      <c r="V169" s="159">
        <f t="shared" si="13"/>
        <v>0</v>
      </c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249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4">
        <v>50</v>
      </c>
      <c r="B170" s="175" t="s">
        <v>637</v>
      </c>
      <c r="C170" s="183" t="s">
        <v>638</v>
      </c>
      <c r="D170" s="176" t="s">
        <v>253</v>
      </c>
      <c r="E170" s="177">
        <v>5</v>
      </c>
      <c r="F170" s="178"/>
      <c r="G170" s="179">
        <f t="shared" si="7"/>
        <v>0</v>
      </c>
      <c r="H170" s="178"/>
      <c r="I170" s="179">
        <f t="shared" si="8"/>
        <v>0</v>
      </c>
      <c r="J170" s="178"/>
      <c r="K170" s="179">
        <f t="shared" si="9"/>
        <v>0</v>
      </c>
      <c r="L170" s="179">
        <v>21</v>
      </c>
      <c r="M170" s="179">
        <f t="shared" si="10"/>
        <v>0</v>
      </c>
      <c r="N170" s="179">
        <v>8.0599999999999995E-3</v>
      </c>
      <c r="O170" s="179">
        <f t="shared" si="11"/>
        <v>0.04</v>
      </c>
      <c r="P170" s="179">
        <v>0</v>
      </c>
      <c r="Q170" s="179">
        <f t="shared" si="12"/>
        <v>0</v>
      </c>
      <c r="R170" s="179" t="s">
        <v>248</v>
      </c>
      <c r="S170" s="179" t="s">
        <v>116</v>
      </c>
      <c r="T170" s="180" t="s">
        <v>116</v>
      </c>
      <c r="U170" s="159">
        <v>0</v>
      </c>
      <c r="V170" s="159">
        <f t="shared" si="13"/>
        <v>0</v>
      </c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249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74">
        <v>51</v>
      </c>
      <c r="B171" s="175" t="s">
        <v>639</v>
      </c>
      <c r="C171" s="183" t="s">
        <v>640</v>
      </c>
      <c r="D171" s="176" t="s">
        <v>253</v>
      </c>
      <c r="E171" s="177">
        <v>5</v>
      </c>
      <c r="F171" s="178"/>
      <c r="G171" s="179">
        <f t="shared" si="7"/>
        <v>0</v>
      </c>
      <c r="H171" s="178"/>
      <c r="I171" s="179">
        <f t="shared" si="8"/>
        <v>0</v>
      </c>
      <c r="J171" s="178"/>
      <c r="K171" s="179">
        <f t="shared" si="9"/>
        <v>0</v>
      </c>
      <c r="L171" s="179">
        <v>21</v>
      </c>
      <c r="M171" s="179">
        <f t="shared" si="10"/>
        <v>0</v>
      </c>
      <c r="N171" s="179">
        <v>1.5E-3</v>
      </c>
      <c r="O171" s="179">
        <f t="shared" si="11"/>
        <v>0.01</v>
      </c>
      <c r="P171" s="179">
        <v>0</v>
      </c>
      <c r="Q171" s="179">
        <f t="shared" si="12"/>
        <v>0</v>
      </c>
      <c r="R171" s="179"/>
      <c r="S171" s="179" t="s">
        <v>122</v>
      </c>
      <c r="T171" s="180" t="s">
        <v>116</v>
      </c>
      <c r="U171" s="159">
        <v>0</v>
      </c>
      <c r="V171" s="159">
        <f t="shared" si="13"/>
        <v>0</v>
      </c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249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4">
        <v>52</v>
      </c>
      <c r="B172" s="175" t="s">
        <v>641</v>
      </c>
      <c r="C172" s="183" t="s">
        <v>642</v>
      </c>
      <c r="D172" s="176" t="s">
        <v>253</v>
      </c>
      <c r="E172" s="177">
        <v>5</v>
      </c>
      <c r="F172" s="178"/>
      <c r="G172" s="179">
        <f t="shared" si="7"/>
        <v>0</v>
      </c>
      <c r="H172" s="178"/>
      <c r="I172" s="179">
        <f t="shared" si="8"/>
        <v>0</v>
      </c>
      <c r="J172" s="178"/>
      <c r="K172" s="179">
        <f t="shared" si="9"/>
        <v>0</v>
      </c>
      <c r="L172" s="179">
        <v>21</v>
      </c>
      <c r="M172" s="179">
        <f t="shared" si="10"/>
        <v>0</v>
      </c>
      <c r="N172" s="179">
        <v>1.2E-2</v>
      </c>
      <c r="O172" s="179">
        <f t="shared" si="11"/>
        <v>0.06</v>
      </c>
      <c r="P172" s="179">
        <v>0</v>
      </c>
      <c r="Q172" s="179">
        <f t="shared" si="12"/>
        <v>0</v>
      </c>
      <c r="R172" s="179"/>
      <c r="S172" s="179" t="s">
        <v>122</v>
      </c>
      <c r="T172" s="180" t="s">
        <v>116</v>
      </c>
      <c r="U172" s="159">
        <v>0</v>
      </c>
      <c r="V172" s="159">
        <f t="shared" si="13"/>
        <v>0</v>
      </c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249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4">
        <v>53</v>
      </c>
      <c r="B173" s="175" t="s">
        <v>643</v>
      </c>
      <c r="C173" s="183" t="s">
        <v>644</v>
      </c>
      <c r="D173" s="176" t="s">
        <v>253</v>
      </c>
      <c r="E173" s="177">
        <v>5</v>
      </c>
      <c r="F173" s="178"/>
      <c r="G173" s="179">
        <f t="shared" si="7"/>
        <v>0</v>
      </c>
      <c r="H173" s="178"/>
      <c r="I173" s="179">
        <f t="shared" si="8"/>
        <v>0</v>
      </c>
      <c r="J173" s="178"/>
      <c r="K173" s="179">
        <f t="shared" si="9"/>
        <v>0</v>
      </c>
      <c r="L173" s="179">
        <v>21</v>
      </c>
      <c r="M173" s="179">
        <f t="shared" si="10"/>
        <v>0</v>
      </c>
      <c r="N173" s="179">
        <v>6.7999999999999996E-3</v>
      </c>
      <c r="O173" s="179">
        <f t="shared" si="11"/>
        <v>0.03</v>
      </c>
      <c r="P173" s="179">
        <v>0</v>
      </c>
      <c r="Q173" s="179">
        <f t="shared" si="12"/>
        <v>0</v>
      </c>
      <c r="R173" s="179" t="s">
        <v>248</v>
      </c>
      <c r="S173" s="179" t="s">
        <v>116</v>
      </c>
      <c r="T173" s="180" t="s">
        <v>116</v>
      </c>
      <c r="U173" s="159">
        <v>0</v>
      </c>
      <c r="V173" s="159">
        <f t="shared" si="13"/>
        <v>0</v>
      </c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249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4">
        <v>54</v>
      </c>
      <c r="B174" s="175" t="s">
        <v>645</v>
      </c>
      <c r="C174" s="183" t="s">
        <v>646</v>
      </c>
      <c r="D174" s="176" t="s">
        <v>253</v>
      </c>
      <c r="E174" s="177">
        <v>5</v>
      </c>
      <c r="F174" s="178"/>
      <c r="G174" s="179">
        <f t="shared" si="7"/>
        <v>0</v>
      </c>
      <c r="H174" s="178"/>
      <c r="I174" s="179">
        <f t="shared" si="8"/>
        <v>0</v>
      </c>
      <c r="J174" s="178"/>
      <c r="K174" s="179">
        <f t="shared" si="9"/>
        <v>0</v>
      </c>
      <c r="L174" s="179">
        <v>21</v>
      </c>
      <c r="M174" s="179">
        <f t="shared" si="10"/>
        <v>0</v>
      </c>
      <c r="N174" s="179">
        <v>6.9000000000000006E-2</v>
      </c>
      <c r="O174" s="179">
        <f t="shared" si="11"/>
        <v>0.35</v>
      </c>
      <c r="P174" s="179">
        <v>0</v>
      </c>
      <c r="Q174" s="179">
        <f t="shared" si="12"/>
        <v>0</v>
      </c>
      <c r="R174" s="179"/>
      <c r="S174" s="179" t="s">
        <v>122</v>
      </c>
      <c r="T174" s="180" t="s">
        <v>116</v>
      </c>
      <c r="U174" s="159">
        <v>0</v>
      </c>
      <c r="V174" s="159">
        <f t="shared" si="13"/>
        <v>0</v>
      </c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249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x14ac:dyDescent="0.2">
      <c r="A175" s="161" t="s">
        <v>111</v>
      </c>
      <c r="B175" s="162" t="s">
        <v>72</v>
      </c>
      <c r="C175" s="182" t="s">
        <v>73</v>
      </c>
      <c r="D175" s="163"/>
      <c r="E175" s="164"/>
      <c r="F175" s="165"/>
      <c r="G175" s="165">
        <f>SUMIF(AG176:AG177,"&lt;&gt;NOR",G176:G177)</f>
        <v>0</v>
      </c>
      <c r="H175" s="165"/>
      <c r="I175" s="165">
        <f>SUM(I176:I177)</f>
        <v>0</v>
      </c>
      <c r="J175" s="165"/>
      <c r="K175" s="165">
        <f>SUM(K176:K177)</f>
        <v>0</v>
      </c>
      <c r="L175" s="165"/>
      <c r="M175" s="165">
        <f>SUM(M176:M177)</f>
        <v>0</v>
      </c>
      <c r="N175" s="165"/>
      <c r="O175" s="165">
        <f>SUM(O176:O177)</f>
        <v>0.64</v>
      </c>
      <c r="P175" s="165"/>
      <c r="Q175" s="165">
        <f>SUM(Q176:Q177)</f>
        <v>0</v>
      </c>
      <c r="R175" s="165"/>
      <c r="S175" s="165"/>
      <c r="T175" s="166"/>
      <c r="U175" s="160"/>
      <c r="V175" s="160">
        <f>SUM(V176:V177)</f>
        <v>0.87</v>
      </c>
      <c r="W175" s="160"/>
      <c r="AG175" t="s">
        <v>112</v>
      </c>
    </row>
    <row r="176" spans="1:60" ht="45" outlineLevel="1" x14ac:dyDescent="0.2">
      <c r="A176" s="167">
        <v>55</v>
      </c>
      <c r="B176" s="168" t="s">
        <v>647</v>
      </c>
      <c r="C176" s="184" t="s">
        <v>648</v>
      </c>
      <c r="D176" s="169" t="s">
        <v>217</v>
      </c>
      <c r="E176" s="170">
        <v>3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2">
        <v>0.21181</v>
      </c>
      <c r="O176" s="172">
        <f>ROUND(E176*N176,2)</f>
        <v>0.64</v>
      </c>
      <c r="P176" s="172">
        <v>0</v>
      </c>
      <c r="Q176" s="172">
        <f>ROUND(E176*P176,2)</f>
        <v>0</v>
      </c>
      <c r="R176" s="172" t="s">
        <v>242</v>
      </c>
      <c r="S176" s="172" t="s">
        <v>116</v>
      </c>
      <c r="T176" s="173" t="s">
        <v>152</v>
      </c>
      <c r="U176" s="159">
        <v>0.28877999999999998</v>
      </c>
      <c r="V176" s="159">
        <f>ROUND(E176*U176,2)</f>
        <v>0.87</v>
      </c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123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253" t="s">
        <v>649</v>
      </c>
      <c r="D177" s="254"/>
      <c r="E177" s="254"/>
      <c r="F177" s="254"/>
      <c r="G177" s="254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154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x14ac:dyDescent="0.2">
      <c r="A178" s="161" t="s">
        <v>111</v>
      </c>
      <c r="B178" s="162" t="s">
        <v>74</v>
      </c>
      <c r="C178" s="182" t="s">
        <v>75</v>
      </c>
      <c r="D178" s="163"/>
      <c r="E178" s="164"/>
      <c r="F178" s="165"/>
      <c r="G178" s="165">
        <f>SUMIF(AG179:AG181,"&lt;&gt;NOR",G179:G181)</f>
        <v>0</v>
      </c>
      <c r="H178" s="165"/>
      <c r="I178" s="165">
        <f>SUM(I179:I181)</f>
        <v>0</v>
      </c>
      <c r="J178" s="165"/>
      <c r="K178" s="165">
        <f>SUM(K179:K181)</f>
        <v>0</v>
      </c>
      <c r="L178" s="165"/>
      <c r="M178" s="165">
        <f>SUM(M179:M181)</f>
        <v>0</v>
      </c>
      <c r="N178" s="165"/>
      <c r="O178" s="165">
        <f>SUM(O179:O181)</f>
        <v>0</v>
      </c>
      <c r="P178" s="165"/>
      <c r="Q178" s="165">
        <f>SUM(Q179:Q181)</f>
        <v>0</v>
      </c>
      <c r="R178" s="165"/>
      <c r="S178" s="165"/>
      <c r="T178" s="166"/>
      <c r="U178" s="160"/>
      <c r="V178" s="160">
        <f>SUM(V179:V181)</f>
        <v>0.57999999999999996</v>
      </c>
      <c r="W178" s="160"/>
      <c r="AG178" t="s">
        <v>112</v>
      </c>
    </row>
    <row r="179" spans="1:60" ht="22.5" outlineLevel="1" x14ac:dyDescent="0.2">
      <c r="A179" s="167">
        <v>56</v>
      </c>
      <c r="B179" s="168" t="s">
        <v>650</v>
      </c>
      <c r="C179" s="184" t="s">
        <v>651</v>
      </c>
      <c r="D179" s="169" t="s">
        <v>179</v>
      </c>
      <c r="E179" s="170">
        <v>5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2">
        <v>0</v>
      </c>
      <c r="O179" s="172">
        <f>ROUND(E179*N179,2)</f>
        <v>0</v>
      </c>
      <c r="P179" s="172">
        <v>0</v>
      </c>
      <c r="Q179" s="172">
        <f>ROUND(E179*P179,2)</f>
        <v>0</v>
      </c>
      <c r="R179" s="172" t="s">
        <v>242</v>
      </c>
      <c r="S179" s="172" t="s">
        <v>116</v>
      </c>
      <c r="T179" s="173" t="s">
        <v>152</v>
      </c>
      <c r="U179" s="159">
        <v>0.115</v>
      </c>
      <c r="V179" s="159">
        <f>ROUND(E179*U179,2)</f>
        <v>0.57999999999999996</v>
      </c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123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ht="22.5" outlineLevel="1" x14ac:dyDescent="0.2">
      <c r="A180" s="157"/>
      <c r="B180" s="158"/>
      <c r="C180" s="253" t="s">
        <v>652</v>
      </c>
      <c r="D180" s="254"/>
      <c r="E180" s="254"/>
      <c r="F180" s="254"/>
      <c r="G180" s="254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154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92" t="str">
        <f>C180</f>
        <v>krajníků, desek nebo panelů od spojovacího materiálu s odklizením a uložením očištěných hmot a spojovacího materiálu na skládku na vzdálenost do 10 m</v>
      </c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4">
        <v>57</v>
      </c>
      <c r="B181" s="175" t="s">
        <v>653</v>
      </c>
      <c r="C181" s="183" t="s">
        <v>654</v>
      </c>
      <c r="D181" s="176" t="s">
        <v>121</v>
      </c>
      <c r="E181" s="177">
        <v>1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79"/>
      <c r="S181" s="179" t="s">
        <v>122</v>
      </c>
      <c r="T181" s="180" t="s">
        <v>117</v>
      </c>
      <c r="U181" s="159">
        <v>0</v>
      </c>
      <c r="V181" s="159">
        <f>ROUND(E181*U181,2)</f>
        <v>0</v>
      </c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123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x14ac:dyDescent="0.2">
      <c r="A182" s="161" t="s">
        <v>111</v>
      </c>
      <c r="B182" s="162" t="s">
        <v>76</v>
      </c>
      <c r="C182" s="182" t="s">
        <v>77</v>
      </c>
      <c r="D182" s="163"/>
      <c r="E182" s="164"/>
      <c r="F182" s="165"/>
      <c r="G182" s="165">
        <f>SUMIF(AG183:AG187,"&lt;&gt;NOR",G183:G187)</f>
        <v>0</v>
      </c>
      <c r="H182" s="165"/>
      <c r="I182" s="165">
        <f>SUM(I183:I187)</f>
        <v>0</v>
      </c>
      <c r="J182" s="165"/>
      <c r="K182" s="165">
        <f>SUM(K183:K187)</f>
        <v>0</v>
      </c>
      <c r="L182" s="165"/>
      <c r="M182" s="165">
        <f>SUM(M183:M187)</f>
        <v>0</v>
      </c>
      <c r="N182" s="165"/>
      <c r="O182" s="165">
        <f>SUM(O183:O187)</f>
        <v>0</v>
      </c>
      <c r="P182" s="165"/>
      <c r="Q182" s="165">
        <f>SUM(Q183:Q187)</f>
        <v>0</v>
      </c>
      <c r="R182" s="165"/>
      <c r="S182" s="165"/>
      <c r="T182" s="166"/>
      <c r="U182" s="160"/>
      <c r="V182" s="160">
        <f>SUM(V183:V187)</f>
        <v>92.58</v>
      </c>
      <c r="W182" s="160"/>
      <c r="AG182" t="s">
        <v>112</v>
      </c>
    </row>
    <row r="183" spans="1:60" ht="22.5" outlineLevel="1" x14ac:dyDescent="0.2">
      <c r="A183" s="167">
        <v>58</v>
      </c>
      <c r="B183" s="168" t="s">
        <v>329</v>
      </c>
      <c r="C183" s="184" t="s">
        <v>330</v>
      </c>
      <c r="D183" s="169" t="s">
        <v>247</v>
      </c>
      <c r="E183" s="170">
        <v>437.74319000000003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21</v>
      </c>
      <c r="M183" s="172">
        <f>G183*(1+L183/100)</f>
        <v>0</v>
      </c>
      <c r="N183" s="172">
        <v>0</v>
      </c>
      <c r="O183" s="172">
        <f>ROUND(E183*N183,2)</f>
        <v>0</v>
      </c>
      <c r="P183" s="172">
        <v>0</v>
      </c>
      <c r="Q183" s="172">
        <f>ROUND(E183*P183,2)</f>
        <v>0</v>
      </c>
      <c r="R183" s="172" t="s">
        <v>226</v>
      </c>
      <c r="S183" s="172" t="s">
        <v>116</v>
      </c>
      <c r="T183" s="173" t="s">
        <v>116</v>
      </c>
      <c r="U183" s="159">
        <v>0.21149999999999999</v>
      </c>
      <c r="V183" s="159">
        <f>ROUND(E183*U183,2)</f>
        <v>92.58</v>
      </c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331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253" t="s">
        <v>332</v>
      </c>
      <c r="D184" s="254"/>
      <c r="E184" s="254"/>
      <c r="F184" s="254"/>
      <c r="G184" s="254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154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3" t="s">
        <v>333</v>
      </c>
      <c r="D185" s="188"/>
      <c r="E185" s="18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156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3" t="s">
        <v>655</v>
      </c>
      <c r="D186" s="188"/>
      <c r="E186" s="18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156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3" t="s">
        <v>656</v>
      </c>
      <c r="D187" s="188"/>
      <c r="E187" s="189">
        <v>437.74319000000003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156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161" t="s">
        <v>111</v>
      </c>
      <c r="B188" s="162" t="s">
        <v>80</v>
      </c>
      <c r="C188" s="182" t="s">
        <v>81</v>
      </c>
      <c r="D188" s="163"/>
      <c r="E188" s="164"/>
      <c r="F188" s="165"/>
      <c r="G188" s="165">
        <f>SUMIF(AG189:AG205,"&lt;&gt;NOR",G189:G205)</f>
        <v>0</v>
      </c>
      <c r="H188" s="165"/>
      <c r="I188" s="165">
        <f>SUM(I189:I205)</f>
        <v>0</v>
      </c>
      <c r="J188" s="165"/>
      <c r="K188" s="165">
        <f>SUM(K189:K205)</f>
        <v>0</v>
      </c>
      <c r="L188" s="165"/>
      <c r="M188" s="165">
        <f>SUM(M189:M205)</f>
        <v>0</v>
      </c>
      <c r="N188" s="165"/>
      <c r="O188" s="165">
        <f>SUM(O189:O205)</f>
        <v>0</v>
      </c>
      <c r="P188" s="165"/>
      <c r="Q188" s="165">
        <f>SUM(Q189:Q205)</f>
        <v>0</v>
      </c>
      <c r="R188" s="165"/>
      <c r="S188" s="165"/>
      <c r="T188" s="166"/>
      <c r="U188" s="160"/>
      <c r="V188" s="160">
        <f>SUM(V189:V205)</f>
        <v>3.14</v>
      </c>
      <c r="W188" s="160"/>
      <c r="AG188" t="s">
        <v>112</v>
      </c>
    </row>
    <row r="189" spans="1:60" ht="22.5" outlineLevel="1" x14ac:dyDescent="0.2">
      <c r="A189" s="167">
        <v>59</v>
      </c>
      <c r="B189" s="168" t="s">
        <v>527</v>
      </c>
      <c r="C189" s="184" t="s">
        <v>528</v>
      </c>
      <c r="D189" s="169" t="s">
        <v>247</v>
      </c>
      <c r="E189" s="170">
        <v>28.779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242</v>
      </c>
      <c r="S189" s="172" t="s">
        <v>116</v>
      </c>
      <c r="T189" s="173" t="s">
        <v>116</v>
      </c>
      <c r="U189" s="159">
        <v>0.01</v>
      </c>
      <c r="V189" s="159">
        <f>ROUND(E189*U189,2)</f>
        <v>0.28999999999999998</v>
      </c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529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3" t="s">
        <v>530</v>
      </c>
      <c r="D190" s="188"/>
      <c r="E190" s="18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156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3" t="s">
        <v>531</v>
      </c>
      <c r="D191" s="188"/>
      <c r="E191" s="18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156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3" t="s">
        <v>657</v>
      </c>
      <c r="D192" s="188"/>
      <c r="E192" s="189">
        <v>28.779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156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67">
        <v>60</v>
      </c>
      <c r="B193" s="168" t="s">
        <v>533</v>
      </c>
      <c r="C193" s="184" t="s">
        <v>534</v>
      </c>
      <c r="D193" s="169" t="s">
        <v>247</v>
      </c>
      <c r="E193" s="170">
        <v>431.685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 t="s">
        <v>242</v>
      </c>
      <c r="S193" s="172" t="s">
        <v>116</v>
      </c>
      <c r="T193" s="173" t="s">
        <v>117</v>
      </c>
      <c r="U193" s="159">
        <v>0</v>
      </c>
      <c r="V193" s="159">
        <f>ROUND(E193*U193,2)</f>
        <v>0</v>
      </c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529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3" t="s">
        <v>530</v>
      </c>
      <c r="D194" s="188"/>
      <c r="E194" s="18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156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3" t="s">
        <v>531</v>
      </c>
      <c r="D195" s="188"/>
      <c r="E195" s="18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156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3" t="s">
        <v>658</v>
      </c>
      <c r="D196" s="188"/>
      <c r="E196" s="189">
        <v>431.685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156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67">
        <v>61</v>
      </c>
      <c r="B197" s="168" t="s">
        <v>536</v>
      </c>
      <c r="C197" s="184" t="s">
        <v>537</v>
      </c>
      <c r="D197" s="169" t="s">
        <v>247</v>
      </c>
      <c r="E197" s="170">
        <v>28.779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2">
        <v>0</v>
      </c>
      <c r="O197" s="172">
        <f>ROUND(E197*N197,2)</f>
        <v>0</v>
      </c>
      <c r="P197" s="172">
        <v>0</v>
      </c>
      <c r="Q197" s="172">
        <f>ROUND(E197*P197,2)</f>
        <v>0</v>
      </c>
      <c r="R197" s="172" t="s">
        <v>242</v>
      </c>
      <c r="S197" s="172" t="s">
        <v>116</v>
      </c>
      <c r="T197" s="173" t="s">
        <v>116</v>
      </c>
      <c r="U197" s="159">
        <v>9.9000000000000005E-2</v>
      </c>
      <c r="V197" s="159">
        <f>ROUND(E197*U197,2)</f>
        <v>2.85</v>
      </c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529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253" t="s">
        <v>538</v>
      </c>
      <c r="D198" s="254"/>
      <c r="E198" s="254"/>
      <c r="F198" s="254"/>
      <c r="G198" s="254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154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3" t="s">
        <v>530</v>
      </c>
      <c r="D199" s="188"/>
      <c r="E199" s="18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156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3" t="s">
        <v>531</v>
      </c>
      <c r="D200" s="188"/>
      <c r="E200" s="18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156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3" t="s">
        <v>657</v>
      </c>
      <c r="D201" s="188"/>
      <c r="E201" s="189">
        <v>28.779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156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67">
        <v>62</v>
      </c>
      <c r="B202" s="168" t="s">
        <v>539</v>
      </c>
      <c r="C202" s="184" t="s">
        <v>659</v>
      </c>
      <c r="D202" s="169" t="s">
        <v>247</v>
      </c>
      <c r="E202" s="170">
        <v>28.779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2">
        <v>0</v>
      </c>
      <c r="O202" s="172">
        <f>ROUND(E202*N202,2)</f>
        <v>0</v>
      </c>
      <c r="P202" s="172">
        <v>0</v>
      </c>
      <c r="Q202" s="172">
        <f>ROUND(E202*P202,2)</f>
        <v>0</v>
      </c>
      <c r="R202" s="172" t="s">
        <v>541</v>
      </c>
      <c r="S202" s="172" t="s">
        <v>542</v>
      </c>
      <c r="T202" s="173" t="s">
        <v>542</v>
      </c>
      <c r="U202" s="159">
        <v>0</v>
      </c>
      <c r="V202" s="159">
        <f>ROUND(E202*U202,2)</f>
        <v>0</v>
      </c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529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3" t="s">
        <v>530</v>
      </c>
      <c r="D203" s="188"/>
      <c r="E203" s="18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156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3" t="s">
        <v>531</v>
      </c>
      <c r="D204" s="188"/>
      <c r="E204" s="18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156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3" t="s">
        <v>657</v>
      </c>
      <c r="D205" s="188"/>
      <c r="E205" s="189">
        <v>28.779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156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x14ac:dyDescent="0.2">
      <c r="A206" s="5"/>
      <c r="B206" s="6"/>
      <c r="C206" s="185"/>
      <c r="D206" s="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E206">
        <v>15</v>
      </c>
      <c r="AF206">
        <v>21</v>
      </c>
    </row>
    <row r="207" spans="1:60" x14ac:dyDescent="0.2">
      <c r="A207" s="153"/>
      <c r="B207" s="154" t="s">
        <v>29</v>
      </c>
      <c r="C207" s="186"/>
      <c r="D207" s="155"/>
      <c r="E207" s="156"/>
      <c r="F207" s="156"/>
      <c r="G207" s="181">
        <f>G8+G107+G116+G124+G175+G178+G182+G188</f>
        <v>0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AE207">
        <f>SUMIF(L7:L205,AE206,G7:G205)</f>
        <v>0</v>
      </c>
      <c r="AF207">
        <f>SUMIF(L7:L205,AF206,G7:G205)</f>
        <v>0</v>
      </c>
      <c r="AG207" t="s">
        <v>145</v>
      </c>
    </row>
    <row r="208" spans="1:60" x14ac:dyDescent="0.2">
      <c r="C208" s="187"/>
      <c r="D208" s="141"/>
      <c r="AG208" t="s">
        <v>146</v>
      </c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twOT6CJozuq4f0ODFCmliLfg15PWs8TWVSMhru16Uacj+931qnE9mcx6wX4FWe0Vvtll21DdVX1HXZzTN9lPaQ==" saltValue="VL48ZuZqrMyv9VG2eZZTUQ==" spinCount="100000" sheet="1"/>
  <mergeCells count="32">
    <mergeCell ref="C184:G184"/>
    <mergeCell ref="C198:G198"/>
    <mergeCell ref="C138:G138"/>
    <mergeCell ref="C140:G140"/>
    <mergeCell ref="C142:G142"/>
    <mergeCell ref="C144:G144"/>
    <mergeCell ref="C177:G177"/>
    <mergeCell ref="C180:G180"/>
    <mergeCell ref="C130:G130"/>
    <mergeCell ref="C74:G74"/>
    <mergeCell ref="C76:G76"/>
    <mergeCell ref="C79:G79"/>
    <mergeCell ref="C86:G86"/>
    <mergeCell ref="C89:G89"/>
    <mergeCell ref="C93:G93"/>
    <mergeCell ref="C97:G97"/>
    <mergeCell ref="C109:G109"/>
    <mergeCell ref="C114:G114"/>
    <mergeCell ref="C126:G126"/>
    <mergeCell ref="C128:G128"/>
    <mergeCell ref="C67:G67"/>
    <mergeCell ref="A1:G1"/>
    <mergeCell ref="C2:G2"/>
    <mergeCell ref="C3:G3"/>
    <mergeCell ref="C4:G4"/>
    <mergeCell ref="C10:G10"/>
    <mergeCell ref="C20:G20"/>
    <mergeCell ref="C22:G22"/>
    <mergeCell ref="C26:G26"/>
    <mergeCell ref="C31:G31"/>
    <mergeCell ref="C43:G43"/>
    <mergeCell ref="C55:G5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R4" sqref="R4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147</v>
      </c>
      <c r="B1" s="246"/>
      <c r="C1" s="246"/>
      <c r="D1" s="246"/>
      <c r="E1" s="246"/>
      <c r="F1" s="246"/>
      <c r="G1" s="246"/>
      <c r="AG1" t="s">
        <v>86</v>
      </c>
    </row>
    <row r="2" spans="1:60" ht="24.95" customHeight="1" x14ac:dyDescent="0.2">
      <c r="A2" s="142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87</v>
      </c>
    </row>
    <row r="3" spans="1:60" ht="24.95" customHeight="1" x14ac:dyDescent="0.2">
      <c r="A3" s="142" t="s">
        <v>8</v>
      </c>
      <c r="B3" s="77" t="s">
        <v>56</v>
      </c>
      <c r="C3" s="247" t="s">
        <v>57</v>
      </c>
      <c r="D3" s="248"/>
      <c r="E3" s="248"/>
      <c r="F3" s="248"/>
      <c r="G3" s="249"/>
      <c r="AC3" s="89" t="s">
        <v>660</v>
      </c>
      <c r="AG3" t="s">
        <v>89</v>
      </c>
    </row>
    <row r="4" spans="1:60" ht="24.95" customHeight="1" x14ac:dyDescent="0.2">
      <c r="A4" s="143" t="s">
        <v>9</v>
      </c>
      <c r="B4" s="144" t="s">
        <v>48</v>
      </c>
      <c r="C4" s="250" t="s">
        <v>58</v>
      </c>
      <c r="D4" s="251"/>
      <c r="E4" s="251"/>
      <c r="F4" s="251"/>
      <c r="G4" s="252"/>
      <c r="AG4" t="s">
        <v>90</v>
      </c>
    </row>
    <row r="5" spans="1:60" x14ac:dyDescent="0.2">
      <c r="D5" s="141"/>
    </row>
    <row r="6" spans="1:60" ht="38.25" x14ac:dyDescent="0.2">
      <c r="A6" s="146" t="s">
        <v>91</v>
      </c>
      <c r="B6" s="148" t="s">
        <v>92</v>
      </c>
      <c r="C6" s="148" t="s">
        <v>93</v>
      </c>
      <c r="D6" s="147" t="s">
        <v>94</v>
      </c>
      <c r="E6" s="146" t="s">
        <v>95</v>
      </c>
      <c r="F6" s="145" t="s">
        <v>96</v>
      </c>
      <c r="G6" s="146" t="s">
        <v>29</v>
      </c>
      <c r="H6" s="149" t="s">
        <v>30</v>
      </c>
      <c r="I6" s="149" t="s">
        <v>97</v>
      </c>
      <c r="J6" s="149" t="s">
        <v>31</v>
      </c>
      <c r="K6" s="149" t="s">
        <v>98</v>
      </c>
      <c r="L6" s="149" t="s">
        <v>99</v>
      </c>
      <c r="M6" s="149" t="s">
        <v>100</v>
      </c>
      <c r="N6" s="149" t="s">
        <v>101</v>
      </c>
      <c r="O6" s="149" t="s">
        <v>102</v>
      </c>
      <c r="P6" s="149" t="s">
        <v>103</v>
      </c>
      <c r="Q6" s="149" t="s">
        <v>104</v>
      </c>
      <c r="R6" s="149" t="s">
        <v>105</v>
      </c>
      <c r="S6" s="149" t="s">
        <v>106</v>
      </c>
      <c r="T6" s="149" t="s">
        <v>107</v>
      </c>
      <c r="U6" s="149" t="s">
        <v>108</v>
      </c>
      <c r="V6" s="149" t="s">
        <v>109</v>
      </c>
      <c r="W6" s="149" t="s">
        <v>110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111</v>
      </c>
      <c r="B8" s="162" t="s">
        <v>78</v>
      </c>
      <c r="C8" s="182" t="s">
        <v>79</v>
      </c>
      <c r="D8" s="163"/>
      <c r="E8" s="164"/>
      <c r="F8" s="165"/>
      <c r="G8" s="165">
        <f>SUMIF(AG9:AG30,"&lt;&gt;NOR",G9:G30)</f>
        <v>0</v>
      </c>
      <c r="H8" s="165"/>
      <c r="I8" s="165">
        <f>SUM(I9:I30)</f>
        <v>0</v>
      </c>
      <c r="J8" s="165"/>
      <c r="K8" s="165">
        <f>SUM(K9:K30)</f>
        <v>0</v>
      </c>
      <c r="L8" s="165"/>
      <c r="M8" s="165">
        <f>SUM(M9:M30)</f>
        <v>0</v>
      </c>
      <c r="N8" s="165"/>
      <c r="O8" s="165">
        <f>SUM(O9:O30)</f>
        <v>0</v>
      </c>
      <c r="P8" s="165"/>
      <c r="Q8" s="165">
        <f>SUM(Q9:Q30)</f>
        <v>0</v>
      </c>
      <c r="R8" s="165"/>
      <c r="S8" s="165"/>
      <c r="T8" s="166"/>
      <c r="U8" s="160"/>
      <c r="V8" s="160">
        <f>SUM(V9:V30)</f>
        <v>0</v>
      </c>
      <c r="W8" s="160"/>
      <c r="AG8" t="s">
        <v>112</v>
      </c>
    </row>
    <row r="9" spans="1:60" outlineLevel="1" x14ac:dyDescent="0.2">
      <c r="A9" s="174">
        <v>1</v>
      </c>
      <c r="B9" s="175" t="s">
        <v>661</v>
      </c>
      <c r="C9" s="183" t="s">
        <v>662</v>
      </c>
      <c r="D9" s="176" t="s">
        <v>296</v>
      </c>
      <c r="E9" s="177">
        <v>2</v>
      </c>
      <c r="F9" s="178"/>
      <c r="G9" s="179">
        <f t="shared" ref="G9:G17" si="0">ROUND(E9*F9,2)</f>
        <v>0</v>
      </c>
      <c r="H9" s="178"/>
      <c r="I9" s="179">
        <f t="shared" ref="I9:I17" si="1">ROUND(E9*H9,2)</f>
        <v>0</v>
      </c>
      <c r="J9" s="178"/>
      <c r="K9" s="179">
        <f t="shared" ref="K9:K17" si="2">ROUND(E9*J9,2)</f>
        <v>0</v>
      </c>
      <c r="L9" s="179">
        <v>21</v>
      </c>
      <c r="M9" s="179">
        <f t="shared" ref="M9:M17" si="3">G9*(1+L9/100)</f>
        <v>0</v>
      </c>
      <c r="N9" s="179">
        <v>0</v>
      </c>
      <c r="O9" s="179">
        <f t="shared" ref="O9:O17" si="4">ROUND(E9*N9,2)</f>
        <v>0</v>
      </c>
      <c r="P9" s="179">
        <v>0</v>
      </c>
      <c r="Q9" s="179">
        <f t="shared" ref="Q9:Q17" si="5">ROUND(E9*P9,2)</f>
        <v>0</v>
      </c>
      <c r="R9" s="179"/>
      <c r="S9" s="179" t="s">
        <v>122</v>
      </c>
      <c r="T9" s="180" t="s">
        <v>117</v>
      </c>
      <c r="U9" s="159">
        <v>0</v>
      </c>
      <c r="V9" s="159">
        <f t="shared" ref="V9:V17" si="6"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663</v>
      </c>
      <c r="C10" s="183" t="s">
        <v>664</v>
      </c>
      <c r="D10" s="176" t="s">
        <v>296</v>
      </c>
      <c r="E10" s="177">
        <v>1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122</v>
      </c>
      <c r="T10" s="180" t="s">
        <v>117</v>
      </c>
      <c r="U10" s="159">
        <v>0</v>
      </c>
      <c r="V10" s="159">
        <f t="shared" si="6"/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665</v>
      </c>
      <c r="C11" s="183" t="s">
        <v>666</v>
      </c>
      <c r="D11" s="176" t="s">
        <v>296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122</v>
      </c>
      <c r="T11" s="180" t="s">
        <v>117</v>
      </c>
      <c r="U11" s="159">
        <v>0</v>
      </c>
      <c r="V11" s="159">
        <f t="shared" si="6"/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667</v>
      </c>
      <c r="C12" s="183" t="s">
        <v>668</v>
      </c>
      <c r="D12" s="176" t="s">
        <v>296</v>
      </c>
      <c r="E12" s="177">
        <v>6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122</v>
      </c>
      <c r="T12" s="180" t="s">
        <v>117</v>
      </c>
      <c r="U12" s="159">
        <v>0</v>
      </c>
      <c r="V12" s="159">
        <f t="shared" si="6"/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669</v>
      </c>
      <c r="C13" s="183" t="s">
        <v>670</v>
      </c>
      <c r="D13" s="176" t="s">
        <v>296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122</v>
      </c>
      <c r="T13" s="180" t="s">
        <v>117</v>
      </c>
      <c r="U13" s="159">
        <v>0</v>
      </c>
      <c r="V13" s="159">
        <f t="shared" si="6"/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671</v>
      </c>
      <c r="C14" s="183" t="s">
        <v>672</v>
      </c>
      <c r="D14" s="176" t="s">
        <v>296</v>
      </c>
      <c r="E14" s="177">
        <v>2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122</v>
      </c>
      <c r="T14" s="180" t="s">
        <v>117</v>
      </c>
      <c r="U14" s="159">
        <v>0</v>
      </c>
      <c r="V14" s="159">
        <f t="shared" si="6"/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673</v>
      </c>
      <c r="C15" s="183" t="s">
        <v>674</v>
      </c>
      <c r="D15" s="176" t="s">
        <v>296</v>
      </c>
      <c r="E15" s="177">
        <v>5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122</v>
      </c>
      <c r="T15" s="180" t="s">
        <v>117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123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675</v>
      </c>
      <c r="C16" s="183" t="s">
        <v>676</v>
      </c>
      <c r="D16" s="176" t="s">
        <v>296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122</v>
      </c>
      <c r="T16" s="180" t="s">
        <v>117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7">
        <v>9</v>
      </c>
      <c r="B17" s="168" t="s">
        <v>677</v>
      </c>
      <c r="C17" s="184" t="s">
        <v>678</v>
      </c>
      <c r="D17" s="169" t="s">
        <v>296</v>
      </c>
      <c r="E17" s="170">
        <v>1</v>
      </c>
      <c r="F17" s="171"/>
      <c r="G17" s="172">
        <f t="shared" si="0"/>
        <v>0</v>
      </c>
      <c r="H17" s="171"/>
      <c r="I17" s="172">
        <f t="shared" si="1"/>
        <v>0</v>
      </c>
      <c r="J17" s="171"/>
      <c r="K17" s="172">
        <f t="shared" si="2"/>
        <v>0</v>
      </c>
      <c r="L17" s="172">
        <v>21</v>
      </c>
      <c r="M17" s="172">
        <f t="shared" si="3"/>
        <v>0</v>
      </c>
      <c r="N17" s="172">
        <v>0</v>
      </c>
      <c r="O17" s="172">
        <f t="shared" si="4"/>
        <v>0</v>
      </c>
      <c r="P17" s="172">
        <v>0</v>
      </c>
      <c r="Q17" s="172">
        <f t="shared" si="5"/>
        <v>0</v>
      </c>
      <c r="R17" s="172"/>
      <c r="S17" s="172" t="s">
        <v>122</v>
      </c>
      <c r="T17" s="173" t="s">
        <v>117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123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193" t="s">
        <v>707</v>
      </c>
      <c r="D18" s="188"/>
      <c r="E18" s="189">
        <v>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156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10</v>
      </c>
      <c r="B19" s="175" t="s">
        <v>679</v>
      </c>
      <c r="C19" s="183" t="s">
        <v>680</v>
      </c>
      <c r="D19" s="176" t="s">
        <v>296</v>
      </c>
      <c r="E19" s="177">
        <v>2</v>
      </c>
      <c r="F19" s="178"/>
      <c r="G19" s="179">
        <f t="shared" ref="G19:G24" si="7">ROUND(E19*F19,2)</f>
        <v>0</v>
      </c>
      <c r="H19" s="178"/>
      <c r="I19" s="179">
        <f t="shared" ref="I19:I24" si="8">ROUND(E19*H19,2)</f>
        <v>0</v>
      </c>
      <c r="J19" s="178"/>
      <c r="K19" s="179">
        <f t="shared" ref="K19:K24" si="9">ROUND(E19*J19,2)</f>
        <v>0</v>
      </c>
      <c r="L19" s="179">
        <v>21</v>
      </c>
      <c r="M19" s="179">
        <f t="shared" ref="M19:M24" si="10">G19*(1+L19/100)</f>
        <v>0</v>
      </c>
      <c r="N19" s="179">
        <v>0</v>
      </c>
      <c r="O19" s="179">
        <f t="shared" ref="O19:O24" si="11">ROUND(E19*N19,2)</f>
        <v>0</v>
      </c>
      <c r="P19" s="179">
        <v>0</v>
      </c>
      <c r="Q19" s="179">
        <f t="shared" ref="Q19:Q24" si="12">ROUND(E19*P19,2)</f>
        <v>0</v>
      </c>
      <c r="R19" s="179"/>
      <c r="S19" s="179" t="s">
        <v>122</v>
      </c>
      <c r="T19" s="180" t="s">
        <v>117</v>
      </c>
      <c r="U19" s="159">
        <v>0</v>
      </c>
      <c r="V19" s="159">
        <f t="shared" ref="V19:V24" si="13">ROUND(E19*U19,2)</f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11</v>
      </c>
      <c r="B20" s="175" t="s">
        <v>681</v>
      </c>
      <c r="C20" s="183" t="s">
        <v>682</v>
      </c>
      <c r="D20" s="176" t="s">
        <v>296</v>
      </c>
      <c r="E20" s="177">
        <v>1</v>
      </c>
      <c r="F20" s="178"/>
      <c r="G20" s="179">
        <f t="shared" si="7"/>
        <v>0</v>
      </c>
      <c r="H20" s="178"/>
      <c r="I20" s="179">
        <f t="shared" si="8"/>
        <v>0</v>
      </c>
      <c r="J20" s="178"/>
      <c r="K20" s="179">
        <f t="shared" si="9"/>
        <v>0</v>
      </c>
      <c r="L20" s="179">
        <v>21</v>
      </c>
      <c r="M20" s="179">
        <f t="shared" si="10"/>
        <v>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 t="s">
        <v>122</v>
      </c>
      <c r="T20" s="180" t="s">
        <v>117</v>
      </c>
      <c r="U20" s="159">
        <v>0</v>
      </c>
      <c r="V20" s="159">
        <f t="shared" si="13"/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123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683</v>
      </c>
      <c r="C21" s="183" t="s">
        <v>684</v>
      </c>
      <c r="D21" s="176" t="s">
        <v>296</v>
      </c>
      <c r="E21" s="177">
        <v>6</v>
      </c>
      <c r="F21" s="178"/>
      <c r="G21" s="179">
        <f t="shared" si="7"/>
        <v>0</v>
      </c>
      <c r="H21" s="178"/>
      <c r="I21" s="179">
        <f t="shared" si="8"/>
        <v>0</v>
      </c>
      <c r="J21" s="178"/>
      <c r="K21" s="179">
        <f t="shared" si="9"/>
        <v>0</v>
      </c>
      <c r="L21" s="179">
        <v>21</v>
      </c>
      <c r="M21" s="179">
        <f t="shared" si="10"/>
        <v>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 t="s">
        <v>122</v>
      </c>
      <c r="T21" s="180" t="s">
        <v>117</v>
      </c>
      <c r="U21" s="159">
        <v>0</v>
      </c>
      <c r="V21" s="159">
        <f t="shared" si="13"/>
        <v>0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123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685</v>
      </c>
      <c r="C22" s="183" t="s">
        <v>686</v>
      </c>
      <c r="D22" s="176" t="s">
        <v>296</v>
      </c>
      <c r="E22" s="177">
        <v>1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21</v>
      </c>
      <c r="M22" s="179">
        <f t="shared" si="10"/>
        <v>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 t="s">
        <v>122</v>
      </c>
      <c r="T22" s="180" t="s">
        <v>117</v>
      </c>
      <c r="U22" s="159">
        <v>0</v>
      </c>
      <c r="V22" s="159">
        <f t="shared" si="13"/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123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4">
        <v>14</v>
      </c>
      <c r="B23" s="175" t="s">
        <v>687</v>
      </c>
      <c r="C23" s="183" t="s">
        <v>688</v>
      </c>
      <c r="D23" s="176" t="s">
        <v>296</v>
      </c>
      <c r="E23" s="177">
        <v>2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21</v>
      </c>
      <c r="M23" s="179">
        <f t="shared" si="10"/>
        <v>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 t="s">
        <v>122</v>
      </c>
      <c r="T23" s="180" t="s">
        <v>117</v>
      </c>
      <c r="U23" s="159">
        <v>0</v>
      </c>
      <c r="V23" s="159">
        <f t="shared" si="13"/>
        <v>0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7">
        <v>15</v>
      </c>
      <c r="B24" s="168" t="s">
        <v>689</v>
      </c>
      <c r="C24" s="184" t="s">
        <v>690</v>
      </c>
      <c r="D24" s="169" t="s">
        <v>296</v>
      </c>
      <c r="E24" s="170">
        <v>1</v>
      </c>
      <c r="F24" s="171"/>
      <c r="G24" s="172">
        <f t="shared" si="7"/>
        <v>0</v>
      </c>
      <c r="H24" s="171"/>
      <c r="I24" s="172">
        <f t="shared" si="8"/>
        <v>0</v>
      </c>
      <c r="J24" s="171"/>
      <c r="K24" s="172">
        <f t="shared" si="9"/>
        <v>0</v>
      </c>
      <c r="L24" s="172">
        <v>21</v>
      </c>
      <c r="M24" s="172">
        <f t="shared" si="10"/>
        <v>0</v>
      </c>
      <c r="N24" s="172">
        <v>0</v>
      </c>
      <c r="O24" s="172">
        <f t="shared" si="11"/>
        <v>0</v>
      </c>
      <c r="P24" s="172">
        <v>0</v>
      </c>
      <c r="Q24" s="172">
        <f t="shared" si="12"/>
        <v>0</v>
      </c>
      <c r="R24" s="172"/>
      <c r="S24" s="172" t="s">
        <v>122</v>
      </c>
      <c r="T24" s="173" t="s">
        <v>117</v>
      </c>
      <c r="U24" s="159">
        <v>0</v>
      </c>
      <c r="V24" s="159">
        <f t="shared" si="13"/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123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45" outlineLevel="1" x14ac:dyDescent="0.2">
      <c r="A25" s="157"/>
      <c r="B25" s="158"/>
      <c r="C25" s="193" t="s">
        <v>691</v>
      </c>
      <c r="D25" s="188"/>
      <c r="E25" s="189">
        <v>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156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4">
        <v>16</v>
      </c>
      <c r="B26" s="175" t="s">
        <v>692</v>
      </c>
      <c r="C26" s="183" t="s">
        <v>693</v>
      </c>
      <c r="D26" s="176" t="s">
        <v>471</v>
      </c>
      <c r="E26" s="177">
        <v>5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122</v>
      </c>
      <c r="T26" s="180" t="s">
        <v>117</v>
      </c>
      <c r="U26" s="159">
        <v>0</v>
      </c>
      <c r="V26" s="159">
        <f>ROUND(E26*U26,2)</f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123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694</v>
      </c>
      <c r="C27" s="183" t="s">
        <v>695</v>
      </c>
      <c r="D27" s="176" t="s">
        <v>121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79"/>
      <c r="S27" s="179" t="s">
        <v>122</v>
      </c>
      <c r="T27" s="180" t="s">
        <v>117</v>
      </c>
      <c r="U27" s="159">
        <v>0</v>
      </c>
      <c r="V27" s="159">
        <f>ROUND(E27*U27,2)</f>
        <v>0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123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696</v>
      </c>
      <c r="C28" s="183" t="s">
        <v>697</v>
      </c>
      <c r="D28" s="176" t="s">
        <v>121</v>
      </c>
      <c r="E28" s="177">
        <v>6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/>
      <c r="S28" s="179" t="s">
        <v>122</v>
      </c>
      <c r="T28" s="180" t="s">
        <v>117</v>
      </c>
      <c r="U28" s="159">
        <v>0</v>
      </c>
      <c r="V28" s="159">
        <f>ROUND(E28*U28,2)</f>
        <v>0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698</v>
      </c>
      <c r="C29" s="183" t="s">
        <v>699</v>
      </c>
      <c r="D29" s="176" t="s">
        <v>700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122</v>
      </c>
      <c r="T29" s="180" t="s">
        <v>117</v>
      </c>
      <c r="U29" s="159">
        <v>0</v>
      </c>
      <c r="V29" s="159">
        <f>ROUND(E29*U29,2)</f>
        <v>0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123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20</v>
      </c>
      <c r="B30" s="168" t="s">
        <v>701</v>
      </c>
      <c r="C30" s="184" t="s">
        <v>702</v>
      </c>
      <c r="D30" s="169" t="s">
        <v>703</v>
      </c>
      <c r="E30" s="170">
        <v>5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122</v>
      </c>
      <c r="T30" s="173" t="s">
        <v>117</v>
      </c>
      <c r="U30" s="159">
        <v>0</v>
      </c>
      <c r="V30" s="159">
        <f>ROUND(E30*U30,2)</f>
        <v>0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123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5"/>
      <c r="B31" s="6"/>
      <c r="C31" s="185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E31">
        <v>15</v>
      </c>
      <c r="AF31">
        <v>21</v>
      </c>
    </row>
    <row r="32" spans="1:60" x14ac:dyDescent="0.2">
      <c r="A32" s="153"/>
      <c r="B32" s="154" t="s">
        <v>29</v>
      </c>
      <c r="C32" s="186"/>
      <c r="D32" s="155"/>
      <c r="E32" s="156"/>
      <c r="F32" s="156"/>
      <c r="G32" s="181">
        <f>G8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E32">
        <f>SUMIF(L7:L30,AE31,G7:G30)</f>
        <v>0</v>
      </c>
      <c r="AF32">
        <f>SUMIF(L7:L30,AF31,G7:G30)</f>
        <v>0</v>
      </c>
      <c r="AG32" t="s">
        <v>145</v>
      </c>
    </row>
    <row r="33" spans="3:33" x14ac:dyDescent="0.2">
      <c r="C33" s="187"/>
      <c r="D33" s="141"/>
      <c r="AG33" t="s">
        <v>146</v>
      </c>
    </row>
    <row r="34" spans="3:33" x14ac:dyDescent="0.2">
      <c r="D34" s="141"/>
    </row>
    <row r="35" spans="3:33" x14ac:dyDescent="0.2">
      <c r="D35" s="141"/>
    </row>
    <row r="36" spans="3:33" x14ac:dyDescent="0.2">
      <c r="D36" s="141"/>
    </row>
    <row r="37" spans="3:33" x14ac:dyDescent="0.2">
      <c r="D37" s="141"/>
    </row>
    <row r="38" spans="3:33" x14ac:dyDescent="0.2">
      <c r="D38" s="141"/>
    </row>
    <row r="39" spans="3:33" x14ac:dyDescent="0.2">
      <c r="D39" s="141"/>
    </row>
    <row r="40" spans="3:33" x14ac:dyDescent="0.2">
      <c r="D40" s="141"/>
    </row>
    <row r="41" spans="3:33" x14ac:dyDescent="0.2">
      <c r="D41" s="141"/>
    </row>
    <row r="42" spans="3:33" x14ac:dyDescent="0.2">
      <c r="D42" s="141"/>
    </row>
    <row r="43" spans="3:33" x14ac:dyDescent="0.2">
      <c r="D43" s="141"/>
    </row>
    <row r="44" spans="3:33" x14ac:dyDescent="0.2">
      <c r="D44" s="141"/>
    </row>
    <row r="45" spans="3:33" x14ac:dyDescent="0.2">
      <c r="D45" s="141"/>
    </row>
    <row r="46" spans="3:33" x14ac:dyDescent="0.2">
      <c r="D46" s="141"/>
    </row>
    <row r="47" spans="3:33" x14ac:dyDescent="0.2">
      <c r="D47" s="141"/>
    </row>
    <row r="48" spans="3:33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C0D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D22" sqref="D2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147</v>
      </c>
      <c r="B1" s="246"/>
      <c r="C1" s="246"/>
      <c r="D1" s="246"/>
      <c r="E1" s="246"/>
      <c r="F1" s="246"/>
      <c r="G1" s="246"/>
      <c r="AG1" t="s">
        <v>86</v>
      </c>
    </row>
    <row r="2" spans="1:60" ht="24.95" customHeight="1" x14ac:dyDescent="0.2">
      <c r="A2" s="142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87</v>
      </c>
    </row>
    <row r="3" spans="1:60" ht="24.95" customHeight="1" x14ac:dyDescent="0.2">
      <c r="A3" s="142" t="s">
        <v>8</v>
      </c>
      <c r="B3" s="77" t="s">
        <v>56</v>
      </c>
      <c r="C3" s="247" t="s">
        <v>57</v>
      </c>
      <c r="D3" s="248"/>
      <c r="E3" s="248"/>
      <c r="F3" s="248"/>
      <c r="G3" s="249"/>
      <c r="AC3" s="89" t="s">
        <v>660</v>
      </c>
      <c r="AG3" t="s">
        <v>89</v>
      </c>
    </row>
    <row r="4" spans="1:60" ht="24.95" customHeight="1" x14ac:dyDescent="0.2">
      <c r="A4" s="143" t="s">
        <v>9</v>
      </c>
      <c r="B4" s="144" t="s">
        <v>59</v>
      </c>
      <c r="C4" s="250" t="s">
        <v>60</v>
      </c>
      <c r="D4" s="251"/>
      <c r="E4" s="251"/>
      <c r="F4" s="251"/>
      <c r="G4" s="252"/>
      <c r="AG4" t="s">
        <v>90</v>
      </c>
    </row>
    <row r="5" spans="1:60" x14ac:dyDescent="0.2">
      <c r="D5" s="141"/>
    </row>
    <row r="6" spans="1:60" ht="38.25" x14ac:dyDescent="0.2">
      <c r="A6" s="146" t="s">
        <v>91</v>
      </c>
      <c r="B6" s="148" t="s">
        <v>92</v>
      </c>
      <c r="C6" s="148" t="s">
        <v>93</v>
      </c>
      <c r="D6" s="147" t="s">
        <v>94</v>
      </c>
      <c r="E6" s="146" t="s">
        <v>95</v>
      </c>
      <c r="F6" s="145" t="s">
        <v>96</v>
      </c>
      <c r="G6" s="146" t="s">
        <v>29</v>
      </c>
      <c r="H6" s="149" t="s">
        <v>30</v>
      </c>
      <c r="I6" s="149" t="s">
        <v>97</v>
      </c>
      <c r="J6" s="149" t="s">
        <v>31</v>
      </c>
      <c r="K6" s="149" t="s">
        <v>98</v>
      </c>
      <c r="L6" s="149" t="s">
        <v>99</v>
      </c>
      <c r="M6" s="149" t="s">
        <v>100</v>
      </c>
      <c r="N6" s="149" t="s">
        <v>101</v>
      </c>
      <c r="O6" s="149" t="s">
        <v>102</v>
      </c>
      <c r="P6" s="149" t="s">
        <v>103</v>
      </c>
      <c r="Q6" s="149" t="s">
        <v>104</v>
      </c>
      <c r="R6" s="149" t="s">
        <v>105</v>
      </c>
      <c r="S6" s="149" t="s">
        <v>106</v>
      </c>
      <c r="T6" s="149" t="s">
        <v>107</v>
      </c>
      <c r="U6" s="149" t="s">
        <v>108</v>
      </c>
      <c r="V6" s="149" t="s">
        <v>109</v>
      </c>
      <c r="W6" s="149" t="s">
        <v>110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111</v>
      </c>
      <c r="B8" s="162" t="s">
        <v>78</v>
      </c>
      <c r="C8" s="182" t="s">
        <v>79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112</v>
      </c>
    </row>
    <row r="9" spans="1:60" ht="90" customHeight="1" outlineLevel="1" x14ac:dyDescent="0.2">
      <c r="A9" s="167">
        <v>1</v>
      </c>
      <c r="B9" s="168" t="s">
        <v>704</v>
      </c>
      <c r="C9" s="184" t="s">
        <v>708</v>
      </c>
      <c r="D9" s="169" t="s">
        <v>121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122</v>
      </c>
      <c r="T9" s="173" t="s">
        <v>117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3"/>
      <c r="B11" s="154" t="s">
        <v>29</v>
      </c>
      <c r="C11" s="186"/>
      <c r="D11" s="155"/>
      <c r="E11" s="156"/>
      <c r="F11" s="156"/>
      <c r="G11" s="181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145</v>
      </c>
    </row>
    <row r="12" spans="1:60" x14ac:dyDescent="0.2">
      <c r="C12" s="187"/>
      <c r="D12" s="141"/>
      <c r="AG12" t="s">
        <v>146</v>
      </c>
    </row>
    <row r="13" spans="1:60" x14ac:dyDescent="0.2">
      <c r="D13" s="141"/>
    </row>
    <row r="14" spans="1:60" x14ac:dyDescent="0.2">
      <c r="D14" s="141"/>
    </row>
    <row r="15" spans="1:60" x14ac:dyDescent="0.2">
      <c r="D15" s="141"/>
    </row>
    <row r="16" spans="1:60" x14ac:dyDescent="0.2">
      <c r="D16" s="141"/>
    </row>
    <row r="17" spans="4:4" x14ac:dyDescent="0.2">
      <c r="D17" s="141"/>
    </row>
    <row r="18" spans="4:4" x14ac:dyDescent="0.2">
      <c r="D18" s="141"/>
    </row>
    <row r="19" spans="4:4" x14ac:dyDescent="0.2">
      <c r="D19" s="141"/>
    </row>
    <row r="20" spans="4:4" x14ac:dyDescent="0.2">
      <c r="D20" s="141"/>
    </row>
    <row r="21" spans="4:4" x14ac:dyDescent="0.2">
      <c r="D21" s="141"/>
    </row>
    <row r="22" spans="4:4" x14ac:dyDescent="0.2">
      <c r="D22" s="141"/>
    </row>
    <row r="23" spans="4:4" x14ac:dyDescent="0.2">
      <c r="D23" s="141"/>
    </row>
    <row r="24" spans="4:4" x14ac:dyDescent="0.2">
      <c r="D24" s="141"/>
    </row>
    <row r="25" spans="4:4" x14ac:dyDescent="0.2">
      <c r="D25" s="141"/>
    </row>
    <row r="26" spans="4:4" x14ac:dyDescent="0.2">
      <c r="D26" s="141"/>
    </row>
    <row r="27" spans="4:4" x14ac:dyDescent="0.2">
      <c r="D27" s="141"/>
    </row>
    <row r="28" spans="4:4" x14ac:dyDescent="0.2">
      <c r="D28" s="141"/>
    </row>
    <row r="29" spans="4:4" x14ac:dyDescent="0.2">
      <c r="D29" s="141"/>
    </row>
    <row r="30" spans="4:4" x14ac:dyDescent="0.2">
      <c r="D30" s="141"/>
    </row>
    <row r="31" spans="4:4" x14ac:dyDescent="0.2">
      <c r="D31" s="141"/>
    </row>
    <row r="32" spans="4:4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C0D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56</vt:i4>
      </vt:variant>
    </vt:vector>
  </HeadingPairs>
  <TitlesOfParts>
    <vt:vector size="65" baseType="lpstr">
      <vt:lpstr>Pokyny pro vyplnění</vt:lpstr>
      <vt:lpstr>Stavba</vt:lpstr>
      <vt:lpstr>VzorPolozky</vt:lpstr>
      <vt:lpstr>00 1 Naklady</vt:lpstr>
      <vt:lpstr>SO01 1 Pol</vt:lpstr>
      <vt:lpstr>SO02 1 Pol</vt:lpstr>
      <vt:lpstr>SO03 1 Pol</vt:lpstr>
      <vt:lpstr>PS01 1 Pol</vt:lpstr>
      <vt:lpstr>PS01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1 Naklady'!Názvy_tisku</vt:lpstr>
      <vt:lpstr>'PS01 1 Pol'!Názvy_tisku</vt:lpstr>
      <vt:lpstr>'PS01 2 Pol'!Názvy_tisku</vt:lpstr>
      <vt:lpstr>'SO01 1 Pol'!Názvy_tisku</vt:lpstr>
      <vt:lpstr>'SO02 1 Pol'!Názvy_tisku</vt:lpstr>
      <vt:lpstr>'SO03 1 Pol'!Názvy_tisku</vt:lpstr>
      <vt:lpstr>oadresa</vt:lpstr>
      <vt:lpstr>Stavba!Objednatel</vt:lpstr>
      <vt:lpstr>Stavba!Objekt</vt:lpstr>
      <vt:lpstr>'00 1 Naklady'!Oblast_tisku</vt:lpstr>
      <vt:lpstr>'PS01 1 Pol'!Oblast_tisku</vt:lpstr>
      <vt:lpstr>'PS01 2 Pol'!Oblast_tisku</vt:lpstr>
      <vt:lpstr>'SO01 1 Pol'!Oblast_tisku</vt:lpstr>
      <vt:lpstr>'SO02 1 Pol'!Oblast_tisku</vt:lpstr>
      <vt:lpstr>'SO03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Hudec</dc:creator>
  <cp:lastModifiedBy>Faltýnková Ivana</cp:lastModifiedBy>
  <cp:lastPrinted>2014-02-28T09:52:57Z</cp:lastPrinted>
  <dcterms:created xsi:type="dcterms:W3CDTF">2009-04-08T07:15:50Z</dcterms:created>
  <dcterms:modified xsi:type="dcterms:W3CDTF">2021-08-06T11:43:33Z</dcterms:modified>
</cp:coreProperties>
</file>