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192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'Rekapitulace'!$G$18</definedName>
    <definedName name="Dodavka0">'Položky'!#REF!</definedName>
    <definedName name="HSV">'Rekapitulace'!$E$18</definedName>
    <definedName name="HSV0">'Položky'!#REF!</definedName>
    <definedName name="HZS">'Rekapitulace'!$I$18</definedName>
    <definedName name="HZS0">'Položky'!#REF!</definedName>
    <definedName name="JKSO">'Krycí list'!$G$2</definedName>
    <definedName name="MJ">'Krycí list'!$G$5</definedName>
    <definedName name="Mont">'Rekapitulace'!$H$18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'Položky'!$A$1:$G$91</definedName>
    <definedName name="_xlnm.Print_Area" localSheetId="1">'Rekapitulace'!$A$1:$I$32</definedName>
    <definedName name="PocetMJ">'Krycí list'!$G$6</definedName>
    <definedName name="Poznamka">'Krycí list'!$B$37</definedName>
    <definedName name="Projektant">'Krycí list'!$C$8</definedName>
    <definedName name="PSV">'Rekapitulace'!$F$18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62913"/>
</workbook>
</file>

<file path=xl/sharedStrings.xml><?xml version="1.0" encoding="utf-8"?>
<sst xmlns="http://schemas.openxmlformats.org/spreadsheetml/2006/main" count="330" uniqueCount="226">
  <si>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</si>
  <si>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</si>
  <si>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</si>
  <si>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</si>
  <si>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</si>
  <si>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</si>
  <si>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</si>
  <si>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</si>
  <si>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</si>
  <si>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</si>
  <si>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</si>
  <si>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</si>
  <si>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</si>
  <si>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</si>
  <si>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</si>
  <si>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</si>
  <si>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</si>
  <si>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</si>
  <si>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</si>
  <si>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</si>
  <si>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</si>
  <si>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</si>
  <si>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</si>
  <si>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</si>
  <si>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</si>
  <si>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</si>
  <si>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</si>
  <si>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</si>
  <si>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</si>
  <si>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</si>
  <si>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</si>
  <si>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</si>
  <si>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</si>
  <si>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</si>
  <si>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</si>
  <si>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</si>
  <si>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</si>
  <si>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</si>
  <si>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</si>
  <si>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</si>
  <si>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</si>
  <si>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</si>
  <si>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</si>
  <si>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</si>
  <si>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</si>
  <si>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</si>
  <si>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</si>
  <si>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</si>
  <si>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</si>
  <si>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</si>
  <si>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</si>
  <si>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</si>
  <si>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</si>
  <si>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</si>
  <si>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</si>
  <si>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</si>
  <si>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</si>
  <si>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</si>
  <si>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</si>
  <si>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</si>
  <si>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</si>
  <si>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</si>
  <si>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</si>
  <si>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</si>
  <si>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</si>
  <si>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</si>
  <si>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</si>
  <si>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</si>
  <si>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</si>
  <si>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</si>
  <si>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</si>
  <si>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</si>
  <si>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</si>
  <si>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</si>
  <si>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</si>
  <si>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</si>
  <si>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N410/03/22</t>
  </si>
  <si>
    <t>OU a Pš Lomená,Brno-rek.vrátnice</t>
  </si>
  <si>
    <t>RK 01</t>
  </si>
  <si>
    <t>rekonstrukce vrátnice školy</t>
  </si>
  <si>
    <t>rekonstrukce vrátnice budovy školy</t>
  </si>
  <si>
    <t>0</t>
  </si>
  <si>
    <t>Přípravné a pomocné práce</t>
  </si>
  <si>
    <t>110001111U0S</t>
  </si>
  <si>
    <t xml:space="preserve">Vytyčení a určení rozsahu prací </t>
  </si>
  <si>
    <t>kpl</t>
  </si>
  <si>
    <t>3</t>
  </si>
  <si>
    <t>Svislé a kompletní konstrukce</t>
  </si>
  <si>
    <t>342255028R00</t>
  </si>
  <si>
    <t xml:space="preserve">Příčky z desek Ytong tl. 15 cm </t>
  </si>
  <si>
    <t>m2</t>
  </si>
  <si>
    <t>dozzdívka:9,4+3,6+2,5</t>
  </si>
  <si>
    <t>342261211RT4</t>
  </si>
  <si>
    <t>Příčka sádrokarton. ocel.kce, 2x oplášť. tl.100 mm desky požár. impreg. tl. 12,5 mm, Orsil tl. 5 cm</t>
  </si>
  <si>
    <t>61</t>
  </si>
  <si>
    <t>Upravy povrchů vnitřní</t>
  </si>
  <si>
    <t>612409991R00</t>
  </si>
  <si>
    <t xml:space="preserve">Začištění omítek kolem oken,dveří apod. </t>
  </si>
  <si>
    <t>m</t>
  </si>
  <si>
    <t>kolem dveří:1,8+2,4*2+0,8+1,97*2</t>
  </si>
  <si>
    <t>612474116U00</t>
  </si>
  <si>
    <t xml:space="preserve">Vni omítka stěn SMS Ytong tl 10mm </t>
  </si>
  <si>
    <t>612481211RT2</t>
  </si>
  <si>
    <t xml:space="preserve">Potažení vni stěn sklovl+tmel </t>
  </si>
  <si>
    <t>64</t>
  </si>
  <si>
    <t>Výplně otvorů</t>
  </si>
  <si>
    <t>642942212RT2</t>
  </si>
  <si>
    <t>Osazení zárubně do sádrokarton. příčky tl. 100 mm včetně dodávky zárubně CgH 80/100</t>
  </si>
  <si>
    <t>kus</t>
  </si>
  <si>
    <t>95</t>
  </si>
  <si>
    <t>Dokončovací konstrukce na pozemních stavbách</t>
  </si>
  <si>
    <t>952901411R00</t>
  </si>
  <si>
    <t>Vyčištění objektů v průběhu a po ukončení prací vč přístupových cest</t>
  </si>
  <si>
    <t>96</t>
  </si>
  <si>
    <t>Bourání konstrukcí</t>
  </si>
  <si>
    <t>767641805U00</t>
  </si>
  <si>
    <t>Dmtž zárubní dveří do 4,5 m2 (Al dvoukřídlé dveře vnitřní a vstupní)</t>
  </si>
  <si>
    <t>vnitřní zárubně:3</t>
  </si>
  <si>
    <t>vstupní zárubeň:1</t>
  </si>
  <si>
    <t>962031133R00</t>
  </si>
  <si>
    <t xml:space="preserve">Bourání příček cihelných tl. 15 cm </t>
  </si>
  <si>
    <t>968061112R00</t>
  </si>
  <si>
    <t xml:space="preserve">Vyvěšení dřevěných okenních křídel pl. do 1,5 m2 </t>
  </si>
  <si>
    <t>968061125R00</t>
  </si>
  <si>
    <t xml:space="preserve">Vyvěšení dřevěných dveřních křídel pl. do 2 m2 </t>
  </si>
  <si>
    <t>968062244R00</t>
  </si>
  <si>
    <t>Vybourání dřevěných rámů oken jednoduch. pl. 1 m2 výsuvné okno vrátnice</t>
  </si>
  <si>
    <t>0,9*0,7</t>
  </si>
  <si>
    <t>968072455R00</t>
  </si>
  <si>
    <t xml:space="preserve">Vybourání kovových dveřních zárubní pl. do 2 m2 </t>
  </si>
  <si>
    <t>0,8*1,97</t>
  </si>
  <si>
    <t>968072558R00</t>
  </si>
  <si>
    <t>Vybourání kovových dveří Al plochy do 5 m2 vstupní a vnitřní dvoukřídlé dveře</t>
  </si>
  <si>
    <t>3 ks dveře vnitřní:(1,8*2,4)*3</t>
  </si>
  <si>
    <t>1 ks dveře vstupní:1,8*2,1</t>
  </si>
  <si>
    <t>968072641R00</t>
  </si>
  <si>
    <t xml:space="preserve">Vybourání kovových stěn, kromě výkladních </t>
  </si>
  <si>
    <t>Původní Al prosklenné stěny(2 ks):(1,8*2,6)*2</t>
  </si>
  <si>
    <t>Al nadsvětlík 1 ks:1,8*0,6</t>
  </si>
  <si>
    <t>900      RT1</t>
  </si>
  <si>
    <t>Hzs - nezmeřitelné práce   čl.17-1a Práce v tarifní třídě 4</t>
  </si>
  <si>
    <t>h</t>
  </si>
  <si>
    <t>práce nespecifikované:10</t>
  </si>
  <si>
    <t>99</t>
  </si>
  <si>
    <t>Staveništní přesun hmot</t>
  </si>
  <si>
    <t>999281111R00</t>
  </si>
  <si>
    <t xml:space="preserve">Přesun hmot pro opravy a údržbu do výšky 25 m </t>
  </si>
  <si>
    <t>t</t>
  </si>
  <si>
    <t>766</t>
  </si>
  <si>
    <t>Konstrukce truhlářské</t>
  </si>
  <si>
    <t>766661112R00</t>
  </si>
  <si>
    <t xml:space="preserve">Montáž dveří do zárubně,otevíravých 1kř.do 0,8 m </t>
  </si>
  <si>
    <t>766664952U00</t>
  </si>
  <si>
    <t>Vložka FAB osazení vč kování vč.dodávky</t>
  </si>
  <si>
    <t>61160403</t>
  </si>
  <si>
    <t>Dveře vnitřní hladké 1/3 sklo 1kř. 80x197 bílé do SDK příčky</t>
  </si>
  <si>
    <t>998766201R00</t>
  </si>
  <si>
    <t xml:space="preserve">Přesun hmot pro truhlářské konstr., výšky do 6 m </t>
  </si>
  <si>
    <t>769</t>
  </si>
  <si>
    <t>Otvorové prvky z plastu</t>
  </si>
  <si>
    <t>769000000R00</t>
  </si>
  <si>
    <t xml:space="preserve">Montáž plastových oken 1800/1900mm </t>
  </si>
  <si>
    <t>769000001R00</t>
  </si>
  <si>
    <t xml:space="preserve">Montáž plastových dveří prosklenné 80/197 </t>
  </si>
  <si>
    <t>769000001RT0</t>
  </si>
  <si>
    <t xml:space="preserve">Montáž plastových dveří dvoukřídlých vstupních </t>
  </si>
  <si>
    <t>vstupní dveře dvoukřídlí prosklenné vč zárubně:1</t>
  </si>
  <si>
    <t>1800x2700:</t>
  </si>
  <si>
    <t>769000001RTR</t>
  </si>
  <si>
    <t xml:space="preserve">Montáž plastových dveří dvoukřídlích vnitřních </t>
  </si>
  <si>
    <t>vnitřní dveře prosklenné 1800x2400 vč zárubně:1</t>
  </si>
  <si>
    <t>769000002R00</t>
  </si>
  <si>
    <t xml:space="preserve">Montáž plastových stěn </t>
  </si>
  <si>
    <t>prosklená stěna vráítnice s podávacím okénkem:2,75*1,75</t>
  </si>
  <si>
    <t>vel.stěny 2,75x1,75 m:</t>
  </si>
  <si>
    <t>611ozn PL1</t>
  </si>
  <si>
    <t>Dveře vstupní plast dvoudílné .prosklenné bezečnostní kování-diterm  s trojsklem dle PD</t>
  </si>
  <si>
    <t>rozměr 1800/2700:1</t>
  </si>
  <si>
    <t>611ozn PL2</t>
  </si>
  <si>
    <t>Dveře vnitřní plast dvoukřídlé prosklenné</t>
  </si>
  <si>
    <t>rozměr 1800x2400:1</t>
  </si>
  <si>
    <t>611ozn PL3</t>
  </si>
  <si>
    <t>Dveře vnitřní plast jednokřídlé prosklené</t>
  </si>
  <si>
    <t>611ozn PL4</t>
  </si>
  <si>
    <t>Okno plastové pevně zasklené barva bílá,dvojsklo vel:1800/1900 mm</t>
  </si>
  <si>
    <t>611ozn PL5</t>
  </si>
  <si>
    <t>Plastová stěna vnitřní s podávacím okénkem</t>
  </si>
  <si>
    <t>rozměr 2750x1750:1</t>
  </si>
  <si>
    <t>611ozn PL6</t>
  </si>
  <si>
    <t>Doprava plastových výrobků na stavbu</t>
  </si>
  <si>
    <t>M21</t>
  </si>
  <si>
    <t>Elektromontáže</t>
  </si>
  <si>
    <t>M21 el.instal.</t>
  </si>
  <si>
    <t>Vnitřní elektroinstalace navázaná na provedení rekonstrukce recepce(odhad)</t>
  </si>
  <si>
    <t>demontáže původního osvětlení a rozvodů,nová:1</t>
  </si>
  <si>
    <t>elektroinstalace vč osvětlení a příprava pro budoucí:</t>
  </si>
  <si>
    <t>propojení na turnikety vč.revizních zpráv:</t>
  </si>
  <si>
    <t>D96</t>
  </si>
  <si>
    <t>Přesuny suti a vybouraných hmot</t>
  </si>
  <si>
    <t>979081111R00</t>
  </si>
  <si>
    <t>Odvoz suti a vybour. hmot na skládku do 1 km vozidla do max.nosnosti 6,5 t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</si>
  <si>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</si>
  <si>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</si>
  <si>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</si>
  <si>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</si>
  <si>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</si>
  <si>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</si>
  <si>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979088212R00</t>
  </si>
  <si>
    <t xml:space="preserve">Nakládání suti na dopravní prostředky </t>
  </si>
  <si>
    <t>979990161R00</t>
  </si>
  <si>
    <t xml:space="preserve">Poplatek za skládku suti - dřevo </t>
  </si>
  <si>
    <t>979999999R00</t>
  </si>
  <si>
    <t xml:space="preserve">Poplatek za skladku 10 % příměsí </t>
  </si>
  <si>
    <t>vedlejší náklady</t>
  </si>
  <si>
    <t>Zařízení stavby,provoz a likvidace</t>
  </si>
  <si>
    <t>Zábory,ochrana úzamí prací,poplatky</t>
  </si>
  <si>
    <t>Inženýrská  a koordinační činnost</t>
  </si>
  <si>
    <t>Autorská činnost</t>
  </si>
  <si>
    <t>ostatní náklady</t>
  </si>
  <si>
    <t>dokumentace skut.provedení</t>
  </si>
  <si>
    <t>Geodetické práce-náklady na geodet.práce</t>
  </si>
  <si>
    <t>OU a PŠ Lomená 44,Brno - Komárov</t>
  </si>
  <si>
    <t>ing.Ivan Zbořil</t>
  </si>
  <si>
    <t xml:space="preserve">elektroinstalace vč osvětlení </t>
  </si>
  <si>
    <t>ovládání vstupních dveří pomocí čipů, vč.revizních zpráv:</t>
  </si>
  <si>
    <t>rozměr 1800/2700:1, příprava na otvírání čipy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</si>
</sst>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5" formatCode="0.0"/>
    <numFmt numFmtId="166" formatCode="#,##0\ &quot;Kč&quot;"/>
  </numFmts>
  <fonts count="22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8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0" fontId="3" fillId="2" borderId="9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0" xfId="20" applyFont="1" applyBorder="1">
      <alignment/>
      <protection/>
    </xf>
    <xf numFmtId="0" fontId="1" fillId="0" borderId="40" xfId="20" applyFont="1" applyBorder="1">
      <alignment/>
      <protection/>
    </xf>
    <xf numFmtId="0" fontId="1" fillId="0" borderId="40" xfId="20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0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0" fontId="3" fillId="0" borderId="43" xfId="20" applyFont="1" applyBorder="1">
      <alignment/>
      <protection/>
    </xf>
    <xf numFmtId="0" fontId="1" fillId="0" borderId="43" xfId="20" applyFont="1" applyBorder="1">
      <alignment/>
      <protection/>
    </xf>
    <xf numFmtId="0" fontId="1" fillId="0" borderId="43" xfId="20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4" fillId="0" borderId="41" xfId="20" applyFont="1" applyBorder="1" applyAlignment="1">
      <alignment horizontal="right"/>
      <protection/>
    </xf>
    <xf numFmtId="0" fontId="1" fillId="0" borderId="40" xfId="20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49" xfId="20" applyFont="1" applyBorder="1" applyAlignment="1">
      <alignment horizontal="center"/>
      <protection/>
    </xf>
    <xf numFmtId="0" fontId="16" fillId="0" borderId="0" xfId="20" applyFont="1" applyAlignment="1">
      <alignment wrapText="1"/>
      <protection/>
    </xf>
    <xf numFmtId="49" fontId="4" fillId="0" borderId="49" xfId="20" applyNumberFormat="1" applyFont="1" applyBorder="1" applyAlignment="1">
      <alignment horizontal="right"/>
      <protection/>
    </xf>
    <xf numFmtId="4" fontId="17" fillId="3" borderId="52" xfId="20" applyNumberFormat="1" applyFont="1" applyFill="1" applyBorder="1" applyAlignment="1">
      <alignment horizontal="right" wrapText="1"/>
      <protection/>
    </xf>
    <xf numFmtId="0" fontId="17" fillId="3" borderId="33" xfId="20" applyFont="1" applyFill="1" applyBorder="1" applyAlignment="1">
      <alignment horizontal="left" wrapText="1"/>
      <protection/>
    </xf>
    <xf numFmtId="0" fontId="17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19" fillId="2" borderId="10" xfId="20" applyNumberFormat="1" applyFont="1" applyFill="1" applyBorder="1" applyAlignment="1">
      <alignment horizontal="left"/>
      <protection/>
    </xf>
    <xf numFmtId="0" fontId="19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0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1" fillId="0" borderId="0" xfId="20" applyFont="1" applyBorder="1">
      <alignment/>
      <protection/>
    </xf>
    <xf numFmtId="3" fontId="21" fillId="0" borderId="0" xfId="20" applyNumberFormat="1" applyFont="1" applyBorder="1" applyAlignment="1">
      <alignment horizontal="right"/>
      <protection/>
    </xf>
    <xf numFmtId="4" fontId="21" fillId="0" borderId="0" xfId="20" applyNumberFormat="1" applyFont="1" applyBorder="1">
      <alignment/>
      <protection/>
    </xf>
    <xf numFmtId="0" fontId="20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3" xfId="0" applyNumberFormat="1" applyFont="1" applyBorder="1"/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4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0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0" fontId="11" fillId="0" borderId="0" xfId="20" applyFont="1" applyAlignment="1">
      <alignment horizontal="center"/>
      <protection/>
    </xf>
    <xf numFmtId="49" fontId="1" fillId="0" borderId="57" xfId="20" applyNumberFormat="1" applyFont="1" applyBorder="1" applyAlignment="1">
      <alignment horizontal="center"/>
      <protection/>
    </xf>
    <xf numFmtId="0" fontId="1" fillId="0" borderId="59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0" xfId="20" applyFont="1" applyBorder="1" applyAlignment="1">
      <alignment horizontal="center" shrinkToFit="1"/>
      <protection/>
    </xf>
    <xf numFmtId="49" fontId="17" fillId="3" borderId="61" xfId="20" applyNumberFormat="1" applyFont="1" applyFill="1" applyBorder="1" applyAlignment="1">
      <alignment horizontal="left" wrapText="1"/>
      <protection/>
    </xf>
    <xf numFmtId="49" fontId="18" fillId="0" borderId="62" xfId="0" applyNumberFormat="1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50390625" style="0" customWidth="1"/>
    <col min="5" max="5" width="13.50390625" style="0" customWidth="1"/>
    <col min="6" max="6" width="16.50390625" style="0" customWidth="1"/>
    <col min="7" max="7" width="15.37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N410/03/22</v>
      </c>
      <c r="D2" s="5" t="str">
        <f>Rekapitulace!G2</f>
        <v>rekonstrukce vrátnice budovy školy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9" customHeight="1">
      <c r="A5" s="15" t="s">
        <v>78</v>
      </c>
      <c r="B5" s="16"/>
      <c r="C5" s="17" t="s">
        <v>79</v>
      </c>
      <c r="D5" s="18"/>
      <c r="E5" s="19"/>
      <c r="F5" s="11" t="s">
        <v>6</v>
      </c>
      <c r="G5" s="12"/>
    </row>
    <row r="6" spans="1:15" ht="12.9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9" customHeight="1">
      <c r="A7" s="23" t="s">
        <v>76</v>
      </c>
      <c r="B7" s="24"/>
      <c r="C7" s="25" t="s">
        <v>77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02" t="s">
        <v>222</v>
      </c>
      <c r="D8" s="202"/>
      <c r="E8" s="203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02" t="str">
        <f>Projektant</f>
        <v>ing.Ivan Zbořil</v>
      </c>
      <c r="D9" s="202"/>
      <c r="E9" s="203"/>
      <c r="F9" s="11"/>
      <c r="G9" s="33"/>
      <c r="H9" s="34"/>
    </row>
    <row r="10" spans="1:8" ht="12.75">
      <c r="A10" s="28" t="s">
        <v>14</v>
      </c>
      <c r="B10" s="11"/>
      <c r="C10" s="202" t="s">
        <v>221</v>
      </c>
      <c r="D10" s="202"/>
      <c r="E10" s="202"/>
      <c r="F10" s="35"/>
      <c r="G10" s="36"/>
      <c r="H10" s="37"/>
    </row>
    <row r="11" spans="1:57" ht="13.5" customHeight="1">
      <c r="A11" s="28" t="s">
        <v>15</v>
      </c>
      <c r="B11" s="11"/>
      <c r="C11" s="202"/>
      <c r="D11" s="202"/>
      <c r="E11" s="202"/>
      <c r="F11" s="38" t="s">
        <v>16</v>
      </c>
      <c r="G11" s="39" t="s">
        <v>76</v>
      </c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04"/>
      <c r="D12" s="204"/>
      <c r="E12" s="204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9" customHeight="1">
      <c r="A15" s="53"/>
      <c r="B15" s="54" t="s">
        <v>22</v>
      </c>
      <c r="C15" s="55">
        <f>HSV</f>
        <v>0</v>
      </c>
      <c r="D15" s="56" t="str">
        <f>Rekapitulace!A23</f>
        <v>vedlejší náklady</v>
      </c>
      <c r="E15" s="57"/>
      <c r="F15" s="58"/>
      <c r="G15" s="55">
        <f>Rekapitulace!I23</f>
        <v>0</v>
      </c>
    </row>
    <row r="16" spans="1:7" ht="15.9" customHeight="1">
      <c r="A16" s="53" t="s">
        <v>23</v>
      </c>
      <c r="B16" s="54" t="s">
        <v>24</v>
      </c>
      <c r="C16" s="55">
        <f>PSV</f>
        <v>0</v>
      </c>
      <c r="D16" s="8" t="str">
        <f>Rekapitulace!A24</f>
        <v>Zařízení stavby,provoz a likvidace</v>
      </c>
      <c r="E16" s="59"/>
      <c r="F16" s="60"/>
      <c r="G16" s="55">
        <f>Rekapitulace!I24</f>
        <v>0</v>
      </c>
    </row>
    <row r="17" spans="1:7" ht="15.9" customHeight="1">
      <c r="A17" s="53" t="s">
        <v>25</v>
      </c>
      <c r="B17" s="54" t="s">
        <v>26</v>
      </c>
      <c r="C17" s="55">
        <f>Mont</f>
        <v>0</v>
      </c>
      <c r="D17" s="8" t="str">
        <f>Rekapitulace!A25</f>
        <v>Zábory,ochrana úzamí prací,poplatky</v>
      </c>
      <c r="E17" s="59"/>
      <c r="F17" s="60"/>
      <c r="G17" s="55">
        <f>Rekapitulace!I25</f>
        <v>0</v>
      </c>
    </row>
    <row r="18" spans="1:7" ht="15.9" customHeight="1">
      <c r="A18" s="61" t="s">
        <v>27</v>
      </c>
      <c r="B18" s="62" t="s">
        <v>28</v>
      </c>
      <c r="C18" s="55">
        <f>Dodavka</f>
        <v>0</v>
      </c>
      <c r="D18" s="8" t="str">
        <f>Rekapitulace!A26</f>
        <v>Inženýrská  a koordinační činnost</v>
      </c>
      <c r="E18" s="59"/>
      <c r="F18" s="60"/>
      <c r="G18" s="55">
        <f>Rekapitulace!I26</f>
        <v>0</v>
      </c>
    </row>
    <row r="19" spans="1:7" ht="15.9" customHeight="1">
      <c r="A19" s="63" t="s">
        <v>29</v>
      </c>
      <c r="B19" s="54"/>
      <c r="C19" s="55">
        <f>SUM(C15:C18)</f>
        <v>0</v>
      </c>
      <c r="D19" s="8" t="str">
        <f>Rekapitulace!A27</f>
        <v>Autorská činnost</v>
      </c>
      <c r="E19" s="59"/>
      <c r="F19" s="60"/>
      <c r="G19" s="55">
        <f>Rekapitulace!I27</f>
        <v>0</v>
      </c>
    </row>
    <row r="20" spans="1:7" ht="15.9" customHeight="1">
      <c r="A20" s="63"/>
      <c r="B20" s="54"/>
      <c r="C20" s="55"/>
      <c r="D20" s="8" t="str">
        <f>Rekapitulace!A28</f>
        <v>ostatní náklady</v>
      </c>
      <c r="E20" s="59"/>
      <c r="F20" s="60"/>
      <c r="G20" s="55">
        <f>Rekapitulace!I28</f>
        <v>0</v>
      </c>
    </row>
    <row r="21" spans="1:7" ht="15.9" customHeight="1">
      <c r="A21" s="63" t="s">
        <v>30</v>
      </c>
      <c r="B21" s="54"/>
      <c r="C21" s="55">
        <f>HZS</f>
        <v>0</v>
      </c>
      <c r="D21" s="8" t="str">
        <f>Rekapitulace!A29</f>
        <v>dokumentace skut.provedení</v>
      </c>
      <c r="E21" s="59"/>
      <c r="F21" s="60"/>
      <c r="G21" s="55">
        <f>Rekapitulace!I29</f>
        <v>0</v>
      </c>
    </row>
    <row r="22" spans="1:7" ht="15.9" customHeight="1">
      <c r="A22" s="64" t="s">
        <v>31</v>
      </c>
      <c r="B22" s="65"/>
      <c r="C22" s="55">
        <f>C19+C21</f>
        <v>0</v>
      </c>
      <c r="D22" s="8" t="s">
        <v>32</v>
      </c>
      <c r="E22" s="59"/>
      <c r="F22" s="60"/>
      <c r="G22" s="55">
        <f>G23-SUM(G15:G21)</f>
        <v>0</v>
      </c>
    </row>
    <row r="23" spans="1:7" ht="15.9" customHeight="1" thickBot="1">
      <c r="A23" s="205" t="s">
        <v>33</v>
      </c>
      <c r="B23" s="206"/>
      <c r="C23" s="66">
        <f>C22+G23</f>
        <v>0</v>
      </c>
      <c r="D23" s="67" t="s">
        <v>34</v>
      </c>
      <c r="E23" s="68"/>
      <c r="F23" s="69"/>
      <c r="G23" s="55">
        <f>VRN</f>
        <v>0</v>
      </c>
    </row>
    <row r="24" spans="1:7" ht="12.75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 ht="12.75">
      <c r="A25" s="64" t="s">
        <v>38</v>
      </c>
      <c r="B25" s="65"/>
      <c r="C25" s="75"/>
      <c r="D25" s="65" t="s">
        <v>38</v>
      </c>
      <c r="E25" s="76"/>
      <c r="F25" s="77" t="s">
        <v>38</v>
      </c>
      <c r="G25" s="78"/>
    </row>
    <row r="26" spans="1:7" ht="37.5" customHeight="1">
      <c r="A26" s="64" t="s">
        <v>39</v>
      </c>
      <c r="B26" s="79"/>
      <c r="C26" s="75"/>
      <c r="D26" s="65" t="s">
        <v>39</v>
      </c>
      <c r="E26" s="76"/>
      <c r="F26" s="77" t="s">
        <v>39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40</v>
      </c>
      <c r="B28" s="65"/>
      <c r="C28" s="75"/>
      <c r="D28" s="77" t="s">
        <v>41</v>
      </c>
      <c r="E28" s="75"/>
      <c r="F28" s="81" t="s">
        <v>41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42</v>
      </c>
      <c r="B30" s="85"/>
      <c r="C30" s="86">
        <v>21</v>
      </c>
      <c r="D30" s="85" t="s">
        <v>43</v>
      </c>
      <c r="E30" s="87"/>
      <c r="F30" s="207">
        <f>C23-F32</f>
        <v>0</v>
      </c>
      <c r="G30" s="208"/>
    </row>
    <row r="31" spans="1:7" ht="12.75">
      <c r="A31" s="84" t="s">
        <v>44</v>
      </c>
      <c r="B31" s="85"/>
      <c r="C31" s="86">
        <f>SazbaDPH1</f>
        <v>21</v>
      </c>
      <c r="D31" s="85" t="s">
        <v>45</v>
      </c>
      <c r="E31" s="87"/>
      <c r="F31" s="207">
        <f>ROUND(PRODUCT(F30,C31/100),0)</f>
        <v>0</v>
      </c>
      <c r="G31" s="208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07">
        <v>0</v>
      </c>
      <c r="G32" s="208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0"/>
      <c r="F33" s="207">
        <f>ROUND(PRODUCT(F32,C33/100),0)</f>
        <v>0</v>
      </c>
      <c r="G33" s="208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09">
        <f>ROUND(SUM(F30:F33),0)</f>
        <v>0</v>
      </c>
      <c r="G34" s="210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01"/>
      <c r="C37" s="201"/>
      <c r="D37" s="201"/>
      <c r="E37" s="201"/>
      <c r="F37" s="201"/>
      <c r="G37" s="201"/>
      <c r="H37" t="s">
        <v>5</v>
      </c>
    </row>
    <row r="38" spans="1:8" ht="12.75" customHeight="1">
      <c r="A38" s="95"/>
      <c r="B38" s="201"/>
      <c r="C38" s="201"/>
      <c r="D38" s="201"/>
      <c r="E38" s="201"/>
      <c r="F38" s="201"/>
      <c r="G38" s="201"/>
      <c r="H38" t="s">
        <v>5</v>
      </c>
    </row>
    <row r="39" spans="1:8" ht="12.75">
      <c r="A39" s="95"/>
      <c r="B39" s="201"/>
      <c r="C39" s="201"/>
      <c r="D39" s="201"/>
      <c r="E39" s="201"/>
      <c r="F39" s="201"/>
      <c r="G39" s="201"/>
      <c r="H39" t="s">
        <v>5</v>
      </c>
    </row>
    <row r="40" spans="1:8" ht="12.75">
      <c r="A40" s="95"/>
      <c r="B40" s="201"/>
      <c r="C40" s="201"/>
      <c r="D40" s="201"/>
      <c r="E40" s="201"/>
      <c r="F40" s="201"/>
      <c r="G40" s="201"/>
      <c r="H40" t="s">
        <v>5</v>
      </c>
    </row>
    <row r="41" spans="1:8" ht="12.75">
      <c r="A41" s="95"/>
      <c r="B41" s="201"/>
      <c r="C41" s="201"/>
      <c r="D41" s="201"/>
      <c r="E41" s="201"/>
      <c r="F41" s="201"/>
      <c r="G41" s="201"/>
      <c r="H41" t="s">
        <v>5</v>
      </c>
    </row>
    <row r="42" spans="1:8" ht="12.75">
      <c r="A42" s="95"/>
      <c r="B42" s="201"/>
      <c r="C42" s="201"/>
      <c r="D42" s="201"/>
      <c r="E42" s="201"/>
      <c r="F42" s="201"/>
      <c r="G42" s="201"/>
      <c r="H42" t="s">
        <v>5</v>
      </c>
    </row>
    <row r="43" spans="1:8" ht="12.75">
      <c r="A43" s="95"/>
      <c r="B43" s="201"/>
      <c r="C43" s="201"/>
      <c r="D43" s="201"/>
      <c r="E43" s="201"/>
      <c r="F43" s="201"/>
      <c r="G43" s="201"/>
      <c r="H43" t="s">
        <v>5</v>
      </c>
    </row>
    <row r="44" spans="1:8" ht="12.75">
      <c r="A44" s="95"/>
      <c r="B44" s="201"/>
      <c r="C44" s="201"/>
      <c r="D44" s="201"/>
      <c r="E44" s="201"/>
      <c r="F44" s="201"/>
      <c r="G44" s="201"/>
      <c r="H44" t="s">
        <v>5</v>
      </c>
    </row>
    <row r="45" spans="1:8" ht="0.75" customHeight="1">
      <c r="A45" s="95"/>
      <c r="B45" s="201"/>
      <c r="C45" s="201"/>
      <c r="D45" s="201"/>
      <c r="E45" s="201"/>
      <c r="F45" s="201"/>
      <c r="G45" s="201"/>
      <c r="H45" t="s">
        <v>5</v>
      </c>
    </row>
    <row r="46" spans="2:7" ht="12.75">
      <c r="B46" s="211"/>
      <c r="C46" s="211"/>
      <c r="D46" s="211"/>
      <c r="E46" s="211"/>
      <c r="F46" s="211"/>
      <c r="G46" s="211"/>
    </row>
    <row r="47" spans="2:7" ht="12.75">
      <c r="B47" s="211"/>
      <c r="C47" s="211"/>
      <c r="D47" s="211"/>
      <c r="E47" s="211"/>
      <c r="F47" s="211"/>
      <c r="G47" s="211"/>
    </row>
    <row r="48" spans="2:7" ht="12.75">
      <c r="B48" s="211"/>
      <c r="C48" s="211"/>
      <c r="D48" s="211"/>
      <c r="E48" s="211"/>
      <c r="F48" s="211"/>
      <c r="G48" s="211"/>
    </row>
    <row r="49" spans="2:7" ht="12.75">
      <c r="B49" s="211"/>
      <c r="C49" s="211"/>
      <c r="D49" s="211"/>
      <c r="E49" s="211"/>
      <c r="F49" s="211"/>
      <c r="G49" s="211"/>
    </row>
    <row r="50" spans="2:7" ht="12.75">
      <c r="B50" s="211"/>
      <c r="C50" s="211"/>
      <c r="D50" s="211"/>
      <c r="E50" s="211"/>
      <c r="F50" s="211"/>
      <c r="G50" s="211"/>
    </row>
    <row r="51" spans="2:7" ht="12.75">
      <c r="B51" s="211"/>
      <c r="C51" s="211"/>
      <c r="D51" s="211"/>
      <c r="E51" s="211"/>
      <c r="F51" s="211"/>
      <c r="G51" s="211"/>
    </row>
    <row r="52" spans="2:7" ht="12.75">
      <c r="B52" s="211"/>
      <c r="C52" s="211"/>
      <c r="D52" s="211"/>
      <c r="E52" s="211"/>
      <c r="F52" s="211"/>
      <c r="G52" s="211"/>
    </row>
    <row r="53" spans="2:7" ht="12.75">
      <c r="B53" s="211"/>
      <c r="C53" s="211"/>
      <c r="D53" s="211"/>
      <c r="E53" s="211"/>
      <c r="F53" s="211"/>
      <c r="G53" s="211"/>
    </row>
    <row r="54" spans="2:7" ht="12.75">
      <c r="B54" s="211"/>
      <c r="C54" s="211"/>
      <c r="D54" s="211"/>
      <c r="E54" s="211"/>
      <c r="F54" s="211"/>
      <c r="G54" s="211"/>
    </row>
    <row r="55" spans="2:7" ht="12.75">
      <c r="B55" s="211"/>
      <c r="C55" s="211"/>
      <c r="D55" s="211"/>
      <c r="E55" s="211"/>
      <c r="F55" s="211"/>
      <c r="G55" s="211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2"/>
  <sheetViews>
    <sheetView workbookViewId="0" topLeftCell="A1">
      <selection activeCell="H31" sqref="H31:I3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50390625" style="0" customWidth="1"/>
    <col min="4" max="4" width="15.875" style="0" customWidth="1"/>
    <col min="5" max="5" width="11.375" style="0" customWidth="1"/>
    <col min="6" max="6" width="10.875" style="0" customWidth="1"/>
    <col min="7" max="7" width="11.00390625" style="0" customWidth="1"/>
    <col min="8" max="8" width="11.125" style="0" customWidth="1"/>
    <col min="9" max="9" width="10.625" style="0" customWidth="1"/>
  </cols>
  <sheetData>
    <row r="1" spans="1:9" ht="13.8" thickTop="1">
      <c r="A1" s="212" t="s">
        <v>48</v>
      </c>
      <c r="B1" s="213"/>
      <c r="C1" s="96" t="str">
        <f>CONCATENATE(cislostavby," ",nazevstavby)</f>
        <v>N410/03/22 OU a Pš Lomená,Brno-rek.vrátnice</v>
      </c>
      <c r="D1" s="97"/>
      <c r="E1" s="98"/>
      <c r="F1" s="97"/>
      <c r="G1" s="99" t="s">
        <v>49</v>
      </c>
      <c r="H1" s="100" t="s">
        <v>76</v>
      </c>
      <c r="I1" s="101"/>
    </row>
    <row r="2" spans="1:9" ht="13.8" thickBot="1">
      <c r="A2" s="214" t="s">
        <v>50</v>
      </c>
      <c r="B2" s="215"/>
      <c r="C2" s="102" t="str">
        <f>CONCATENATE(cisloobjektu," ",nazevobjektu)</f>
        <v>RK 01 rekonstrukce vrátnice školy</v>
      </c>
      <c r="D2" s="103"/>
      <c r="E2" s="104"/>
      <c r="F2" s="103"/>
      <c r="G2" s="216" t="s">
        <v>80</v>
      </c>
      <c r="H2" s="217"/>
      <c r="I2" s="218"/>
    </row>
    <row r="3" spans="1:9" ht="13.8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spans="1:9" ht="13.8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8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7" t="str">
        <f>Položky!B7</f>
        <v>0</v>
      </c>
      <c r="B7" s="114" t="str">
        <f>Položky!C7</f>
        <v>Přípravné a pomocné práce</v>
      </c>
      <c r="C7" s="65"/>
      <c r="D7" s="115"/>
      <c r="E7" s="198">
        <f>Položky!BA9</f>
        <v>0</v>
      </c>
      <c r="F7" s="199">
        <f>Položky!BB9</f>
        <v>0</v>
      </c>
      <c r="G7" s="199">
        <f>Položky!BC9</f>
        <v>0</v>
      </c>
      <c r="H7" s="199">
        <f>Položky!BD9</f>
        <v>0</v>
      </c>
      <c r="I7" s="200">
        <f>Položky!BE9</f>
        <v>0</v>
      </c>
    </row>
    <row r="8" spans="1:9" s="34" customFormat="1" ht="12.75">
      <c r="A8" s="197" t="str">
        <f>Položky!B10</f>
        <v>3</v>
      </c>
      <c r="B8" s="114" t="str">
        <f>Položky!C10</f>
        <v>Svislé a kompletní konstrukce</v>
      </c>
      <c r="C8" s="65"/>
      <c r="D8" s="115"/>
      <c r="E8" s="198">
        <f>Položky!BA14</f>
        <v>0</v>
      </c>
      <c r="F8" s="199">
        <f>Položky!BB14</f>
        <v>0</v>
      </c>
      <c r="G8" s="199">
        <f>Položky!BC14</f>
        <v>0</v>
      </c>
      <c r="H8" s="199">
        <f>Položky!BD14</f>
        <v>0</v>
      </c>
      <c r="I8" s="200">
        <f>Položky!BE14</f>
        <v>0</v>
      </c>
    </row>
    <row r="9" spans="1:9" s="34" customFormat="1" ht="12.75">
      <c r="A9" s="197" t="str">
        <f>Položky!B15</f>
        <v>61</v>
      </c>
      <c r="B9" s="114" t="str">
        <f>Položky!C15</f>
        <v>Upravy povrchů vnitřní</v>
      </c>
      <c r="C9" s="65"/>
      <c r="D9" s="115"/>
      <c r="E9" s="198">
        <f>Položky!BA20</f>
        <v>0</v>
      </c>
      <c r="F9" s="199">
        <f>Položky!BB20</f>
        <v>0</v>
      </c>
      <c r="G9" s="199">
        <f>Položky!BC20</f>
        <v>0</v>
      </c>
      <c r="H9" s="199">
        <f>Položky!BD20</f>
        <v>0</v>
      </c>
      <c r="I9" s="200">
        <f>Položky!BE20</f>
        <v>0</v>
      </c>
    </row>
    <row r="10" spans="1:9" s="34" customFormat="1" ht="12.75">
      <c r="A10" s="197" t="str">
        <f>Položky!B21</f>
        <v>64</v>
      </c>
      <c r="B10" s="114" t="str">
        <f>Položky!C21</f>
        <v>Výplně otvorů</v>
      </c>
      <c r="C10" s="65"/>
      <c r="D10" s="115"/>
      <c r="E10" s="198">
        <f>Položky!BA23</f>
        <v>0</v>
      </c>
      <c r="F10" s="199">
        <f>Položky!BB23</f>
        <v>0</v>
      </c>
      <c r="G10" s="199">
        <f>Položky!BC23</f>
        <v>0</v>
      </c>
      <c r="H10" s="199">
        <f>Položky!BD23</f>
        <v>0</v>
      </c>
      <c r="I10" s="200">
        <f>Položky!BE23</f>
        <v>0</v>
      </c>
    </row>
    <row r="11" spans="1:9" s="34" customFormat="1" ht="12.75">
      <c r="A11" s="197" t="str">
        <f>Položky!B24</f>
        <v>95</v>
      </c>
      <c r="B11" s="114" t="str">
        <f>Položky!C24</f>
        <v>Dokončovací konstrukce na pozemních stavbách</v>
      </c>
      <c r="C11" s="65"/>
      <c r="D11" s="115"/>
      <c r="E11" s="198">
        <f>Položky!BA26</f>
        <v>0</v>
      </c>
      <c r="F11" s="199">
        <f>Položky!BB26</f>
        <v>0</v>
      </c>
      <c r="G11" s="199">
        <f>Položky!BC26</f>
        <v>0</v>
      </c>
      <c r="H11" s="199">
        <f>Položky!BD26</f>
        <v>0</v>
      </c>
      <c r="I11" s="200">
        <f>Položky!BE26</f>
        <v>0</v>
      </c>
    </row>
    <row r="12" spans="1:9" s="34" customFormat="1" ht="12.75">
      <c r="A12" s="197" t="str">
        <f>Položky!B27</f>
        <v>96</v>
      </c>
      <c r="B12" s="114" t="str">
        <f>Položky!C27</f>
        <v>Bourání konstrukcí</v>
      </c>
      <c r="C12" s="65"/>
      <c r="D12" s="115"/>
      <c r="E12" s="198">
        <f>Položky!BA46</f>
        <v>0</v>
      </c>
      <c r="F12" s="199">
        <f>Položky!BB46</f>
        <v>0</v>
      </c>
      <c r="G12" s="199">
        <f>Položky!BC46</f>
        <v>0</v>
      </c>
      <c r="H12" s="199">
        <f>Položky!BD46</f>
        <v>0</v>
      </c>
      <c r="I12" s="200">
        <f>Položky!BE46</f>
        <v>0</v>
      </c>
    </row>
    <row r="13" spans="1:9" s="34" customFormat="1" ht="12.75">
      <c r="A13" s="197" t="str">
        <f>Položky!B47</f>
        <v>99</v>
      </c>
      <c r="B13" s="114" t="str">
        <f>Položky!C47</f>
        <v>Staveništní přesun hmot</v>
      </c>
      <c r="C13" s="65"/>
      <c r="D13" s="115"/>
      <c r="E13" s="198">
        <f>Položky!BA49</f>
        <v>0</v>
      </c>
      <c r="F13" s="199">
        <f>Položky!BB49</f>
        <v>0</v>
      </c>
      <c r="G13" s="199">
        <f>Položky!BC49</f>
        <v>0</v>
      </c>
      <c r="H13" s="199">
        <f>Položky!BD49</f>
        <v>0</v>
      </c>
      <c r="I13" s="200">
        <f>Položky!BE49</f>
        <v>0</v>
      </c>
    </row>
    <row r="14" spans="1:9" s="34" customFormat="1" ht="12.75">
      <c r="A14" s="197" t="str">
        <f>Položky!B50</f>
        <v>766</v>
      </c>
      <c r="B14" s="114" t="str">
        <f>Položky!C50</f>
        <v>Konstrukce truhlářské</v>
      </c>
      <c r="C14" s="65"/>
      <c r="D14" s="115"/>
      <c r="E14" s="198">
        <f>Položky!BA55</f>
        <v>0</v>
      </c>
      <c r="F14" s="199">
        <f>Položky!BB55</f>
        <v>0</v>
      </c>
      <c r="G14" s="199">
        <f>Položky!BC55</f>
        <v>0</v>
      </c>
      <c r="H14" s="199">
        <f>Položky!BD55</f>
        <v>0</v>
      </c>
      <c r="I14" s="200">
        <f>Položky!BE55</f>
        <v>0</v>
      </c>
    </row>
    <row r="15" spans="1:9" s="34" customFormat="1" ht="12.75">
      <c r="A15" s="197" t="str">
        <f>Položky!B56</f>
        <v>769</v>
      </c>
      <c r="B15" s="114" t="str">
        <f>Položky!C56</f>
        <v>Otvorové prvky z plastu</v>
      </c>
      <c r="C15" s="65"/>
      <c r="D15" s="115"/>
      <c r="E15" s="198">
        <f>Položky!BA76</f>
        <v>0</v>
      </c>
      <c r="F15" s="199">
        <f>Položky!BB76</f>
        <v>0</v>
      </c>
      <c r="G15" s="199">
        <f>Položky!BC76</f>
        <v>0</v>
      </c>
      <c r="H15" s="199">
        <f>Položky!BD76</f>
        <v>0</v>
      </c>
      <c r="I15" s="200">
        <f>Položky!BE76</f>
        <v>0</v>
      </c>
    </row>
    <row r="16" spans="1:9" s="34" customFormat="1" ht="12.75">
      <c r="A16" s="197" t="str">
        <f>Položky!B77</f>
        <v>M21</v>
      </c>
      <c r="B16" s="114" t="str">
        <f>Položky!C77</f>
        <v>Elektromontáže</v>
      </c>
      <c r="C16" s="65"/>
      <c r="D16" s="115"/>
      <c r="E16" s="198">
        <f>Položky!BA82</f>
        <v>0</v>
      </c>
      <c r="F16" s="199">
        <f>Položky!BB82</f>
        <v>0</v>
      </c>
      <c r="G16" s="199">
        <f>Položky!BC82</f>
        <v>0</v>
      </c>
      <c r="H16" s="199">
        <f>Položky!BD82</f>
        <v>0</v>
      </c>
      <c r="I16" s="200">
        <f>Položky!BE82</f>
        <v>0</v>
      </c>
    </row>
    <row r="17" spans="1:9" s="34" customFormat="1" ht="13.8" thickBot="1">
      <c r="A17" s="197" t="str">
        <f>Položky!B83</f>
        <v>D96</v>
      </c>
      <c r="B17" s="114" t="str">
        <f>Položky!C83</f>
        <v>Přesuny suti a vybouraných hmot</v>
      </c>
      <c r="C17" s="65"/>
      <c r="D17" s="115"/>
      <c r="E17" s="198">
        <f>Položky!BA91</f>
        <v>0</v>
      </c>
      <c r="F17" s="199">
        <f>Položky!BB91</f>
        <v>0</v>
      </c>
      <c r="G17" s="199">
        <f>Položky!BC91</f>
        <v>0</v>
      </c>
      <c r="H17" s="199">
        <f>Položky!BD91</f>
        <v>0</v>
      </c>
      <c r="I17" s="200">
        <f>Položky!BE91</f>
        <v>0</v>
      </c>
    </row>
    <row r="18" spans="1:9" s="122" customFormat="1" ht="13.8" thickBot="1">
      <c r="A18" s="116"/>
      <c r="B18" s="117" t="s">
        <v>57</v>
      </c>
      <c r="C18" s="117"/>
      <c r="D18" s="118"/>
      <c r="E18" s="119">
        <f>SUM(E7:E17)</f>
        <v>0</v>
      </c>
      <c r="F18" s="120">
        <f>SUM(F7:F17)</f>
        <v>0</v>
      </c>
      <c r="G18" s="120">
        <f>SUM(G7:G17)</f>
        <v>0</v>
      </c>
      <c r="H18" s="120">
        <f>SUM(H7:H17)</f>
        <v>0</v>
      </c>
      <c r="I18" s="121">
        <f>SUM(I7:I17)</f>
        <v>0</v>
      </c>
    </row>
    <row r="19" spans="1:9" ht="12.75">
      <c r="A19" s="65"/>
      <c r="B19" s="65"/>
      <c r="C19" s="65"/>
      <c r="D19" s="65"/>
      <c r="E19" s="65"/>
      <c r="F19" s="65"/>
      <c r="G19" s="65"/>
      <c r="H19" s="65"/>
      <c r="I19" s="65"/>
    </row>
    <row r="20" spans="1:57" ht="19.5" customHeight="1">
      <c r="A20" s="106" t="s">
        <v>58</v>
      </c>
      <c r="B20" s="106"/>
      <c r="C20" s="106"/>
      <c r="D20" s="106"/>
      <c r="E20" s="106"/>
      <c r="F20" s="106"/>
      <c r="G20" s="123"/>
      <c r="H20" s="106"/>
      <c r="I20" s="106"/>
      <c r="BA20" s="40"/>
      <c r="BB20" s="40"/>
      <c r="BC20" s="40"/>
      <c r="BD20" s="40"/>
      <c r="BE20" s="40"/>
    </row>
    <row r="21" spans="1:9" ht="13.8" thickBot="1">
      <c r="A21" s="76"/>
      <c r="B21" s="76"/>
      <c r="C21" s="76"/>
      <c r="D21" s="76"/>
      <c r="E21" s="76"/>
      <c r="F21" s="76"/>
      <c r="G21" s="76"/>
      <c r="H21" s="76"/>
      <c r="I21" s="76"/>
    </row>
    <row r="22" spans="1:9" ht="12.75">
      <c r="A22" s="70" t="s">
        <v>59</v>
      </c>
      <c r="B22" s="71"/>
      <c r="C22" s="71"/>
      <c r="D22" s="124"/>
      <c r="E22" s="125" t="s">
        <v>60</v>
      </c>
      <c r="F22" s="126" t="s">
        <v>61</v>
      </c>
      <c r="G22" s="127" t="s">
        <v>62</v>
      </c>
      <c r="H22" s="128"/>
      <c r="I22" s="129" t="s">
        <v>60</v>
      </c>
    </row>
    <row r="23" spans="1:53" ht="12.75">
      <c r="A23" s="63" t="s">
        <v>213</v>
      </c>
      <c r="B23" s="54"/>
      <c r="C23" s="54"/>
      <c r="D23" s="130"/>
      <c r="E23" s="131"/>
      <c r="F23" s="132"/>
      <c r="G23" s="133">
        <f aca="true" t="shared" si="0" ref="G23:G30">CHOOSE(BA23+1,HSV+PSV,HSV+PSV+Mont,HSV+PSV+Dodavka+Mont,HSV,PSV,Mont,Dodavka,Mont+Dodavka,0)</f>
        <v>0</v>
      </c>
      <c r="H23" s="134"/>
      <c r="I23" s="135">
        <f aca="true" t="shared" si="1" ref="I23:I30">E23+F23*G23/100</f>
        <v>0</v>
      </c>
      <c r="BA23">
        <v>0</v>
      </c>
    </row>
    <row r="24" spans="1:53" ht="12.75">
      <c r="A24" s="63" t="s">
        <v>214</v>
      </c>
      <c r="B24" s="54"/>
      <c r="C24" s="54"/>
      <c r="D24" s="130"/>
      <c r="E24" s="131"/>
      <c r="F24" s="132"/>
      <c r="G24" s="133">
        <f t="shared" si="0"/>
        <v>0</v>
      </c>
      <c r="H24" s="134"/>
      <c r="I24" s="135">
        <f t="shared" si="1"/>
        <v>0</v>
      </c>
      <c r="BA24">
        <v>0</v>
      </c>
    </row>
    <row r="25" spans="1:53" ht="12.75">
      <c r="A25" s="63" t="s">
        <v>215</v>
      </c>
      <c r="B25" s="54"/>
      <c r="C25" s="54"/>
      <c r="D25" s="130"/>
      <c r="E25" s="131"/>
      <c r="F25" s="132"/>
      <c r="G25" s="133">
        <f t="shared" si="0"/>
        <v>0</v>
      </c>
      <c r="H25" s="134"/>
      <c r="I25" s="135">
        <f t="shared" si="1"/>
        <v>0</v>
      </c>
      <c r="BA25">
        <v>0</v>
      </c>
    </row>
    <row r="26" spans="1:53" ht="12.75">
      <c r="A26" s="63" t="s">
        <v>216</v>
      </c>
      <c r="B26" s="54"/>
      <c r="C26" s="54"/>
      <c r="D26" s="130"/>
      <c r="E26" s="131"/>
      <c r="F26" s="132"/>
      <c r="G26" s="133">
        <f t="shared" si="0"/>
        <v>0</v>
      </c>
      <c r="H26" s="134"/>
      <c r="I26" s="135">
        <f t="shared" si="1"/>
        <v>0</v>
      </c>
      <c r="BA26">
        <v>0</v>
      </c>
    </row>
    <row r="27" spans="1:53" ht="12.75">
      <c r="A27" s="63" t="s">
        <v>217</v>
      </c>
      <c r="B27" s="54"/>
      <c r="C27" s="54"/>
      <c r="D27" s="130"/>
      <c r="E27" s="131"/>
      <c r="F27" s="132"/>
      <c r="G27" s="133">
        <f t="shared" si="0"/>
        <v>0</v>
      </c>
      <c r="H27" s="134"/>
      <c r="I27" s="135">
        <f t="shared" si="1"/>
        <v>0</v>
      </c>
      <c r="BA27">
        <v>0</v>
      </c>
    </row>
    <row r="28" spans="1:53" ht="12.75">
      <c r="A28" s="63" t="s">
        <v>218</v>
      </c>
      <c r="B28" s="54"/>
      <c r="C28" s="54"/>
      <c r="D28" s="130"/>
      <c r="E28" s="131"/>
      <c r="F28" s="132"/>
      <c r="G28" s="133">
        <f t="shared" si="0"/>
        <v>0</v>
      </c>
      <c r="H28" s="134"/>
      <c r="I28" s="135">
        <f t="shared" si="1"/>
        <v>0</v>
      </c>
      <c r="BA28">
        <v>0</v>
      </c>
    </row>
    <row r="29" spans="1:53" ht="12.75">
      <c r="A29" s="63" t="s">
        <v>219</v>
      </c>
      <c r="B29" s="54"/>
      <c r="C29" s="54"/>
      <c r="D29" s="130"/>
      <c r="E29" s="131"/>
      <c r="F29" s="132"/>
      <c r="G29" s="133">
        <f t="shared" si="0"/>
        <v>0</v>
      </c>
      <c r="H29" s="134"/>
      <c r="I29" s="135">
        <f t="shared" si="1"/>
        <v>0</v>
      </c>
      <c r="BA29">
        <v>0</v>
      </c>
    </row>
    <row r="30" spans="1:53" ht="12.75">
      <c r="A30" s="63" t="s">
        <v>220</v>
      </c>
      <c r="B30" s="54"/>
      <c r="C30" s="54"/>
      <c r="D30" s="130"/>
      <c r="E30" s="131"/>
      <c r="F30" s="132"/>
      <c r="G30" s="133">
        <f t="shared" si="0"/>
        <v>0</v>
      </c>
      <c r="H30" s="134"/>
      <c r="I30" s="135">
        <f t="shared" si="1"/>
        <v>0</v>
      </c>
      <c r="BA30">
        <v>0</v>
      </c>
    </row>
    <row r="31" spans="1:9" ht="13.8" thickBot="1">
      <c r="A31" s="136"/>
      <c r="B31" s="137" t="s">
        <v>63</v>
      </c>
      <c r="C31" s="138"/>
      <c r="D31" s="139"/>
      <c r="E31" s="140"/>
      <c r="F31" s="141"/>
      <c r="G31" s="141"/>
      <c r="H31" s="219">
        <f>SUM(I23:I30)</f>
        <v>0</v>
      </c>
      <c r="I31" s="220"/>
    </row>
    <row r="33" spans="2:9" ht="12.75">
      <c r="B33" s="122"/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  <row r="76" spans="6:9" ht="12.75">
      <c r="F76" s="142"/>
      <c r="G76" s="143"/>
      <c r="H76" s="143"/>
      <c r="I76" s="144"/>
    </row>
    <row r="77" spans="6:9" ht="12.75">
      <c r="F77" s="142"/>
      <c r="G77" s="143"/>
      <c r="H77" s="143"/>
      <c r="I77" s="144"/>
    </row>
    <row r="78" spans="6:9" ht="12.75">
      <c r="F78" s="142"/>
      <c r="G78" s="143"/>
      <c r="H78" s="143"/>
      <c r="I78" s="144"/>
    </row>
    <row r="79" spans="6:9" ht="12.75">
      <c r="F79" s="142"/>
      <c r="G79" s="143"/>
      <c r="H79" s="143"/>
      <c r="I79" s="144"/>
    </row>
    <row r="80" spans="6:9" ht="12.75">
      <c r="F80" s="142"/>
      <c r="G80" s="143"/>
      <c r="H80" s="143"/>
      <c r="I80" s="144"/>
    </row>
    <row r="81" spans="6:9" ht="12.75">
      <c r="F81" s="142"/>
      <c r="G81" s="143"/>
      <c r="H81" s="143"/>
      <c r="I81" s="144"/>
    </row>
    <row r="82" spans="6:9" ht="12.75">
      <c r="F82" s="142"/>
      <c r="G82" s="143"/>
      <c r="H82" s="143"/>
      <c r="I82" s="144"/>
    </row>
  </sheetData>
  <mergeCells count="4">
    <mergeCell ref="A1:B1"/>
    <mergeCell ref="A2:B2"/>
    <mergeCell ref="G2:I2"/>
    <mergeCell ref="H31:I3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64"/>
  <sheetViews>
    <sheetView showGridLines="0" showZeros="0" tabSelected="1" workbookViewId="0" topLeftCell="A64">
      <selection activeCell="C68" sqref="C68:D68"/>
    </sheetView>
  </sheetViews>
  <sheetFormatPr defaultColWidth="9.125" defaultRowHeight="12.75"/>
  <cols>
    <col min="1" max="1" width="4.50390625" style="145" customWidth="1"/>
    <col min="2" max="2" width="11.50390625" style="145" customWidth="1"/>
    <col min="3" max="3" width="40.50390625" style="145" customWidth="1"/>
    <col min="4" max="4" width="5.50390625" style="145" customWidth="1"/>
    <col min="5" max="5" width="8.50390625" style="191" customWidth="1"/>
    <col min="6" max="6" width="9.875" style="145" customWidth="1"/>
    <col min="7" max="7" width="13.875" style="145" customWidth="1"/>
    <col min="8" max="11" width="9.125" style="145" customWidth="1"/>
    <col min="12" max="12" width="75.50390625" style="145" customWidth="1"/>
    <col min="13" max="13" width="45.375" style="145" customWidth="1"/>
    <col min="14" max="16384" width="9.125" style="145" customWidth="1"/>
  </cols>
  <sheetData>
    <row r="1" spans="1:7" ht="15.6">
      <c r="A1" s="221" t="s">
        <v>75</v>
      </c>
      <c r="B1" s="221"/>
      <c r="C1" s="221"/>
      <c r="D1" s="221"/>
      <c r="E1" s="221"/>
      <c r="F1" s="221"/>
      <c r="G1" s="221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8" thickTop="1">
      <c r="A3" s="212" t="s">
        <v>48</v>
      </c>
      <c r="B3" s="213"/>
      <c r="C3" s="96" t="str">
        <f>CONCATENATE(cislostavby," ",nazevstavby)</f>
        <v>N410/03/22 OU a Pš Lomená,Brno-rek.vrátnice</v>
      </c>
      <c r="D3" s="97"/>
      <c r="E3" s="150" t="s">
        <v>64</v>
      </c>
      <c r="F3" s="151" t="str">
        <f>Rekapitulace!H1</f>
        <v>N410/03/22</v>
      </c>
      <c r="G3" s="152"/>
    </row>
    <row r="4" spans="1:7" ht="13.8" thickBot="1">
      <c r="A4" s="222" t="s">
        <v>50</v>
      </c>
      <c r="B4" s="215"/>
      <c r="C4" s="102" t="str">
        <f>CONCATENATE(cisloobjektu," ",nazevobjektu)</f>
        <v>RK 01 rekonstrukce vrátnice školy</v>
      </c>
      <c r="D4" s="103"/>
      <c r="E4" s="223" t="str">
        <f>Rekapitulace!G2</f>
        <v>rekonstrukce vrátnice budovy školy</v>
      </c>
      <c r="F4" s="224"/>
      <c r="G4" s="225"/>
    </row>
    <row r="5" spans="1:7" ht="13.8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65</v>
      </c>
      <c r="B6" s="157" t="s">
        <v>66</v>
      </c>
      <c r="C6" s="157" t="s">
        <v>67</v>
      </c>
      <c r="D6" s="157" t="s">
        <v>68</v>
      </c>
      <c r="E6" s="158" t="s">
        <v>69</v>
      </c>
      <c r="F6" s="157" t="s">
        <v>70</v>
      </c>
      <c r="G6" s="159" t="s">
        <v>71</v>
      </c>
    </row>
    <row r="7" spans="1:15" ht="12.75">
      <c r="A7" s="160" t="s">
        <v>72</v>
      </c>
      <c r="B7" s="161" t="s">
        <v>81</v>
      </c>
      <c r="C7" s="162" t="s">
        <v>82</v>
      </c>
      <c r="D7" s="163"/>
      <c r="E7" s="164"/>
      <c r="F7" s="164"/>
      <c r="G7" s="165"/>
      <c r="H7" s="166"/>
      <c r="I7" s="166"/>
      <c r="O7" s="167">
        <v>1</v>
      </c>
    </row>
    <row r="8" spans="1:104" ht="12.75">
      <c r="A8" s="168">
        <v>1</v>
      </c>
      <c r="B8" s="169" t="s">
        <v>83</v>
      </c>
      <c r="C8" s="170" t="s">
        <v>84</v>
      </c>
      <c r="D8" s="171" t="s">
        <v>85</v>
      </c>
      <c r="E8" s="172">
        <v>1</v>
      </c>
      <c r="F8" s="172">
        <v>0</v>
      </c>
      <c r="G8" s="173">
        <f>E8*F8</f>
        <v>0</v>
      </c>
      <c r="O8" s="167">
        <v>2</v>
      </c>
      <c r="AA8" s="145">
        <v>11</v>
      </c>
      <c r="AB8" s="145">
        <v>3</v>
      </c>
      <c r="AC8" s="145">
        <v>59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4">
        <v>11</v>
      </c>
      <c r="CB8" s="174">
        <v>3</v>
      </c>
      <c r="CZ8" s="145">
        <v>0</v>
      </c>
    </row>
    <row r="9" spans="1:57" ht="12.75">
      <c r="A9" s="181"/>
      <c r="B9" s="182" t="s">
        <v>73</v>
      </c>
      <c r="C9" s="183" t="str">
        <f>CONCATENATE(B7," ",C7)</f>
        <v>0 Přípravné a pomocné práce</v>
      </c>
      <c r="D9" s="184"/>
      <c r="E9" s="185"/>
      <c r="F9" s="186"/>
      <c r="G9" s="187">
        <f>SUM(G7:G8)</f>
        <v>0</v>
      </c>
      <c r="O9" s="167">
        <v>4</v>
      </c>
      <c r="BA9" s="188">
        <f>SUM(BA7:BA8)</f>
        <v>0</v>
      </c>
      <c r="BB9" s="188">
        <f>SUM(BB7:BB8)</f>
        <v>0</v>
      </c>
      <c r="BC9" s="188">
        <f>SUM(BC7:BC8)</f>
        <v>0</v>
      </c>
      <c r="BD9" s="188">
        <f>SUM(BD7:BD8)</f>
        <v>0</v>
      </c>
      <c r="BE9" s="188">
        <f>SUM(BE7:BE8)</f>
        <v>0</v>
      </c>
    </row>
    <row r="10" spans="1:15" ht="12.75">
      <c r="A10" s="160" t="s">
        <v>72</v>
      </c>
      <c r="B10" s="161" t="s">
        <v>86</v>
      </c>
      <c r="C10" s="162" t="s">
        <v>87</v>
      </c>
      <c r="D10" s="163"/>
      <c r="E10" s="164"/>
      <c r="F10" s="164"/>
      <c r="G10" s="165"/>
      <c r="H10" s="166"/>
      <c r="I10" s="166"/>
      <c r="O10" s="167">
        <v>1</v>
      </c>
    </row>
    <row r="11" spans="1:104" ht="12.75">
      <c r="A11" s="168">
        <v>2</v>
      </c>
      <c r="B11" s="169" t="s">
        <v>88</v>
      </c>
      <c r="C11" s="170" t="s">
        <v>89</v>
      </c>
      <c r="D11" s="171" t="s">
        <v>90</v>
      </c>
      <c r="E11" s="172">
        <v>15.5</v>
      </c>
      <c r="F11" s="172">
        <v>0</v>
      </c>
      <c r="G11" s="173">
        <f>E11*F11</f>
        <v>0</v>
      </c>
      <c r="O11" s="167">
        <v>2</v>
      </c>
      <c r="AA11" s="145">
        <v>1</v>
      </c>
      <c r="AB11" s="145">
        <v>1</v>
      </c>
      <c r="AC11" s="145">
        <v>1</v>
      </c>
      <c r="AZ11" s="145">
        <v>1</v>
      </c>
      <c r="BA11" s="145">
        <f>IF(AZ11=1,G11,0)</f>
        <v>0</v>
      </c>
      <c r="BB11" s="145">
        <f>IF(AZ11=2,G11,0)</f>
        <v>0</v>
      </c>
      <c r="BC11" s="145">
        <f>IF(AZ11=3,G11,0)</f>
        <v>0</v>
      </c>
      <c r="BD11" s="145">
        <f>IF(AZ11=4,G11,0)</f>
        <v>0</v>
      </c>
      <c r="BE11" s="145">
        <f>IF(AZ11=5,G11,0)</f>
        <v>0</v>
      </c>
      <c r="CA11" s="174">
        <v>1</v>
      </c>
      <c r="CB11" s="174">
        <v>1</v>
      </c>
      <c r="CZ11" s="145">
        <v>0.1055</v>
      </c>
    </row>
    <row r="12" spans="1:15" ht="12.75">
      <c r="A12" s="175"/>
      <c r="B12" s="177"/>
      <c r="C12" s="226" t="s">
        <v>91</v>
      </c>
      <c r="D12" s="227"/>
      <c r="E12" s="178">
        <v>15.5</v>
      </c>
      <c r="F12" s="179"/>
      <c r="G12" s="180"/>
      <c r="M12" s="176" t="s">
        <v>91</v>
      </c>
      <c r="O12" s="167"/>
    </row>
    <row r="13" spans="1:104" ht="20.4">
      <c r="A13" s="168">
        <v>3</v>
      </c>
      <c r="B13" s="169" t="s">
        <v>92</v>
      </c>
      <c r="C13" s="170" t="s">
        <v>93</v>
      </c>
      <c r="D13" s="171" t="s">
        <v>90</v>
      </c>
      <c r="E13" s="172">
        <v>16.5</v>
      </c>
      <c r="F13" s="172">
        <v>0</v>
      </c>
      <c r="G13" s="173">
        <f>E13*F13</f>
        <v>0</v>
      </c>
      <c r="O13" s="167">
        <v>2</v>
      </c>
      <c r="AA13" s="145">
        <v>1</v>
      </c>
      <c r="AB13" s="145">
        <v>1</v>
      </c>
      <c r="AC13" s="145">
        <v>1</v>
      </c>
      <c r="AZ13" s="145">
        <v>1</v>
      </c>
      <c r="BA13" s="145">
        <f>IF(AZ13=1,G13,0)</f>
        <v>0</v>
      </c>
      <c r="BB13" s="145">
        <f>IF(AZ13=2,G13,0)</f>
        <v>0</v>
      </c>
      <c r="BC13" s="145">
        <f>IF(AZ13=3,G13,0)</f>
        <v>0</v>
      </c>
      <c r="BD13" s="145">
        <f>IF(AZ13=4,G13,0)</f>
        <v>0</v>
      </c>
      <c r="BE13" s="145">
        <f>IF(AZ13=5,G13,0)</f>
        <v>0</v>
      </c>
      <c r="CA13" s="174">
        <v>1</v>
      </c>
      <c r="CB13" s="174">
        <v>1</v>
      </c>
      <c r="CZ13" s="145">
        <v>0.05286</v>
      </c>
    </row>
    <row r="14" spans="1:57" ht="12.75">
      <c r="A14" s="181"/>
      <c r="B14" s="182" t="s">
        <v>73</v>
      </c>
      <c r="C14" s="183" t="str">
        <f>CONCATENATE(B10," ",C10)</f>
        <v>3 Svislé a kompletní konstrukce</v>
      </c>
      <c r="D14" s="184"/>
      <c r="E14" s="185"/>
      <c r="F14" s="186"/>
      <c r="G14" s="187">
        <f>SUM(G10:G13)</f>
        <v>0</v>
      </c>
      <c r="O14" s="167">
        <v>4</v>
      </c>
      <c r="BA14" s="188">
        <f>SUM(BA10:BA13)</f>
        <v>0</v>
      </c>
      <c r="BB14" s="188">
        <f>SUM(BB10:BB13)</f>
        <v>0</v>
      </c>
      <c r="BC14" s="188">
        <f>SUM(BC10:BC13)</f>
        <v>0</v>
      </c>
      <c r="BD14" s="188">
        <f>SUM(BD10:BD13)</f>
        <v>0</v>
      </c>
      <c r="BE14" s="188">
        <f>SUM(BE10:BE13)</f>
        <v>0</v>
      </c>
    </row>
    <row r="15" spans="1:15" ht="12.75">
      <c r="A15" s="160" t="s">
        <v>72</v>
      </c>
      <c r="B15" s="161" t="s">
        <v>94</v>
      </c>
      <c r="C15" s="162" t="s">
        <v>95</v>
      </c>
      <c r="D15" s="163"/>
      <c r="E15" s="164"/>
      <c r="F15" s="164"/>
      <c r="G15" s="165"/>
      <c r="H15" s="166"/>
      <c r="I15" s="166"/>
      <c r="O15" s="167">
        <v>1</v>
      </c>
    </row>
    <row r="16" spans="1:104" ht="12.75">
      <c r="A16" s="168">
        <v>4</v>
      </c>
      <c r="B16" s="169" t="s">
        <v>96</v>
      </c>
      <c r="C16" s="170" t="s">
        <v>97</v>
      </c>
      <c r="D16" s="171" t="s">
        <v>98</v>
      </c>
      <c r="E16" s="172">
        <v>11.34</v>
      </c>
      <c r="F16" s="172">
        <v>0</v>
      </c>
      <c r="G16" s="173">
        <f>E16*F16</f>
        <v>0</v>
      </c>
      <c r="O16" s="167">
        <v>2</v>
      </c>
      <c r="AA16" s="145">
        <v>1</v>
      </c>
      <c r="AB16" s="145">
        <v>1</v>
      </c>
      <c r="AC16" s="145">
        <v>1</v>
      </c>
      <c r="AZ16" s="145">
        <v>1</v>
      </c>
      <c r="BA16" s="145">
        <f>IF(AZ16=1,G16,0)</f>
        <v>0</v>
      </c>
      <c r="BB16" s="145">
        <f>IF(AZ16=2,G16,0)</f>
        <v>0</v>
      </c>
      <c r="BC16" s="145">
        <f>IF(AZ16=3,G16,0)</f>
        <v>0</v>
      </c>
      <c r="BD16" s="145">
        <f>IF(AZ16=4,G16,0)</f>
        <v>0</v>
      </c>
      <c r="BE16" s="145">
        <f>IF(AZ16=5,G16,0)</f>
        <v>0</v>
      </c>
      <c r="CA16" s="174">
        <v>1</v>
      </c>
      <c r="CB16" s="174">
        <v>1</v>
      </c>
      <c r="CZ16" s="145">
        <v>0.00431</v>
      </c>
    </row>
    <row r="17" spans="1:15" ht="12.75">
      <c r="A17" s="175"/>
      <c r="B17" s="177"/>
      <c r="C17" s="226" t="s">
        <v>99</v>
      </c>
      <c r="D17" s="227"/>
      <c r="E17" s="178">
        <v>11.34</v>
      </c>
      <c r="F17" s="179"/>
      <c r="G17" s="180"/>
      <c r="M17" s="176" t="s">
        <v>99</v>
      </c>
      <c r="O17" s="167"/>
    </row>
    <row r="18" spans="1:104" ht="12.75">
      <c r="A18" s="168">
        <v>5</v>
      </c>
      <c r="B18" s="169" t="s">
        <v>100</v>
      </c>
      <c r="C18" s="170" t="s">
        <v>101</v>
      </c>
      <c r="D18" s="171" t="s">
        <v>90</v>
      </c>
      <c r="E18" s="172">
        <v>31</v>
      </c>
      <c r="F18" s="172">
        <v>0</v>
      </c>
      <c r="G18" s="173">
        <f>E18*F18</f>
        <v>0</v>
      </c>
      <c r="O18" s="167">
        <v>2</v>
      </c>
      <c r="AA18" s="145">
        <v>1</v>
      </c>
      <c r="AB18" s="145">
        <v>1</v>
      </c>
      <c r="AC18" s="145">
        <v>1</v>
      </c>
      <c r="AZ18" s="145">
        <v>1</v>
      </c>
      <c r="BA18" s="145">
        <f>IF(AZ18=1,G18,0)</f>
        <v>0</v>
      </c>
      <c r="BB18" s="145">
        <f>IF(AZ18=2,G18,0)</f>
        <v>0</v>
      </c>
      <c r="BC18" s="145">
        <f>IF(AZ18=3,G18,0)</f>
        <v>0</v>
      </c>
      <c r="BD18" s="145">
        <f>IF(AZ18=4,G18,0)</f>
        <v>0</v>
      </c>
      <c r="BE18" s="145">
        <f>IF(AZ18=5,G18,0)</f>
        <v>0</v>
      </c>
      <c r="CA18" s="174">
        <v>1</v>
      </c>
      <c r="CB18" s="174">
        <v>1</v>
      </c>
      <c r="CZ18" s="145">
        <v>0.012</v>
      </c>
    </row>
    <row r="19" spans="1:104" ht="12.75">
      <c r="A19" s="168">
        <v>6</v>
      </c>
      <c r="B19" s="169" t="s">
        <v>102</v>
      </c>
      <c r="C19" s="170" t="s">
        <v>103</v>
      </c>
      <c r="D19" s="171" t="s">
        <v>90</v>
      </c>
      <c r="E19" s="172">
        <v>31</v>
      </c>
      <c r="F19" s="172">
        <v>0</v>
      </c>
      <c r="G19" s="173">
        <f>E19*F19</f>
        <v>0</v>
      </c>
      <c r="O19" s="167">
        <v>2</v>
      </c>
      <c r="AA19" s="145">
        <v>1</v>
      </c>
      <c r="AB19" s="145">
        <v>1</v>
      </c>
      <c r="AC19" s="145">
        <v>1</v>
      </c>
      <c r="AZ19" s="145">
        <v>1</v>
      </c>
      <c r="BA19" s="145">
        <f>IF(AZ19=1,G19,0)</f>
        <v>0</v>
      </c>
      <c r="BB19" s="145">
        <f>IF(AZ19=2,G19,0)</f>
        <v>0</v>
      </c>
      <c r="BC19" s="145">
        <f>IF(AZ19=3,G19,0)</f>
        <v>0</v>
      </c>
      <c r="BD19" s="145">
        <f>IF(AZ19=4,G19,0)</f>
        <v>0</v>
      </c>
      <c r="BE19" s="145">
        <f>IF(AZ19=5,G19,0)</f>
        <v>0</v>
      </c>
      <c r="CA19" s="174">
        <v>1</v>
      </c>
      <c r="CB19" s="174">
        <v>1</v>
      </c>
      <c r="CZ19" s="145">
        <v>0.00469</v>
      </c>
    </row>
    <row r="20" spans="1:57" ht="12.75">
      <c r="A20" s="181"/>
      <c r="B20" s="182" t="s">
        <v>73</v>
      </c>
      <c r="C20" s="183" t="str">
        <f>CONCATENATE(B15," ",C15)</f>
        <v>61 Upravy povrchů vnitřní</v>
      </c>
      <c r="D20" s="184"/>
      <c r="E20" s="185"/>
      <c r="F20" s="186"/>
      <c r="G20" s="187">
        <f>SUM(G15:G19)</f>
        <v>0</v>
      </c>
      <c r="O20" s="167">
        <v>4</v>
      </c>
      <c r="BA20" s="188">
        <f>SUM(BA15:BA19)</f>
        <v>0</v>
      </c>
      <c r="BB20" s="188">
        <f>SUM(BB15:BB19)</f>
        <v>0</v>
      </c>
      <c r="BC20" s="188">
        <f>SUM(BC15:BC19)</f>
        <v>0</v>
      </c>
      <c r="BD20" s="188">
        <f>SUM(BD15:BD19)</f>
        <v>0</v>
      </c>
      <c r="BE20" s="188">
        <f>SUM(BE15:BE19)</f>
        <v>0</v>
      </c>
    </row>
    <row r="21" spans="1:15" ht="12.75">
      <c r="A21" s="160" t="s">
        <v>72</v>
      </c>
      <c r="B21" s="161" t="s">
        <v>104</v>
      </c>
      <c r="C21" s="162" t="s">
        <v>105</v>
      </c>
      <c r="D21" s="163"/>
      <c r="E21" s="164"/>
      <c r="F21" s="164"/>
      <c r="G21" s="165"/>
      <c r="H21" s="166"/>
      <c r="I21" s="166"/>
      <c r="O21" s="167">
        <v>1</v>
      </c>
    </row>
    <row r="22" spans="1:104" ht="20.4">
      <c r="A22" s="168">
        <v>7</v>
      </c>
      <c r="B22" s="169" t="s">
        <v>106</v>
      </c>
      <c r="C22" s="170" t="s">
        <v>107</v>
      </c>
      <c r="D22" s="171" t="s">
        <v>108</v>
      </c>
      <c r="E22" s="172">
        <v>1</v>
      </c>
      <c r="F22" s="172">
        <v>0</v>
      </c>
      <c r="G22" s="173">
        <f>E22*F22</f>
        <v>0</v>
      </c>
      <c r="O22" s="167">
        <v>2</v>
      </c>
      <c r="AA22" s="145">
        <v>1</v>
      </c>
      <c r="AB22" s="145">
        <v>1</v>
      </c>
      <c r="AC22" s="145">
        <v>1</v>
      </c>
      <c r="AZ22" s="145">
        <v>1</v>
      </c>
      <c r="BA22" s="145">
        <f>IF(AZ22=1,G22,0)</f>
        <v>0</v>
      </c>
      <c r="BB22" s="145">
        <f>IF(AZ22=2,G22,0)</f>
        <v>0</v>
      </c>
      <c r="BC22" s="145">
        <f>IF(AZ22=3,G22,0)</f>
        <v>0</v>
      </c>
      <c r="BD22" s="145">
        <f>IF(AZ22=4,G22,0)</f>
        <v>0</v>
      </c>
      <c r="BE22" s="145">
        <f>IF(AZ22=5,G22,0)</f>
        <v>0</v>
      </c>
      <c r="CA22" s="174">
        <v>1</v>
      </c>
      <c r="CB22" s="174">
        <v>1</v>
      </c>
      <c r="CZ22" s="145">
        <v>0.01538</v>
      </c>
    </row>
    <row r="23" spans="1:57" ht="12.75">
      <c r="A23" s="181"/>
      <c r="B23" s="182" t="s">
        <v>73</v>
      </c>
      <c r="C23" s="183" t="str">
        <f>CONCATENATE(B21," ",C21)</f>
        <v>64 Výplně otvorů</v>
      </c>
      <c r="D23" s="184"/>
      <c r="E23" s="185"/>
      <c r="F23" s="186"/>
      <c r="G23" s="187">
        <f>SUM(G21:G22)</f>
        <v>0</v>
      </c>
      <c r="O23" s="167">
        <v>4</v>
      </c>
      <c r="BA23" s="188">
        <f>SUM(BA21:BA22)</f>
        <v>0</v>
      </c>
      <c r="BB23" s="188">
        <f>SUM(BB21:BB22)</f>
        <v>0</v>
      </c>
      <c r="BC23" s="188">
        <f>SUM(BC21:BC22)</f>
        <v>0</v>
      </c>
      <c r="BD23" s="188">
        <f>SUM(BD21:BD22)</f>
        <v>0</v>
      </c>
      <c r="BE23" s="188">
        <f>SUM(BE21:BE22)</f>
        <v>0</v>
      </c>
    </row>
    <row r="24" spans="1:15" ht="12.75">
      <c r="A24" s="160" t="s">
        <v>72</v>
      </c>
      <c r="B24" s="161" t="s">
        <v>109</v>
      </c>
      <c r="C24" s="162" t="s">
        <v>110</v>
      </c>
      <c r="D24" s="163"/>
      <c r="E24" s="164"/>
      <c r="F24" s="164"/>
      <c r="G24" s="165"/>
      <c r="H24" s="166"/>
      <c r="I24" s="166"/>
      <c r="O24" s="167">
        <v>1</v>
      </c>
    </row>
    <row r="25" spans="1:104" ht="20.4">
      <c r="A25" s="168">
        <v>8</v>
      </c>
      <c r="B25" s="169" t="s">
        <v>111</v>
      </c>
      <c r="C25" s="170" t="s">
        <v>112</v>
      </c>
      <c r="D25" s="171" t="s">
        <v>90</v>
      </c>
      <c r="E25" s="172">
        <v>120</v>
      </c>
      <c r="F25" s="172">
        <v>0</v>
      </c>
      <c r="G25" s="173">
        <f>E25*F25</f>
        <v>0</v>
      </c>
      <c r="O25" s="167">
        <v>2</v>
      </c>
      <c r="AA25" s="145">
        <v>1</v>
      </c>
      <c r="AB25" s="145">
        <v>1</v>
      </c>
      <c r="AC25" s="145">
        <v>1</v>
      </c>
      <c r="AZ25" s="145">
        <v>1</v>
      </c>
      <c r="BA25" s="145">
        <f>IF(AZ25=1,G25,0)</f>
        <v>0</v>
      </c>
      <c r="BB25" s="145">
        <f>IF(AZ25=2,G25,0)</f>
        <v>0</v>
      </c>
      <c r="BC25" s="145">
        <f>IF(AZ25=3,G25,0)</f>
        <v>0</v>
      </c>
      <c r="BD25" s="145">
        <f>IF(AZ25=4,G25,0)</f>
        <v>0</v>
      </c>
      <c r="BE25" s="145">
        <f>IF(AZ25=5,G25,0)</f>
        <v>0</v>
      </c>
      <c r="CA25" s="174">
        <v>1</v>
      </c>
      <c r="CB25" s="174">
        <v>1</v>
      </c>
      <c r="CZ25" s="145">
        <v>0</v>
      </c>
    </row>
    <row r="26" spans="1:57" ht="12.75">
      <c r="A26" s="181"/>
      <c r="B26" s="182" t="s">
        <v>73</v>
      </c>
      <c r="C26" s="183" t="str">
        <f>CONCATENATE(B24," ",C24)</f>
        <v>95 Dokončovací konstrukce na pozemních stavbách</v>
      </c>
      <c r="D26" s="184"/>
      <c r="E26" s="185"/>
      <c r="F26" s="186"/>
      <c r="G26" s="187">
        <f>SUM(G24:G25)</f>
        <v>0</v>
      </c>
      <c r="O26" s="167">
        <v>4</v>
      </c>
      <c r="BA26" s="188">
        <f>SUM(BA24:BA25)</f>
        <v>0</v>
      </c>
      <c r="BB26" s="188">
        <f>SUM(BB24:BB25)</f>
        <v>0</v>
      </c>
      <c r="BC26" s="188">
        <f>SUM(BC24:BC25)</f>
        <v>0</v>
      </c>
      <c r="BD26" s="188">
        <f>SUM(BD24:BD25)</f>
        <v>0</v>
      </c>
      <c r="BE26" s="188">
        <f>SUM(BE24:BE25)</f>
        <v>0</v>
      </c>
    </row>
    <row r="27" spans="1:15" ht="12.75">
      <c r="A27" s="160" t="s">
        <v>72</v>
      </c>
      <c r="B27" s="161" t="s">
        <v>113</v>
      </c>
      <c r="C27" s="162" t="s">
        <v>114</v>
      </c>
      <c r="D27" s="163"/>
      <c r="E27" s="164"/>
      <c r="F27" s="164"/>
      <c r="G27" s="165"/>
      <c r="H27" s="166"/>
      <c r="I27" s="166"/>
      <c r="O27" s="167">
        <v>1</v>
      </c>
    </row>
    <row r="28" spans="1:104" ht="20.4">
      <c r="A28" s="168">
        <v>9</v>
      </c>
      <c r="B28" s="169" t="s">
        <v>115</v>
      </c>
      <c r="C28" s="170" t="s">
        <v>116</v>
      </c>
      <c r="D28" s="171" t="s">
        <v>108</v>
      </c>
      <c r="E28" s="172">
        <v>4</v>
      </c>
      <c r="F28" s="172">
        <v>0</v>
      </c>
      <c r="G28" s="173">
        <f>E28*F28</f>
        <v>0</v>
      </c>
      <c r="O28" s="167">
        <v>2</v>
      </c>
      <c r="AA28" s="145">
        <v>1</v>
      </c>
      <c r="AB28" s="145">
        <v>7</v>
      </c>
      <c r="AC28" s="145">
        <v>7</v>
      </c>
      <c r="AZ28" s="145">
        <v>1</v>
      </c>
      <c r="BA28" s="145">
        <f>IF(AZ28=1,G28,0)</f>
        <v>0</v>
      </c>
      <c r="BB28" s="145">
        <f>IF(AZ28=2,G28,0)</f>
        <v>0</v>
      </c>
      <c r="BC28" s="145">
        <f>IF(AZ28=3,G28,0)</f>
        <v>0</v>
      </c>
      <c r="BD28" s="145">
        <f>IF(AZ28=4,G28,0)</f>
        <v>0</v>
      </c>
      <c r="BE28" s="145">
        <f>IF(AZ28=5,G28,0)</f>
        <v>0</v>
      </c>
      <c r="CA28" s="174">
        <v>1</v>
      </c>
      <c r="CB28" s="174">
        <v>7</v>
      </c>
      <c r="CZ28" s="145">
        <v>0</v>
      </c>
    </row>
    <row r="29" spans="1:15" ht="12.75">
      <c r="A29" s="175"/>
      <c r="B29" s="177"/>
      <c r="C29" s="226" t="s">
        <v>117</v>
      </c>
      <c r="D29" s="227"/>
      <c r="E29" s="178">
        <v>3</v>
      </c>
      <c r="F29" s="179"/>
      <c r="G29" s="180"/>
      <c r="M29" s="176" t="s">
        <v>117</v>
      </c>
      <c r="O29" s="167"/>
    </row>
    <row r="30" spans="1:15" ht="12.75">
      <c r="A30" s="175"/>
      <c r="B30" s="177"/>
      <c r="C30" s="226" t="s">
        <v>118</v>
      </c>
      <c r="D30" s="227"/>
      <c r="E30" s="178">
        <v>1</v>
      </c>
      <c r="F30" s="179"/>
      <c r="G30" s="180"/>
      <c r="M30" s="176" t="s">
        <v>118</v>
      </c>
      <c r="O30" s="167"/>
    </row>
    <row r="31" spans="1:104" ht="12.75">
      <c r="A31" s="168">
        <v>10</v>
      </c>
      <c r="B31" s="169" t="s">
        <v>119</v>
      </c>
      <c r="C31" s="170" t="s">
        <v>120</v>
      </c>
      <c r="D31" s="171" t="s">
        <v>90</v>
      </c>
      <c r="E31" s="172">
        <v>3</v>
      </c>
      <c r="F31" s="172">
        <v>0</v>
      </c>
      <c r="G31" s="173">
        <f>E31*F31</f>
        <v>0</v>
      </c>
      <c r="O31" s="167">
        <v>2</v>
      </c>
      <c r="AA31" s="145">
        <v>1</v>
      </c>
      <c r="AB31" s="145">
        <v>1</v>
      </c>
      <c r="AC31" s="145">
        <v>1</v>
      </c>
      <c r="AZ31" s="145">
        <v>1</v>
      </c>
      <c r="BA31" s="145">
        <f>IF(AZ31=1,G31,0)</f>
        <v>0</v>
      </c>
      <c r="BB31" s="145">
        <f>IF(AZ31=2,G31,0)</f>
        <v>0</v>
      </c>
      <c r="BC31" s="145">
        <f>IF(AZ31=3,G31,0)</f>
        <v>0</v>
      </c>
      <c r="BD31" s="145">
        <f>IF(AZ31=4,G31,0)</f>
        <v>0</v>
      </c>
      <c r="BE31" s="145">
        <f>IF(AZ31=5,G31,0)</f>
        <v>0</v>
      </c>
      <c r="CA31" s="174">
        <v>1</v>
      </c>
      <c r="CB31" s="174">
        <v>1</v>
      </c>
      <c r="CZ31" s="145">
        <v>0.00067</v>
      </c>
    </row>
    <row r="32" spans="1:104" ht="12.75">
      <c r="A32" s="168">
        <v>11</v>
      </c>
      <c r="B32" s="169" t="s">
        <v>121</v>
      </c>
      <c r="C32" s="170" t="s">
        <v>122</v>
      </c>
      <c r="D32" s="171" t="s">
        <v>108</v>
      </c>
      <c r="E32" s="172">
        <v>1</v>
      </c>
      <c r="F32" s="172">
        <v>0</v>
      </c>
      <c r="G32" s="173">
        <f>E32*F32</f>
        <v>0</v>
      </c>
      <c r="O32" s="167">
        <v>2</v>
      </c>
      <c r="AA32" s="145">
        <v>1</v>
      </c>
      <c r="AB32" s="145">
        <v>1</v>
      </c>
      <c r="AC32" s="145">
        <v>1</v>
      </c>
      <c r="AZ32" s="145">
        <v>1</v>
      </c>
      <c r="BA32" s="145">
        <f>IF(AZ32=1,G32,0)</f>
        <v>0</v>
      </c>
      <c r="BB32" s="145">
        <f>IF(AZ32=2,G32,0)</f>
        <v>0</v>
      </c>
      <c r="BC32" s="145">
        <f>IF(AZ32=3,G32,0)</f>
        <v>0</v>
      </c>
      <c r="BD32" s="145">
        <f>IF(AZ32=4,G32,0)</f>
        <v>0</v>
      </c>
      <c r="BE32" s="145">
        <f>IF(AZ32=5,G32,0)</f>
        <v>0</v>
      </c>
      <c r="CA32" s="174">
        <v>1</v>
      </c>
      <c r="CB32" s="174">
        <v>1</v>
      </c>
      <c r="CZ32" s="145">
        <v>0</v>
      </c>
    </row>
    <row r="33" spans="1:104" ht="12.75">
      <c r="A33" s="168">
        <v>12</v>
      </c>
      <c r="B33" s="169" t="s">
        <v>123</v>
      </c>
      <c r="C33" s="170" t="s">
        <v>124</v>
      </c>
      <c r="D33" s="171" t="s">
        <v>108</v>
      </c>
      <c r="E33" s="172">
        <v>1</v>
      </c>
      <c r="F33" s="172">
        <v>0</v>
      </c>
      <c r="G33" s="173">
        <f>E33*F33</f>
        <v>0</v>
      </c>
      <c r="O33" s="167">
        <v>2</v>
      </c>
      <c r="AA33" s="145">
        <v>1</v>
      </c>
      <c r="AB33" s="145">
        <v>1</v>
      </c>
      <c r="AC33" s="145">
        <v>1</v>
      </c>
      <c r="AZ33" s="145">
        <v>1</v>
      </c>
      <c r="BA33" s="145">
        <f>IF(AZ33=1,G33,0)</f>
        <v>0</v>
      </c>
      <c r="BB33" s="145">
        <f>IF(AZ33=2,G33,0)</f>
        <v>0</v>
      </c>
      <c r="BC33" s="145">
        <f>IF(AZ33=3,G33,0)</f>
        <v>0</v>
      </c>
      <c r="BD33" s="145">
        <f>IF(AZ33=4,G33,0)</f>
        <v>0</v>
      </c>
      <c r="BE33" s="145">
        <f>IF(AZ33=5,G33,0)</f>
        <v>0</v>
      </c>
      <c r="CA33" s="174">
        <v>1</v>
      </c>
      <c r="CB33" s="174">
        <v>1</v>
      </c>
      <c r="CZ33" s="145">
        <v>0</v>
      </c>
    </row>
    <row r="34" spans="1:104" ht="20.4">
      <c r="A34" s="168">
        <v>13</v>
      </c>
      <c r="B34" s="169" t="s">
        <v>125</v>
      </c>
      <c r="C34" s="170" t="s">
        <v>126</v>
      </c>
      <c r="D34" s="171" t="s">
        <v>90</v>
      </c>
      <c r="E34" s="172">
        <v>0.63</v>
      </c>
      <c r="F34" s="172">
        <v>0</v>
      </c>
      <c r="G34" s="173">
        <f>E34*F34</f>
        <v>0</v>
      </c>
      <c r="O34" s="167">
        <v>2</v>
      </c>
      <c r="AA34" s="145">
        <v>1</v>
      </c>
      <c r="AB34" s="145">
        <v>1</v>
      </c>
      <c r="AC34" s="145">
        <v>1</v>
      </c>
      <c r="AZ34" s="145">
        <v>1</v>
      </c>
      <c r="BA34" s="145">
        <f>IF(AZ34=1,G34,0)</f>
        <v>0</v>
      </c>
      <c r="BB34" s="145">
        <f>IF(AZ34=2,G34,0)</f>
        <v>0</v>
      </c>
      <c r="BC34" s="145">
        <f>IF(AZ34=3,G34,0)</f>
        <v>0</v>
      </c>
      <c r="BD34" s="145">
        <f>IF(AZ34=4,G34,0)</f>
        <v>0</v>
      </c>
      <c r="BE34" s="145">
        <f>IF(AZ34=5,G34,0)</f>
        <v>0</v>
      </c>
      <c r="CA34" s="174">
        <v>1</v>
      </c>
      <c r="CB34" s="174">
        <v>1</v>
      </c>
      <c r="CZ34" s="145">
        <v>0.00219</v>
      </c>
    </row>
    <row r="35" spans="1:15" ht="12.75">
      <c r="A35" s="175"/>
      <c r="B35" s="177"/>
      <c r="C35" s="226" t="s">
        <v>127</v>
      </c>
      <c r="D35" s="227"/>
      <c r="E35" s="178">
        <v>0.63</v>
      </c>
      <c r="F35" s="179"/>
      <c r="G35" s="180"/>
      <c r="M35" s="176" t="s">
        <v>127</v>
      </c>
      <c r="O35" s="167"/>
    </row>
    <row r="36" spans="1:104" ht="12.75">
      <c r="A36" s="168">
        <v>14</v>
      </c>
      <c r="B36" s="169" t="s">
        <v>128</v>
      </c>
      <c r="C36" s="170" t="s">
        <v>129</v>
      </c>
      <c r="D36" s="171" t="s">
        <v>90</v>
      </c>
      <c r="E36" s="172">
        <v>1.576</v>
      </c>
      <c r="F36" s="172">
        <v>0</v>
      </c>
      <c r="G36" s="173">
        <f>E36*F36</f>
        <v>0</v>
      </c>
      <c r="O36" s="167">
        <v>2</v>
      </c>
      <c r="AA36" s="145">
        <v>1</v>
      </c>
      <c r="AB36" s="145">
        <v>1</v>
      </c>
      <c r="AC36" s="145">
        <v>1</v>
      </c>
      <c r="AZ36" s="145">
        <v>1</v>
      </c>
      <c r="BA36" s="145">
        <f>IF(AZ36=1,G36,0)</f>
        <v>0</v>
      </c>
      <c r="BB36" s="145">
        <f>IF(AZ36=2,G36,0)</f>
        <v>0</v>
      </c>
      <c r="BC36" s="145">
        <f>IF(AZ36=3,G36,0)</f>
        <v>0</v>
      </c>
      <c r="BD36" s="145">
        <f>IF(AZ36=4,G36,0)</f>
        <v>0</v>
      </c>
      <c r="BE36" s="145">
        <f>IF(AZ36=5,G36,0)</f>
        <v>0</v>
      </c>
      <c r="CA36" s="174">
        <v>1</v>
      </c>
      <c r="CB36" s="174">
        <v>1</v>
      </c>
      <c r="CZ36" s="145">
        <v>0.00117</v>
      </c>
    </row>
    <row r="37" spans="1:15" ht="12.75">
      <c r="A37" s="175"/>
      <c r="B37" s="177"/>
      <c r="C37" s="226" t="s">
        <v>130</v>
      </c>
      <c r="D37" s="227"/>
      <c r="E37" s="178">
        <v>1.576</v>
      </c>
      <c r="F37" s="179"/>
      <c r="G37" s="180"/>
      <c r="M37" s="176" t="s">
        <v>130</v>
      </c>
      <c r="O37" s="167"/>
    </row>
    <row r="38" spans="1:104" ht="20.4">
      <c r="A38" s="168">
        <v>15</v>
      </c>
      <c r="B38" s="169" t="s">
        <v>131</v>
      </c>
      <c r="C38" s="170" t="s">
        <v>132</v>
      </c>
      <c r="D38" s="171" t="s">
        <v>90</v>
      </c>
      <c r="E38" s="172">
        <v>16.74</v>
      </c>
      <c r="F38" s="172">
        <v>0</v>
      </c>
      <c r="G38" s="173">
        <f>E38*F38</f>
        <v>0</v>
      </c>
      <c r="O38" s="167">
        <v>2</v>
      </c>
      <c r="AA38" s="145">
        <v>1</v>
      </c>
      <c r="AB38" s="145">
        <v>1</v>
      </c>
      <c r="AC38" s="145">
        <v>1</v>
      </c>
      <c r="AZ38" s="145">
        <v>1</v>
      </c>
      <c r="BA38" s="145">
        <f>IF(AZ38=1,G38,0)</f>
        <v>0</v>
      </c>
      <c r="BB38" s="145">
        <f>IF(AZ38=2,G38,0)</f>
        <v>0</v>
      </c>
      <c r="BC38" s="145">
        <f>IF(AZ38=3,G38,0)</f>
        <v>0</v>
      </c>
      <c r="BD38" s="145">
        <f>IF(AZ38=4,G38,0)</f>
        <v>0</v>
      </c>
      <c r="BE38" s="145">
        <f>IF(AZ38=5,G38,0)</f>
        <v>0</v>
      </c>
      <c r="CA38" s="174">
        <v>1</v>
      </c>
      <c r="CB38" s="174">
        <v>1</v>
      </c>
      <c r="CZ38" s="145">
        <v>0.00083</v>
      </c>
    </row>
    <row r="39" spans="1:15" ht="12.75">
      <c r="A39" s="175"/>
      <c r="B39" s="177"/>
      <c r="C39" s="226" t="s">
        <v>133</v>
      </c>
      <c r="D39" s="227"/>
      <c r="E39" s="178">
        <v>12.96</v>
      </c>
      <c r="F39" s="179"/>
      <c r="G39" s="180"/>
      <c r="M39" s="176" t="s">
        <v>133</v>
      </c>
      <c r="O39" s="167"/>
    </row>
    <row r="40" spans="1:15" ht="12.75">
      <c r="A40" s="175"/>
      <c r="B40" s="177"/>
      <c r="C40" s="226" t="s">
        <v>134</v>
      </c>
      <c r="D40" s="227"/>
      <c r="E40" s="178">
        <v>3.78</v>
      </c>
      <c r="F40" s="179"/>
      <c r="G40" s="180"/>
      <c r="M40" s="176" t="s">
        <v>134</v>
      </c>
      <c r="O40" s="167"/>
    </row>
    <row r="41" spans="1:104" ht="12.75">
      <c r="A41" s="168">
        <v>16</v>
      </c>
      <c r="B41" s="169" t="s">
        <v>135</v>
      </c>
      <c r="C41" s="170" t="s">
        <v>136</v>
      </c>
      <c r="D41" s="171" t="s">
        <v>90</v>
      </c>
      <c r="E41" s="172">
        <v>10.44</v>
      </c>
      <c r="F41" s="172">
        <v>0</v>
      </c>
      <c r="G41" s="173">
        <f>E41*F41</f>
        <v>0</v>
      </c>
      <c r="O41" s="167">
        <v>2</v>
      </c>
      <c r="AA41" s="145">
        <v>1</v>
      </c>
      <c r="AB41" s="145">
        <v>1</v>
      </c>
      <c r="AC41" s="145">
        <v>1</v>
      </c>
      <c r="AZ41" s="145">
        <v>1</v>
      </c>
      <c r="BA41" s="145">
        <f>IF(AZ41=1,G41,0)</f>
        <v>0</v>
      </c>
      <c r="BB41" s="145">
        <f>IF(AZ41=2,G41,0)</f>
        <v>0</v>
      </c>
      <c r="BC41" s="145">
        <f>IF(AZ41=3,G41,0)</f>
        <v>0</v>
      </c>
      <c r="BD41" s="145">
        <f>IF(AZ41=4,G41,0)</f>
        <v>0</v>
      </c>
      <c r="BE41" s="145">
        <f>IF(AZ41=5,G41,0)</f>
        <v>0</v>
      </c>
      <c r="CA41" s="174">
        <v>1</v>
      </c>
      <c r="CB41" s="174">
        <v>1</v>
      </c>
      <c r="CZ41" s="145">
        <v>0.00042</v>
      </c>
    </row>
    <row r="42" spans="1:15" ht="12.75">
      <c r="A42" s="175"/>
      <c r="B42" s="177"/>
      <c r="C42" s="226" t="s">
        <v>137</v>
      </c>
      <c r="D42" s="227"/>
      <c r="E42" s="178">
        <v>9.36</v>
      </c>
      <c r="F42" s="179"/>
      <c r="G42" s="180"/>
      <c r="M42" s="176" t="s">
        <v>137</v>
      </c>
      <c r="O42" s="167"/>
    </row>
    <row r="43" spans="1:15" ht="12.75">
      <c r="A43" s="175"/>
      <c r="B43" s="177"/>
      <c r="C43" s="226" t="s">
        <v>138</v>
      </c>
      <c r="D43" s="227"/>
      <c r="E43" s="178">
        <v>1.08</v>
      </c>
      <c r="F43" s="179"/>
      <c r="G43" s="180"/>
      <c r="M43" s="176" t="s">
        <v>138</v>
      </c>
      <c r="O43" s="167"/>
    </row>
    <row r="44" spans="1:104" ht="12.75">
      <c r="A44" s="168">
        <v>17</v>
      </c>
      <c r="B44" s="169" t="s">
        <v>139</v>
      </c>
      <c r="C44" s="170" t="s">
        <v>140</v>
      </c>
      <c r="D44" s="171" t="s">
        <v>141</v>
      </c>
      <c r="E44" s="172">
        <v>10</v>
      </c>
      <c r="F44" s="172">
        <v>0</v>
      </c>
      <c r="G44" s="173">
        <f>E44*F44</f>
        <v>0</v>
      </c>
      <c r="O44" s="167">
        <v>2</v>
      </c>
      <c r="AA44" s="145">
        <v>10</v>
      </c>
      <c r="AB44" s="145">
        <v>0</v>
      </c>
      <c r="AC44" s="145">
        <v>8</v>
      </c>
      <c r="AZ44" s="145">
        <v>5</v>
      </c>
      <c r="BA44" s="145">
        <f>IF(AZ44=1,G44,0)</f>
        <v>0</v>
      </c>
      <c r="BB44" s="145">
        <f>IF(AZ44=2,G44,0)</f>
        <v>0</v>
      </c>
      <c r="BC44" s="145">
        <f>IF(AZ44=3,G44,0)</f>
        <v>0</v>
      </c>
      <c r="BD44" s="145">
        <f>IF(AZ44=4,G44,0)</f>
        <v>0</v>
      </c>
      <c r="BE44" s="145">
        <f>IF(AZ44=5,G44,0)</f>
        <v>0</v>
      </c>
      <c r="CA44" s="174">
        <v>10</v>
      </c>
      <c r="CB44" s="174">
        <v>0</v>
      </c>
      <c r="CZ44" s="145">
        <v>0</v>
      </c>
    </row>
    <row r="45" spans="1:15" ht="12.75">
      <c r="A45" s="175"/>
      <c r="B45" s="177"/>
      <c r="C45" s="226" t="s">
        <v>142</v>
      </c>
      <c r="D45" s="227"/>
      <c r="E45" s="178">
        <v>10</v>
      </c>
      <c r="F45" s="179"/>
      <c r="G45" s="180"/>
      <c r="M45" s="176" t="s">
        <v>142</v>
      </c>
      <c r="O45" s="167"/>
    </row>
    <row r="46" spans="1:57" ht="12.75">
      <c r="A46" s="181"/>
      <c r="B46" s="182" t="s">
        <v>73</v>
      </c>
      <c r="C46" s="183" t="str">
        <f>CONCATENATE(B27," ",C27)</f>
        <v>96 Bourání konstrukcí</v>
      </c>
      <c r="D46" s="184"/>
      <c r="E46" s="185"/>
      <c r="F46" s="186"/>
      <c r="G46" s="187">
        <f>SUM(G27:G45)</f>
        <v>0</v>
      </c>
      <c r="O46" s="167">
        <v>4</v>
      </c>
      <c r="BA46" s="188">
        <f>SUM(BA27:BA45)</f>
        <v>0</v>
      </c>
      <c r="BB46" s="188">
        <f>SUM(BB27:BB45)</f>
        <v>0</v>
      </c>
      <c r="BC46" s="188">
        <f>SUM(BC27:BC45)</f>
        <v>0</v>
      </c>
      <c r="BD46" s="188">
        <f>SUM(BD27:BD45)</f>
        <v>0</v>
      </c>
      <c r="BE46" s="188">
        <f>SUM(BE27:BE45)</f>
        <v>0</v>
      </c>
    </row>
    <row r="47" spans="1:15" ht="12.75">
      <c r="A47" s="160" t="s">
        <v>72</v>
      </c>
      <c r="B47" s="161" t="s">
        <v>143</v>
      </c>
      <c r="C47" s="162" t="s">
        <v>144</v>
      </c>
      <c r="D47" s="163"/>
      <c r="E47" s="164"/>
      <c r="F47" s="164"/>
      <c r="G47" s="165"/>
      <c r="H47" s="166"/>
      <c r="I47" s="166"/>
      <c r="O47" s="167">
        <v>1</v>
      </c>
    </row>
    <row r="48" spans="1:104" ht="12.75">
      <c r="A48" s="168">
        <v>18</v>
      </c>
      <c r="B48" s="169" t="s">
        <v>145</v>
      </c>
      <c r="C48" s="170" t="s">
        <v>146</v>
      </c>
      <c r="D48" s="171" t="s">
        <v>147</v>
      </c>
      <c r="E48" s="172">
        <v>3.11259802</v>
      </c>
      <c r="F48" s="172">
        <v>0</v>
      </c>
      <c r="G48" s="173">
        <f>E48*F48</f>
        <v>0</v>
      </c>
      <c r="O48" s="167">
        <v>2</v>
      </c>
      <c r="AA48" s="145">
        <v>7</v>
      </c>
      <c r="AB48" s="145">
        <v>1</v>
      </c>
      <c r="AC48" s="145">
        <v>2</v>
      </c>
      <c r="AZ48" s="145">
        <v>1</v>
      </c>
      <c r="BA48" s="145">
        <f>IF(AZ48=1,G48,0)</f>
        <v>0</v>
      </c>
      <c r="BB48" s="145">
        <f>IF(AZ48=2,G48,0)</f>
        <v>0</v>
      </c>
      <c r="BC48" s="145">
        <f>IF(AZ48=3,G48,0)</f>
        <v>0</v>
      </c>
      <c r="BD48" s="145">
        <f>IF(AZ48=4,G48,0)</f>
        <v>0</v>
      </c>
      <c r="BE48" s="145">
        <f>IF(AZ48=5,G48,0)</f>
        <v>0</v>
      </c>
      <c r="CA48" s="174">
        <v>7</v>
      </c>
      <c r="CB48" s="174">
        <v>1</v>
      </c>
      <c r="CZ48" s="145">
        <v>0</v>
      </c>
    </row>
    <row r="49" spans="1:57" ht="12.75">
      <c r="A49" s="181"/>
      <c r="B49" s="182" t="s">
        <v>73</v>
      </c>
      <c r="C49" s="183" t="str">
        <f>CONCATENATE(B47," ",C47)</f>
        <v>99 Staveništní přesun hmot</v>
      </c>
      <c r="D49" s="184"/>
      <c r="E49" s="185"/>
      <c r="F49" s="186"/>
      <c r="G49" s="187">
        <f>SUM(G47:G48)</f>
        <v>0</v>
      </c>
      <c r="O49" s="167">
        <v>4</v>
      </c>
      <c r="BA49" s="188">
        <f>SUM(BA47:BA48)</f>
        <v>0</v>
      </c>
      <c r="BB49" s="188">
        <f>SUM(BB47:BB48)</f>
        <v>0</v>
      </c>
      <c r="BC49" s="188">
        <f>SUM(BC47:BC48)</f>
        <v>0</v>
      </c>
      <c r="BD49" s="188">
        <f>SUM(BD47:BD48)</f>
        <v>0</v>
      </c>
      <c r="BE49" s="188">
        <f>SUM(BE47:BE48)</f>
        <v>0</v>
      </c>
    </row>
    <row r="50" spans="1:15" ht="12.75">
      <c r="A50" s="160" t="s">
        <v>72</v>
      </c>
      <c r="B50" s="161" t="s">
        <v>148</v>
      </c>
      <c r="C50" s="162" t="s">
        <v>149</v>
      </c>
      <c r="D50" s="163"/>
      <c r="E50" s="164"/>
      <c r="F50" s="164"/>
      <c r="G50" s="165"/>
      <c r="H50" s="166"/>
      <c r="I50" s="166"/>
      <c r="O50" s="167">
        <v>1</v>
      </c>
    </row>
    <row r="51" spans="1:104" ht="12.75">
      <c r="A51" s="168">
        <v>19</v>
      </c>
      <c r="B51" s="169" t="s">
        <v>150</v>
      </c>
      <c r="C51" s="170" t="s">
        <v>151</v>
      </c>
      <c r="D51" s="171" t="s">
        <v>108</v>
      </c>
      <c r="E51" s="172">
        <v>1</v>
      </c>
      <c r="F51" s="172">
        <v>0</v>
      </c>
      <c r="G51" s="173">
        <f>E51*F51</f>
        <v>0</v>
      </c>
      <c r="O51" s="167">
        <v>2</v>
      </c>
      <c r="AA51" s="145">
        <v>1</v>
      </c>
      <c r="AB51" s="145">
        <v>7</v>
      </c>
      <c r="AC51" s="145">
        <v>7</v>
      </c>
      <c r="AZ51" s="145">
        <v>2</v>
      </c>
      <c r="BA51" s="145">
        <f>IF(AZ51=1,G51,0)</f>
        <v>0</v>
      </c>
      <c r="BB51" s="145">
        <f>IF(AZ51=2,G51,0)</f>
        <v>0</v>
      </c>
      <c r="BC51" s="145">
        <f>IF(AZ51=3,G51,0)</f>
        <v>0</v>
      </c>
      <c r="BD51" s="145">
        <f>IF(AZ51=4,G51,0)</f>
        <v>0</v>
      </c>
      <c r="BE51" s="145">
        <f>IF(AZ51=5,G51,0)</f>
        <v>0</v>
      </c>
      <c r="CA51" s="174">
        <v>1</v>
      </c>
      <c r="CB51" s="174">
        <v>7</v>
      </c>
      <c r="CZ51" s="145">
        <v>0</v>
      </c>
    </row>
    <row r="52" spans="1:104" ht="12.75">
      <c r="A52" s="168">
        <v>20</v>
      </c>
      <c r="B52" s="169" t="s">
        <v>152</v>
      </c>
      <c r="C52" s="170" t="s">
        <v>153</v>
      </c>
      <c r="D52" s="171" t="s">
        <v>108</v>
      </c>
      <c r="E52" s="172">
        <v>1</v>
      </c>
      <c r="F52" s="172">
        <v>0</v>
      </c>
      <c r="G52" s="173">
        <f>E52*F52</f>
        <v>0</v>
      </c>
      <c r="O52" s="167">
        <v>2</v>
      </c>
      <c r="AA52" s="145">
        <v>1</v>
      </c>
      <c r="AB52" s="145">
        <v>7</v>
      </c>
      <c r="AC52" s="145">
        <v>7</v>
      </c>
      <c r="AZ52" s="145">
        <v>2</v>
      </c>
      <c r="BA52" s="145">
        <f>IF(AZ52=1,G52,0)</f>
        <v>0</v>
      </c>
      <c r="BB52" s="145">
        <f>IF(AZ52=2,G52,0)</f>
        <v>0</v>
      </c>
      <c r="BC52" s="145">
        <f>IF(AZ52=3,G52,0)</f>
        <v>0</v>
      </c>
      <c r="BD52" s="145">
        <f>IF(AZ52=4,G52,0)</f>
        <v>0</v>
      </c>
      <c r="BE52" s="145">
        <f>IF(AZ52=5,G52,0)</f>
        <v>0</v>
      </c>
      <c r="CA52" s="174">
        <v>1</v>
      </c>
      <c r="CB52" s="174">
        <v>7</v>
      </c>
      <c r="CZ52" s="145">
        <v>0</v>
      </c>
    </row>
    <row r="53" spans="1:104" ht="12.75">
      <c r="A53" s="168">
        <v>21</v>
      </c>
      <c r="B53" s="169" t="s">
        <v>154</v>
      </c>
      <c r="C53" s="170" t="s">
        <v>155</v>
      </c>
      <c r="D53" s="171" t="s">
        <v>108</v>
      </c>
      <c r="E53" s="172">
        <v>1</v>
      </c>
      <c r="F53" s="172">
        <v>0</v>
      </c>
      <c r="G53" s="173">
        <f>E53*F53</f>
        <v>0</v>
      </c>
      <c r="O53" s="167">
        <v>2</v>
      </c>
      <c r="AA53" s="145">
        <v>3</v>
      </c>
      <c r="AB53" s="145">
        <v>7</v>
      </c>
      <c r="AC53" s="145">
        <v>61160403</v>
      </c>
      <c r="AZ53" s="145">
        <v>2</v>
      </c>
      <c r="BA53" s="145">
        <f>IF(AZ53=1,G53,0)</f>
        <v>0</v>
      </c>
      <c r="BB53" s="145">
        <f>IF(AZ53=2,G53,0)</f>
        <v>0</v>
      </c>
      <c r="BC53" s="145">
        <f>IF(AZ53=3,G53,0)</f>
        <v>0</v>
      </c>
      <c r="BD53" s="145">
        <f>IF(AZ53=4,G53,0)</f>
        <v>0</v>
      </c>
      <c r="BE53" s="145">
        <f>IF(AZ53=5,G53,0)</f>
        <v>0</v>
      </c>
      <c r="CA53" s="174">
        <v>3</v>
      </c>
      <c r="CB53" s="174">
        <v>7</v>
      </c>
      <c r="CZ53" s="145">
        <v>0.0185</v>
      </c>
    </row>
    <row r="54" spans="1:104" ht="12.75">
      <c r="A54" s="168">
        <v>22</v>
      </c>
      <c r="B54" s="169" t="s">
        <v>156</v>
      </c>
      <c r="C54" s="170" t="s">
        <v>157</v>
      </c>
      <c r="D54" s="171" t="s">
        <v>61</v>
      </c>
      <c r="E54" s="172"/>
      <c r="F54" s="172">
        <v>0</v>
      </c>
      <c r="G54" s="173">
        <f>E54*F54</f>
        <v>0</v>
      </c>
      <c r="O54" s="167">
        <v>2</v>
      </c>
      <c r="AA54" s="145">
        <v>7</v>
      </c>
      <c r="AB54" s="145">
        <v>1002</v>
      </c>
      <c r="AC54" s="145">
        <v>5</v>
      </c>
      <c r="AZ54" s="145">
        <v>2</v>
      </c>
      <c r="BA54" s="145">
        <f>IF(AZ54=1,G54,0)</f>
        <v>0</v>
      </c>
      <c r="BB54" s="145">
        <f>IF(AZ54=2,G54,0)</f>
        <v>0</v>
      </c>
      <c r="BC54" s="145">
        <f>IF(AZ54=3,G54,0)</f>
        <v>0</v>
      </c>
      <c r="BD54" s="145">
        <f>IF(AZ54=4,G54,0)</f>
        <v>0</v>
      </c>
      <c r="BE54" s="145">
        <f>IF(AZ54=5,G54,0)</f>
        <v>0</v>
      </c>
      <c r="CA54" s="174">
        <v>7</v>
      </c>
      <c r="CB54" s="174">
        <v>1002</v>
      </c>
      <c r="CZ54" s="145">
        <v>0</v>
      </c>
    </row>
    <row r="55" spans="1:57" ht="12.75">
      <c r="A55" s="181"/>
      <c r="B55" s="182" t="s">
        <v>73</v>
      </c>
      <c r="C55" s="183" t="str">
        <f>CONCATENATE(B50," ",C50)</f>
        <v>766 Konstrukce truhlářské</v>
      </c>
      <c r="D55" s="184"/>
      <c r="E55" s="185"/>
      <c r="F55" s="186"/>
      <c r="G55" s="187">
        <f>SUM(G50:G54)</f>
        <v>0</v>
      </c>
      <c r="O55" s="167">
        <v>4</v>
      </c>
      <c r="BA55" s="188">
        <f>SUM(BA50:BA54)</f>
        <v>0</v>
      </c>
      <c r="BB55" s="188">
        <f>SUM(BB50:BB54)</f>
        <v>0</v>
      </c>
      <c r="BC55" s="188">
        <f>SUM(BC50:BC54)</f>
        <v>0</v>
      </c>
      <c r="BD55" s="188">
        <f>SUM(BD50:BD54)</f>
        <v>0</v>
      </c>
      <c r="BE55" s="188">
        <f>SUM(BE50:BE54)</f>
        <v>0</v>
      </c>
    </row>
    <row r="56" spans="1:15" ht="12.75">
      <c r="A56" s="160" t="s">
        <v>72</v>
      </c>
      <c r="B56" s="161" t="s">
        <v>158</v>
      </c>
      <c r="C56" s="162" t="s">
        <v>159</v>
      </c>
      <c r="D56" s="163"/>
      <c r="E56" s="164"/>
      <c r="F56" s="164"/>
      <c r="G56" s="165"/>
      <c r="H56" s="166"/>
      <c r="I56" s="166"/>
      <c r="O56" s="167">
        <v>1</v>
      </c>
    </row>
    <row r="57" spans="1:104" ht="12.75">
      <c r="A57" s="168">
        <v>23</v>
      </c>
      <c r="B57" s="169" t="s">
        <v>160</v>
      </c>
      <c r="C57" s="170" t="s">
        <v>161</v>
      </c>
      <c r="D57" s="171" t="s">
        <v>108</v>
      </c>
      <c r="E57" s="172">
        <v>2</v>
      </c>
      <c r="F57" s="172">
        <v>0</v>
      </c>
      <c r="G57" s="173">
        <f>E57*F57</f>
        <v>0</v>
      </c>
      <c r="O57" s="167">
        <v>2</v>
      </c>
      <c r="AA57" s="145">
        <v>1</v>
      </c>
      <c r="AB57" s="145">
        <v>7</v>
      </c>
      <c r="AC57" s="145">
        <v>7</v>
      </c>
      <c r="AZ57" s="145">
        <v>2</v>
      </c>
      <c r="BA57" s="145">
        <f>IF(AZ57=1,G57,0)</f>
        <v>0</v>
      </c>
      <c r="BB57" s="145">
        <f>IF(AZ57=2,G57,0)</f>
        <v>0</v>
      </c>
      <c r="BC57" s="145">
        <f>IF(AZ57=3,G57,0)</f>
        <v>0</v>
      </c>
      <c r="BD57" s="145">
        <f>IF(AZ57=4,G57,0)</f>
        <v>0</v>
      </c>
      <c r="BE57" s="145">
        <f>IF(AZ57=5,G57,0)</f>
        <v>0</v>
      </c>
      <c r="CA57" s="174">
        <v>1</v>
      </c>
      <c r="CB57" s="174">
        <v>7</v>
      </c>
      <c r="CZ57" s="145">
        <v>0.00026</v>
      </c>
    </row>
    <row r="58" spans="1:104" ht="12.75">
      <c r="A58" s="168">
        <v>24</v>
      </c>
      <c r="B58" s="169" t="s">
        <v>162</v>
      </c>
      <c r="C58" s="170" t="s">
        <v>163</v>
      </c>
      <c r="D58" s="171" t="s">
        <v>108</v>
      </c>
      <c r="E58" s="172">
        <v>1</v>
      </c>
      <c r="F58" s="172">
        <v>0</v>
      </c>
      <c r="G58" s="173">
        <f>E58*F58</f>
        <v>0</v>
      </c>
      <c r="O58" s="167">
        <v>2</v>
      </c>
      <c r="AA58" s="145">
        <v>1</v>
      </c>
      <c r="AB58" s="145">
        <v>7</v>
      </c>
      <c r="AC58" s="145">
        <v>7</v>
      </c>
      <c r="AZ58" s="145">
        <v>2</v>
      </c>
      <c r="BA58" s="145">
        <f>IF(AZ58=1,G58,0)</f>
        <v>0</v>
      </c>
      <c r="BB58" s="145">
        <f>IF(AZ58=2,G58,0)</f>
        <v>0</v>
      </c>
      <c r="BC58" s="145">
        <f>IF(AZ58=3,G58,0)</f>
        <v>0</v>
      </c>
      <c r="BD58" s="145">
        <f>IF(AZ58=4,G58,0)</f>
        <v>0</v>
      </c>
      <c r="BE58" s="145">
        <f>IF(AZ58=5,G58,0)</f>
        <v>0</v>
      </c>
      <c r="CA58" s="174">
        <v>1</v>
      </c>
      <c r="CB58" s="174">
        <v>7</v>
      </c>
      <c r="CZ58" s="145">
        <v>0.00026</v>
      </c>
    </row>
    <row r="59" spans="1:104" ht="12.75">
      <c r="A59" s="168">
        <v>25</v>
      </c>
      <c r="B59" s="169" t="s">
        <v>164</v>
      </c>
      <c r="C59" s="170" t="s">
        <v>165</v>
      </c>
      <c r="D59" s="171" t="s">
        <v>108</v>
      </c>
      <c r="E59" s="172">
        <v>1</v>
      </c>
      <c r="F59" s="172">
        <v>0</v>
      </c>
      <c r="G59" s="173">
        <f>E59*F59</f>
        <v>0</v>
      </c>
      <c r="O59" s="167">
        <v>2</v>
      </c>
      <c r="AA59" s="145">
        <v>1</v>
      </c>
      <c r="AB59" s="145">
        <v>7</v>
      </c>
      <c r="AC59" s="145">
        <v>7</v>
      </c>
      <c r="AZ59" s="145">
        <v>2</v>
      </c>
      <c r="BA59" s="145">
        <f>IF(AZ59=1,G59,0)</f>
        <v>0</v>
      </c>
      <c r="BB59" s="145">
        <f>IF(AZ59=2,G59,0)</f>
        <v>0</v>
      </c>
      <c r="BC59" s="145">
        <f>IF(AZ59=3,G59,0)</f>
        <v>0</v>
      </c>
      <c r="BD59" s="145">
        <f>IF(AZ59=4,G59,0)</f>
        <v>0</v>
      </c>
      <c r="BE59" s="145">
        <f>IF(AZ59=5,G59,0)</f>
        <v>0</v>
      </c>
      <c r="CA59" s="174">
        <v>1</v>
      </c>
      <c r="CB59" s="174">
        <v>7</v>
      </c>
      <c r="CZ59" s="145">
        <v>0.00026</v>
      </c>
    </row>
    <row r="60" spans="1:15" ht="12.75">
      <c r="A60" s="175"/>
      <c r="B60" s="177"/>
      <c r="C60" s="226" t="s">
        <v>166</v>
      </c>
      <c r="D60" s="227"/>
      <c r="E60" s="178">
        <v>1</v>
      </c>
      <c r="F60" s="179"/>
      <c r="G60" s="180"/>
      <c r="M60" s="176" t="s">
        <v>166</v>
      </c>
      <c r="O60" s="167"/>
    </row>
    <row r="61" spans="1:15" ht="12.75">
      <c r="A61" s="175"/>
      <c r="B61" s="177"/>
      <c r="C61" s="226" t="s">
        <v>167</v>
      </c>
      <c r="D61" s="227"/>
      <c r="E61" s="178">
        <v>0</v>
      </c>
      <c r="F61" s="179"/>
      <c r="G61" s="180"/>
      <c r="M61" s="176" t="s">
        <v>167</v>
      </c>
      <c r="O61" s="167"/>
    </row>
    <row r="62" spans="1:104" ht="12.75">
      <c r="A62" s="168">
        <v>26</v>
      </c>
      <c r="B62" s="169" t="s">
        <v>168</v>
      </c>
      <c r="C62" s="170" t="s">
        <v>169</v>
      </c>
      <c r="D62" s="171" t="s">
        <v>108</v>
      </c>
      <c r="E62" s="172">
        <v>1</v>
      </c>
      <c r="F62" s="172">
        <v>0</v>
      </c>
      <c r="G62" s="173">
        <f>E62*F62</f>
        <v>0</v>
      </c>
      <c r="O62" s="167">
        <v>2</v>
      </c>
      <c r="AA62" s="145">
        <v>1</v>
      </c>
      <c r="AB62" s="145">
        <v>7</v>
      </c>
      <c r="AC62" s="145">
        <v>7</v>
      </c>
      <c r="AZ62" s="145">
        <v>2</v>
      </c>
      <c r="BA62" s="145">
        <f>IF(AZ62=1,G62,0)</f>
        <v>0</v>
      </c>
      <c r="BB62" s="145">
        <f>IF(AZ62=2,G62,0)</f>
        <v>0</v>
      </c>
      <c r="BC62" s="145">
        <f>IF(AZ62=3,G62,0)</f>
        <v>0</v>
      </c>
      <c r="BD62" s="145">
        <f>IF(AZ62=4,G62,0)</f>
        <v>0</v>
      </c>
      <c r="BE62" s="145">
        <f>IF(AZ62=5,G62,0)</f>
        <v>0</v>
      </c>
      <c r="CA62" s="174">
        <v>1</v>
      </c>
      <c r="CB62" s="174">
        <v>7</v>
      </c>
      <c r="CZ62" s="145">
        <v>0.085</v>
      </c>
    </row>
    <row r="63" spans="1:15" ht="12.75">
      <c r="A63" s="175"/>
      <c r="B63" s="177"/>
      <c r="C63" s="226" t="s">
        <v>170</v>
      </c>
      <c r="D63" s="227"/>
      <c r="E63" s="178">
        <v>1</v>
      </c>
      <c r="F63" s="179"/>
      <c r="G63" s="180"/>
      <c r="M63" s="176" t="s">
        <v>170</v>
      </c>
      <c r="O63" s="167"/>
    </row>
    <row r="64" spans="1:104" ht="12.75">
      <c r="A64" s="168">
        <v>27</v>
      </c>
      <c r="B64" s="169" t="s">
        <v>171</v>
      </c>
      <c r="C64" s="170" t="s">
        <v>172</v>
      </c>
      <c r="D64" s="171" t="s">
        <v>90</v>
      </c>
      <c r="E64" s="172">
        <v>4.8125</v>
      </c>
      <c r="F64" s="172">
        <v>0</v>
      </c>
      <c r="G64" s="173">
        <f>E64*F64</f>
        <v>0</v>
      </c>
      <c r="O64" s="167">
        <v>2</v>
      </c>
      <c r="AA64" s="145">
        <v>1</v>
      </c>
      <c r="AB64" s="145">
        <v>7</v>
      </c>
      <c r="AC64" s="145">
        <v>7</v>
      </c>
      <c r="AZ64" s="145">
        <v>2</v>
      </c>
      <c r="BA64" s="145">
        <f>IF(AZ64=1,G64,0)</f>
        <v>0</v>
      </c>
      <c r="BB64" s="145">
        <f>IF(AZ64=2,G64,0)</f>
        <v>0</v>
      </c>
      <c r="BC64" s="145">
        <f>IF(AZ64=3,G64,0)</f>
        <v>0</v>
      </c>
      <c r="BD64" s="145">
        <f>IF(AZ64=4,G64,0)</f>
        <v>0</v>
      </c>
      <c r="BE64" s="145">
        <f>IF(AZ64=5,G64,0)</f>
        <v>0</v>
      </c>
      <c r="CA64" s="174">
        <v>1</v>
      </c>
      <c r="CB64" s="174">
        <v>7</v>
      </c>
      <c r="CZ64" s="145">
        <v>0.00049</v>
      </c>
    </row>
    <row r="65" spans="1:15" ht="12.75">
      <c r="A65" s="175"/>
      <c r="B65" s="177"/>
      <c r="C65" s="226" t="s">
        <v>173</v>
      </c>
      <c r="D65" s="227"/>
      <c r="E65" s="178">
        <v>4.8125</v>
      </c>
      <c r="F65" s="179"/>
      <c r="G65" s="180"/>
      <c r="M65" s="176" t="s">
        <v>173</v>
      </c>
      <c r="O65" s="167"/>
    </row>
    <row r="66" spans="1:15" ht="12.75">
      <c r="A66" s="175"/>
      <c r="B66" s="177"/>
      <c r="C66" s="226" t="s">
        <v>174</v>
      </c>
      <c r="D66" s="227"/>
      <c r="E66" s="178">
        <v>0</v>
      </c>
      <c r="F66" s="179"/>
      <c r="G66" s="180"/>
      <c r="M66" s="176" t="s">
        <v>174</v>
      </c>
      <c r="O66" s="167"/>
    </row>
    <row r="67" spans="1:104" ht="20.4">
      <c r="A67" s="168">
        <v>28</v>
      </c>
      <c r="B67" s="169" t="s">
        <v>175</v>
      </c>
      <c r="C67" s="170" t="s">
        <v>176</v>
      </c>
      <c r="D67" s="171" t="s">
        <v>108</v>
      </c>
      <c r="E67" s="172">
        <v>1</v>
      </c>
      <c r="F67" s="172">
        <v>0</v>
      </c>
      <c r="G67" s="173">
        <f>E67*F67</f>
        <v>0</v>
      </c>
      <c r="O67" s="167">
        <v>2</v>
      </c>
      <c r="AA67" s="145">
        <v>3</v>
      </c>
      <c r="AB67" s="145">
        <v>7</v>
      </c>
      <c r="AC67" s="145" t="s">
        <v>175</v>
      </c>
      <c r="AZ67" s="145">
        <v>2</v>
      </c>
      <c r="BA67" s="145">
        <f>IF(AZ67=1,G67,0)</f>
        <v>0</v>
      </c>
      <c r="BB67" s="145">
        <f>IF(AZ67=2,G67,0)</f>
        <v>0</v>
      </c>
      <c r="BC67" s="145">
        <f>IF(AZ67=3,G67,0)</f>
        <v>0</v>
      </c>
      <c r="BD67" s="145">
        <f>IF(AZ67=4,G67,0)</f>
        <v>0</v>
      </c>
      <c r="BE67" s="145">
        <f>IF(AZ67=5,G67,0)</f>
        <v>0</v>
      </c>
      <c r="CA67" s="174">
        <v>3</v>
      </c>
      <c r="CB67" s="174">
        <v>7</v>
      </c>
      <c r="CZ67" s="145">
        <v>0.026</v>
      </c>
    </row>
    <row r="68" spans="1:15" ht="12.75">
      <c r="A68" s="175"/>
      <c r="B68" s="177"/>
      <c r="C68" s="226" t="s">
        <v>225</v>
      </c>
      <c r="D68" s="227"/>
      <c r="E68" s="178">
        <v>1</v>
      </c>
      <c r="F68" s="179"/>
      <c r="G68" s="180"/>
      <c r="M68" s="176" t="s">
        <v>177</v>
      </c>
      <c r="O68" s="167"/>
    </row>
    <row r="69" spans="1:104" ht="12.75">
      <c r="A69" s="168">
        <v>29</v>
      </c>
      <c r="B69" s="169" t="s">
        <v>178</v>
      </c>
      <c r="C69" s="170" t="s">
        <v>179</v>
      </c>
      <c r="D69" s="171" t="s">
        <v>108</v>
      </c>
      <c r="E69" s="172">
        <v>1</v>
      </c>
      <c r="F69" s="172">
        <v>0</v>
      </c>
      <c r="G69" s="173">
        <f>E69*F69</f>
        <v>0</v>
      </c>
      <c r="O69" s="167">
        <v>2</v>
      </c>
      <c r="AA69" s="145">
        <v>3</v>
      </c>
      <c r="AB69" s="145">
        <v>7</v>
      </c>
      <c r="AC69" s="145" t="s">
        <v>178</v>
      </c>
      <c r="AZ69" s="145">
        <v>2</v>
      </c>
      <c r="BA69" s="145">
        <f>IF(AZ69=1,G69,0)</f>
        <v>0</v>
      </c>
      <c r="BB69" s="145">
        <f>IF(AZ69=2,G69,0)</f>
        <v>0</v>
      </c>
      <c r="BC69" s="145">
        <f>IF(AZ69=3,G69,0)</f>
        <v>0</v>
      </c>
      <c r="BD69" s="145">
        <f>IF(AZ69=4,G69,0)</f>
        <v>0</v>
      </c>
      <c r="BE69" s="145">
        <f>IF(AZ69=5,G69,0)</f>
        <v>0</v>
      </c>
      <c r="CA69" s="174">
        <v>3</v>
      </c>
      <c r="CB69" s="174">
        <v>7</v>
      </c>
      <c r="CZ69" s="145">
        <v>0.022</v>
      </c>
    </row>
    <row r="70" spans="1:15" ht="12.75">
      <c r="A70" s="175"/>
      <c r="B70" s="177"/>
      <c r="C70" s="226" t="s">
        <v>180</v>
      </c>
      <c r="D70" s="227"/>
      <c r="E70" s="178">
        <v>1</v>
      </c>
      <c r="F70" s="179"/>
      <c r="G70" s="180"/>
      <c r="M70" s="176" t="s">
        <v>180</v>
      </c>
      <c r="O70" s="167"/>
    </row>
    <row r="71" spans="1:104" ht="12.75">
      <c r="A71" s="168">
        <v>30</v>
      </c>
      <c r="B71" s="169" t="s">
        <v>181</v>
      </c>
      <c r="C71" s="170" t="s">
        <v>182</v>
      </c>
      <c r="D71" s="171" t="s">
        <v>108</v>
      </c>
      <c r="E71" s="172">
        <v>1</v>
      </c>
      <c r="F71" s="172">
        <v>0</v>
      </c>
      <c r="G71" s="173">
        <f>E71*F71</f>
        <v>0</v>
      </c>
      <c r="O71" s="167">
        <v>2</v>
      </c>
      <c r="AA71" s="145">
        <v>3</v>
      </c>
      <c r="AB71" s="145">
        <v>7</v>
      </c>
      <c r="AC71" s="145" t="s">
        <v>181</v>
      </c>
      <c r="AZ71" s="145">
        <v>2</v>
      </c>
      <c r="BA71" s="145">
        <f>IF(AZ71=1,G71,0)</f>
        <v>0</v>
      </c>
      <c r="BB71" s="145">
        <f>IF(AZ71=2,G71,0)</f>
        <v>0</v>
      </c>
      <c r="BC71" s="145">
        <f>IF(AZ71=3,G71,0)</f>
        <v>0</v>
      </c>
      <c r="BD71" s="145">
        <f>IF(AZ71=4,G71,0)</f>
        <v>0</v>
      </c>
      <c r="BE71" s="145">
        <f>IF(AZ71=5,G71,0)</f>
        <v>0</v>
      </c>
      <c r="CA71" s="174">
        <v>3</v>
      </c>
      <c r="CB71" s="174">
        <v>7</v>
      </c>
      <c r="CZ71" s="145">
        <v>0</v>
      </c>
    </row>
    <row r="72" spans="1:104" ht="20.4">
      <c r="A72" s="168">
        <v>31</v>
      </c>
      <c r="B72" s="169" t="s">
        <v>183</v>
      </c>
      <c r="C72" s="170" t="s">
        <v>184</v>
      </c>
      <c r="D72" s="171" t="s">
        <v>108</v>
      </c>
      <c r="E72" s="172">
        <v>2</v>
      </c>
      <c r="F72" s="172">
        <v>0</v>
      </c>
      <c r="G72" s="173">
        <f>E72*F72</f>
        <v>0</v>
      </c>
      <c r="O72" s="167">
        <v>2</v>
      </c>
      <c r="AA72" s="145">
        <v>3</v>
      </c>
      <c r="AB72" s="145">
        <v>7</v>
      </c>
      <c r="AC72" s="145" t="s">
        <v>183</v>
      </c>
      <c r="AZ72" s="145">
        <v>2</v>
      </c>
      <c r="BA72" s="145">
        <f>IF(AZ72=1,G72,0)</f>
        <v>0</v>
      </c>
      <c r="BB72" s="145">
        <f>IF(AZ72=2,G72,0)</f>
        <v>0</v>
      </c>
      <c r="BC72" s="145">
        <f>IF(AZ72=3,G72,0)</f>
        <v>0</v>
      </c>
      <c r="BD72" s="145">
        <f>IF(AZ72=4,G72,0)</f>
        <v>0</v>
      </c>
      <c r="BE72" s="145">
        <f>IF(AZ72=5,G72,0)</f>
        <v>0</v>
      </c>
      <c r="CA72" s="174">
        <v>3</v>
      </c>
      <c r="CB72" s="174">
        <v>7</v>
      </c>
      <c r="CZ72" s="145">
        <v>0</v>
      </c>
    </row>
    <row r="73" spans="1:104" ht="12.75">
      <c r="A73" s="168">
        <v>32</v>
      </c>
      <c r="B73" s="169" t="s">
        <v>185</v>
      </c>
      <c r="C73" s="170" t="s">
        <v>186</v>
      </c>
      <c r="D73" s="171" t="s">
        <v>108</v>
      </c>
      <c r="E73" s="172">
        <v>1</v>
      </c>
      <c r="F73" s="172">
        <v>0</v>
      </c>
      <c r="G73" s="173">
        <f>E73*F73</f>
        <v>0</v>
      </c>
      <c r="O73" s="167">
        <v>2</v>
      </c>
      <c r="AA73" s="145">
        <v>3</v>
      </c>
      <c r="AB73" s="145">
        <v>7</v>
      </c>
      <c r="AC73" s="145" t="s">
        <v>185</v>
      </c>
      <c r="AZ73" s="145">
        <v>2</v>
      </c>
      <c r="BA73" s="145">
        <f>IF(AZ73=1,G73,0)</f>
        <v>0</v>
      </c>
      <c r="BB73" s="145">
        <f>IF(AZ73=2,G73,0)</f>
        <v>0</v>
      </c>
      <c r="BC73" s="145">
        <f>IF(AZ73=3,G73,0)</f>
        <v>0</v>
      </c>
      <c r="BD73" s="145">
        <f>IF(AZ73=4,G73,0)</f>
        <v>0</v>
      </c>
      <c r="BE73" s="145">
        <f>IF(AZ73=5,G73,0)</f>
        <v>0</v>
      </c>
      <c r="CA73" s="174">
        <v>3</v>
      </c>
      <c r="CB73" s="174">
        <v>7</v>
      </c>
      <c r="CZ73" s="145">
        <v>0</v>
      </c>
    </row>
    <row r="74" spans="1:15" ht="12.75">
      <c r="A74" s="175"/>
      <c r="B74" s="177"/>
      <c r="C74" s="226" t="s">
        <v>187</v>
      </c>
      <c r="D74" s="227"/>
      <c r="E74" s="178">
        <v>1</v>
      </c>
      <c r="F74" s="179"/>
      <c r="G74" s="180"/>
      <c r="M74" s="176" t="s">
        <v>187</v>
      </c>
      <c r="O74" s="167"/>
    </row>
    <row r="75" spans="1:104" ht="12.75">
      <c r="A75" s="168">
        <v>33</v>
      </c>
      <c r="B75" s="169" t="s">
        <v>188</v>
      </c>
      <c r="C75" s="170" t="s">
        <v>189</v>
      </c>
      <c r="D75" s="171" t="s">
        <v>85</v>
      </c>
      <c r="E75" s="172">
        <v>1</v>
      </c>
      <c r="F75" s="172">
        <v>0</v>
      </c>
      <c r="G75" s="173">
        <f>E75*F75</f>
        <v>0</v>
      </c>
      <c r="O75" s="167">
        <v>2</v>
      </c>
      <c r="AA75" s="145">
        <v>3</v>
      </c>
      <c r="AB75" s="145">
        <v>7</v>
      </c>
      <c r="AC75" s="145" t="s">
        <v>188</v>
      </c>
      <c r="AZ75" s="145">
        <v>2</v>
      </c>
      <c r="BA75" s="145">
        <f>IF(AZ75=1,G75,0)</f>
        <v>0</v>
      </c>
      <c r="BB75" s="145">
        <f>IF(AZ75=2,G75,0)</f>
        <v>0</v>
      </c>
      <c r="BC75" s="145">
        <f>IF(AZ75=3,G75,0)</f>
        <v>0</v>
      </c>
      <c r="BD75" s="145">
        <f>IF(AZ75=4,G75,0)</f>
        <v>0</v>
      </c>
      <c r="BE75" s="145">
        <f>IF(AZ75=5,G75,0)</f>
        <v>0</v>
      </c>
      <c r="CA75" s="174">
        <v>3</v>
      </c>
      <c r="CB75" s="174">
        <v>7</v>
      </c>
      <c r="CZ75" s="145">
        <v>0</v>
      </c>
    </row>
    <row r="76" spans="1:57" ht="12.75">
      <c r="A76" s="181"/>
      <c r="B76" s="182" t="s">
        <v>73</v>
      </c>
      <c r="C76" s="183" t="str">
        <f>CONCATENATE(B56," ",C56)</f>
        <v>769 Otvorové prvky z plastu</v>
      </c>
      <c r="D76" s="184"/>
      <c r="E76" s="185"/>
      <c r="F76" s="186"/>
      <c r="G76" s="187">
        <f>SUM(G56:G75)</f>
        <v>0</v>
      </c>
      <c r="O76" s="167">
        <v>4</v>
      </c>
      <c r="BA76" s="188">
        <f>SUM(BA56:BA75)</f>
        <v>0</v>
      </c>
      <c r="BB76" s="188">
        <f>SUM(BB56:BB75)</f>
        <v>0</v>
      </c>
      <c r="BC76" s="188">
        <f>SUM(BC56:BC75)</f>
        <v>0</v>
      </c>
      <c r="BD76" s="188">
        <f>SUM(BD56:BD75)</f>
        <v>0</v>
      </c>
      <c r="BE76" s="188">
        <f>SUM(BE56:BE75)</f>
        <v>0</v>
      </c>
    </row>
    <row r="77" spans="1:15" ht="12.75">
      <c r="A77" s="160" t="s">
        <v>72</v>
      </c>
      <c r="B77" s="161" t="s">
        <v>190</v>
      </c>
      <c r="C77" s="162" t="s">
        <v>191</v>
      </c>
      <c r="D77" s="163"/>
      <c r="E77" s="164"/>
      <c r="F77" s="164"/>
      <c r="G77" s="165"/>
      <c r="H77" s="166"/>
      <c r="I77" s="166"/>
      <c r="O77" s="167">
        <v>1</v>
      </c>
    </row>
    <row r="78" spans="1:104" ht="20.4">
      <c r="A78" s="168">
        <v>34</v>
      </c>
      <c r="B78" s="169" t="s">
        <v>192</v>
      </c>
      <c r="C78" s="170" t="s">
        <v>193</v>
      </c>
      <c r="D78" s="171" t="s">
        <v>85</v>
      </c>
      <c r="E78" s="172">
        <v>1</v>
      </c>
      <c r="F78" s="172">
        <v>0</v>
      </c>
      <c r="G78" s="173">
        <f>E78*F78</f>
        <v>0</v>
      </c>
      <c r="O78" s="167">
        <v>2</v>
      </c>
      <c r="AA78" s="145">
        <v>11</v>
      </c>
      <c r="AB78" s="145">
        <v>3</v>
      </c>
      <c r="AC78" s="145">
        <v>47</v>
      </c>
      <c r="AZ78" s="145">
        <v>4</v>
      </c>
      <c r="BA78" s="145">
        <f>IF(AZ78=1,G78,0)</f>
        <v>0</v>
      </c>
      <c r="BB78" s="145">
        <f>IF(AZ78=2,G78,0)</f>
        <v>0</v>
      </c>
      <c r="BC78" s="145">
        <f>IF(AZ78=3,G78,0)</f>
        <v>0</v>
      </c>
      <c r="BD78" s="145">
        <f>IF(AZ78=4,G78,0)</f>
        <v>0</v>
      </c>
      <c r="BE78" s="145">
        <f>IF(AZ78=5,G78,0)</f>
        <v>0</v>
      </c>
      <c r="CA78" s="174">
        <v>11</v>
      </c>
      <c r="CB78" s="174">
        <v>3</v>
      </c>
      <c r="CZ78" s="145">
        <v>0</v>
      </c>
    </row>
    <row r="79" spans="1:15" ht="12.75">
      <c r="A79" s="175"/>
      <c r="B79" s="177"/>
      <c r="C79" s="226" t="s">
        <v>194</v>
      </c>
      <c r="D79" s="227"/>
      <c r="E79" s="178">
        <v>1</v>
      </c>
      <c r="F79" s="179"/>
      <c r="G79" s="180"/>
      <c r="M79" s="176" t="s">
        <v>194</v>
      </c>
      <c r="O79" s="167"/>
    </row>
    <row r="80" spans="1:15" ht="12.75">
      <c r="A80" s="175"/>
      <c r="B80" s="177"/>
      <c r="C80" s="226" t="s">
        <v>223</v>
      </c>
      <c r="D80" s="227"/>
      <c r="E80" s="178">
        <v>0</v>
      </c>
      <c r="F80" s="179"/>
      <c r="G80" s="180"/>
      <c r="M80" s="176" t="s">
        <v>195</v>
      </c>
      <c r="O80" s="167"/>
    </row>
    <row r="81" spans="1:15" ht="12.75">
      <c r="A81" s="175"/>
      <c r="B81" s="177"/>
      <c r="C81" s="226" t="s">
        <v>224</v>
      </c>
      <c r="D81" s="227"/>
      <c r="E81" s="178">
        <v>0</v>
      </c>
      <c r="F81" s="179"/>
      <c r="G81" s="180"/>
      <c r="M81" s="176" t="s">
        <v>196</v>
      </c>
      <c r="O81" s="167"/>
    </row>
    <row r="82" spans="1:57" ht="12.75">
      <c r="A82" s="181"/>
      <c r="B82" s="182" t="s">
        <v>73</v>
      </c>
      <c r="C82" s="183" t="str">
        <f>CONCATENATE(B77," ",C77)</f>
        <v>M21 Elektromontáže</v>
      </c>
      <c r="D82" s="184"/>
      <c r="E82" s="185"/>
      <c r="F82" s="186"/>
      <c r="G82" s="187">
        <f>SUM(G77:G81)</f>
        <v>0</v>
      </c>
      <c r="O82" s="167">
        <v>4</v>
      </c>
      <c r="BA82" s="188">
        <f>SUM(BA77:BA81)</f>
        <v>0</v>
      </c>
      <c r="BB82" s="188">
        <f>SUM(BB77:BB81)</f>
        <v>0</v>
      </c>
      <c r="BC82" s="188">
        <f>SUM(BC77:BC81)</f>
        <v>0</v>
      </c>
      <c r="BD82" s="188">
        <f>SUM(BD77:BD81)</f>
        <v>0</v>
      </c>
      <c r="BE82" s="188">
        <f>SUM(BE77:BE81)</f>
        <v>0</v>
      </c>
    </row>
    <row r="83" spans="1:15" ht="12.75">
      <c r="A83" s="160" t="s">
        <v>72</v>
      </c>
      <c r="B83" s="161" t="s">
        <v>197</v>
      </c>
      <c r="C83" s="162" t="s">
        <v>198</v>
      </c>
      <c r="D83" s="163"/>
      <c r="E83" s="164"/>
      <c r="F83" s="164"/>
      <c r="G83" s="165"/>
      <c r="H83" s="166"/>
      <c r="I83" s="166"/>
      <c r="O83" s="167">
        <v>1</v>
      </c>
    </row>
    <row r="84" spans="1:104" ht="20.4">
      <c r="A84" s="168">
        <v>35</v>
      </c>
      <c r="B84" s="169" t="s">
        <v>199</v>
      </c>
      <c r="C84" s="170" t="s">
        <v>200</v>
      </c>
      <c r="D84" s="171" t="s">
        <v>147</v>
      </c>
      <c r="E84" s="172">
        <v>2.254006</v>
      </c>
      <c r="F84" s="172">
        <v>0</v>
      </c>
      <c r="G84" s="173">
        <f aca="true" t="shared" si="0" ref="G84:G90">E84*F84</f>
        <v>0</v>
      </c>
      <c r="O84" s="167">
        <v>2</v>
      </c>
      <c r="AA84" s="145">
        <v>8</v>
      </c>
      <c r="AB84" s="145">
        <v>0</v>
      </c>
      <c r="AC84" s="145">
        <v>3</v>
      </c>
      <c r="AZ84" s="145">
        <v>1</v>
      </c>
      <c r="BA84" s="145">
        <f aca="true" t="shared" si="1" ref="BA84:BA90">IF(AZ84=1,G84,0)</f>
        <v>0</v>
      </c>
      <c r="BB84" s="145">
        <f aca="true" t="shared" si="2" ref="BB84:BB90">IF(AZ84=2,G84,0)</f>
        <v>0</v>
      </c>
      <c r="BC84" s="145">
        <f aca="true" t="shared" si="3" ref="BC84:BC90">IF(AZ84=3,G84,0)</f>
        <v>0</v>
      </c>
      <c r="BD84" s="145">
        <f aca="true" t="shared" si="4" ref="BD84:BD90">IF(AZ84=4,G84,0)</f>
        <v>0</v>
      </c>
      <c r="BE84" s="145">
        <f aca="true" t="shared" si="5" ref="BE84:BE90">IF(AZ84=5,G84,0)</f>
        <v>0</v>
      </c>
      <c r="CA84" s="174">
        <v>8</v>
      </c>
      <c r="CB84" s="174">
        <v>0</v>
      </c>
      <c r="CZ84" s="145">
        <v>0</v>
      </c>
    </row>
    <row r="85" spans="1:104" ht="12.75">
      <c r="A85" s="168">
        <v>36</v>
      </c>
      <c r="B85" s="169" t="s">
        <v>201</v>
      </c>
      <c r="C85" s="170" t="s">
        <v>202</v>
      </c>
      <c r="D85" s="171" t="s">
        <v>147</v>
      </c>
      <c r="E85" s="172">
        <v>18.032048</v>
      </c>
      <c r="F85" s="172">
        <v>0</v>
      </c>
      <c r="G85" s="173">
        <f t="shared" si="0"/>
        <v>0</v>
      </c>
      <c r="O85" s="167">
        <v>2</v>
      </c>
      <c r="AA85" s="145">
        <v>8</v>
      </c>
      <c r="AB85" s="145">
        <v>1</v>
      </c>
      <c r="AC85" s="145">
        <v>3</v>
      </c>
      <c r="AZ85" s="145">
        <v>1</v>
      </c>
      <c r="BA85" s="145">
        <f t="shared" si="1"/>
        <v>0</v>
      </c>
      <c r="BB85" s="145">
        <f t="shared" si="2"/>
        <v>0</v>
      </c>
      <c r="BC85" s="145">
        <f t="shared" si="3"/>
        <v>0</v>
      </c>
      <c r="BD85" s="145">
        <f t="shared" si="4"/>
        <v>0</v>
      </c>
      <c r="BE85" s="145">
        <f t="shared" si="5"/>
        <v>0</v>
      </c>
      <c r="CA85" s="174">
        <v>8</v>
      </c>
      <c r="CB85" s="174">
        <v>1</v>
      </c>
      <c r="CZ85" s="145">
        <v>0</v>
      </c>
    </row>
    <row r="86" spans="1:104" ht="12.75">
      <c r="A86" s="168">
        <v>37</v>
      </c>
      <c r="B86" s="169" t="s">
        <v>203</v>
      </c>
      <c r="C86" s="170" t="s">
        <v>204</v>
      </c>
      <c r="D86" s="171" t="s">
        <v>147</v>
      </c>
      <c r="E86" s="172">
        <v>2.254006</v>
      </c>
      <c r="F86" s="172">
        <v>0</v>
      </c>
      <c r="G86" s="173">
        <f t="shared" si="0"/>
        <v>0</v>
      </c>
      <c r="O86" s="167">
        <v>2</v>
      </c>
      <c r="AA86" s="145">
        <v>8</v>
      </c>
      <c r="AB86" s="145">
        <v>0</v>
      </c>
      <c r="AC86" s="145">
        <v>3</v>
      </c>
      <c r="AZ86" s="145">
        <v>1</v>
      </c>
      <c r="BA86" s="145">
        <f t="shared" si="1"/>
        <v>0</v>
      </c>
      <c r="BB86" s="145">
        <f t="shared" si="2"/>
        <v>0</v>
      </c>
      <c r="BC86" s="145">
        <f t="shared" si="3"/>
        <v>0</v>
      </c>
      <c r="BD86" s="145">
        <f t="shared" si="4"/>
        <v>0</v>
      </c>
      <c r="BE86" s="145">
        <f t="shared" si="5"/>
        <v>0</v>
      </c>
      <c r="CA86" s="174">
        <v>8</v>
      </c>
      <c r="CB86" s="174">
        <v>0</v>
      </c>
      <c r="CZ86" s="145">
        <v>0</v>
      </c>
    </row>
    <row r="87" spans="1:104" ht="12.75">
      <c r="A87" s="168">
        <v>38</v>
      </c>
      <c r="B87" s="169" t="s">
        <v>205</v>
      </c>
      <c r="C87" s="170" t="s">
        <v>206</v>
      </c>
      <c r="D87" s="171" t="s">
        <v>147</v>
      </c>
      <c r="E87" s="172">
        <v>11.27003</v>
      </c>
      <c r="F87" s="172">
        <v>0</v>
      </c>
      <c r="G87" s="173">
        <f t="shared" si="0"/>
        <v>0</v>
      </c>
      <c r="O87" s="167">
        <v>2</v>
      </c>
      <c r="AA87" s="145">
        <v>8</v>
      </c>
      <c r="AB87" s="145">
        <v>0</v>
      </c>
      <c r="AC87" s="145">
        <v>3</v>
      </c>
      <c r="AZ87" s="145">
        <v>1</v>
      </c>
      <c r="BA87" s="145">
        <f t="shared" si="1"/>
        <v>0</v>
      </c>
      <c r="BB87" s="145">
        <f t="shared" si="2"/>
        <v>0</v>
      </c>
      <c r="BC87" s="145">
        <f t="shared" si="3"/>
        <v>0</v>
      </c>
      <c r="BD87" s="145">
        <f t="shared" si="4"/>
        <v>0</v>
      </c>
      <c r="BE87" s="145">
        <f t="shared" si="5"/>
        <v>0</v>
      </c>
      <c r="CA87" s="174">
        <v>8</v>
      </c>
      <c r="CB87" s="174">
        <v>0</v>
      </c>
      <c r="CZ87" s="145">
        <v>0</v>
      </c>
    </row>
    <row r="88" spans="1:104" ht="12.75">
      <c r="A88" s="168">
        <v>39</v>
      </c>
      <c r="B88" s="169" t="s">
        <v>207</v>
      </c>
      <c r="C88" s="170" t="s">
        <v>208</v>
      </c>
      <c r="D88" s="171" t="s">
        <v>147</v>
      </c>
      <c r="E88" s="172">
        <v>2.254006</v>
      </c>
      <c r="F88" s="172">
        <v>0</v>
      </c>
      <c r="G88" s="173">
        <f t="shared" si="0"/>
        <v>0</v>
      </c>
      <c r="O88" s="167">
        <v>2</v>
      </c>
      <c r="AA88" s="145">
        <v>8</v>
      </c>
      <c r="AB88" s="145">
        <v>0</v>
      </c>
      <c r="AC88" s="145">
        <v>3</v>
      </c>
      <c r="AZ88" s="145">
        <v>1</v>
      </c>
      <c r="BA88" s="145">
        <f t="shared" si="1"/>
        <v>0</v>
      </c>
      <c r="BB88" s="145">
        <f t="shared" si="2"/>
        <v>0</v>
      </c>
      <c r="BC88" s="145">
        <f t="shared" si="3"/>
        <v>0</v>
      </c>
      <c r="BD88" s="145">
        <f t="shared" si="4"/>
        <v>0</v>
      </c>
      <c r="BE88" s="145">
        <f t="shared" si="5"/>
        <v>0</v>
      </c>
      <c r="CA88" s="174">
        <v>8</v>
      </c>
      <c r="CB88" s="174">
        <v>0</v>
      </c>
      <c r="CZ88" s="145">
        <v>0</v>
      </c>
    </row>
    <row r="89" spans="1:104" ht="12.75">
      <c r="A89" s="168">
        <v>40</v>
      </c>
      <c r="B89" s="169" t="s">
        <v>209</v>
      </c>
      <c r="C89" s="170" t="s">
        <v>210</v>
      </c>
      <c r="D89" s="171" t="s">
        <v>147</v>
      </c>
      <c r="E89" s="172">
        <v>2.254006</v>
      </c>
      <c r="F89" s="172">
        <v>0</v>
      </c>
      <c r="G89" s="173">
        <f t="shared" si="0"/>
        <v>0</v>
      </c>
      <c r="O89" s="167">
        <v>2</v>
      </c>
      <c r="AA89" s="145">
        <v>8</v>
      </c>
      <c r="AB89" s="145">
        <v>0</v>
      </c>
      <c r="AC89" s="145">
        <v>3</v>
      </c>
      <c r="AZ89" s="145">
        <v>1</v>
      </c>
      <c r="BA89" s="145">
        <f t="shared" si="1"/>
        <v>0</v>
      </c>
      <c r="BB89" s="145">
        <f t="shared" si="2"/>
        <v>0</v>
      </c>
      <c r="BC89" s="145">
        <f t="shared" si="3"/>
        <v>0</v>
      </c>
      <c r="BD89" s="145">
        <f t="shared" si="4"/>
        <v>0</v>
      </c>
      <c r="BE89" s="145">
        <f t="shared" si="5"/>
        <v>0</v>
      </c>
      <c r="CA89" s="174">
        <v>8</v>
      </c>
      <c r="CB89" s="174">
        <v>0</v>
      </c>
      <c r="CZ89" s="145">
        <v>0</v>
      </c>
    </row>
    <row r="90" spans="1:104" ht="12.75">
      <c r="A90" s="168">
        <v>41</v>
      </c>
      <c r="B90" s="169" t="s">
        <v>211</v>
      </c>
      <c r="C90" s="170" t="s">
        <v>212</v>
      </c>
      <c r="D90" s="171" t="s">
        <v>147</v>
      </c>
      <c r="E90" s="172">
        <v>2.254006</v>
      </c>
      <c r="F90" s="172">
        <v>0</v>
      </c>
      <c r="G90" s="173">
        <f t="shared" si="0"/>
        <v>0</v>
      </c>
      <c r="O90" s="167">
        <v>2</v>
      </c>
      <c r="AA90" s="145">
        <v>8</v>
      </c>
      <c r="AB90" s="145">
        <v>0</v>
      </c>
      <c r="AC90" s="145">
        <v>3</v>
      </c>
      <c r="AZ90" s="145">
        <v>1</v>
      </c>
      <c r="BA90" s="145">
        <f t="shared" si="1"/>
        <v>0</v>
      </c>
      <c r="BB90" s="145">
        <f t="shared" si="2"/>
        <v>0</v>
      </c>
      <c r="BC90" s="145">
        <f t="shared" si="3"/>
        <v>0</v>
      </c>
      <c r="BD90" s="145">
        <f t="shared" si="4"/>
        <v>0</v>
      </c>
      <c r="BE90" s="145">
        <f t="shared" si="5"/>
        <v>0</v>
      </c>
      <c r="CA90" s="174">
        <v>8</v>
      </c>
      <c r="CB90" s="174">
        <v>0</v>
      </c>
      <c r="CZ90" s="145">
        <v>0</v>
      </c>
    </row>
    <row r="91" spans="1:57" ht="12.75">
      <c r="A91" s="181"/>
      <c r="B91" s="182" t="s">
        <v>73</v>
      </c>
      <c r="C91" s="183" t="str">
        <f>CONCATENATE(B83," ",C83)</f>
        <v>D96 Přesuny suti a vybouraných hmot</v>
      </c>
      <c r="D91" s="184"/>
      <c r="E91" s="185"/>
      <c r="F91" s="186"/>
      <c r="G91" s="187">
        <f>SUM(G83:G90)</f>
        <v>0</v>
      </c>
      <c r="O91" s="167">
        <v>4</v>
      </c>
      <c r="BA91" s="188">
        <f>SUM(BA83:BA90)</f>
        <v>0</v>
      </c>
      <c r="BB91" s="188">
        <f>SUM(BB83:BB90)</f>
        <v>0</v>
      </c>
      <c r="BC91" s="188">
        <f>SUM(BC83:BC90)</f>
        <v>0</v>
      </c>
      <c r="BD91" s="188">
        <f>SUM(BD83:BD90)</f>
        <v>0</v>
      </c>
      <c r="BE91" s="188">
        <f>SUM(BE83:BE90)</f>
        <v>0</v>
      </c>
    </row>
    <row r="92" ht="12.75">
      <c r="E92" s="145"/>
    </row>
    <row r="93" ht="12.75">
      <c r="E93" s="145"/>
    </row>
    <row r="94" ht="12.75">
      <c r="E94" s="145"/>
    </row>
    <row r="95" ht="12.75">
      <c r="E95" s="145"/>
    </row>
    <row r="96" ht="12.75">
      <c r="E96" s="145"/>
    </row>
    <row r="97" ht="12.75">
      <c r="E97" s="145"/>
    </row>
    <row r="98" ht="12.75">
      <c r="E98" s="145"/>
    </row>
    <row r="99" ht="12.75">
      <c r="E99" s="145"/>
    </row>
    <row r="100" ht="12.75">
      <c r="E100" s="145"/>
    </row>
    <row r="101" ht="12.75">
      <c r="E101" s="145"/>
    </row>
    <row r="102" ht="12.75">
      <c r="E102" s="145"/>
    </row>
    <row r="103" ht="12.75">
      <c r="E103" s="145"/>
    </row>
    <row r="104" ht="12.75">
      <c r="E104" s="145"/>
    </row>
    <row r="105" ht="12.75">
      <c r="E105" s="145"/>
    </row>
    <row r="106" ht="12.75">
      <c r="E106" s="145"/>
    </row>
    <row r="107" ht="12.75">
      <c r="E107" s="145"/>
    </row>
    <row r="108" ht="12.75">
      <c r="E108" s="145"/>
    </row>
    <row r="109" ht="12.75">
      <c r="E109" s="145"/>
    </row>
    <row r="110" ht="12.75">
      <c r="E110" s="145"/>
    </row>
    <row r="111" ht="12.75">
      <c r="E111" s="145"/>
    </row>
    <row r="112" ht="12.75">
      <c r="E112" s="145"/>
    </row>
    <row r="113" ht="12.75">
      <c r="E113" s="145"/>
    </row>
    <row r="114" ht="12.75">
      <c r="E114" s="145"/>
    </row>
    <row r="115" spans="1:7" ht="12.75">
      <c r="A115" s="189"/>
      <c r="B115" s="189"/>
      <c r="C115" s="189"/>
      <c r="D115" s="189"/>
      <c r="E115" s="189"/>
      <c r="F115" s="189"/>
      <c r="G115" s="189"/>
    </row>
    <row r="116" spans="1:7" ht="12.75">
      <c r="A116" s="189"/>
      <c r="B116" s="189"/>
      <c r="C116" s="189"/>
      <c r="D116" s="189"/>
      <c r="E116" s="189"/>
      <c r="F116" s="189"/>
      <c r="G116" s="189"/>
    </row>
    <row r="117" spans="1:7" ht="12.75">
      <c r="A117" s="189"/>
      <c r="B117" s="189"/>
      <c r="C117" s="189"/>
      <c r="D117" s="189"/>
      <c r="E117" s="189"/>
      <c r="F117" s="189"/>
      <c r="G117" s="189"/>
    </row>
    <row r="118" spans="1:7" ht="12.75">
      <c r="A118" s="189"/>
      <c r="B118" s="189"/>
      <c r="C118" s="189"/>
      <c r="D118" s="189"/>
      <c r="E118" s="189"/>
      <c r="F118" s="189"/>
      <c r="G118" s="189"/>
    </row>
    <row r="119" ht="12.75">
      <c r="E119" s="145"/>
    </row>
    <row r="120" ht="12.75">
      <c r="E120" s="145"/>
    </row>
    <row r="121" ht="12.75">
      <c r="E121" s="145"/>
    </row>
    <row r="122" ht="12.75">
      <c r="E122" s="145"/>
    </row>
    <row r="123" ht="12.75">
      <c r="E123" s="145"/>
    </row>
    <row r="124" ht="12.75">
      <c r="E124" s="145"/>
    </row>
    <row r="125" ht="12.75">
      <c r="E125" s="145"/>
    </row>
    <row r="126" ht="12.75">
      <c r="E126" s="145"/>
    </row>
    <row r="127" ht="12.75">
      <c r="E127" s="145"/>
    </row>
    <row r="128" ht="12.75">
      <c r="E128" s="145"/>
    </row>
    <row r="129" ht="12.75">
      <c r="E129" s="145"/>
    </row>
    <row r="130" ht="12.75">
      <c r="E130" s="145"/>
    </row>
    <row r="131" ht="12.75">
      <c r="E131" s="145"/>
    </row>
    <row r="132" ht="12.75">
      <c r="E132" s="145"/>
    </row>
    <row r="133" ht="12.75">
      <c r="E133" s="145"/>
    </row>
    <row r="134" ht="12.75">
      <c r="E134" s="145"/>
    </row>
    <row r="135" ht="12.75">
      <c r="E135" s="145"/>
    </row>
    <row r="136" ht="12.75">
      <c r="E136" s="145"/>
    </row>
    <row r="137" ht="12.75">
      <c r="E137" s="145"/>
    </row>
    <row r="138" ht="12.75">
      <c r="E138" s="145"/>
    </row>
    <row r="139" ht="12.75">
      <c r="E139" s="145"/>
    </row>
    <row r="140" ht="12.75">
      <c r="E140" s="145"/>
    </row>
    <row r="141" ht="12.75">
      <c r="E141" s="145"/>
    </row>
    <row r="142" ht="12.75">
      <c r="E142" s="145"/>
    </row>
    <row r="143" ht="12.75">
      <c r="E143" s="145"/>
    </row>
    <row r="144" ht="12.75">
      <c r="E144" s="145"/>
    </row>
    <row r="145" ht="12.75">
      <c r="E145" s="145"/>
    </row>
    <row r="146" ht="12.75">
      <c r="E146" s="145"/>
    </row>
    <row r="147" ht="12.75">
      <c r="E147" s="145"/>
    </row>
    <row r="148" ht="12.75">
      <c r="E148" s="145"/>
    </row>
    <row r="149" ht="12.75">
      <c r="E149" s="145"/>
    </row>
    <row r="150" spans="1:2" ht="12.75">
      <c r="A150" s="190"/>
      <c r="B150" s="190"/>
    </row>
    <row r="151" spans="1:7" ht="12.75">
      <c r="A151" s="189"/>
      <c r="B151" s="189"/>
      <c r="C151" s="192"/>
      <c r="D151" s="192"/>
      <c r="E151" s="193"/>
      <c r="F151" s="192"/>
      <c r="G151" s="194"/>
    </row>
    <row r="152" spans="1:7" ht="12.75">
      <c r="A152" s="195"/>
      <c r="B152" s="195"/>
      <c r="C152" s="189"/>
      <c r="D152" s="189"/>
      <c r="E152" s="196"/>
      <c r="F152" s="189"/>
      <c r="G152" s="189"/>
    </row>
    <row r="153" spans="1:7" ht="12.75">
      <c r="A153" s="189"/>
      <c r="B153" s="189"/>
      <c r="C153" s="189"/>
      <c r="D153" s="189"/>
      <c r="E153" s="196"/>
      <c r="F153" s="189"/>
      <c r="G153" s="189"/>
    </row>
    <row r="154" spans="1:7" ht="12.75">
      <c r="A154" s="189"/>
      <c r="B154" s="189"/>
      <c r="C154" s="189"/>
      <c r="D154" s="189"/>
      <c r="E154" s="196"/>
      <c r="F154" s="189"/>
      <c r="G154" s="189"/>
    </row>
    <row r="155" spans="1:7" ht="12.75">
      <c r="A155" s="189"/>
      <c r="B155" s="189"/>
      <c r="C155" s="189"/>
      <c r="D155" s="189"/>
      <c r="E155" s="196"/>
      <c r="F155" s="189"/>
      <c r="G155" s="189"/>
    </row>
    <row r="156" spans="1:7" ht="12.75">
      <c r="A156" s="189"/>
      <c r="B156" s="189"/>
      <c r="C156" s="189"/>
      <c r="D156" s="189"/>
      <c r="E156" s="196"/>
      <c r="F156" s="189"/>
      <c r="G156" s="189"/>
    </row>
    <row r="157" spans="1:7" ht="12.75">
      <c r="A157" s="189"/>
      <c r="B157" s="189"/>
      <c r="C157" s="189"/>
      <c r="D157" s="189"/>
      <c r="E157" s="196"/>
      <c r="F157" s="189"/>
      <c r="G157" s="189"/>
    </row>
    <row r="158" spans="1:7" ht="12.75">
      <c r="A158" s="189"/>
      <c r="B158" s="189"/>
      <c r="C158" s="189"/>
      <c r="D158" s="189"/>
      <c r="E158" s="196"/>
      <c r="F158" s="189"/>
      <c r="G158" s="189"/>
    </row>
    <row r="159" spans="1:7" ht="12.75">
      <c r="A159" s="189"/>
      <c r="B159" s="189"/>
      <c r="C159" s="189"/>
      <c r="D159" s="189"/>
      <c r="E159" s="196"/>
      <c r="F159" s="189"/>
      <c r="G159" s="189"/>
    </row>
    <row r="160" spans="1:7" ht="12.75">
      <c r="A160" s="189"/>
      <c r="B160" s="189"/>
      <c r="C160" s="189"/>
      <c r="D160" s="189"/>
      <c r="E160" s="196"/>
      <c r="F160" s="189"/>
      <c r="G160" s="189"/>
    </row>
    <row r="161" spans="1:7" ht="12.75">
      <c r="A161" s="189"/>
      <c r="B161" s="189"/>
      <c r="C161" s="189"/>
      <c r="D161" s="189"/>
      <c r="E161" s="196"/>
      <c r="F161" s="189"/>
      <c r="G161" s="189"/>
    </row>
    <row r="162" spans="1:7" ht="12.75">
      <c r="A162" s="189"/>
      <c r="B162" s="189"/>
      <c r="C162" s="189"/>
      <c r="D162" s="189"/>
      <c r="E162" s="196"/>
      <c r="F162" s="189"/>
      <c r="G162" s="189"/>
    </row>
    <row r="163" spans="1:7" ht="12.75">
      <c r="A163" s="189"/>
      <c r="B163" s="189"/>
      <c r="C163" s="189"/>
      <c r="D163" s="189"/>
      <c r="E163" s="196"/>
      <c r="F163" s="189"/>
      <c r="G163" s="189"/>
    </row>
    <row r="164" spans="1:7" ht="12.75">
      <c r="A164" s="189"/>
      <c r="B164" s="189"/>
      <c r="C164" s="189"/>
      <c r="D164" s="189"/>
      <c r="E164" s="196"/>
      <c r="F164" s="189"/>
      <c r="G164" s="189"/>
    </row>
  </sheetData>
  <mergeCells count="26">
    <mergeCell ref="C81:D81"/>
    <mergeCell ref="C60:D60"/>
    <mergeCell ref="C61:D61"/>
    <mergeCell ref="C63:D63"/>
    <mergeCell ref="C65:D65"/>
    <mergeCell ref="C66:D66"/>
    <mergeCell ref="C68:D68"/>
    <mergeCell ref="C70:D70"/>
    <mergeCell ref="C74:D74"/>
    <mergeCell ref="C79:D79"/>
    <mergeCell ref="C80:D80"/>
    <mergeCell ref="C39:D39"/>
    <mergeCell ref="C40:D40"/>
    <mergeCell ref="C42:D42"/>
    <mergeCell ref="C43:D43"/>
    <mergeCell ref="C45:D45"/>
    <mergeCell ref="C30:D30"/>
    <mergeCell ref="C35:D35"/>
    <mergeCell ref="C37:D37"/>
    <mergeCell ref="C12:D12"/>
    <mergeCell ref="C17:D17"/>
    <mergeCell ref="A1:G1"/>
    <mergeCell ref="A3:B3"/>
    <mergeCell ref="A4:B4"/>
    <mergeCell ref="E4:G4"/>
    <mergeCell ref="C29:D2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Karel</cp:lastModifiedBy>
  <dcterms:created xsi:type="dcterms:W3CDTF">2022-04-21T06:34:45Z</dcterms:created>
  <dcterms:modified xsi:type="dcterms:W3CDTF">2022-04-25T09:55:02Z</dcterms:modified>
  <cp:category/>
  <cp:version/>
  <cp:contentType/>
  <cp:contentStatus/>
</cp:coreProperties>
</file>