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000_Ostatní" sheetId="1" r:id="rId1"/>
    <sheet name="000_Vedlejší" sheetId="2" r:id="rId2"/>
    <sheet name="SO 001" sheetId="3" r:id="rId3"/>
    <sheet name="SO 101" sheetId="4" r:id="rId4"/>
    <sheet name="SO 181" sheetId="5" r:id="rId5"/>
    <sheet name="SO 201" sheetId="6" r:id="rId6"/>
    <sheet name="SO 201.1" sheetId="7" r:id="rId7"/>
    <sheet name="SO 202" sheetId="8" r:id="rId8"/>
  </sheets>
  <definedNames/>
  <calcPr/>
  <webPublishing/>
</workbook>
</file>

<file path=xl/sharedStrings.xml><?xml version="1.0" encoding="utf-8"?>
<sst xmlns="http://schemas.openxmlformats.org/spreadsheetml/2006/main" count="2843" uniqueCount="842">
  <si>
    <t>ASPE10</t>
  </si>
  <si>
    <t>S</t>
  </si>
  <si>
    <t>Soupis prací objektu</t>
  </si>
  <si>
    <t xml:space="preserve">Stavba: </t>
  </si>
  <si>
    <t>II/361</t>
  </si>
  <si>
    <t>Jevišovice, most ev. č. 361-008</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</si>
  <si>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</si>
  <si>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</si>
  <si>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</si>
  <si>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</si>
  <si>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</si>
  <si>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</si>
  <si>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</si>
  <si>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</si>
  <si>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</si>
  <si>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</si>
  <si>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</si>
  <si>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</si>
  <si>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</si>
  <si>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</si>
  <si>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</si>
  <si>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</si>
  <si>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</si>
  <si>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</si>
  <si>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</si>
  <si>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</si>
  <si>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</si>
  <si>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</si>
  <si>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</si>
  <si>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</si>
  <si>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</si>
  <si>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</si>
  <si>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</si>
  <si>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</si>
  <si>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</si>
  <si>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</si>
  <si>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</si>
  <si>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</si>
  <si>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</si>
  <si>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t>
  </si>
  <si>
    <t/>
  </si>
  <si>
    <t>OSTATNÍ POŽADAVKY - GEODETICKÉ ZAMĚŘENÍ</t>
  </si>
  <si>
    <t>KPL</t>
  </si>
  <si>
    <t>PP</t>
  </si>
  <si>
    <t>VV</t>
  </si>
  <si>
    <t>1=1,000 [A]</t>
  </si>
  <si>
    <t>TS</t>
  </si>
  <si>
    <t>zahrnuje veškeré náklady spojené s objednatelem požadovanými pracemi, především:  
- vytyčování jednotlivých konstrukčních částí objektů  
- zaměření konstrukce po odbourání částí konnstrukcí  
- měření jednotlivých dokončených konstrukčních částí před pokračováním prací  
- geodetické zaměření dokončené stavby</t>
  </si>
  <si>
    <t>02943</t>
  </si>
  <si>
    <t>OSTATNÍ POŽADAVKY - VYPRACOVÁNÍ RDS</t>
  </si>
  <si>
    <t>realizační dokumentace stavby</t>
  </si>
  <si>
    <t>zahrnuje veškeré náklady spojené s objednatelem požadovanými pracemi</t>
  </si>
  <si>
    <t>02944</t>
  </si>
  <si>
    <t>OSTAT POŽADAVKY - DOKUMENTACE SKUTEČ PROVEDENÍ V DIGIT FORMĚ</t>
  </si>
  <si>
    <t>02945</t>
  </si>
  <si>
    <t>OSTAT POŽADAVKY - GEOMETRICKÝ PLÁN</t>
  </si>
  <si>
    <t>stavba</t>
  </si>
  <si>
    <t>položka zahrnuje:  
- přípravu podkladů, podání žádosti na katastrální úřad  
- polní práce spojené s vyhotovením geometrického plánu  
- výpočetní a grafické kancelářské práce  
- úřední ověření výsledného geometrického plánu</t>
  </si>
  <si>
    <t>po demolici budovy</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</si>
  <si>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</si>
  <si>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</si>
  <si>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</si>
  <si>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7</t>
  </si>
  <si>
    <t>R</t>
  </si>
  <si>
    <t>OSTAT POŽADAVKY - PASPORTIZACE A MONITORING BLÍZKÝCH NEMOVITOSTÍ</t>
  </si>
  <si>
    <t>zahrnuje podrobnou evidenci a fotodokumentaci poruch blízkých nemovitostí, před stavbou, v průběhu stavby i po stavbě</t>
  </si>
  <si>
    <t>Vedlejší</t>
  </si>
  <si>
    <t>00001</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</si>
  <si>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</si>
  <si>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</si>
  <si>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</si>
  <si>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</si>
  <si>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</si>
  <si>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</si>
  <si>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</si>
  <si>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</si>
  <si>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</si>
  <si>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</si>
  <si>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</si>
  <si>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8</t>
  </si>
  <si>
    <t>00008</t>
  </si>
  <si>
    <t>Zajištění přístupů a příjezdů k sousedním nemovitostem  - popsáno v obchodních podmínkách, v zákoně č. 13/1997 Sb., a vyhlášce č. 104/1997</t>
  </si>
  <si>
    <t>00010</t>
  </si>
  <si>
    <t>Hlavní prohlídka mostu prováděná při uvedení stavby do provozu - popsáno v obchodních podmínkách</t>
  </si>
  <si>
    <t>vč. vložení do BMS</t>
  </si>
  <si>
    <t>12</t>
  </si>
  <si>
    <t>00012</t>
  </si>
  <si>
    <t>Mostní listy - popsáno v projektové dokumentaci</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</si>
  <si>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</si>
  <si>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</si>
  <si>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</si>
  <si>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</si>
  <si>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</si>
  <si>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</si>
  <si>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16</t>
  </si>
  <si>
    <t>00016</t>
  </si>
  <si>
    <t>Výpočet hluku ze stavební činnosti - popsáno v projektové dokumentaci a ve vyhlášce č. 272/2011</t>
  </si>
  <si>
    <t>17</t>
  </si>
  <si>
    <t>00017</t>
  </si>
  <si>
    <t>Havarijní, povodňový plán - popsáno v projektové dokumentaci a ve vyhl. č. 24/2011 Sb.</t>
  </si>
  <si>
    <t>18</t>
  </si>
  <si>
    <t>00018</t>
  </si>
  <si>
    <t>Návrh technologického postupu prací - popsáno v obchodních podmínkách</t>
  </si>
  <si>
    <t>SO 001</t>
  </si>
  <si>
    <t>Demolice budovy č.p. 175 a stodoly</t>
  </si>
  <si>
    <t>014102</t>
  </si>
  <si>
    <t>POPLATKY ZA SKLÁDKU</t>
  </si>
  <si>
    <t>T</t>
  </si>
  <si>
    <t>stavební suť</t>
  </si>
  <si>
    <t>z demolice budov: 
801,80*0,30*2,00t/m3=481,080 [A] 
z demolice jímky: 
30,00*0,10*2,30t/m3=6,900 [B] 
celkem: A+B=487,980 [C]</t>
  </si>
  <si>
    <t>zahrnuje veškeré poplatky provozovateli skládky související s uložením odpadu na skládce.</t>
  </si>
  <si>
    <t>Zemní práce</t>
  </si>
  <si>
    <t>11090</t>
  </si>
  <si>
    <t>VŠEOBECNÉ VYKLIZENÍ OSTATNÍCH PLOCH</t>
  </si>
  <si>
    <t>M2</t>
  </si>
  <si>
    <t>vyklizení pozemku a vnitřku budov  
včetně odvozu a likvidace v režii zhotovitele</t>
  </si>
  <si>
    <t>333=333,000 [A]</t>
  </si>
  <si>
    <t>zahrnuje odstranění všech překážek pro uskutečnění stavby</t>
  </si>
  <si>
    <t>11120</t>
  </si>
  <si>
    <t>ODSTRANĚNÍ KŘOVIN</t>
  </si>
  <si>
    <t>včetně odvozu a likvidace v režii zhotovitele</t>
  </si>
  <si>
    <t>15,00+25,00+10,00=50,000 [A]</t>
  </si>
  <si>
    <t>odstranění křovin a stromů do průměru 100 mm  
doprava dřevin bez ohledu na vzdálenost  
spálení na hromadách nebo štěpkování</t>
  </si>
  <si>
    <t>11204</t>
  </si>
  <si>
    <t>KÁCENÍ STROMŮ D KMENE DO 0,3M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</si>
  <si>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</si>
  <si>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</si>
  <si>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17411</t>
  </si>
  <si>
    <t>ZÁSYP JAM A RÝH ZEMINOU SE ZHUTNĚNÍM</t>
  </si>
  <si>
    <t>M3</t>
  </si>
  <si>
    <t>jímka na vodu</t>
  </si>
  <si>
    <t>4,00*3,00*2,50=30,000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</si>
  <si>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</si>
  <si>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18214</t>
  </si>
  <si>
    <t>ÚPRAVA POVRCHŮ SROVNÁNÍM ÚZEMÍ V TL DO 0,25M</t>
  </si>
  <si>
    <t>úprava pozemku po demolici budov</t>
  </si>
  <si>
    <t>333,00=333,000 [A]</t>
  </si>
  <si>
    <t>položka zahrnuje srovnání výškových rozdílů terénu</t>
  </si>
  <si>
    <t>18231</t>
  </si>
  <si>
    <t>ROZPROSTŘENÍ ORNICE V ROVINĚ V TL DO 0,10M</t>
  </si>
  <si>
    <t>rozprostření zeminy   
zemina z objeku SO 201 (pol. č. 13173)</t>
  </si>
  <si>
    <t>položka zahrnuje:  
nutné přemístění ornice z dočasných skládek vzdálených do 50m  
rozprostření ornice v předepsané tloušťce v rovině a ve svahu do 1:5</t>
  </si>
  <si>
    <t>18241</t>
  </si>
  <si>
    <t>ZALOŽENÍ TRÁVNÍKU RUČNÍM VÝSEVEM</t>
  </si>
  <si>
    <t>k pol. č. 18231</t>
  </si>
  <si>
    <t>Zahrnuje dodání předepsané travní směsi, její výsev na ornici, zalévání, první pokosení, to vše bez ohledu na sklon terénu</t>
  </si>
  <si>
    <t>184A1</t>
  </si>
  <si>
    <t>VYSAZOVÁNÍ KEŘŮ LISTNATÝCH S BALEM VČETNĚ VÝKOPU JAMKY</t>
  </si>
  <si>
    <t>náhradní výsadba 5 keřů</t>
  </si>
  <si>
    <t>5=5,000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</si>
  <si>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</si>
  <si>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184B11</t>
  </si>
  <si>
    <t>VYSAZOVÁNÍ STROMŮ LISTNATÝCH S BALEM OBVOD KMENE DO 8CM, VÝŠ DO 1,2M</t>
  </si>
  <si>
    <t>náhradní výsadba 3 ovocných stromů</t>
  </si>
  <si>
    <t>3=3,000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</si>
  <si>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</si>
  <si>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Svislé konstrukce</t>
  </si>
  <si>
    <t>11</t>
  </si>
  <si>
    <t>31812</t>
  </si>
  <si>
    <t>ZDI ODDĚLOVACÍ A OHRADNÍ Z DÍLCŮ ŽELEZOBETON</t>
  </si>
  <si>
    <t>prefabrikovaný betonový plot z dílců</t>
  </si>
  <si>
    <t>32,00*2,00*0,10=6,400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</si>
  <si>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</si>
  <si>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Ostatní konstrukce a práce</t>
  </si>
  <si>
    <t>966841</t>
  </si>
  <si>
    <t>ODSTRANĚNÍ OPLOCENÍ DŘEVĚNÉHO</t>
  </si>
  <si>
    <t>M</t>
  </si>
  <si>
    <t>oplocení pozemku, včetně odvozu a likvidace v režii zhotovitele</t>
  </si>
  <si>
    <t>6,80=6,800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</si>
  <si>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t>
  </si>
  <si>
    <t>13</t>
  </si>
  <si>
    <t>98142</t>
  </si>
  <si>
    <t>DEMOLICE BUDOV KAMENNÝCH A SMÍŠ S PODÍLEM KONSTR PŘES 30%</t>
  </si>
  <si>
    <t>M3OP</t>
  </si>
  <si>
    <t>včetně odvozu a uložení na skládku ve vzdálenosti do 23 km</t>
  </si>
  <si>
    <t>zastavěná plocha domu 102,50 m2, průměrná výška domu 5,20 m:  
102,50*5,20=533,000 [A] 
zastavěná plcoha stodoly 56,00m2, průměrná výška stodoly 4,80 m:  
56,00*4,80=268,800 [B] 
celkem: A+B=801,800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</si>
  <si>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</si>
  <si>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98814</t>
  </si>
  <si>
    <t>DEMOLICE DROBNÝCH STAVEB S PODÍLEM KONSTR DO 10% BETONOVÝCH</t>
  </si>
  <si>
    <t>jímka na vodu:  
4,00*3,00*2,50=30,000 [A]</t>
  </si>
  <si>
    <t>SO 101</t>
  </si>
  <si>
    <t>Komunikace II/361</t>
  </si>
  <si>
    <t>přebytečná zemina, kamení</t>
  </si>
  <si>
    <t>"122738" 
63,72*2,00 t/m3=127,440 [A] 
"132738" 
25,44*2,00 t/m3=50,880 [B] 
"133738" 
9,57*2,00 t/m3=19,140 [C] 
celkem: A+B+C=197,460 [D]</t>
  </si>
  <si>
    <t>11352</t>
  </si>
  <si>
    <t>ODSTRANĚNÍ CHODNÍKOVÝCH A SILNIČNÍCH OBRUBNÍKŮ BETONOVÝCH</t>
  </si>
  <si>
    <t>výměna obruníků  
včetně likvidace a odvozu vybourané suti v režii zhotovitele</t>
  </si>
  <si>
    <t>5,00=5,000 [A]</t>
  </si>
  <si>
    <t>Položka zahrnuje veškerou manipulaci s vybouranou sutí a s vybouranými hmotami vč. uložení na skládku. Nezahrnuje poplatek za skládku</t>
  </si>
  <si>
    <t>11372</t>
  </si>
  <si>
    <t>FRÉZOVÁNÍ ZPEVNĚNÝCH PLOCH ASFALTOVÝCH</t>
  </si>
  <si>
    <t>258,30*6,80*0,08=140,515 [A]</t>
  </si>
  <si>
    <t>Položka zahrnuje veškerou manipulaci s vybouranou sutí a s vybouranými hmotami vč. uložení na skládku. Nezahrnuje poplatek za skládku.</t>
  </si>
  <si>
    <t>122738</t>
  </si>
  <si>
    <t>ODKOPÁVKY A PROKOPÁVKY OBECNÉ TŘ. I, ODVOZ DO 20KM</t>
  </si>
  <si>
    <t>pro zpevněnou krajnici a odvodňovací rigol: 
1,20*0,30*(120,00+57,00)=63,720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</si>
  <si>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</si>
  <si>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</si>
  <si>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</si>
  <si>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</si>
  <si>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další 3 km dopravy na skládku</t>
  </si>
  <si>
    <t>63,72*3=191,160 [A]</t>
  </si>
  <si>
    <t>Položka zahrnuje samostatnou dopravu zeminy. Množství se určí jako součin kubatutry [m3] a požadované vzdálenosti [km].</t>
  </si>
  <si>
    <t>132738</t>
  </si>
  <si>
    <t>HLOUBENÍ RÝH ŠÍŘ DO 2M PAŽ I NEPAŽ TŘ. I, ODVOZ DO 20KM</t>
  </si>
  <si>
    <t>propojení horské vpusti a šachty:  
1,20*1,00*11,20=13,440 [A] 
dešťová kanalizace od šachty:  
1,20*1,00*10,00=12,000 [B] 
celkem: A+B=25,440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</si>
  <si>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</si>
  <si>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</si>
  <si>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</si>
  <si>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25,44*3=76,320 [A]</t>
  </si>
  <si>
    <t>133738</t>
  </si>
  <si>
    <t>HLOUBENÍ ŠACHET ZAPAŽ I NEPAŽ TŘ. I, ODVOZ DO 20KM</t>
  </si>
  <si>
    <t>horská vpusť:  
3,00*1,90*1,30=7,410 [A] 
kanalizační šachta:  
1,20*1,20*1,50=2,160 [B] 
celkem: A+B=9,570 [C]</t>
  </si>
  <si>
    <t>13373B</t>
  </si>
  <si>
    <t>HLOUBENÍ ŠACHET ZAPAŽ I NEPAŽ TŘ. I - DOPRAVA</t>
  </si>
  <si>
    <t>9,57*3=28,710 [A]</t>
  </si>
  <si>
    <t>17120</t>
  </si>
  <si>
    <t>ULOŽENÍ SYPANINY DO NÁSYPŮ A NA SKLÁDKY BEZ ZHUTNĚNÍ</t>
  </si>
  <si>
    <t>"122738" 
63,72=63,720 [A] 
"132738" 
25,44=25,440 [B] 
"133738" 
9,57=9,570 [C] 
celkem: A+B+C=98,730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</si>
  <si>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</si>
  <si>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</si>
  <si>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</si>
  <si>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štěrkopísek 0/32</t>
  </si>
  <si>
    <t>potrubí:  
1,20*0,50*(11,20+10,00)-7,632=5,088 [A] 
horské vpusti:  
4,76*0,75=3,570 [B] 
kanaliźační šachty:  
2,16-0,61=1,550 [C] 
celkem: A+B+C=10,208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</si>
  <si>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</si>
  <si>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</si>
  <si>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</si>
  <si>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hutněný obsyp potrubí pískem 0/4, tl. min. 300 mm</t>
  </si>
  <si>
    <t>1,20*0,30*(11,20+10,00)=7,632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</si>
  <si>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</si>
  <si>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</si>
  <si>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451315</t>
  </si>
  <si>
    <t>PODKLADNÍ A VÝPLŇOVÉ VRSTVY Z PROSTÉHO BETONU C30/37</t>
  </si>
  <si>
    <t>lože z betonu C 30/37 - XF4, tl. 150 mm, pod dlažbu z lom. kamene</t>
  </si>
  <si>
    <t>(0,6+0,512+0,25)*0,15=0,204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</si>
  <si>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</si>
  <si>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</si>
  <si>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</si>
  <si>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pískové lože pod potrubí fr. 0/4</t>
  </si>
  <si>
    <t>položka zahrnuje dodávku předepsaného kameniva, mimostaveništní a vnitrostaveništní dopravu a jeho uložení  
není-li v zadávací dokumentaci uvedeno jinak, jedná se o nakupovaný materiál</t>
  </si>
  <si>
    <t>465512</t>
  </si>
  <si>
    <t>DLAŽBY Z LOMOVÉHO KAMENE NA MC</t>
  </si>
  <si>
    <t>odláždění horské vpusti lomovým kamenem včetně spárování</t>
  </si>
  <si>
    <t>(0,6+0,512+0,25)*0,20=0,272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</si>
  <si>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t>
  </si>
  <si>
    <t>Komunikace</t>
  </si>
  <si>
    <t>572212</t>
  </si>
  <si>
    <t>SPOJOVACÍ POSTŘIK Z MODIFIK ASFALTU DO 0,5KG/M2</t>
  </si>
  <si>
    <t>pod obrusnou vrstvu PS-C 60 BP5 0,25 kg/m2:  
1760,00=1 760,000 [A]</t>
  </si>
  <si>
    <t>- dodání všech předepsaných materiálů pro postřiky v předepsaném množství  
- provedení dle předepsaného technologického předpisu  
- zřízení vrstvy bez rozlišení šířky, pokládání vrstvy po etapách  
- úpravu napojení, ukončení</t>
  </si>
  <si>
    <t>pod ložní vrstvu PS-CP 60 BP5 0,40 kg/m2: 
1760,00 - (50,50*6,00)=1 457,000 [A]</t>
  </si>
  <si>
    <t>574B44</t>
  </si>
  <si>
    <t>ASFALTOVÝ BETON PRO OBRUSNÉ VRSTVY MODIFIK ACO 11+ TL. 50MM</t>
  </si>
  <si>
    <t>v celé ploše úpravy PMB 25/55-60:  
1760,00=1 760,000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</si>
  <si>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</si>
  <si>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19</t>
  </si>
  <si>
    <t>574D66</t>
  </si>
  <si>
    <t>ASFALTOVÝ BETON PRO LOŽNÍ VRSTVY MODIFIK ACL 16+ TL. 70MM</t>
  </si>
  <si>
    <t>v celé ploše úpravy ACL 16+PMB 25/55-55:  
1760,00 - (50,50*6,00)=1 457,000 [A]</t>
  </si>
  <si>
    <t>20</t>
  </si>
  <si>
    <t>58222</t>
  </si>
  <si>
    <t>DLÁŽDĚNÉ KRYTY Z DROBNÝCH KOSTEK DO LOŽE Z MC</t>
  </si>
  <si>
    <t>žulové kostky do lože z betonu C30/37 - XF4, tl. 150 mm  
včetně dodání betonu a spárování</t>
  </si>
  <si>
    <t>zpevněná krajnice podél sanovaného svahu v šíř. 0,50 m, délce 120 m a 57 m:  
0,50*(120,00+57,00)=88,500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</si>
  <si>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</si>
  <si>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21</t>
  </si>
  <si>
    <t>58920</t>
  </si>
  <si>
    <t>VÝPLŇ SPAR MODIFIKOVANÝM ASFALTEM</t>
  </si>
  <si>
    <t>k pol. č. 919112</t>
  </si>
  <si>
    <t>příčně v napojení stávající a nové vozovky:  
6,90+6,30=13,200 [A]</t>
  </si>
  <si>
    <t>položka zahrnuje:  
- dodávku předepsaného materiálu  
- vyčištění a výplň spar tímto materiálem</t>
  </si>
  <si>
    <t>Potrubí</t>
  </si>
  <si>
    <t>22</t>
  </si>
  <si>
    <t>87444</t>
  </si>
  <si>
    <t>POTRUBÍ Z TRUB PLASTOVÝCH ODPADNÍCH DN DO 250MM</t>
  </si>
  <si>
    <t>propojení horské vpusti a kanalizační šachty: 
11,20=11,200 [A] 
dešťová kanalzace za šachtou: 
10,00=10,000 [B] 
celkem: A+B=21,200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</si>
  <si>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</si>
  <si>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23</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</si>
  <si>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</si>
  <si>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</si>
  <si>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</si>
  <si>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24</t>
  </si>
  <si>
    <t>89722</t>
  </si>
  <si>
    <t>VPUSŤ KANALIZAČNÍ HORSKÁ KOMPLETNÍ Z BETON DÍLCŮ</t>
  </si>
  <si>
    <t>HVB 65/127/150  
včetně dvojté litinové mříže B125  
včetně podkladního betonu C12/15 XO tl. 100 mm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</si>
  <si>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</si>
  <si>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25</t>
  </si>
  <si>
    <t>89922</t>
  </si>
  <si>
    <t>VÝŠKOVÁ ÚPRAVA MŘÍŽÍ</t>
  </si>
  <si>
    <t>uliční vpusť</t>
  </si>
  <si>
    <t>- položka výškové úpravy zahrnuje všechny nutné práce a materiály pro zvýšení nebo snížení zařízení (včetně nutné úpravy stávajícího povrchu vozovky nebo chodníku).</t>
  </si>
  <si>
    <t>26</t>
  </si>
  <si>
    <t>917224</t>
  </si>
  <si>
    <t>SILNIČNÍ A CHODNÍKOVÉ OBRUBY Z BETONOVÝCH OBRUBNÍKŮ ŠÍŘ 150MM</t>
  </si>
  <si>
    <t>výměna obruníků</t>
  </si>
  <si>
    <t>Položka zahrnuje:  
dodání a pokládku betonových obrubníků o rozměrech předepsaných zadávací dokumentací  
betonové lože i boční betonovou opěrku.</t>
  </si>
  <si>
    <t>27</t>
  </si>
  <si>
    <t>919111</t>
  </si>
  <si>
    <t>ŘEZÁNÍ ASFALTOVÉHO KRYTU VOZOVEK TL DO 50MM</t>
  </si>
  <si>
    <t>podél stávající obruby vpravo:  
202,00=202,000 [A] 
podél nové zpevněné krajnice:  
120,00+57,00=177,000 [B] 
celkem: A+B=379,000 [C]</t>
  </si>
  <si>
    <t>položka zahrnuje řezání vozovkové vrstvy v předepsané tloušťce, včetně spotřeby vody</t>
  </si>
  <si>
    <t>28</t>
  </si>
  <si>
    <t>919112</t>
  </si>
  <si>
    <t>ŘEZÁNÍ ASFALTOVÉHO KRYTU VOZOVEK TL DO 100MM</t>
  </si>
  <si>
    <t>29</t>
  </si>
  <si>
    <t>931326</t>
  </si>
  <si>
    <t>TĚSNĚNÍ DILATAČ SPAR ASF ZÁLIVKOU MODIFIK PRŮŘ DO 800MM2</t>
  </si>
  <si>
    <t>položka zahrnuje dodávku a osazení předepsaného materiálu, očištění ploch spáry před úpravou, očištění okolí spáry po úpravě  
nezahrnuje těsnící profil</t>
  </si>
  <si>
    <t>30</t>
  </si>
  <si>
    <t>935222</t>
  </si>
  <si>
    <t>PŘÍKOPOVÉ ŽLABY Z BETON TVÁRNIC ŠÍŘ DO 900MM DO BETONU TL 100MM</t>
  </si>
  <si>
    <t>příkopová betonová tvárnice TBZ 50/65/16 do betonové lože C 12/16</t>
  </si>
  <si>
    <t>podél sanovaného svahu v šíř. 0,65m a dl. 120,00 m a 57,00 m:  
120,00+57,00=177,000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</si>
  <si>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</si>
  <si>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181</t>
  </si>
  <si>
    <t>Dopravně inženýrské opatření</t>
  </si>
  <si>
    <t>57791A</t>
  </si>
  <si>
    <t>VÝSPRAVA VÝTLUKŮ SMĚSÍ ACO (HMOTNOST)</t>
  </si>
  <si>
    <t>vyspravení výtluků vozovky asfaltovým betonem ACO 11 tl. vrstvy do 50 mm, spojovací nátěr z asf. emulze v množství 0,50 kg/m2  
včetně odvozu a likvidace vybouraného materiálu v režii zhotovitele  
zaměřeno na stavbě</t>
  </si>
  <si>
    <t>"malá" objížďka: 
110=110,000 [A]</t>
  </si>
  <si>
    <t>- odfrézování nebo jiné odstranění poškozených vozovkových vrstev  
- zaříznutí hran  
- vyčištění  
- nátěr spojovací  
- dodání a výplň předepsanou zhutněnou balenou asfaltovou směsí  
- řezání asfaltového krytu v místech napojení do tloušťky 50 mm  
- asfaltová zálivka</t>
  </si>
  <si>
    <t>"velká" objížďka: 
420=420,000 [A]</t>
  </si>
  <si>
    <t>914122</t>
  </si>
  <si>
    <t>DOPRAVNÍ ZNAČKY ZÁKLADNÍ VELIKOSTI OCELOVÉ FÓLIE TŘ 1 - MONTÁŽ S PŘEMÍSTĚNÍM</t>
  </si>
  <si>
    <t>"malá" objížďka:  
20=20,000 [A] 
"velká" objížďka:  
17=17,000 [B] 
celkem: A+B=37,000 [C]</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</si>
  <si>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</si>
  <si>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</si>
  <si>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</si>
  <si>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k pol.č. 914122</t>
  </si>
  <si>
    <t>20+17=37,000 [A]</t>
  </si>
  <si>
    <t>Položka zahrnuje odstranění, demontáž a odklizení materiálu s odvozem na předepsané místo</t>
  </si>
  <si>
    <t>914129</t>
  </si>
  <si>
    <t>DOPRAV ZNAČKY ZÁKLAD VEL OCEL FÓLIE TŘ 1 - NÁJEMNÉ</t>
  </si>
  <si>
    <t>KSDEN</t>
  </si>
  <si>
    <t>k pol.č. 914122, nájem 180 dnů</t>
  </si>
  <si>
    <t>37*180=6 660,000 [A]</t>
  </si>
  <si>
    <t>položka zahrnuje sazbu za pronájem dopravních značek a zařízení, počet jednotek je určen jako součin počtu značek a počtu dní použití</t>
  </si>
  <si>
    <t>914322</t>
  </si>
  <si>
    <t>DOPRAV ZNAČKY ZMENŠ VEL OCEL FÓLIE TŘ 1 - MONTÁŽ S PŘESUNEM</t>
  </si>
  <si>
    <t>"malá" objížďka:  
4=4,000 [A] 
"velká" objížďka:  
1=1,000 [B] 
celkem: A+B=5,000 [C]</t>
  </si>
  <si>
    <t>914323</t>
  </si>
  <si>
    <t>DOPRAV ZNAČKY ZMENŠ VEL OCEL FÓLIE TŘ 1 - DEMONTÁŽ</t>
  </si>
  <si>
    <t>k pol.č. 914322</t>
  </si>
  <si>
    <t>4+1=5,000 [A]</t>
  </si>
  <si>
    <t>914329</t>
  </si>
  <si>
    <t>DOPRAV ZNAČKY ZMENŠ VEL OCEL FÓLIE TŘ 1 - NÁJEMNÉ</t>
  </si>
  <si>
    <t>k pol.č. 914322, nájem 180 dnů</t>
  </si>
  <si>
    <t>5*180=900,000 [A]</t>
  </si>
  <si>
    <t>914422</t>
  </si>
  <si>
    <t>DOPRAVNÍ ZNAČKY 100X150CM OCELOVÉ FÓLIE TŘ 1 - MONTÁŽ S PŘEMÍSTĚNÍM</t>
  </si>
  <si>
    <t>"velká" objížďka:  
3=3,000 [A]</t>
  </si>
  <si>
    <t>914423</t>
  </si>
  <si>
    <t>DOPRAVNÍ ZNAČKY 100X150CM OCELOVÉ FÓLIE TŘ 1 - DEMONTÁŽ</t>
  </si>
  <si>
    <t>k pol.č. 914422</t>
  </si>
  <si>
    <t>914429</t>
  </si>
  <si>
    <t>DOPRAV ZNAČ 100X150CM OCEL FÓLIE TŘ 1 - NÁJEMNÉ</t>
  </si>
  <si>
    <t>k pol.č. 914422, nájem 180 dnů</t>
  </si>
  <si>
    <t>3*180=540,000 [A]</t>
  </si>
  <si>
    <t>914922</t>
  </si>
  <si>
    <t>SLOUPKY A STOJKY DZ Z OCEL TRUBEK DO PATKY MONTÁŽ S PŘESUNEM</t>
  </si>
  <si>
    <t>"malá" objížďka:  
24=24,000 [A] 
"velká" objížďka:  
23=23,000 [B] 
celkem: A+B=47,000 [C]</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</si>
  <si>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</si>
  <si>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</si>
  <si>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</si>
  <si>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k pol.č. 914922</t>
  </si>
  <si>
    <t>47=47,000 [A]</t>
  </si>
  <si>
    <t>914929</t>
  </si>
  <si>
    <t>SLOUPKY A STOJKY DZ Z OCEL TRUBEK DO PATKY NÁJEMNÉ</t>
  </si>
  <si>
    <t>k pol.č. 914922, nájem 180 dnů</t>
  </si>
  <si>
    <t>47*180=8 460,000 [A]</t>
  </si>
  <si>
    <t>položka zahrnuje sazbu za pronájem dopravních značek a zařízení. Počet měrných jednotek se určí jako součin počtu sloupků a počtu dní použití</t>
  </si>
  <si>
    <t>915321</t>
  </si>
  <si>
    <t>VODOR DOPRAV ZNAČ Z FÓLIE DOČAS ODSTRANITEL - DOD A POKLÁDKA</t>
  </si>
  <si>
    <t>příčná čára souvislá z oranžové fólie šíř. 250mm</t>
  </si>
  <si>
    <t>2*0,25*4,00=2,000 [A]</t>
  </si>
  <si>
    <t>položka zahrnuje:  
- dodání a pokládku předepsané fólie  
- zahrnuje předznačení</t>
  </si>
  <si>
    <t>915322</t>
  </si>
  <si>
    <t>VODOR DOPRAV ZNAČ Z FÓLIE DOČAS ODSTRANITEL - ODSTRANĚNÍ</t>
  </si>
  <si>
    <t>2=2,000 [A]</t>
  </si>
  <si>
    <t>zahrnuje odstranění značení bez ohledu na způsob provedení (zatření, zbroušení) a odklizení vzniklé suti</t>
  </si>
  <si>
    <t>916112</t>
  </si>
  <si>
    <t>DOPRAV SVĚTLO VÝSTRAŽ SAMOSTATNÉ - MONTÁŽ S PŘESUNEM</t>
  </si>
  <si>
    <t>"malá" objížďka: 
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</si>
  <si>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</si>
  <si>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</si>
  <si>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</si>
  <si>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k pol.č. 916112</t>
  </si>
  <si>
    <t>Položka zahrnuje odstranění, demontáž a odklizení zařízení s odvozem na předepsané místo</t>
  </si>
  <si>
    <t>916119</t>
  </si>
  <si>
    <t>DOPRAV SVĚTLO VÝSTRAŽ SAMOSTATNÉ - NÁJEMNÉ</t>
  </si>
  <si>
    <t>k pol.č. 916112, nájem 180 dnů</t>
  </si>
  <si>
    <t>2*180=360,000 [A]</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</si>
  <si>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</si>
  <si>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</si>
  <si>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</si>
  <si>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</si>
  <si>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</si>
  <si>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k pol.č. 916122</t>
  </si>
  <si>
    <t>916129</t>
  </si>
  <si>
    <t>DOPRAV SVĚTLO VÝSTRAŽ SOUPRAVA 3KS - NÁJEMNÉ</t>
  </si>
  <si>
    <t>k pol.č. 916122, nájem 180 dnů</t>
  </si>
  <si>
    <t>916152</t>
  </si>
  <si>
    <t>SEMAFOROVÁ PŘENOSNÁ SOUPRAVA - MONTÁŽ S PŘESUNEM</t>
  </si>
  <si>
    <t>s odpočítáváním času</t>
  </si>
  <si>
    <t>916153</t>
  </si>
  <si>
    <t>SEMAFOROVÁ PŘENOSNÁ SOUPRAVA - DEMONTÁŽ</t>
  </si>
  <si>
    <t>k pol.č. 916152</t>
  </si>
  <si>
    <t>916159</t>
  </si>
  <si>
    <t>SEMAFOROVÁ PŘENOSNÁ SOUPRAVA - NÁJEMNÉ</t>
  </si>
  <si>
    <t>k pol.č. 916152, nájem 180 dnů</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</si>
  <si>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</si>
  <si>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</si>
  <si>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</si>
  <si>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</si>
  <si>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</si>
  <si>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k pol.č. 916312</t>
  </si>
  <si>
    <t>916319</t>
  </si>
  <si>
    <t>DOPRAVNÍ ZÁBRANY Z2 - NÁJEMNÉ</t>
  </si>
  <si>
    <t>k pol.č. 916312, nájem 180 dnů</t>
  </si>
  <si>
    <t>916712</t>
  </si>
  <si>
    <t>UPEVŇOVACÍ KONSTR - PODKLADNÍ DESKA POD 28KG - MONTÁŽ S PŘESUNEM</t>
  </si>
  <si>
    <t>"malá" objížďka:  
24=24,000 [A] 
"velká" objížďka:  
17=17,000 [B] 
celkem: A+B=41,000 [C]</t>
  </si>
  <si>
    <t>31</t>
  </si>
  <si>
    <t>916713</t>
  </si>
  <si>
    <t>UPEVŇOVACÍ KONSTR - PODKLADNÍ DESKA POD 28KG - DEMONTÁŽ</t>
  </si>
  <si>
    <t>k pol.č. 916712</t>
  </si>
  <si>
    <t>41=41,000 [A]</t>
  </si>
  <si>
    <t>32</t>
  </si>
  <si>
    <t>916719</t>
  </si>
  <si>
    <t>UPEVŇOVACÍ KONSTR - PODKLAD DESKA POD 28KG - NÁJEMNÉ</t>
  </si>
  <si>
    <t>k pol.č. 916712, 18 dnů</t>
  </si>
  <si>
    <t>41*180=7 380,000 [A]</t>
  </si>
  <si>
    <t>33</t>
  </si>
  <si>
    <t>916722</t>
  </si>
  <si>
    <t>UPEVŇOVACÍ KONSTR - PODKLADNÍ DESKA OD 28KG - MONTÁŽ S PŘESUNEM</t>
  </si>
  <si>
    <t>"velká" objížďka:  
4*3=12,000 [A]</t>
  </si>
  <si>
    <t>34</t>
  </si>
  <si>
    <t>916723</t>
  </si>
  <si>
    <t>UPEVŇOVACÍ KONSTR - PODKLADNÍ DESKA OD 28KG - DEMONTÁŽ</t>
  </si>
  <si>
    <t>k pol.č. 916722</t>
  </si>
  <si>
    <t>12=12,000 [A]</t>
  </si>
  <si>
    <t>35</t>
  </si>
  <si>
    <t>916729</t>
  </si>
  <si>
    <t>a</t>
  </si>
  <si>
    <t>UPEVŇOVACÍ KONSTR - PODKL DESKA OD 28KG - NÁJEMNÉ</t>
  </si>
  <si>
    <t>k pol.č. 916722, nájem 180 dnů</t>
  </si>
  <si>
    <t>12*180=2 160,000 [A]</t>
  </si>
  <si>
    <t>SO 201</t>
  </si>
  <si>
    <t>Most</t>
  </si>
  <si>
    <t>zemina, kamení</t>
  </si>
  <si>
    <t>"113328" 
103,02*2,0"t/m3"=206,040 [A] 
"131738" 
164,50*2,0"t/m3"=329,000 [B] 
celkem: A+B=535,040 [C]</t>
  </si>
  <si>
    <t>"967148" 
53,20*1,80 t/m3=95,760 [A] 
"967158" 
5,00*2,30 t/m3=11,500 [B] 
"11313" 
25,755*2,4=61,812 [C] 
Celkem: A+B+C=169,072 [D]</t>
  </si>
  <si>
    <t>11313</t>
  </si>
  <si>
    <t>ODSTRANĚNÍ KRYTU ZPEVNĚNÝCH PLOCH S ASFALTOVÝM POJIVEM</t>
  </si>
  <si>
    <t>na mostě a předmostích v tl.100mm, šíř. 5,10m, dl.50,50m</t>
  </si>
  <si>
    <t>5,10*50,50*0,10=25,755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</si>
  <si>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</si>
  <si>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</si>
  <si>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</si>
  <si>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na mostě a předmostích v průměrné tl. 400mm, šíř. 5,10m, dl.50,50m</t>
  </si>
  <si>
    <t>5,10*50,50*0,40=103,020 [A]</t>
  </si>
  <si>
    <t>11332B</t>
  </si>
  <si>
    <t>ODSTRANĚNÍ PODKLADŮ ZPEVNĚNÝCH PLOCH Z KAMENIVA NESTMELENÉHO - DOPRAVA</t>
  </si>
  <si>
    <t>tkm</t>
  </si>
  <si>
    <t>103,20*2,00*3=619,200 [A]</t>
  </si>
  <si>
    <t>Položka zahrnuje samostatnou dopravu suti a vybouraných hmot. Množství se určí jako součin hmotnosti [t] a požadované vzdálenosti [km].</t>
  </si>
  <si>
    <t>13173</t>
  </si>
  <si>
    <t>HLOUBENÍ JAM ZAPAŽ I NEPAŽ TŘ. I</t>
  </si>
  <si>
    <t>pro rozšíření křídel  
zemina bude využita v objektu SO 001 (pol č. 18231 a 17411) a SO 201 (pol č. 18222)</t>
  </si>
  <si>
    <t>33,30=33,300 [A] 
30=30,000 [B] 
45=45,000 [C] 
celkem: A+B+C=108,300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</si>
  <si>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t>
  </si>
  <si>
    <t>131738</t>
  </si>
  <si>
    <t>HLOUBENÍ JAM ZAPAŽ I NEPAŽ TŘ. I, ODVOZ DO 20KM</t>
  </si>
  <si>
    <t>pro rozšíření křídel</t>
  </si>
  <si>
    <t>6,20 m2 * 44,00 m=272,800 [A] 
bude použito na stavbě (objekt SO 001): 
-(33,30+30+45,00)=- 108,300 [B] 
celkem: A+B=164,500 [C]</t>
  </si>
  <si>
    <t>13173B</t>
  </si>
  <si>
    <t>HLOUBENÍ JAM ZAPAŽ I NEPAŽ TŘ. I - DOPRAVA</t>
  </si>
  <si>
    <t>164,50*3=493,500 [A]</t>
  </si>
  <si>
    <t>"131738" 
164,50=164,500 [A]</t>
  </si>
  <si>
    <t>základů</t>
  </si>
  <si>
    <t>1,45 m2 * (33,00+9,90) m=62,205 [A]</t>
  </si>
  <si>
    <t>stavbou dotčené plochy</t>
  </si>
  <si>
    <t>300,0=300,000 [A]</t>
  </si>
  <si>
    <t>18222</t>
  </si>
  <si>
    <t>ROZPROSTŘENÍ ORNICE VE SVAHU V TL DO 0,15M</t>
  </si>
  <si>
    <t>položka zahrnuje:  
nutné přemístění ornice z dočasných skládek vzdálených do 50m  
rozprostření ornice v předepsané tloušťce ve svahu přes 1:5</t>
  </si>
  <si>
    <t>Základy</t>
  </si>
  <si>
    <t>21461C</t>
  </si>
  <si>
    <t>SEPARAČNÍ GEOTEXTILIE DO 300G/M2</t>
  </si>
  <si>
    <t>pod římsu</t>
  </si>
  <si>
    <t>0,90*50,27+1,90*44,04=128,919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</si>
  <si>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</si>
  <si>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227821</t>
  </si>
  <si>
    <t>MIKROPILOTY KOMPLET D DO 100MM NA POVRCHU</t>
  </si>
  <si>
    <t>průměr 89 mm, kořen délky 4,5 m dvakrát injektovaný, roznášecí deska 200/200/20</t>
  </si>
  <si>
    <t>dl. 7,0 m:  
22*7,00=154,000 [A] 
dl. 11,0m:  
20*11,00=220,000 [B] 
celkem: A+B=374,000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</si>
  <si>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</si>
  <si>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26112</t>
  </si>
  <si>
    <t>VRTY PRO KOTVENÍ, INJEKTÁŽ A MIKROPILOTY NA POVRCHU TŘ. I D DO 100MM</t>
  </si>
  <si>
    <t>včetně odvozu a likvidace vyvrtaného materiálu v režii zhotovitele</t>
  </si>
  <si>
    <t>pro mikropiloty dl. 7,0m: 
22*7,00=154,000 [A] 
pro mikropiloty dl. 11,0m: 
20*11,00=220,000 [B] 
celkem: A+B=374,000 [C]</t>
  </si>
  <si>
    <t>položka zahrnuje:  
přemístění, montáž a demontáž vrtných souprav  
svislou dopravu zeminy z vrtu  
vodorovnou dopravu zeminy bez uložení na skládku  
případně nutné pažení dočasné (včetně odpažení) i trvalé</t>
  </si>
  <si>
    <t>261313</t>
  </si>
  <si>
    <t>VRTY PRO KOTVENÍ A INJEKTÁŽ TŘ III NA POVRCHU D DO 25MM</t>
  </si>
  <si>
    <t>pro injektáž klenby dl. 400mm - 9ks/m2:  
0,40*85,00*9=306,000 [A] 
pro injektáž spodní stavby dl. 900mm - 9ks/m2:  
0,90*254,00*9=2 057,400 [B] 
celkem: A+B=2 363,400 [C]</t>
  </si>
  <si>
    <t>261414</t>
  </si>
  <si>
    <t>VRTY PRO KOTVENÍ A INJEKTÁŽ TŘ IV NA POVRCHU D DO 35MM</t>
  </si>
  <si>
    <t>pro kotevní trny rozšíření mostních křídel v rastru 1,0 x 1,0m dl. 2,9m do hl.600mm, průměr 30 mm</t>
  </si>
  <si>
    <t>220*0,60=132,000 [A]</t>
  </si>
  <si>
    <t>272314</t>
  </si>
  <si>
    <t>ZÁKLADY Z PROSTÉHO BETONU DO C25/30</t>
  </si>
  <si>
    <t>C 25/30-XC2</t>
  </si>
  <si>
    <t>křídla: 
1,00 m * (74,50+13,30) m2=87,800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</si>
  <si>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</si>
  <si>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282611</t>
  </si>
  <si>
    <t>INJEKTOVÁNÍ VYSOKOTLAKÉ Z CEMENTOVÝCH POJIV NA POVRCHU</t>
  </si>
  <si>
    <t>stávající klenby do hl. 0,8m při mezerovitosti 25%: 
2*6,30*6,00*0,80*0,25=15,120 [A] 
stávající spodní stavba do hl. 2,2m při mezerovitosti 20%:   
- čelní zídky  
2*16,00 m2*2,20*0,20=14,080 [B] 
- křídla  
(124,00+39,00) m2 *2,20*0,20=71,720 [C] 
- opěry 2*3,20*9,20*2,20*0,20=25,907 [D] 
celkem: A+B+C+D=126,827 [E]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</si>
  <si>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</si>
  <si>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285361</t>
  </si>
  <si>
    <t>KOTVENÍ NA POVRCHU Z BETONÁŘSKÉ VÝZTUŽE DL. DO 3M</t>
  </si>
  <si>
    <t>kotevní trny křídel průměr 20 mm, délky 2,90 m</t>
  </si>
  <si>
    <t>220=220,000 [A]</t>
  </si>
  <si>
    <t>položka zahrnuje dodávku předepsané kotvy, případně její protikorozní úpravu, její osazení do vrtu, zainjektování a napnutí, případně opěrné desky  
nezahrnuje vrty</t>
  </si>
  <si>
    <t>285394</t>
  </si>
  <si>
    <t>DODATEČNÉ KOTVENÍ VLEPENÍM BETONÁŘSKÉ VÝZTUŽE D 25MM DO VRTŮ</t>
  </si>
  <si>
    <t>kotvení sloupků zábradlí ocelovými trny průměr 25 mm, dl. 0,4 m na chemickou patronu  
vývrt průměr 28 mm, délka 200 mm  
včetně likvidace a odvozu vyvrtaného materiálu v režii zhotovitele</t>
  </si>
  <si>
    <t>49=49,000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</si>
  <si>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</si>
  <si>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31717</t>
  </si>
  <si>
    <t>KOVOVÉ KONSTRUKCE PRO KOTVENÍ ŘÍMSY</t>
  </si>
  <si>
    <t>KG</t>
  </si>
  <si>
    <t>vodotěsné kotvy říms</t>
  </si>
  <si>
    <t>96*8,00 kg/ks=768,000 [A]</t>
  </si>
  <si>
    <t>Položka zahrnuje dodávku (výrobu) kotevního prvku předepsaného tvaru a jeho osazení do předepsané polohy včetně nezbytných prací (vrty, zálivky apod.)</t>
  </si>
  <si>
    <t>317325</t>
  </si>
  <si>
    <t>ŘÍMSY ZE ŽELEZOBETONU DO C30/37</t>
  </si>
  <si>
    <t>C 30/37-XF4  
povrch striáž</t>
  </si>
  <si>
    <t>0,26 m2 * 50,86 m + 0,50 m2 * 18,36 m + 0,62 m2 * 31,76 m=42,095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</si>
  <si>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</si>
  <si>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</si>
  <si>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t>
  </si>
  <si>
    <t>4,30=4,300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</si>
  <si>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</si>
  <si>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327215</t>
  </si>
  <si>
    <t>PŘEZDĚNÍ ZDÍ Z KAMENNÉHO ZDIVA</t>
  </si>
  <si>
    <t>zídka v korytě toku pod mostem</t>
  </si>
  <si>
    <t>0,50*1,50*9,50=7,125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</si>
  <si>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</si>
  <si>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333213</t>
  </si>
  <si>
    <t>OBKLAD MOST OPĚR A KŘÍDEL Z LOM KAMENE</t>
  </si>
  <si>
    <t>výběr po domluvě s odborem památkové péče  
kamenný obklad líce rozšířených křídel z lomového kamene (rula, ortorula) v barevnosti kamene odpovídající stávajícímu zdivu (odstíny šedé)</t>
  </si>
  <si>
    <t>rozšíření křídel v tl.200mm:  
(52,50+2,15*7,60+190,70+2,80*8,20)*0,20=56,500 [A]</t>
  </si>
  <si>
    <t>položka zahrnuje dodávku a osazení lomového kamene, jeho výběr a případnou úpravu, jeho případné kotvení se všemi souvisejícími materiály a pracemi, dodávku předepsané malty, spárování.</t>
  </si>
  <si>
    <t>333324</t>
  </si>
  <si>
    <t>MOSTNÍ OPĚRY A KŘÍDLA ZE ŽELEZOVÉHO BETONU DO C25/30</t>
  </si>
  <si>
    <t>rozšíření křídel z C 25/30-XF2  
podpěrné konstrukce a bednění musí umožnit provoz po komunikaci pod mostem</t>
  </si>
  <si>
    <t>52,50 m2 * 1,30 m +190,70 m2 * 2,10 m=468,720 [A]</t>
  </si>
  <si>
    <t>333368</t>
  </si>
  <si>
    <t>VÝZTUŽ MOST OPĚR A KŘÍDEL ZE SVAŘ SÍTÍ</t>
  </si>
  <si>
    <t>rozšíření křídel, kari síť průměr 8 mm, oka 100/100</t>
  </si>
  <si>
    <t>(52,50+2,15*7,60+190,70+2,80*8,20)*0,0079=2,232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</si>
  <si>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</si>
  <si>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33819</t>
  </si>
  <si>
    <t>SLOUPKY OHRADNÍ A PLOTOVÉ Z DÍLCŮ KAMENNÝCH</t>
  </si>
  <si>
    <t>zábradelní sloupky kamenné (žula)</t>
  </si>
  <si>
    <t>(49+10)*((0,25*0,25+0,20*0,20)/2*1,20+0,20*0,20/3)=4,415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</si>
  <si>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</si>
  <si>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421325</t>
  </si>
  <si>
    <t>MOSTNÍ NOSNÉ DESKOVÉ KONSTRUKCE ZE ŽELEZOBETONU C30/37</t>
  </si>
  <si>
    <t>deska nad křídly a nk z betonu C30/37-XF2  
podpěrné konstrukce a bednění musí umožnit provoz po komunikaci pod mostem</t>
  </si>
  <si>
    <t>8,40*50,50*0,45=190,890 [A]</t>
  </si>
  <si>
    <t>421365</t>
  </si>
  <si>
    <t>VÝZTUŽ MOSTNÍ DESKOVÉ KONSTRUKCE Z OCELI 10505, B500B</t>
  </si>
  <si>
    <t>v množství 75kg oceli na 1m3</t>
  </si>
  <si>
    <t>75,00*190,89/1000=14,317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</si>
  <si>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</si>
  <si>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421368</t>
  </si>
  <si>
    <t>VÝZTUŽ MOSTNÍ NOSNÉ DESKOVÉ KONSTR ZE SVAŘ SÍTÍ</t>
  </si>
  <si>
    <t>průměr 8 mm, oka 100x100 mm, B500B</t>
  </si>
  <si>
    <t>9,60=9,600 [A]</t>
  </si>
  <si>
    <t>451312</t>
  </si>
  <si>
    <t>PODKLADNÍ A VÝPLŇOVÉ VRSTVY Z PROSTÉHO BETONU C12/15</t>
  </si>
  <si>
    <t>C 12/15 XO</t>
  </si>
  <si>
    <t>pod základy křídla tl.100mm: 
(2,90*31,83+15,10)*0,10+1*2,90*7,00+3,10*1,90*2=42,821 [A] 
zpevněná plocha pro zřízení mikropilot tl.150mm:  
4,0*0,15*(50,00-6,00)=26,400 [B] 
celkem: A+B=69,221 [C]</t>
  </si>
  <si>
    <t>56333</t>
  </si>
  <si>
    <t>VOZOVKOVÉ VRSTVY ZE ŠTĚRKODRTI TL. DO 150MM</t>
  </si>
  <si>
    <t>podkladní vrstva chodníku ŠD 0/32</t>
  </si>
  <si>
    <t>16,20+4,00=20,200 [A]</t>
  </si>
  <si>
    <t>- dodání kameniva předepsané kvality a zrnitosti  
- rozprostření a zhutnění vrstvy v předepsané tloušťce  
- zřízení vrstvy bez rozlišení šířky, pokládání vrstvy po etapách  
- nezahrnuje postřiky, nátěry</t>
  </si>
  <si>
    <t>36</t>
  </si>
  <si>
    <t>štěrkodrť 0/63</t>
  </si>
  <si>
    <t>nad výkopem za opěrami v šíř. 6,0m a dl. 1,1m:  
1,10*6,00*2=13,200 [A] 
sjezd k domu čp.174:  
65,00+10,00*1,00+9,00*1,65=89,850 [B] 
celkem: A+B=103,050 [C]</t>
  </si>
  <si>
    <t>37</t>
  </si>
  <si>
    <t>56334</t>
  </si>
  <si>
    <t>VOZOVKOVÉ VRSTVY ZE ŠTĚRKODRTI TL. DO 200MM</t>
  </si>
  <si>
    <t>nad výkopem za opěrami v šíř. 6,0m a dl. 1,3m:  
1,30*6,00*2=15,600 [A]</t>
  </si>
  <si>
    <t>38</t>
  </si>
  <si>
    <t>572123</t>
  </si>
  <si>
    <t>INFILTRAČNÍ POSTŘIK Z EMULZE DO 1,0KG/M2</t>
  </si>
  <si>
    <t>nad výkopem za opěrami v šíř. 6,0m a dl. 1,1m 1,1*6,0*2=13,200 [A]</t>
  </si>
  <si>
    <t>39</t>
  </si>
  <si>
    <t>572213</t>
  </si>
  <si>
    <t>SPOJOVACÍ POSTŘIK Z EMULZE DO 0,5KG/M2</t>
  </si>
  <si>
    <t>nad výkopem za opěrami v šíř. 6,0m a dl. 1,1m 6,00*1,10*2=13,200 [A]</t>
  </si>
  <si>
    <t>40</t>
  </si>
  <si>
    <t>574D56</t>
  </si>
  <si>
    <t>ASFALTOVÝ BETON PRO LOŽNÍ VRSTVY MODIFIK ACL 16+ TL. 60MM</t>
  </si>
  <si>
    <t>ACL 16 + PMB 25/55-55</t>
  </si>
  <si>
    <t>41</t>
  </si>
  <si>
    <t>574E88</t>
  </si>
  <si>
    <t>ASFALTOVÝ BETON PRO PODKLADNÍ VRSTVY ACP 22+ TL. 90MM</t>
  </si>
  <si>
    <t>ACP 22+ 40/60</t>
  </si>
  <si>
    <t>nad výkopem za opěrami v šíř. 6,0m a dl. 1,1m 6,0*1,10*2=13,200 [A]</t>
  </si>
  <si>
    <t>42</t>
  </si>
  <si>
    <t>575F65</t>
  </si>
  <si>
    <t>LITÝ ASFALT MA IV (OCHRANA MOSTNÍ IZOLACE) 16 TL. 45MM MODIFIK</t>
  </si>
  <si>
    <t>ochrana izolace mostovky pod vozovkou</t>
  </si>
  <si>
    <t>6,00*50,50=303,000 [A]</t>
  </si>
  <si>
    <t>43</t>
  </si>
  <si>
    <t>576413</t>
  </si>
  <si>
    <t>POSYP KAMENIVEM OBALOVANÝM 4KG/M2</t>
  </si>
  <si>
    <t>zdrsňující posyp předobalenou drtí 4/8</t>
  </si>
  <si>
    <t>50,50*6,00=303,000 [A]</t>
  </si>
  <si>
    <t>- dodání obalovaného kameniva předepsané kvality a zrnitosti  
- posyp předepsaným množstvím</t>
  </si>
  <si>
    <t>44</t>
  </si>
  <si>
    <t>582611</t>
  </si>
  <si>
    <t>KRYTY Z BETON DLAŽDIC SE ZÁMKEM ŠEDÝCH TL 60MM DO LOŽE Z KAM</t>
  </si>
  <si>
    <t>včetně lože z kameniva ŠD 4/8 tl. 40 mm, včetně dořezů a zapravení spar</t>
  </si>
  <si>
    <t>9,00*1,80=16,200 [A]</t>
  </si>
  <si>
    <t>45</t>
  </si>
  <si>
    <t>582612</t>
  </si>
  <si>
    <t>KRYTY Z BETON DLAŽDIC SE ZÁMKEM ŠEDÝCH TL 80MM DO LOŽE Z KAM</t>
  </si>
  <si>
    <t>sjezd k domu čp.174  
včetně lože z kameniva ŠD 4/8 tl. 40 mm, včetně dořezů a zapravení spar</t>
  </si>
  <si>
    <t>65,0+10*1,0+9,0*1,65=89,850 [A]</t>
  </si>
  <si>
    <t>46</t>
  </si>
  <si>
    <t>58261A</t>
  </si>
  <si>
    <t>KRYTY Z BETON DLAŽDIC SE ZÁMKEM BAREV RELIÉF TL 60MM DO LOŽE Z KAM</t>
  </si>
  <si>
    <t>bet. dlažba zámková červená reliéfní tl. 60mm vč. lože z drceného kameniva fr.4/8 tl. 40mm</t>
  </si>
  <si>
    <t>v místech pro přecházení:  
10,00*0,40=4,000 [A]</t>
  </si>
  <si>
    <t>Úpravy povrchů, podlahy, výplně otvorů</t>
  </si>
  <si>
    <t>47</t>
  </si>
  <si>
    <t>62747</t>
  </si>
  <si>
    <t>SPÁROVÁNÍ STARÉHO ZDIVA ZVLÁŠT MALTOU</t>
  </si>
  <si>
    <t>včetně odvozu a likvidace odpadu v režii zhotovitele  
včetně hydrofobizačního nátěru cihelného zdiva</t>
  </si>
  <si>
    <t>stávající klenba:  
6,50*12,60=81,900 [A] 
stávající spodní stavba:   
2*16,00 m2 + 124,00 m2 + 39,00 m2 + 2*3,20*9,00=252,600 [B] 
celkem: A+B=334,500 [C]</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</si>
  <si>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</si>
  <si>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48</t>
  </si>
  <si>
    <t>631325</t>
  </si>
  <si>
    <t>MAZANINA ZE ŽELEZOBETONU DO C30/37</t>
  </si>
  <si>
    <t>terasa u domu čp. 174 z betonu C 30/37 XF4</t>
  </si>
  <si>
    <t>20,00*0,20=4,000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</si>
  <si>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</si>
  <si>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49</t>
  </si>
  <si>
    <t>631368</t>
  </si>
  <si>
    <t>VÝZTUŽ MAZANIN ZE SVAŘ SÍTÍ</t>
  </si>
  <si>
    <t>terasa u domu čp. 174 z sítí průměr 8mm, oka 100 x 100mm, B500B</t>
  </si>
  <si>
    <t>360/1000=0,360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</si>
  <si>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</si>
  <si>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Přidružená stavební výroba</t>
  </si>
  <si>
    <t>50</t>
  </si>
  <si>
    <t>711442</t>
  </si>
  <si>
    <t>IZOLACE MOSTOVEK CELOPLOŠNÁ ASFALTOVÝMI PÁSY S PEČETÍCÍ VRSTVOU</t>
  </si>
  <si>
    <t>8,40*50,50=424,200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</si>
  <si>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</si>
  <si>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51</t>
  </si>
  <si>
    <t>711502</t>
  </si>
  <si>
    <t>OCHRANA IZOLACE NA POVRCHU ASFALTOVÝMI PÁSY</t>
  </si>
  <si>
    <t>pod římsami pásem s kovovou nosnou vložkou</t>
  </si>
  <si>
    <t>položka zahrnuje:  
- dodání  předepsaného ochranného materiálu  
- zřízení ochrany izolace</t>
  </si>
  <si>
    <t>52</t>
  </si>
  <si>
    <t>745294</t>
  </si>
  <si>
    <t>OCHRANA NADZEMNÍHO VEDENÍ NN</t>
  </si>
  <si>
    <t>zajistí správce sítě po objednání od zhotovitele</t>
  </si>
  <si>
    <t>1. Položka obsahuje:  
 – veškerý podružný a pomocný materiál, měření, nastavení  
 – technický popis viz. projektová dokumentace  
 – předepsané zkoušky, revize a atesty  
2. Položka neobsahuje:  
 X  
3. Způsob měření:  
Udává se počet kusů kompletní konstrukce nebo práce.</t>
  </si>
  <si>
    <t>53</t>
  </si>
  <si>
    <t>76422</t>
  </si>
  <si>
    <t>OPLECHOVÁNÍ A LEMOVÁNÍ KONSTRUKCÍ Z MĚDĚNÉHO PLECHU</t>
  </si>
  <si>
    <t>okapnice z plechu tl.1mm RŠ250mm</t>
  </si>
  <si>
    <t>0,25*(50,27+44,04)=23,578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</si>
  <si>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</si>
  <si>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54</t>
  </si>
  <si>
    <t>78381</t>
  </si>
  <si>
    <t>NÁTĚRY BETON KONSTR TYP S1 (OS-A)</t>
  </si>
  <si>
    <t>hydofobní impregnace povrchu říms</t>
  </si>
  <si>
    <t>2,48*44,04+1,40*50,27=179,597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</si>
  <si>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</si>
  <si>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55</t>
  </si>
  <si>
    <t>86913</t>
  </si>
  <si>
    <t>POTRUBÍ ODPADNÍ MOSTNÍCH OBJEKTŮ Z OCEL TRUB DN DO 150MM</t>
  </si>
  <si>
    <t>svod mostního odvodňovače z nerezových trub A4 2,0+3,0=5,000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</si>
  <si>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</si>
  <si>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56</t>
  </si>
  <si>
    <t>86915</t>
  </si>
  <si>
    <t>POTRUBÍ ODPADNÍ MOSTNÍCH OBJEKTŮ Z OCEL TRUB DN DO 300MM</t>
  </si>
  <si>
    <t>potrubí od mostního odvodňovače z nerezových trub A4 DN250 s revizním otvorem</t>
  </si>
  <si>
    <t>16,0=16,000 [A]</t>
  </si>
  <si>
    <t>57</t>
  </si>
  <si>
    <t>87734</t>
  </si>
  <si>
    <t>CHRÁNIČKY PŮLENÉ Z TRUB PLAST DN DO 200MM</t>
  </si>
  <si>
    <t>dělená trubka DN160 (vodovod DN100 bude v délce dotčení vložen do chráničky)</t>
  </si>
  <si>
    <t>10=10,000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</si>
  <si>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</si>
  <si>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58</t>
  </si>
  <si>
    <t>9112B1</t>
  </si>
  <si>
    <t>ZÁBRADLÍ MOSTNÍ SE SVISLOU VÝPLNÍ - DODÁVKA A MONTÁŽ</t>
  </si>
  <si>
    <t>ocelové architektonické zábradlí</t>
  </si>
  <si>
    <t>50+44=94,000 [A]</t>
  </si>
  <si>
    <t>položka zahrnuje:  
dodání zábradlí včetně předepsané povrchové úpravy  
kotvení sloupků, t.j. kotevní desky, šrouby z nerez oceli, vrty a zálivku, pokud zadávací dokumentace nestanoví jinak  
případné nivelační hmoty pod kotevní desky</t>
  </si>
  <si>
    <t>59</t>
  </si>
  <si>
    <t>911DC2</t>
  </si>
  <si>
    <t>SVODIDLO BETON, ÚROVEŇ ZADRŽ H2 VÝŠ 1,0M - MONTÁŽ S PŘESUNEM (BEZ DODÁVKY)</t>
  </si>
  <si>
    <t>betonové svodidlo typu NEW JERSEY, oboustranné, délky 2 m, výšky 1 m, instalováno včetně náběhových prvků v délce 4 m</t>
  </si>
  <si>
    <t>2*52=104,000 [A]</t>
  </si>
  <si>
    <t>položka zahrnuje:  
- dopravu demontovaného zařízení z dočasné skládky  
- jeho montáž a osazení na určeném místě  
- nutnou opravu poškozených částí  
- případnou náhradu zničených částí  
nezahrnuje podkladní vrstvu</t>
  </si>
  <si>
    <t>60</t>
  </si>
  <si>
    <t>911DC3</t>
  </si>
  <si>
    <t>SVODIDLO BETON, ÚROVEŇ ZADRŽ H2 VÝŠ 1,0M - DEMONTÁŽ S PŘESUNEM</t>
  </si>
  <si>
    <t>k pol. č. 911DC2</t>
  </si>
  <si>
    <t>104=104,000 [A]</t>
  </si>
  <si>
    <t>položka zahrnuje:  
- demontáž a odstranění zařízení  
- jeho odvoz na předepsané místo</t>
  </si>
  <si>
    <t>61</t>
  </si>
  <si>
    <t>911DC9</t>
  </si>
  <si>
    <t>SVODIDLO BETON, ÚROVEŇ ZADRŽ H2 VÝŠ 1,0M - NÁJEM</t>
  </si>
  <si>
    <t>MDEN</t>
  </si>
  <si>
    <t>k pol.č. 911DC2, nájem 120 dnů</t>
  </si>
  <si>
    <t>104*120=12 480,000 [A]</t>
  </si>
  <si>
    <t>položka zahrnuje denní sazbu za pronájem zařízení  
počet měrných jednotek se určí jako součin délky zařízení a počtu dnů použití</t>
  </si>
  <si>
    <t>62</t>
  </si>
  <si>
    <t>91355</t>
  </si>
  <si>
    <t>EVIDENČNÍ ČÍSLO MOSTU</t>
  </si>
  <si>
    <t>položka zahrnuje štítek s evidenčním číslem mostu, sloupek dopravní značky včetně osazení a nutných zemních prací a zabetonování</t>
  </si>
  <si>
    <t>63</t>
  </si>
  <si>
    <t>915311</t>
  </si>
  <si>
    <t>VODOR DOPRAV ZNAČ Z FÓLIE TRVALÉ - DOD A POKLÁDKA</t>
  </si>
  <si>
    <t>varovné signalizační pásy na začátku a konci chodníkové římsy šíř. 400mm</t>
  </si>
  <si>
    <t>0,40*(1,50+2,00)=1,400 [A]</t>
  </si>
  <si>
    <t>64</t>
  </si>
  <si>
    <t>917223</t>
  </si>
  <si>
    <t>SILNIČNÍ A CHODNÍKOVÉ OBRUBY Z BETONOVÝCH OBRUBNÍKŮ ŠÍŘ 100MM</t>
  </si>
  <si>
    <t>včetně betonového základu - lože a boční betonové opěrky z betonu C20/25n-XF3</t>
  </si>
  <si>
    <t>úprava chodníků přred mostem 10,0+9,0+2,0=21,000 [A]</t>
  </si>
  <si>
    <t>65</t>
  </si>
  <si>
    <t>úprava  chodníků před mostem 10,0+9,0=19,000 [A]</t>
  </si>
  <si>
    <t>66</t>
  </si>
  <si>
    <t>931185</t>
  </si>
  <si>
    <t>VÝPLŇ DILATAČNÍCH SPAR Z POLYSTYRENU TL 50MM</t>
  </si>
  <si>
    <t>separační vrstva pod deskou</t>
  </si>
  <si>
    <t>4,00*50,50+10,00=212,000 [A]</t>
  </si>
  <si>
    <t>položka zahrnuje dodávku a osazení předepsaného materiálu, očištění ploch spáry před úpravou, očištění okolí spáry po úpravě</t>
  </si>
  <si>
    <t>67</t>
  </si>
  <si>
    <t>spáry ve vozovce podél říms  51,0+45,0=96,000 [A]</t>
  </si>
  <si>
    <t>68</t>
  </si>
  <si>
    <t>936532</t>
  </si>
  <si>
    <t>MOSTNÍ ODVODŇOVACÍ SOUPRAVA 300/500</t>
  </si>
  <si>
    <t>vlevo před mostem: 
1=1,000 [A] 
vpravo za mostem: 
1=1,000 [B] 
celkem: A+B=2,000 [C]</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</si>
  <si>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</si>
  <si>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69</t>
  </si>
  <si>
    <t>938442</t>
  </si>
  <si>
    <t>OČIŠTĚNÍ ZDIVA OTRYSKÁNÍM TLAKOVOU VODOU DO 500 BARŮ</t>
  </si>
  <si>
    <t>včetně odvozu a likvidace vzniklého odpadu v režii zhotovitele</t>
  </si>
  <si>
    <t>nosná konstrukce: 
6,90*12,60=86,940 [A] 
spodní stavba:  
- čelní zídky  
2*16,00 m2=32,000 [B] 
- křídla 
110,00 m2 + 43,00 m2 + 154,00 m2 + 39,00 m2=346,000 [C] 
- opěry  
2*3,20*9,20=58,880 [D] 
celkem: A+B+C+D=523,820 [E]</t>
  </si>
  <si>
    <t>položka zahrnuje očištění předepsaným způsobem včetně odklizení vzniklého odpadu</t>
  </si>
  <si>
    <t>70</t>
  </si>
  <si>
    <t>94490</t>
  </si>
  <si>
    <t>OCHRANNÁ KONSTRUKCE</t>
  </si>
  <si>
    <t>zabezpečení zachycení odpadnutého materiálu na stavbě</t>
  </si>
  <si>
    <t>250=250,000 [A]</t>
  </si>
  <si>
    <t>Položka zahrnuje dovoz, montáž, údržbu, opotřebení (nájemné), demontáž, konzervaci, odvoz.</t>
  </si>
  <si>
    <t>71</t>
  </si>
  <si>
    <t>967148</t>
  </si>
  <si>
    <t>VYBOURÁNÍ ČÁSTÍ KONSTR Z CIHEL A TVÁRNIC S ODVOZEM DO 20KM</t>
  </si>
  <si>
    <t>parapetní (zábradelní) zídky</t>
  </si>
  <si>
    <t>0,40*1,40*(51,00+44,00)=53,200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</si>
  <si>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</si>
  <si>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72</t>
  </si>
  <si>
    <t>96714B</t>
  </si>
  <si>
    <t>VYBOURÁNÍ ČÁSTÍ KONSTRUKCÍ Z CIHEL A TVÁRNIC - DOPRAVA</t>
  </si>
  <si>
    <t>53,20*1,80*3=287,280 [A]</t>
  </si>
  <si>
    <t>73</t>
  </si>
  <si>
    <t>967158</t>
  </si>
  <si>
    <t>VYBOURÁNÍ ČÁSTÍ KONSTRUKCÍ BETON S ODVOZEM DO 20KM</t>
  </si>
  <si>
    <t>terasa u domu čp. 174, tl. 250mm</t>
  </si>
  <si>
    <t>20,00*0,25=5,000 [A]</t>
  </si>
  <si>
    <t>74</t>
  </si>
  <si>
    <t>96715B</t>
  </si>
  <si>
    <t>VYBOURÁNÍ ČÁSTÍ KONSTRUKCÍ BETON - DOPRAVA</t>
  </si>
  <si>
    <t>5,00*2,30*3=34,500 [A]</t>
  </si>
  <si>
    <t>75</t>
  </si>
  <si>
    <t>914113</t>
  </si>
  <si>
    <t>DOPRAVNÍ ZNAČKY ZÁKLADNÍ VELIKOSTI OCELOVÉ NEREFLEXNÍ - DEMONTÁŽ</t>
  </si>
  <si>
    <t>76</t>
  </si>
  <si>
    <t>77</t>
  </si>
  <si>
    <t>914321</t>
  </si>
  <si>
    <t>DOPRAV ZNAČKY ZMENŠ VEL OCEL FÓLIE TŘ 1 - DODÁVKA A MONT</t>
  </si>
  <si>
    <t>IS21 a</t>
  </si>
  <si>
    <t>položka zahrnuje: 
- dodávku a montáž značek v požadovaném provedení</t>
  </si>
  <si>
    <t>SO 201.1</t>
  </si>
  <si>
    <t>Most - zimní opatření</t>
  </si>
  <si>
    <t>02150</t>
  </si>
  <si>
    <t>PROSTORY PRO OBJEDNATELE - TEMPEROVANÉ SKLADY</t>
  </si>
  <si>
    <t>Vytápění konstrukce - prostoru zakrytého mostu propan-butanem v zimním období (2 měsíce) pro udržování nepřetržité teploty nad bodem mrazu..   
Objem vytápěného prostoru 6363 m3 (viz pol.č. 94190).   
Včetně dodávky, montáže, demontáže, pronájmu topidel a spotřeby propan-butanu.</t>
  </si>
  <si>
    <t>1+1=2,000 [A]</t>
  </si>
  <si>
    <t>zahrnuje náklady na pořízení, provozování, udržování a likvidaci objednatelem požadovaného zařízení</t>
  </si>
  <si>
    <t>93884</t>
  </si>
  <si>
    <t>OŠETŘENÍ KONSTRUKCÍ ZAKRYTÍM FÓLIÍ</t>
  </si>
  <si>
    <t>Zakrytí mostní konstrukce s využitím lešenových konstrukcí (viz pol.č. 94190) a plachet s utěsněním - pro zateplení prostoru a omezení úniku tepla při vytápění prostoru v okolí mostu v zimních měsících (2 měsíce)- pro potřeby specifických stavebních a izolačních prací, které vyžadují trvalou teplotu nad bodem mrazu.  
Dodávka montáž, demontáž.  
Zaměřeno na stavbě</t>
  </si>
  <si>
    <t>50,50*14,00=707,000 [A] 
(50,50*9,00)*2=909,000 [B] 
A+B=1 616,000 [C]</t>
  </si>
  <si>
    <t>-položka zahrnuje montáž, veškerý nutný materiál, výrobky a polotovary, včetně mimostaveništní a vnitrostaveništní dopravy (rovněž přesuny), včetně naložení a složení, případně s uložením na deponii zhotovitele.  
-položka obsahuje demontáž a následný odvoz a likvidaci použitého materiálu v režii zhotovitele</t>
  </si>
  <si>
    <t>94190</t>
  </si>
  <si>
    <t>LEHKÉ PRACOVNÍ LEŠENÍ DO 1,5 KPA</t>
  </si>
  <si>
    <t>Zřízení konstrukce - pro zakrytí mostní konstrukce s využitím lešenových konstrukcí (vlastní zakrytí viz pol.č. 93894), pro zateplení prostoru a omezení úniku tepla při vytápění prostoru v okolí mostu v zimních měsících (2 měsíce) - pro potřeby specifických stavebních a izolačních prací, které vyžadují trvalou teplotu nad bodem mrazu.  
Dodávka, montáž, demontáž.  
Zaměřeno na stavbě</t>
  </si>
  <si>
    <t>50,50*14*9=6 363,000 [A]</t>
  </si>
  <si>
    <t>Položka zahrnuje dovoz, montáž, údržbu, opotřebení, demontáž, konzervaci, odvoz. Vše v režii zhotovitele.</t>
  </si>
  <si>
    <t>SO 202</t>
  </si>
  <si>
    <t>Sanace svahu</t>
  </si>
  <si>
    <t>"12283" 
201,50 m3 * 2,20 t/m3=443,300 [A]</t>
  </si>
  <si>
    <t>náletové dřeviny na silničním svahu  
včetně odvozu a likvidace v režii zhotovitele</t>
  </si>
  <si>
    <t>403,00=403,000 [A]</t>
  </si>
  <si>
    <t>122838</t>
  </si>
  <si>
    <t>ODKOPÁVKY A PROKOPÁVKY OBECNÉ TŘ. II, ODVOZ DO 20KM</t>
  </si>
  <si>
    <t>odstranění nesoudržné horniny ze silničního svahu v tl. cca 0,50 m</t>
  </si>
  <si>
    <t>403,00*0,50=201,500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</si>
  <si>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</si>
  <si>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</si>
  <si>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</si>
  <si>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201,50*3=604,500 [A]</t>
  </si>
  <si>
    <t>"12283" 
201,50=201,500 [A]</t>
  </si>
  <si>
    <t>261615</t>
  </si>
  <si>
    <t>VRTY PRO KOTVENÍ A INJEKTÁŽ NA POVRCHU TŘ. VI D DO 50MM</t>
  </si>
  <si>
    <t>pro skalní svorníky d=43 mm dl. 2,00 m v rastru 2 x 2 m  
včetně odvozu a likvidace vzniklého odpadu v režii zhotovitele</t>
  </si>
  <si>
    <t>(9*6+7*4+6*10+5*5+4*10)*2,00=414,000 [A]</t>
  </si>
  <si>
    <t>skalní svorník z ocelové tyče d=25 mm dl.2,00 m jakosti B500B  
kotevní podložka 150/150/8   
zálivka z cementové malty</t>
  </si>
  <si>
    <t>9*6+7*4+6*10+5*5+4*10=207,000 [A]</t>
  </si>
  <si>
    <t>28931</t>
  </si>
  <si>
    <t>STŘÍKANÝ BETON</t>
  </si>
  <si>
    <t>C 30/37 XF4, obdobné barvy jako okolní hornina</t>
  </si>
  <si>
    <t>tl. 50 mm na silničním svahu v rozsahu 20 % plochy sanace svahu:  
(14,50+12,70+10,40+9,20+7,00+5,70+5,80)*10*0,05*0,20=6,530 [A] 
tl.200 mm v patě svahu v pásu výšky 500mm:   
70,00*0,50*0,20=7,000 [B] 
celkem: A+B=13,530 [C]</t>
  </si>
  <si>
    <t>28994</t>
  </si>
  <si>
    <t>OPLÁŠTĚNÍ (ZPEVNĚNÍ) Z OCELOVÝCH SÍTÍ (A MŘÍŽOVIN)</t>
  </si>
  <si>
    <t>ocelová síť s hexagonálními dvojzávitovými oky s potahem z PVC, typ 6x8, průměr drátu 2,2/3,2 mm, šířka 2 m</t>
  </si>
  <si>
    <t>(14,50+12,70+10,40+9,20+7,00+5,70+5,80)*10,00=653,000 [A]</t>
  </si>
  <si>
    <t>Položka zahrnuje:  
- dodávku předepsaných sítí  
- úpravu, očištění a ochranu podkladu  
- přichycení k podkladu, případně zatížení  
- úpravy spojů a zajištění okrajů  
- úpravy pro odvodnění  
- nutné přesahy  
- mimostaveništní a vnitrostaveništní dopravu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</si>
</sst>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R37"/>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f>
      </c>
      <c>
        <f>0+O10+O14+O18+O22+O26+O30+O34</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40</v>
      </c>
    </row>
    <row r="12" spans="1:5" ht="12.75">
      <c r="A12" s="30" t="s">
        <v>44</v>
      </c>
      <c r="E12" s="31" t="s">
        <v>45</v>
      </c>
    </row>
    <row r="13" spans="1:5" ht="76.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12.75">
      <c r="A15" s="28" t="s">
        <v>43</v>
      </c>
      <c r="E15" s="29" t="s">
        <v>50</v>
      </c>
    </row>
    <row r="16" spans="1:5" ht="12.75">
      <c r="A16" s="30" t="s">
        <v>44</v>
      </c>
      <c r="E16" s="31" t="s">
        <v>45</v>
      </c>
    </row>
    <row r="17" spans="1:5" ht="12.75">
      <c r="A17" t="s">
        <v>46</v>
      </c>
      <c r="E17" s="29" t="s">
        <v>51</v>
      </c>
    </row>
    <row r="18" spans="1:16" ht="12.75">
      <c r="A18" s="18" t="s">
        <v>38</v>
      </c>
      <c s="23" t="s">
        <v>15</v>
      </c>
      <c s="23" t="s">
        <v>52</v>
      </c>
      <c s="18" t="s">
        <v>40</v>
      </c>
      <c s="24" t="s">
        <v>53</v>
      </c>
      <c s="25" t="s">
        <v>42</v>
      </c>
      <c s="26">
        <v>1</v>
      </c>
      <c s="27">
        <v>0</v>
      </c>
      <c s="27">
        <f>ROUND(ROUND(H18,2)*ROUND(G18,3),2)</f>
      </c>
      <c r="O18">
        <f>(I18*21)/100</f>
      </c>
      <c t="s">
        <v>16</v>
      </c>
    </row>
    <row r="19" spans="1:5" ht="12.75">
      <c r="A19" s="28" t="s">
        <v>43</v>
      </c>
      <c r="E19" s="29" t="s">
        <v>40</v>
      </c>
    </row>
    <row r="20" spans="1:5" ht="12.75">
      <c r="A20" s="30" t="s">
        <v>44</v>
      </c>
      <c r="E20" s="31" t="s">
        <v>45</v>
      </c>
    </row>
    <row r="21" spans="1:5" ht="12.75">
      <c r="A21" t="s">
        <v>46</v>
      </c>
      <c r="E21" s="29" t="s">
        <v>51</v>
      </c>
    </row>
    <row r="22" spans="1:16" ht="12.75">
      <c r="A22" s="18" t="s">
        <v>38</v>
      </c>
      <c s="23" t="s">
        <v>26</v>
      </c>
      <c s="23" t="s">
        <v>54</v>
      </c>
      <c s="18" t="s">
        <v>22</v>
      </c>
      <c s="24" t="s">
        <v>55</v>
      </c>
      <c s="25" t="s">
        <v>42</v>
      </c>
      <c s="26">
        <v>1</v>
      </c>
      <c s="27">
        <v>0</v>
      </c>
      <c s="27">
        <f>ROUND(ROUND(H22,2)*ROUND(G22,3),2)</f>
      </c>
      <c r="O22">
        <f>(I22*21)/100</f>
      </c>
      <c t="s">
        <v>16</v>
      </c>
    </row>
    <row r="23" spans="1:5" ht="12.75">
      <c r="A23" s="28" t="s">
        <v>43</v>
      </c>
      <c r="E23" s="29" t="s">
        <v>56</v>
      </c>
    </row>
    <row r="24" spans="1:5" ht="12.75">
      <c r="A24" s="30" t="s">
        <v>44</v>
      </c>
      <c r="E24" s="31" t="s">
        <v>45</v>
      </c>
    </row>
    <row r="25" spans="1:5" ht="63.75">
      <c r="A25" t="s">
        <v>46</v>
      </c>
      <c r="E25" s="29" t="s">
        <v>57</v>
      </c>
    </row>
    <row r="26" spans="1:16" ht="12.75">
      <c r="A26" s="18" t="s">
        <v>38</v>
      </c>
      <c s="23" t="s">
        <v>28</v>
      </c>
      <c s="23" t="s">
        <v>54</v>
      </c>
      <c s="18" t="s">
        <v>16</v>
      </c>
      <c s="24" t="s">
        <v>55</v>
      </c>
      <c s="25" t="s">
        <v>42</v>
      </c>
      <c s="26">
        <v>1</v>
      </c>
      <c s="27">
        <v>0</v>
      </c>
      <c s="27">
        <f>ROUND(ROUND(H26,2)*ROUND(G26,3),2)</f>
      </c>
      <c r="O26">
        <f>(I26*21)/100</f>
      </c>
      <c t="s">
        <v>16</v>
      </c>
    </row>
    <row r="27" spans="1:5" ht="12.75">
      <c r="A27" s="28" t="s">
        <v>43</v>
      </c>
      <c r="E27" s="29" t="s">
        <v>58</v>
      </c>
    </row>
    <row r="28" spans="1:5" ht="12.75">
      <c r="A28" s="30" t="s">
        <v>44</v>
      </c>
      <c r="E28" s="31" t="s">
        <v>45</v>
      </c>
    </row>
    <row r="29" spans="1:5" ht="63.75">
      <c r="A29" t="s">
        <v>46</v>
      </c>
      <c r="E29" s="29" t="s">
        <v>57</v>
      </c>
    </row>
    <row r="30" spans="1:16" ht="12.75">
      <c r="A30" s="18" t="s">
        <v>38</v>
      </c>
      <c s="23" t="s">
        <v>30</v>
      </c>
      <c s="23" t="s">
        <v>59</v>
      </c>
      <c s="18" t="s">
        <v>40</v>
      </c>
      <c s="24" t="s">
        <v>60</v>
      </c>
      <c s="25" t="s">
        <v>42</v>
      </c>
      <c s="26">
        <v>1</v>
      </c>
      <c s="27">
        <v>0</v>
      </c>
      <c s="27">
        <f>ROUND(ROUND(H30,2)*ROUND(G30,3),2)</f>
      </c>
      <c r="O30">
        <f>(I30*21)/100</f>
      </c>
      <c t="s">
        <v>16</v>
      </c>
    </row>
    <row r="31" spans="1:5" ht="12.75">
      <c r="A31" s="28" t="s">
        <v>43</v>
      </c>
      <c r="E31" s="29" t="s">
        <v>40</v>
      </c>
    </row>
    <row r="32" spans="1:5" ht="12.75">
      <c r="A32" s="30" t="s">
        <v>44</v>
      </c>
      <c r="E32" s="31" t="s">
        <v>45</v>
      </c>
    </row>
    <row r="33" spans="1:5" ht="63.75">
      <c r="A33" t="s">
        <v>46</v>
      </c>
      <c r="E33" s="29" t="s">
        <v>61</v>
      </c>
    </row>
    <row r="34" spans="1:16" ht="25.5">
      <c r="A34" s="18" t="s">
        <v>38</v>
      </c>
      <c s="23" t="s">
        <v>62</v>
      </c>
      <c s="23" t="s">
        <v>59</v>
      </c>
      <c s="18" t="s">
        <v>63</v>
      </c>
      <c s="24" t="s">
        <v>64</v>
      </c>
      <c s="25" t="s">
        <v>42</v>
      </c>
      <c s="26">
        <v>1</v>
      </c>
      <c s="27">
        <v>0</v>
      </c>
      <c s="27">
        <f>ROUND(ROUND(H34,2)*ROUND(G34,3),2)</f>
      </c>
      <c r="O34">
        <f>(I34*21)/100</f>
      </c>
      <c t="s">
        <v>16</v>
      </c>
    </row>
    <row r="35" spans="1:5" ht="25.5">
      <c r="A35" s="28" t="s">
        <v>43</v>
      </c>
      <c r="E35" s="29" t="s">
        <v>65</v>
      </c>
    </row>
    <row r="36" spans="1:5" ht="12.75">
      <c r="A36" s="30" t="s">
        <v>44</v>
      </c>
      <c r="E36" s="31" t="s">
        <v>45</v>
      </c>
    </row>
    <row r="37" spans="1:5" ht="12.75">
      <c r="A37" t="s">
        <v>46</v>
      </c>
      <c r="E37"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66</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66</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0+I10+I14+I18+I22+I26+I30+I34+I38+I42+I46+I50+I54+I58+I62</f>
      </c>
      <c>
        <f>0+O10+O14+O18+O22+O26+O30+O34+O38+O42+O46+O50+O54+O58+O62</f>
      </c>
    </row>
    <row r="10" spans="1:16" ht="25.5">
      <c r="A10" s="18" t="s">
        <v>38</v>
      </c>
      <c s="23" t="s">
        <v>22</v>
      </c>
      <c s="23" t="s">
        <v>67</v>
      </c>
      <c s="18" t="s">
        <v>63</v>
      </c>
      <c s="24" t="s">
        <v>68</v>
      </c>
      <c s="25" t="s">
        <v>42</v>
      </c>
      <c s="26">
        <v>1</v>
      </c>
      <c s="27">
        <v>0</v>
      </c>
      <c s="27">
        <f>ROUND(ROUND(H10,2)*ROUND(G10,3),2)</f>
      </c>
      <c r="O10">
        <f>(I10*21)/100</f>
      </c>
      <c t="s">
        <v>16</v>
      </c>
    </row>
    <row r="11" spans="1:5" ht="12.75">
      <c r="A11" s="28" t="s">
        <v>43</v>
      </c>
      <c r="E11" s="29" t="s">
        <v>40</v>
      </c>
    </row>
    <row r="12" spans="1:5" ht="12.75">
      <c r="A12" s="30" t="s">
        <v>44</v>
      </c>
      <c r="E12" s="31" t="s">
        <v>40</v>
      </c>
    </row>
    <row r="13" spans="1:5" ht="12.75">
      <c r="A13" t="s">
        <v>46</v>
      </c>
      <c r="E13" s="29" t="s">
        <v>40</v>
      </c>
    </row>
    <row r="14" spans="1:16" ht="12.75">
      <c r="A14" s="18" t="s">
        <v>38</v>
      </c>
      <c s="23" t="s">
        <v>16</v>
      </c>
      <c s="23" t="s">
        <v>69</v>
      </c>
      <c s="18" t="s">
        <v>63</v>
      </c>
      <c s="24" t="s">
        <v>70</v>
      </c>
      <c s="25" t="s">
        <v>42</v>
      </c>
      <c s="26">
        <v>1</v>
      </c>
      <c s="27">
        <v>0</v>
      </c>
      <c s="27">
        <f>ROUND(ROUND(H14,2)*ROUND(G14,3),2)</f>
      </c>
      <c r="O14">
        <f>(I14*21)/100</f>
      </c>
      <c t="s">
        <v>16</v>
      </c>
    </row>
    <row r="15" spans="1:5" ht="12.75">
      <c r="A15" s="28" t="s">
        <v>43</v>
      </c>
      <c r="E15" s="29" t="s">
        <v>40</v>
      </c>
    </row>
    <row r="16" spans="1:5" ht="12.75">
      <c r="A16" s="30" t="s">
        <v>44</v>
      </c>
      <c r="E16" s="31" t="s">
        <v>40</v>
      </c>
    </row>
    <row r="17" spans="1:5" ht="12.75">
      <c r="A17" t="s">
        <v>46</v>
      </c>
      <c r="E17" s="29" t="s">
        <v>40</v>
      </c>
    </row>
    <row r="18" spans="1:16" ht="12.75">
      <c r="A18" s="18" t="s">
        <v>38</v>
      </c>
      <c s="23" t="s">
        <v>15</v>
      </c>
      <c s="23" t="s">
        <v>71</v>
      </c>
      <c s="18" t="s">
        <v>63</v>
      </c>
      <c s="24" t="s">
        <v>72</v>
      </c>
      <c s="25" t="s">
        <v>42</v>
      </c>
      <c s="26">
        <v>1</v>
      </c>
      <c s="27">
        <v>0</v>
      </c>
      <c s="27">
        <f>ROUND(ROUND(H18,2)*ROUND(G18,3),2)</f>
      </c>
      <c r="O18">
        <f>(I18*21)/100</f>
      </c>
      <c t="s">
        <v>16</v>
      </c>
    </row>
    <row r="19" spans="1:5" ht="12.75">
      <c r="A19" s="28" t="s">
        <v>43</v>
      </c>
      <c r="E19" s="29" t="s">
        <v>40</v>
      </c>
    </row>
    <row r="20" spans="1:5" ht="12.75">
      <c r="A20" s="30" t="s">
        <v>44</v>
      </c>
      <c r="E20" s="31" t="s">
        <v>40</v>
      </c>
    </row>
    <row r="21" spans="1:5" ht="12.75">
      <c r="A21" t="s">
        <v>46</v>
      </c>
      <c r="E21" s="29" t="s">
        <v>40</v>
      </c>
    </row>
    <row r="22" spans="1:16" ht="25.5">
      <c r="A22" s="18" t="s">
        <v>38</v>
      </c>
      <c s="23" t="s">
        <v>26</v>
      </c>
      <c s="23" t="s">
        <v>73</v>
      </c>
      <c s="18" t="s">
        <v>63</v>
      </c>
      <c s="24" t="s">
        <v>74</v>
      </c>
      <c s="25" t="s">
        <v>42</v>
      </c>
      <c s="26">
        <v>1</v>
      </c>
      <c s="27">
        <v>0</v>
      </c>
      <c s="27">
        <f>ROUND(ROUND(H22,2)*ROUND(G22,3),2)</f>
      </c>
      <c r="O22">
        <f>(I22*21)/100</f>
      </c>
      <c t="s">
        <v>16</v>
      </c>
    </row>
    <row r="23" spans="1:5" ht="12.75">
      <c r="A23" s="28" t="s">
        <v>43</v>
      </c>
      <c r="E23" s="29" t="s">
        <v>40</v>
      </c>
    </row>
    <row r="24" spans="1:5" ht="12.75">
      <c r="A24" s="30" t="s">
        <v>44</v>
      </c>
      <c r="E24" s="31" t="s">
        <v>40</v>
      </c>
    </row>
    <row r="25" spans="1:5" ht="12.75">
      <c r="A25" t="s">
        <v>46</v>
      </c>
      <c r="E25" s="29" t="s">
        <v>40</v>
      </c>
    </row>
    <row r="26" spans="1:16" ht="25.5">
      <c r="A26" s="18" t="s">
        <v>38</v>
      </c>
      <c s="23" t="s">
        <v>28</v>
      </c>
      <c s="23" t="s">
        <v>75</v>
      </c>
      <c s="18" t="s">
        <v>63</v>
      </c>
      <c s="24" t="s">
        <v>76</v>
      </c>
      <c s="25" t="s">
        <v>42</v>
      </c>
      <c s="26">
        <v>1</v>
      </c>
      <c s="27">
        <v>0</v>
      </c>
      <c s="27">
        <f>ROUND(ROUND(H26,2)*ROUND(G26,3),2)</f>
      </c>
      <c r="O26">
        <f>(I26*21)/100</f>
      </c>
      <c t="s">
        <v>16</v>
      </c>
    </row>
    <row r="27" spans="1:5" ht="12.75">
      <c r="A27" s="28" t="s">
        <v>43</v>
      </c>
      <c r="E27" s="29" t="s">
        <v>40</v>
      </c>
    </row>
    <row r="28" spans="1:5" ht="12.75">
      <c r="A28" s="30" t="s">
        <v>44</v>
      </c>
      <c r="E28" s="31" t="s">
        <v>40</v>
      </c>
    </row>
    <row r="29" spans="1:5" ht="12.75">
      <c r="A29" t="s">
        <v>46</v>
      </c>
      <c r="E29" s="29" t="s">
        <v>40</v>
      </c>
    </row>
    <row r="30" spans="1:16" ht="25.5">
      <c r="A30" s="18" t="s">
        <v>38</v>
      </c>
      <c s="23" t="s">
        <v>30</v>
      </c>
      <c s="23" t="s">
        <v>77</v>
      </c>
      <c s="18" t="s">
        <v>63</v>
      </c>
      <c s="24" t="s">
        <v>78</v>
      </c>
      <c s="25" t="s">
        <v>42</v>
      </c>
      <c s="26">
        <v>1</v>
      </c>
      <c s="27">
        <v>0</v>
      </c>
      <c s="27">
        <f>ROUND(ROUND(H30,2)*ROUND(G30,3),2)</f>
      </c>
      <c r="O30">
        <f>(I30*21)/100</f>
      </c>
      <c t="s">
        <v>16</v>
      </c>
    </row>
    <row r="31" spans="1:5" ht="12.75">
      <c r="A31" s="28" t="s">
        <v>43</v>
      </c>
      <c r="E31" s="29" t="s">
        <v>40</v>
      </c>
    </row>
    <row r="32" spans="1:5" ht="12.75">
      <c r="A32" s="30" t="s">
        <v>44</v>
      </c>
      <c r="E32" s="31" t="s">
        <v>40</v>
      </c>
    </row>
    <row r="33" spans="1:5" ht="12.75">
      <c r="A33" t="s">
        <v>46</v>
      </c>
      <c r="E33" s="29" t="s">
        <v>40</v>
      </c>
    </row>
    <row r="34" spans="1:16" ht="25.5">
      <c r="A34" s="18" t="s">
        <v>38</v>
      </c>
      <c s="23" t="s">
        <v>79</v>
      </c>
      <c s="23" t="s">
        <v>80</v>
      </c>
      <c s="18" t="s">
        <v>63</v>
      </c>
      <c s="24" t="s">
        <v>81</v>
      </c>
      <c s="25" t="s">
        <v>42</v>
      </c>
      <c s="26">
        <v>1</v>
      </c>
      <c s="27">
        <v>0</v>
      </c>
      <c s="27">
        <f>ROUND(ROUND(H34,2)*ROUND(G34,3),2)</f>
      </c>
      <c r="O34">
        <f>(I34*21)/100</f>
      </c>
      <c t="s">
        <v>16</v>
      </c>
    </row>
    <row r="35" spans="1:5" ht="12.75">
      <c r="A35" s="28" t="s">
        <v>43</v>
      </c>
      <c r="E35" s="29" t="s">
        <v>40</v>
      </c>
    </row>
    <row r="36" spans="1:5" ht="12.75">
      <c r="A36" s="30" t="s">
        <v>44</v>
      </c>
      <c r="E36" s="31" t="s">
        <v>40</v>
      </c>
    </row>
    <row r="37" spans="1:5" ht="12.75">
      <c r="A37" t="s">
        <v>46</v>
      </c>
      <c r="E37" s="29" t="s">
        <v>40</v>
      </c>
    </row>
    <row r="38" spans="1:16" ht="25.5">
      <c r="A38" s="18" t="s">
        <v>38</v>
      </c>
      <c s="23" t="s">
        <v>35</v>
      </c>
      <c s="23" t="s">
        <v>82</v>
      </c>
      <c s="18" t="s">
        <v>63</v>
      </c>
      <c s="24" t="s">
        <v>83</v>
      </c>
      <c s="25" t="s">
        <v>42</v>
      </c>
      <c s="26">
        <v>1</v>
      </c>
      <c s="27">
        <v>0</v>
      </c>
      <c s="27">
        <f>ROUND(ROUND(H38,2)*ROUND(G38,3),2)</f>
      </c>
      <c r="O38">
        <f>(I38*21)/100</f>
      </c>
      <c t="s">
        <v>16</v>
      </c>
    </row>
    <row r="39" spans="1:5" ht="12.75">
      <c r="A39" s="28" t="s">
        <v>43</v>
      </c>
      <c r="E39" s="29" t="s">
        <v>84</v>
      </c>
    </row>
    <row r="40" spans="1:5" ht="12.75">
      <c r="A40" s="30" t="s">
        <v>44</v>
      </c>
      <c r="E40" s="31" t="s">
        <v>40</v>
      </c>
    </row>
    <row r="41" spans="1:5" ht="12.75">
      <c r="A41" t="s">
        <v>46</v>
      </c>
      <c r="E41" s="29" t="s">
        <v>40</v>
      </c>
    </row>
    <row r="42" spans="1:16" ht="12.75">
      <c r="A42" s="18" t="s">
        <v>38</v>
      </c>
      <c s="23" t="s">
        <v>85</v>
      </c>
      <c s="23" t="s">
        <v>86</v>
      </c>
      <c s="18" t="s">
        <v>63</v>
      </c>
      <c s="24" t="s">
        <v>87</v>
      </c>
      <c s="25" t="s">
        <v>42</v>
      </c>
      <c s="26">
        <v>1</v>
      </c>
      <c s="27">
        <v>0</v>
      </c>
      <c s="27">
        <f>ROUND(ROUND(H42,2)*ROUND(G42,3),2)</f>
      </c>
      <c r="O42">
        <f>(I42*21)/100</f>
      </c>
      <c t="s">
        <v>16</v>
      </c>
    </row>
    <row r="43" spans="1:5" ht="12.75">
      <c r="A43" s="28" t="s">
        <v>43</v>
      </c>
      <c r="E43" s="29" t="s">
        <v>40</v>
      </c>
    </row>
    <row r="44" spans="1:5" ht="12.75">
      <c r="A44" s="30" t="s">
        <v>44</v>
      </c>
      <c r="E44" s="31" t="s">
        <v>40</v>
      </c>
    </row>
    <row r="45" spans="1:5" ht="12.75">
      <c r="A45" t="s">
        <v>46</v>
      </c>
      <c r="E45" s="29" t="s">
        <v>40</v>
      </c>
    </row>
    <row r="46" spans="1:16" ht="25.5">
      <c r="A46" s="18" t="s">
        <v>38</v>
      </c>
      <c s="23" t="s">
        <v>88</v>
      </c>
      <c s="23" t="s">
        <v>89</v>
      </c>
      <c s="18" t="s">
        <v>63</v>
      </c>
      <c s="24" t="s">
        <v>90</v>
      </c>
      <c s="25" t="s">
        <v>42</v>
      </c>
      <c s="26">
        <v>1</v>
      </c>
      <c s="27">
        <v>0</v>
      </c>
      <c s="27">
        <f>ROUND(ROUND(H46,2)*ROUND(G46,3),2)</f>
      </c>
      <c r="O46">
        <f>(I46*21)/100</f>
      </c>
      <c t="s">
        <v>16</v>
      </c>
    </row>
    <row r="47" spans="1:5" ht="12.75">
      <c r="A47" s="28" t="s">
        <v>43</v>
      </c>
      <c r="E47" s="29" t="s">
        <v>40</v>
      </c>
    </row>
    <row r="48" spans="1:5" ht="12.75">
      <c r="A48" s="30" t="s">
        <v>44</v>
      </c>
      <c r="E48" s="31" t="s">
        <v>40</v>
      </c>
    </row>
    <row r="49" spans="1:5" ht="12.75">
      <c r="A49" t="s">
        <v>46</v>
      </c>
      <c r="E49" s="29" t="s">
        <v>40</v>
      </c>
    </row>
    <row r="50" spans="1:16" ht="12.75">
      <c r="A50" s="18" t="s">
        <v>38</v>
      </c>
      <c s="23" t="s">
        <v>91</v>
      </c>
      <c s="23" t="s">
        <v>92</v>
      </c>
      <c s="18" t="s">
        <v>63</v>
      </c>
      <c s="24" t="s">
        <v>93</v>
      </c>
      <c s="25" t="s">
        <v>42</v>
      </c>
      <c s="26">
        <v>1</v>
      </c>
      <c s="27">
        <v>0</v>
      </c>
      <c s="27">
        <f>ROUND(ROUND(H50,2)*ROUND(G50,3),2)</f>
      </c>
      <c r="O50">
        <f>(I50*21)/100</f>
      </c>
      <c t="s">
        <v>16</v>
      </c>
    </row>
    <row r="51" spans="1:5" ht="12.75">
      <c r="A51" s="28" t="s">
        <v>43</v>
      </c>
      <c r="E51" s="29" t="s">
        <v>40</v>
      </c>
    </row>
    <row r="52" spans="1:5" ht="12.75">
      <c r="A52" s="30" t="s">
        <v>44</v>
      </c>
      <c r="E52" s="31" t="s">
        <v>40</v>
      </c>
    </row>
    <row r="53" spans="1:5" ht="12.75">
      <c r="A53" t="s">
        <v>46</v>
      </c>
      <c r="E53" s="29" t="s">
        <v>40</v>
      </c>
    </row>
    <row r="54" spans="1:16" ht="25.5">
      <c r="A54" s="18" t="s">
        <v>38</v>
      </c>
      <c s="23" t="s">
        <v>94</v>
      </c>
      <c s="23" t="s">
        <v>95</v>
      </c>
      <c s="18" t="s">
        <v>63</v>
      </c>
      <c s="24" t="s">
        <v>96</v>
      </c>
      <c s="25" t="s">
        <v>42</v>
      </c>
      <c s="26">
        <v>1</v>
      </c>
      <c s="27">
        <v>0</v>
      </c>
      <c s="27">
        <f>ROUND(ROUND(H54,2)*ROUND(G54,3),2)</f>
      </c>
      <c r="O54">
        <f>(I54*21)/100</f>
      </c>
      <c t="s">
        <v>16</v>
      </c>
    </row>
    <row r="55" spans="1:5" ht="12.75">
      <c r="A55" s="28" t="s">
        <v>43</v>
      </c>
      <c r="E55" s="29" t="s">
        <v>40</v>
      </c>
    </row>
    <row r="56" spans="1:5" ht="12.75">
      <c r="A56" s="30" t="s">
        <v>44</v>
      </c>
      <c r="E56" s="31" t="s">
        <v>40</v>
      </c>
    </row>
    <row r="57" spans="1:5" ht="12.75">
      <c r="A57" t="s">
        <v>46</v>
      </c>
      <c r="E57" s="29" t="s">
        <v>40</v>
      </c>
    </row>
    <row r="58" spans="1:16" ht="25.5">
      <c r="A58" s="18" t="s">
        <v>38</v>
      </c>
      <c s="23" t="s">
        <v>97</v>
      </c>
      <c s="23" t="s">
        <v>98</v>
      </c>
      <c s="18" t="s">
        <v>63</v>
      </c>
      <c s="24" t="s">
        <v>99</v>
      </c>
      <c s="25" t="s">
        <v>42</v>
      </c>
      <c s="26">
        <v>1</v>
      </c>
      <c s="27">
        <v>0</v>
      </c>
      <c s="27">
        <f>ROUND(ROUND(H58,2)*ROUND(G58,3),2)</f>
      </c>
      <c r="O58">
        <f>(I58*21)/100</f>
      </c>
      <c t="s">
        <v>16</v>
      </c>
    </row>
    <row r="59" spans="1:5" ht="12.75">
      <c r="A59" s="28" t="s">
        <v>43</v>
      </c>
      <c r="E59" s="29" t="s">
        <v>40</v>
      </c>
    </row>
    <row r="60" spans="1:5" ht="12.75">
      <c r="A60" s="30" t="s">
        <v>44</v>
      </c>
      <c r="E60" s="31" t="s">
        <v>40</v>
      </c>
    </row>
    <row r="61" spans="1:5" ht="12.75">
      <c r="A61" t="s">
        <v>46</v>
      </c>
      <c r="E61" s="29" t="s">
        <v>40</v>
      </c>
    </row>
    <row r="62" spans="1:16" ht="12.75">
      <c r="A62" s="18" t="s">
        <v>38</v>
      </c>
      <c s="23" t="s">
        <v>100</v>
      </c>
      <c s="23" t="s">
        <v>101</v>
      </c>
      <c s="18" t="s">
        <v>63</v>
      </c>
      <c s="24" t="s">
        <v>102</v>
      </c>
      <c s="25" t="s">
        <v>42</v>
      </c>
      <c s="26">
        <v>1</v>
      </c>
      <c s="27">
        <v>0</v>
      </c>
      <c s="27">
        <f>ROUND(ROUND(H62,2)*ROUND(G62,3),2)</f>
      </c>
      <c r="O62">
        <f>(I62*21)/100</f>
      </c>
      <c t="s">
        <v>16</v>
      </c>
    </row>
    <row r="63" spans="1:5" ht="12.75">
      <c r="A63" s="28" t="s">
        <v>43</v>
      </c>
      <c r="E63" s="29" t="s">
        <v>40</v>
      </c>
    </row>
    <row r="64" spans="1:5" ht="12.75">
      <c r="A64" s="30" t="s">
        <v>44</v>
      </c>
      <c r="E64" s="31" t="s">
        <v>40</v>
      </c>
    </row>
    <row r="65" spans="1:5" ht="12.75">
      <c r="A65" t="s">
        <v>46</v>
      </c>
      <c r="E65"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0+O8+O13+O50+O55</f>
      </c>
      <c t="s">
        <v>15</v>
      </c>
    </row>
    <row r="3" spans="1:16" ht="15" customHeight="1">
      <c r="A3" t="s">
        <v>1</v>
      </c>
      <c s="8" t="s">
        <v>3</v>
      </c>
      <c s="9" t="s">
        <v>4</v>
      </c>
      <c s="1"/>
      <c s="10" t="s">
        <v>5</v>
      </c>
      <c s="1"/>
      <c s="4"/>
      <c s="3" t="s">
        <v>103</v>
      </c>
      <c s="32">
        <f>0+I8+I13+I50+I55</f>
      </c>
      <c r="O3" t="s">
        <v>12</v>
      </c>
      <c t="s">
        <v>16</v>
      </c>
    </row>
    <row r="4" spans="1:16" ht="15" customHeight="1">
      <c r="A4" t="s">
        <v>6</v>
      </c>
      <c s="12" t="s">
        <v>11</v>
      </c>
      <c s="13" t="s">
        <v>103</v>
      </c>
      <c s="5"/>
      <c s="14" t="s">
        <v>104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105</v>
      </c>
      <c s="18" t="s">
        <v>40</v>
      </c>
      <c s="24" t="s">
        <v>106</v>
      </c>
      <c s="25" t="s">
        <v>107</v>
      </c>
      <c s="26">
        <v>487.98</v>
      </c>
      <c s="27">
        <v>0</v>
      </c>
      <c s="27">
        <f>ROUND(ROUND(H9,2)*ROUND(G9,3),2)</f>
      </c>
      <c r="O9">
        <f>(I9*21)/100</f>
      </c>
      <c t="s">
        <v>16</v>
      </c>
    </row>
    <row r="10" spans="1:5" ht="12.75">
      <c r="A10" s="28" t="s">
        <v>43</v>
      </c>
      <c r="E10" s="29" t="s">
        <v>108</v>
      </c>
    </row>
    <row r="11" spans="1:5" ht="89.25">
      <c r="A11" s="30" t="s">
        <v>44</v>
      </c>
      <c r="E11" s="31" t="s">
        <v>109</v>
      </c>
    </row>
    <row r="12" spans="1:5" ht="25.5">
      <c r="A12" t="s">
        <v>46</v>
      </c>
      <c r="E12" s="29" t="s">
        <v>110</v>
      </c>
    </row>
    <row r="13" spans="1:18" ht="12.75" customHeight="1">
      <c r="A13" s="5" t="s">
        <v>36</v>
      </c>
      <c s="5"/>
      <c s="35" t="s">
        <v>22</v>
      </c>
      <c s="5"/>
      <c s="21" t="s">
        <v>111</v>
      </c>
      <c s="5"/>
      <c s="5"/>
      <c s="5"/>
      <c s="36">
        <f>0+Q13</f>
      </c>
      <c r="O13">
        <f>0+R13</f>
      </c>
      <c r="Q13">
        <f>0+I14+I18+I22+I26+I30+I34+I38+I42+I46</f>
      </c>
      <c>
        <f>0+O14+O18+O22+O26+O30+O34+O38+O42+O46</f>
      </c>
    </row>
    <row r="14" spans="1:16" ht="12.75">
      <c r="A14" s="18" t="s">
        <v>38</v>
      </c>
      <c s="23" t="s">
        <v>16</v>
      </c>
      <c s="23" t="s">
        <v>112</v>
      </c>
      <c s="18" t="s">
        <v>40</v>
      </c>
      <c s="24" t="s">
        <v>113</v>
      </c>
      <c s="25" t="s">
        <v>114</v>
      </c>
      <c s="26">
        <v>333</v>
      </c>
      <c s="27">
        <v>0</v>
      </c>
      <c s="27">
        <f>ROUND(ROUND(H14,2)*ROUND(G14,3),2)</f>
      </c>
      <c r="O14">
        <f>(I14*21)/100</f>
      </c>
      <c t="s">
        <v>16</v>
      </c>
    </row>
    <row r="15" spans="1:5" ht="25.5">
      <c r="A15" s="28" t="s">
        <v>43</v>
      </c>
      <c r="E15" s="29" t="s">
        <v>115</v>
      </c>
    </row>
    <row r="16" spans="1:5" ht="12.75">
      <c r="A16" s="30" t="s">
        <v>44</v>
      </c>
      <c r="E16" s="31" t="s">
        <v>116</v>
      </c>
    </row>
    <row r="17" spans="1:5" ht="12.75">
      <c r="A17" t="s">
        <v>46</v>
      </c>
      <c r="E17" s="29" t="s">
        <v>117</v>
      </c>
    </row>
    <row r="18" spans="1:16" ht="12.75">
      <c r="A18" s="18" t="s">
        <v>38</v>
      </c>
      <c s="23" t="s">
        <v>15</v>
      </c>
      <c s="23" t="s">
        <v>118</v>
      </c>
      <c s="18" t="s">
        <v>40</v>
      </c>
      <c s="24" t="s">
        <v>119</v>
      </c>
      <c s="25" t="s">
        <v>114</v>
      </c>
      <c s="26">
        <v>50</v>
      </c>
      <c s="27">
        <v>0</v>
      </c>
      <c s="27">
        <f>ROUND(ROUND(H18,2)*ROUND(G18,3),2)</f>
      </c>
      <c r="O18">
        <f>(I18*21)/100</f>
      </c>
      <c t="s">
        <v>16</v>
      </c>
    </row>
    <row r="19" spans="1:5" ht="12.75">
      <c r="A19" s="28" t="s">
        <v>43</v>
      </c>
      <c r="E19" s="29" t="s">
        <v>120</v>
      </c>
    </row>
    <row r="20" spans="1:5" ht="12.75">
      <c r="A20" s="30" t="s">
        <v>44</v>
      </c>
      <c r="E20" s="31" t="s">
        <v>121</v>
      </c>
    </row>
    <row r="21" spans="1:5" ht="38.25">
      <c r="A21" t="s">
        <v>46</v>
      </c>
      <c r="E21" s="29" t="s">
        <v>122</v>
      </c>
    </row>
    <row r="22" spans="1:16" ht="12.75">
      <c r="A22" s="18" t="s">
        <v>38</v>
      </c>
      <c s="23" t="s">
        <v>26</v>
      </c>
      <c s="23" t="s">
        <v>123</v>
      </c>
      <c s="18" t="s">
        <v>40</v>
      </c>
      <c s="24" t="s">
        <v>124</v>
      </c>
      <c s="25" t="s">
        <v>125</v>
      </c>
      <c s="26">
        <v>1</v>
      </c>
      <c s="27">
        <v>0</v>
      </c>
      <c s="27">
        <f>ROUND(ROUND(H22,2)*ROUND(G22,3),2)</f>
      </c>
      <c r="O22">
        <f>(I22*21)/100</f>
      </c>
      <c t="s">
        <v>16</v>
      </c>
    </row>
    <row r="23" spans="1:5" ht="12.75">
      <c r="A23" s="28" t="s">
        <v>43</v>
      </c>
      <c r="E23" s="29" t="s">
        <v>120</v>
      </c>
    </row>
    <row r="24" spans="1:5" ht="12.75">
      <c r="A24" s="30" t="s">
        <v>44</v>
      </c>
      <c r="E24" s="31" t="s">
        <v>45</v>
      </c>
    </row>
    <row r="25" spans="1:5" ht="165.75">
      <c r="A25" t="s">
        <v>46</v>
      </c>
      <c r="E25" s="29" t="s">
        <v>126</v>
      </c>
    </row>
    <row r="26" spans="1:16" ht="12.75">
      <c r="A26" s="18" t="s">
        <v>38</v>
      </c>
      <c s="23" t="s">
        <v>28</v>
      </c>
      <c s="23" t="s">
        <v>127</v>
      </c>
      <c s="18" t="s">
        <v>40</v>
      </c>
      <c s="24" t="s">
        <v>128</v>
      </c>
      <c s="25" t="s">
        <v>129</v>
      </c>
      <c s="26">
        <v>30</v>
      </c>
      <c s="27">
        <v>0</v>
      </c>
      <c s="27">
        <f>ROUND(ROUND(H26,2)*ROUND(G26,3),2)</f>
      </c>
      <c r="O26">
        <f>(I26*21)/100</f>
      </c>
      <c t="s">
        <v>16</v>
      </c>
    </row>
    <row r="27" spans="1:5" ht="12.75">
      <c r="A27" s="28" t="s">
        <v>43</v>
      </c>
      <c r="E27" s="29" t="s">
        <v>130</v>
      </c>
    </row>
    <row r="28" spans="1:5" ht="12.75">
      <c r="A28" s="30" t="s">
        <v>44</v>
      </c>
      <c r="E28" s="31" t="s">
        <v>131</v>
      </c>
    </row>
    <row r="29" spans="1:5" ht="229.5">
      <c r="A29" t="s">
        <v>46</v>
      </c>
      <c r="E29" s="29" t="s">
        <v>132</v>
      </c>
    </row>
    <row r="30" spans="1:16" ht="12.75">
      <c r="A30" s="18" t="s">
        <v>38</v>
      </c>
      <c s="23" t="s">
        <v>30</v>
      </c>
      <c s="23" t="s">
        <v>133</v>
      </c>
      <c s="18" t="s">
        <v>40</v>
      </c>
      <c s="24" t="s">
        <v>134</v>
      </c>
      <c s="25" t="s">
        <v>114</v>
      </c>
      <c s="26">
        <v>333</v>
      </c>
      <c s="27">
        <v>0</v>
      </c>
      <c s="27">
        <f>ROUND(ROUND(H30,2)*ROUND(G30,3),2)</f>
      </c>
      <c r="O30">
        <f>(I30*21)/100</f>
      </c>
      <c t="s">
        <v>16</v>
      </c>
    </row>
    <row r="31" spans="1:5" ht="12.75">
      <c r="A31" s="28" t="s">
        <v>43</v>
      </c>
      <c r="E31" s="29" t="s">
        <v>135</v>
      </c>
    </row>
    <row r="32" spans="1:5" ht="12.75">
      <c r="A32" s="30" t="s">
        <v>44</v>
      </c>
      <c r="E32" s="31" t="s">
        <v>136</v>
      </c>
    </row>
    <row r="33" spans="1:5" ht="12.75">
      <c r="A33" t="s">
        <v>46</v>
      </c>
      <c r="E33" s="29" t="s">
        <v>137</v>
      </c>
    </row>
    <row r="34" spans="1:16" ht="12.75">
      <c r="A34" s="18" t="s">
        <v>38</v>
      </c>
      <c s="23" t="s">
        <v>62</v>
      </c>
      <c s="23" t="s">
        <v>138</v>
      </c>
      <c s="18" t="s">
        <v>40</v>
      </c>
      <c s="24" t="s">
        <v>139</v>
      </c>
      <c s="25" t="s">
        <v>114</v>
      </c>
      <c s="26">
        <v>333</v>
      </c>
      <c s="27">
        <v>0</v>
      </c>
      <c s="27">
        <f>ROUND(ROUND(H34,2)*ROUND(G34,3),2)</f>
      </c>
      <c r="O34">
        <f>(I34*21)/100</f>
      </c>
      <c t="s">
        <v>16</v>
      </c>
    </row>
    <row r="35" spans="1:5" ht="25.5">
      <c r="A35" s="28" t="s">
        <v>43</v>
      </c>
      <c r="E35" s="29" t="s">
        <v>140</v>
      </c>
    </row>
    <row r="36" spans="1:5" ht="12.75">
      <c r="A36" s="30" t="s">
        <v>44</v>
      </c>
      <c r="E36" s="31" t="s">
        <v>136</v>
      </c>
    </row>
    <row r="37" spans="1:5" ht="38.25">
      <c r="A37" t="s">
        <v>46</v>
      </c>
      <c r="E37" s="29" t="s">
        <v>141</v>
      </c>
    </row>
    <row r="38" spans="1:16" ht="12.75">
      <c r="A38" s="18" t="s">
        <v>38</v>
      </c>
      <c s="23" t="s">
        <v>79</v>
      </c>
      <c s="23" t="s">
        <v>142</v>
      </c>
      <c s="18" t="s">
        <v>40</v>
      </c>
      <c s="24" t="s">
        <v>143</v>
      </c>
      <c s="25" t="s">
        <v>114</v>
      </c>
      <c s="26">
        <v>333</v>
      </c>
      <c s="27">
        <v>0</v>
      </c>
      <c s="27">
        <f>ROUND(ROUND(H38,2)*ROUND(G38,3),2)</f>
      </c>
      <c r="O38">
        <f>(I38*21)/100</f>
      </c>
      <c t="s">
        <v>16</v>
      </c>
    </row>
    <row r="39" spans="1:5" ht="12.75">
      <c r="A39" s="28" t="s">
        <v>43</v>
      </c>
      <c r="E39" s="29" t="s">
        <v>144</v>
      </c>
    </row>
    <row r="40" spans="1:5" ht="12.75">
      <c r="A40" s="30" t="s">
        <v>44</v>
      </c>
      <c r="E40" s="31" t="s">
        <v>136</v>
      </c>
    </row>
    <row r="41" spans="1:5" ht="25.5">
      <c r="A41" t="s">
        <v>46</v>
      </c>
      <c r="E41" s="29" t="s">
        <v>145</v>
      </c>
    </row>
    <row r="42" spans="1:16" ht="12.75">
      <c r="A42" s="18" t="s">
        <v>38</v>
      </c>
      <c s="23" t="s">
        <v>33</v>
      </c>
      <c s="23" t="s">
        <v>146</v>
      </c>
      <c s="18" t="s">
        <v>40</v>
      </c>
      <c s="24" t="s">
        <v>147</v>
      </c>
      <c s="25" t="s">
        <v>125</v>
      </c>
      <c s="26">
        <v>5</v>
      </c>
      <c s="27">
        <v>0</v>
      </c>
      <c s="27">
        <f>ROUND(ROUND(H42,2)*ROUND(G42,3),2)</f>
      </c>
      <c r="O42">
        <f>(I42*21)/100</f>
      </c>
      <c t="s">
        <v>16</v>
      </c>
    </row>
    <row r="43" spans="1:5" ht="12.75">
      <c r="A43" s="28" t="s">
        <v>43</v>
      </c>
      <c r="E43" s="29" t="s">
        <v>148</v>
      </c>
    </row>
    <row r="44" spans="1:5" ht="12.75">
      <c r="A44" s="30" t="s">
        <v>44</v>
      </c>
      <c r="E44" s="31" t="s">
        <v>149</v>
      </c>
    </row>
    <row r="45" spans="1:5" ht="76.5">
      <c r="A45" t="s">
        <v>46</v>
      </c>
      <c r="E45" s="29" t="s">
        <v>150</v>
      </c>
    </row>
    <row r="46" spans="1:16" ht="25.5">
      <c r="A46" s="18" t="s">
        <v>38</v>
      </c>
      <c s="23" t="s">
        <v>35</v>
      </c>
      <c s="23" t="s">
        <v>151</v>
      </c>
      <c s="18" t="s">
        <v>40</v>
      </c>
      <c s="24" t="s">
        <v>152</v>
      </c>
      <c s="25" t="s">
        <v>125</v>
      </c>
      <c s="26">
        <v>3</v>
      </c>
      <c s="27">
        <v>0</v>
      </c>
      <c s="27">
        <f>ROUND(ROUND(H46,2)*ROUND(G46,3),2)</f>
      </c>
      <c r="O46">
        <f>(I46*21)/100</f>
      </c>
      <c t="s">
        <v>16</v>
      </c>
    </row>
    <row r="47" spans="1:5" ht="12.75">
      <c r="A47" s="28" t="s">
        <v>43</v>
      </c>
      <c r="E47" s="29" t="s">
        <v>153</v>
      </c>
    </row>
    <row r="48" spans="1:5" ht="12.75">
      <c r="A48" s="30" t="s">
        <v>44</v>
      </c>
      <c r="E48" s="31" t="s">
        <v>154</v>
      </c>
    </row>
    <row r="49" spans="1:5" ht="114.75">
      <c r="A49" t="s">
        <v>46</v>
      </c>
      <c r="E49" s="29" t="s">
        <v>155</v>
      </c>
    </row>
    <row r="50" spans="1:18" ht="12.75" customHeight="1">
      <c r="A50" s="5" t="s">
        <v>36</v>
      </c>
      <c s="5"/>
      <c s="35" t="s">
        <v>15</v>
      </c>
      <c s="5"/>
      <c s="21" t="s">
        <v>156</v>
      </c>
      <c s="5"/>
      <c s="5"/>
      <c s="5"/>
      <c s="36">
        <f>0+Q50</f>
      </c>
      <c r="O50">
        <f>0+R50</f>
      </c>
      <c r="Q50">
        <f>0+I51</f>
      </c>
      <c>
        <f>0+O51</f>
      </c>
    </row>
    <row r="51" spans="1:16" ht="12.75">
      <c r="A51" s="18" t="s">
        <v>38</v>
      </c>
      <c s="23" t="s">
        <v>157</v>
      </c>
      <c s="23" t="s">
        <v>158</v>
      </c>
      <c s="18" t="s">
        <v>40</v>
      </c>
      <c s="24" t="s">
        <v>159</v>
      </c>
      <c s="25" t="s">
        <v>129</v>
      </c>
      <c s="26">
        <v>6.4</v>
      </c>
      <c s="27">
        <v>0</v>
      </c>
      <c s="27">
        <f>ROUND(ROUND(H51,2)*ROUND(G51,3),2)</f>
      </c>
      <c r="O51">
        <f>(I51*21)/100</f>
      </c>
      <c t="s">
        <v>16</v>
      </c>
    </row>
    <row r="52" spans="1:5" ht="12.75">
      <c r="A52" s="28" t="s">
        <v>43</v>
      </c>
      <c r="E52" s="29" t="s">
        <v>160</v>
      </c>
    </row>
    <row r="53" spans="1:5" ht="12.75">
      <c r="A53" s="30" t="s">
        <v>44</v>
      </c>
      <c r="E53" s="31" t="s">
        <v>161</v>
      </c>
    </row>
    <row r="54" spans="1:5" ht="229.5">
      <c r="A54" t="s">
        <v>46</v>
      </c>
      <c r="E54" s="29" t="s">
        <v>162</v>
      </c>
    </row>
    <row r="55" spans="1:18" ht="12.75" customHeight="1">
      <c r="A55" s="5" t="s">
        <v>36</v>
      </c>
      <c s="5"/>
      <c s="35" t="s">
        <v>33</v>
      </c>
      <c s="5"/>
      <c s="21" t="s">
        <v>163</v>
      </c>
      <c s="5"/>
      <c s="5"/>
      <c s="5"/>
      <c s="36">
        <f>0+Q55</f>
      </c>
      <c r="O55">
        <f>0+R55</f>
      </c>
      <c r="Q55">
        <f>0+I56+I60+I64</f>
      </c>
      <c>
        <f>0+O56+O60+O64</f>
      </c>
    </row>
    <row r="56" spans="1:16" ht="12.75">
      <c r="A56" s="18" t="s">
        <v>38</v>
      </c>
      <c s="23" t="s">
        <v>85</v>
      </c>
      <c s="23" t="s">
        <v>164</v>
      </c>
      <c s="18" t="s">
        <v>40</v>
      </c>
      <c s="24" t="s">
        <v>165</v>
      </c>
      <c s="25" t="s">
        <v>166</v>
      </c>
      <c s="26">
        <v>6.8</v>
      </c>
      <c s="27">
        <v>0</v>
      </c>
      <c s="27">
        <f>ROUND(ROUND(H56,2)*ROUND(G56,3),2)</f>
      </c>
      <c r="O56">
        <f>(I56*21)/100</f>
      </c>
      <c t="s">
        <v>16</v>
      </c>
    </row>
    <row r="57" spans="1:5" ht="12.75">
      <c r="A57" s="28" t="s">
        <v>43</v>
      </c>
      <c r="E57" s="29" t="s">
        <v>167</v>
      </c>
    </row>
    <row r="58" spans="1:5" ht="12.75">
      <c r="A58" s="30" t="s">
        <v>44</v>
      </c>
      <c r="E58" s="31" t="s">
        <v>168</v>
      </c>
    </row>
    <row r="59" spans="1:5" ht="89.25">
      <c r="A59" t="s">
        <v>46</v>
      </c>
      <c r="E59" s="29" t="s">
        <v>169</v>
      </c>
    </row>
    <row r="60" spans="1:16" ht="12.75">
      <c r="A60" s="18" t="s">
        <v>38</v>
      </c>
      <c s="23" t="s">
        <v>170</v>
      </c>
      <c s="23" t="s">
        <v>171</v>
      </c>
      <c s="18" t="s">
        <v>40</v>
      </c>
      <c s="24" t="s">
        <v>172</v>
      </c>
      <c s="25" t="s">
        <v>173</v>
      </c>
      <c s="26">
        <v>801.8</v>
      </c>
      <c s="27">
        <v>0</v>
      </c>
      <c s="27">
        <f>ROUND(ROUND(H60,2)*ROUND(G60,3),2)</f>
      </c>
      <c r="O60">
        <f>(I60*21)/100</f>
      </c>
      <c t="s">
        <v>16</v>
      </c>
    </row>
    <row r="61" spans="1:5" ht="12.75">
      <c r="A61" s="28" t="s">
        <v>43</v>
      </c>
      <c r="E61" s="29" t="s">
        <v>174</v>
      </c>
    </row>
    <row r="62" spans="1:5" ht="89.25">
      <c r="A62" s="30" t="s">
        <v>44</v>
      </c>
      <c r="E62" s="31" t="s">
        <v>175</v>
      </c>
    </row>
    <row r="63" spans="1:5" ht="216.75">
      <c r="A63" t="s">
        <v>46</v>
      </c>
      <c r="E63" s="29" t="s">
        <v>176</v>
      </c>
    </row>
    <row r="64" spans="1:16" ht="12.75">
      <c r="A64" s="18" t="s">
        <v>38</v>
      </c>
      <c s="23" t="s">
        <v>88</v>
      </c>
      <c s="23" t="s">
        <v>177</v>
      </c>
      <c s="18" t="s">
        <v>40</v>
      </c>
      <c s="24" t="s">
        <v>178</v>
      </c>
      <c s="25" t="s">
        <v>173</v>
      </c>
      <c s="26">
        <v>30</v>
      </c>
      <c s="27">
        <v>0</v>
      </c>
      <c s="27">
        <f>ROUND(ROUND(H64,2)*ROUND(G64,3),2)</f>
      </c>
      <c r="O64">
        <f>(I64*21)/100</f>
      </c>
      <c t="s">
        <v>16</v>
      </c>
    </row>
    <row r="65" spans="1:5" ht="12.75">
      <c r="A65" s="28" t="s">
        <v>43</v>
      </c>
      <c r="E65" s="29" t="s">
        <v>174</v>
      </c>
    </row>
    <row r="66" spans="1:5" ht="25.5">
      <c r="A66" s="30" t="s">
        <v>44</v>
      </c>
      <c r="E66" s="31" t="s">
        <v>179</v>
      </c>
    </row>
    <row r="67" spans="1:5" ht="216.75">
      <c r="A67" t="s">
        <v>46</v>
      </c>
      <c r="E67" s="29" t="s">
        <v>176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0+O8+O13+O58+O71+O96+O113</f>
      </c>
      <c t="s">
        <v>15</v>
      </c>
    </row>
    <row r="3" spans="1:16" ht="15" customHeight="1">
      <c r="A3" t="s">
        <v>1</v>
      </c>
      <c s="8" t="s">
        <v>3</v>
      </c>
      <c s="9" t="s">
        <v>4</v>
      </c>
      <c s="1"/>
      <c s="10" t="s">
        <v>5</v>
      </c>
      <c s="1"/>
      <c s="4"/>
      <c s="3" t="s">
        <v>180</v>
      </c>
      <c s="32">
        <f>0+I8+I13+I58+I71+I96+I113</f>
      </c>
      <c r="O3" t="s">
        <v>12</v>
      </c>
      <c t="s">
        <v>16</v>
      </c>
    </row>
    <row r="4" spans="1:16" ht="15" customHeight="1">
      <c r="A4" t="s">
        <v>6</v>
      </c>
      <c s="12" t="s">
        <v>11</v>
      </c>
      <c s="13" t="s">
        <v>180</v>
      </c>
      <c s="5"/>
      <c s="14" t="s">
        <v>181</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105</v>
      </c>
      <c s="18" t="s">
        <v>40</v>
      </c>
      <c s="24" t="s">
        <v>106</v>
      </c>
      <c s="25" t="s">
        <v>107</v>
      </c>
      <c s="26">
        <v>197.46</v>
      </c>
      <c s="27">
        <v>0</v>
      </c>
      <c s="27">
        <f>ROUND(ROUND(H9,2)*ROUND(G9,3),2)</f>
      </c>
      <c r="O9">
        <f>(I9*21)/100</f>
      </c>
      <c t="s">
        <v>16</v>
      </c>
    </row>
    <row r="10" spans="1:5" ht="12.75">
      <c r="A10" s="28" t="s">
        <v>43</v>
      </c>
      <c r="E10" s="29" t="s">
        <v>182</v>
      </c>
    </row>
    <row r="11" spans="1:5" ht="127.5">
      <c r="A11" s="30" t="s">
        <v>44</v>
      </c>
      <c r="E11" s="31" t="s">
        <v>183</v>
      </c>
    </row>
    <row r="12" spans="1:5" ht="25.5">
      <c r="A12" t="s">
        <v>46</v>
      </c>
      <c r="E12" s="29" t="s">
        <v>110</v>
      </c>
    </row>
    <row r="13" spans="1:18" ht="12.75" customHeight="1">
      <c r="A13" s="5" t="s">
        <v>36</v>
      </c>
      <c s="5"/>
      <c s="35" t="s">
        <v>22</v>
      </c>
      <c s="5"/>
      <c s="21" t="s">
        <v>111</v>
      </c>
      <c s="5"/>
      <c s="5"/>
      <c s="5"/>
      <c s="36">
        <f>0+Q13</f>
      </c>
      <c r="O13">
        <f>0+R13</f>
      </c>
      <c r="Q13">
        <f>0+I14+I18+I22+I26+I30+I34+I38+I42+I46+I50+I54</f>
      </c>
      <c>
        <f>0+O14+O18+O22+O26+O30+O34+O38+O42+O46+O50+O54</f>
      </c>
    </row>
    <row r="14" spans="1:16" ht="12.75">
      <c r="A14" s="18" t="s">
        <v>38</v>
      </c>
      <c s="23" t="s">
        <v>16</v>
      </c>
      <c s="23" t="s">
        <v>184</v>
      </c>
      <c s="18" t="s">
        <v>40</v>
      </c>
      <c s="24" t="s">
        <v>185</v>
      </c>
      <c s="25" t="s">
        <v>166</v>
      </c>
      <c s="26">
        <v>5</v>
      </c>
      <c s="27">
        <v>0</v>
      </c>
      <c s="27">
        <f>ROUND(ROUND(H14,2)*ROUND(G14,3),2)</f>
      </c>
      <c r="O14">
        <f>(I14*21)/100</f>
      </c>
      <c t="s">
        <v>16</v>
      </c>
    </row>
    <row r="15" spans="1:5" ht="25.5">
      <c r="A15" s="28" t="s">
        <v>43</v>
      </c>
      <c r="E15" s="29" t="s">
        <v>186</v>
      </c>
    </row>
    <row r="16" spans="1:5" ht="12.75">
      <c r="A16" s="30" t="s">
        <v>44</v>
      </c>
      <c r="E16" s="31" t="s">
        <v>187</v>
      </c>
    </row>
    <row r="17" spans="1:5" ht="25.5">
      <c r="A17" t="s">
        <v>46</v>
      </c>
      <c r="E17" s="29" t="s">
        <v>188</v>
      </c>
    </row>
    <row r="18" spans="1:16" ht="12.75">
      <c r="A18" s="18" t="s">
        <v>38</v>
      </c>
      <c s="23" t="s">
        <v>15</v>
      </c>
      <c s="23" t="s">
        <v>189</v>
      </c>
      <c s="18" t="s">
        <v>40</v>
      </c>
      <c s="24" t="s">
        <v>190</v>
      </c>
      <c s="25" t="s">
        <v>129</v>
      </c>
      <c s="26">
        <v>140.515</v>
      </c>
      <c s="27">
        <v>0</v>
      </c>
      <c s="27">
        <f>ROUND(ROUND(H18,2)*ROUND(G18,3),2)</f>
      </c>
      <c r="O18">
        <f>(I18*21)/100</f>
      </c>
      <c t="s">
        <v>16</v>
      </c>
    </row>
    <row r="19" spans="1:5" ht="12.75">
      <c r="A19" s="28" t="s">
        <v>43</v>
      </c>
      <c r="E19" s="29" t="s">
        <v>120</v>
      </c>
    </row>
    <row r="20" spans="1:5" ht="12.75">
      <c r="A20" s="30" t="s">
        <v>44</v>
      </c>
      <c r="E20" s="31" t="s">
        <v>191</v>
      </c>
    </row>
    <row r="21" spans="1:5" ht="25.5">
      <c r="A21" t="s">
        <v>46</v>
      </c>
      <c r="E21" s="29" t="s">
        <v>192</v>
      </c>
    </row>
    <row r="22" spans="1:16" ht="12.75">
      <c r="A22" s="18" t="s">
        <v>38</v>
      </c>
      <c s="23" t="s">
        <v>26</v>
      </c>
      <c s="23" t="s">
        <v>193</v>
      </c>
      <c s="18" t="s">
        <v>40</v>
      </c>
      <c s="24" t="s">
        <v>194</v>
      </c>
      <c s="25" t="s">
        <v>129</v>
      </c>
      <c s="26">
        <v>63.72</v>
      </c>
      <c s="27">
        <v>0</v>
      </c>
      <c s="27">
        <f>ROUND(ROUND(H22,2)*ROUND(G22,3),2)</f>
      </c>
      <c r="O22">
        <f>(I22*21)/100</f>
      </c>
      <c t="s">
        <v>16</v>
      </c>
    </row>
    <row r="23" spans="1:5" ht="12.75">
      <c r="A23" s="28" t="s">
        <v>43</v>
      </c>
      <c r="E23" s="29" t="s">
        <v>40</v>
      </c>
    </row>
    <row r="24" spans="1:5" ht="25.5">
      <c r="A24" s="30" t="s">
        <v>44</v>
      </c>
      <c r="E24" s="31" t="s">
        <v>195</v>
      </c>
    </row>
    <row r="25" spans="1:5" ht="369.75">
      <c r="A25" t="s">
        <v>46</v>
      </c>
      <c r="E25" s="29" t="s">
        <v>196</v>
      </c>
    </row>
    <row r="26" spans="1:16" ht="12.75">
      <c r="A26" s="18" t="s">
        <v>38</v>
      </c>
      <c s="23" t="s">
        <v>28</v>
      </c>
      <c s="23" t="s">
        <v>197</v>
      </c>
      <c s="18" t="s">
        <v>40</v>
      </c>
      <c s="24" t="s">
        <v>198</v>
      </c>
      <c s="25" t="s">
        <v>199</v>
      </c>
      <c s="26">
        <v>191.16</v>
      </c>
      <c s="27">
        <v>0</v>
      </c>
      <c s="27">
        <f>ROUND(ROUND(H26,2)*ROUND(G26,3),2)</f>
      </c>
      <c r="O26">
        <f>(I26*21)/100</f>
      </c>
      <c t="s">
        <v>16</v>
      </c>
    </row>
    <row r="27" spans="1:5" ht="12.75">
      <c r="A27" s="28" t="s">
        <v>43</v>
      </c>
      <c r="E27" s="29" t="s">
        <v>200</v>
      </c>
    </row>
    <row r="28" spans="1:5" ht="12.75">
      <c r="A28" s="30" t="s">
        <v>44</v>
      </c>
      <c r="E28" s="31" t="s">
        <v>201</v>
      </c>
    </row>
    <row r="29" spans="1:5" ht="25.5">
      <c r="A29" t="s">
        <v>46</v>
      </c>
      <c r="E29" s="29" t="s">
        <v>202</v>
      </c>
    </row>
    <row r="30" spans="1:16" ht="12.75">
      <c r="A30" s="18" t="s">
        <v>38</v>
      </c>
      <c s="23" t="s">
        <v>30</v>
      </c>
      <c s="23" t="s">
        <v>203</v>
      </c>
      <c s="18" t="s">
        <v>40</v>
      </c>
      <c s="24" t="s">
        <v>204</v>
      </c>
      <c s="25" t="s">
        <v>129</v>
      </c>
      <c s="26">
        <v>25.44</v>
      </c>
      <c s="27">
        <v>0</v>
      </c>
      <c s="27">
        <f>ROUND(ROUND(H30,2)*ROUND(G30,3),2)</f>
      </c>
      <c r="O30">
        <f>(I30*21)/100</f>
      </c>
      <c t="s">
        <v>16</v>
      </c>
    </row>
    <row r="31" spans="1:5" ht="12.75">
      <c r="A31" s="28" t="s">
        <v>43</v>
      </c>
      <c r="E31" s="29" t="s">
        <v>40</v>
      </c>
    </row>
    <row r="32" spans="1:5" ht="89.25">
      <c r="A32" s="30" t="s">
        <v>44</v>
      </c>
      <c r="E32" s="31" t="s">
        <v>205</v>
      </c>
    </row>
    <row r="33" spans="1:5" ht="318.75">
      <c r="A33" t="s">
        <v>46</v>
      </c>
      <c r="E33" s="29" t="s">
        <v>206</v>
      </c>
    </row>
    <row r="34" spans="1:16" ht="12.75">
      <c r="A34" s="18" t="s">
        <v>38</v>
      </c>
      <c s="23" t="s">
        <v>62</v>
      </c>
      <c s="23" t="s">
        <v>207</v>
      </c>
      <c s="18" t="s">
        <v>40</v>
      </c>
      <c s="24" t="s">
        <v>208</v>
      </c>
      <c s="25" t="s">
        <v>199</v>
      </c>
      <c s="26">
        <v>76.32</v>
      </c>
      <c s="27">
        <v>0</v>
      </c>
      <c s="27">
        <f>ROUND(ROUND(H34,2)*ROUND(G34,3),2)</f>
      </c>
      <c r="O34">
        <f>(I34*21)/100</f>
      </c>
      <c t="s">
        <v>16</v>
      </c>
    </row>
    <row r="35" spans="1:5" ht="12.75">
      <c r="A35" s="28" t="s">
        <v>43</v>
      </c>
      <c r="E35" s="29" t="s">
        <v>200</v>
      </c>
    </row>
    <row r="36" spans="1:5" ht="12.75">
      <c r="A36" s="30" t="s">
        <v>44</v>
      </c>
      <c r="E36" s="31" t="s">
        <v>209</v>
      </c>
    </row>
    <row r="37" spans="1:5" ht="25.5">
      <c r="A37" t="s">
        <v>46</v>
      </c>
      <c r="E37" s="29" t="s">
        <v>202</v>
      </c>
    </row>
    <row r="38" spans="1:16" ht="12.75">
      <c r="A38" s="18" t="s">
        <v>38</v>
      </c>
      <c s="23" t="s">
        <v>79</v>
      </c>
      <c s="23" t="s">
        <v>210</v>
      </c>
      <c s="18" t="s">
        <v>40</v>
      </c>
      <c s="24" t="s">
        <v>211</v>
      </c>
      <c s="25" t="s">
        <v>129</v>
      </c>
      <c s="26">
        <v>9.57</v>
      </c>
      <c s="27">
        <v>0</v>
      </c>
      <c s="27">
        <f>ROUND(ROUND(H38,2)*ROUND(G38,3),2)</f>
      </c>
      <c r="O38">
        <f>(I38*21)/100</f>
      </c>
      <c t="s">
        <v>16</v>
      </c>
    </row>
    <row r="39" spans="1:5" ht="12.75">
      <c r="A39" s="28" t="s">
        <v>43</v>
      </c>
      <c r="E39" s="29" t="s">
        <v>40</v>
      </c>
    </row>
    <row r="40" spans="1:5" ht="89.25">
      <c r="A40" s="30" t="s">
        <v>44</v>
      </c>
      <c r="E40" s="31" t="s">
        <v>212</v>
      </c>
    </row>
    <row r="41" spans="1:5" ht="318.75">
      <c r="A41" t="s">
        <v>46</v>
      </c>
      <c r="E41" s="29" t="s">
        <v>206</v>
      </c>
    </row>
    <row r="42" spans="1:16" ht="12.75">
      <c r="A42" s="18" t="s">
        <v>38</v>
      </c>
      <c s="23" t="s">
        <v>33</v>
      </c>
      <c s="23" t="s">
        <v>213</v>
      </c>
      <c s="18" t="s">
        <v>40</v>
      </c>
      <c s="24" t="s">
        <v>214</v>
      </c>
      <c s="25" t="s">
        <v>199</v>
      </c>
      <c s="26">
        <v>28.71</v>
      </c>
      <c s="27">
        <v>0</v>
      </c>
      <c s="27">
        <f>ROUND(ROUND(H42,2)*ROUND(G42,3),2)</f>
      </c>
      <c r="O42">
        <f>(I42*21)/100</f>
      </c>
      <c t="s">
        <v>16</v>
      </c>
    </row>
    <row r="43" spans="1:5" ht="12.75">
      <c r="A43" s="28" t="s">
        <v>43</v>
      </c>
      <c r="E43" s="29" t="s">
        <v>200</v>
      </c>
    </row>
    <row r="44" spans="1:5" ht="12.75">
      <c r="A44" s="30" t="s">
        <v>44</v>
      </c>
      <c r="E44" s="31" t="s">
        <v>215</v>
      </c>
    </row>
    <row r="45" spans="1:5" ht="25.5">
      <c r="A45" t="s">
        <v>46</v>
      </c>
      <c r="E45" s="29" t="s">
        <v>202</v>
      </c>
    </row>
    <row r="46" spans="1:16" ht="12.75">
      <c r="A46" s="18" t="s">
        <v>38</v>
      </c>
      <c s="23" t="s">
        <v>35</v>
      </c>
      <c s="23" t="s">
        <v>216</v>
      </c>
      <c s="18" t="s">
        <v>40</v>
      </c>
      <c s="24" t="s">
        <v>217</v>
      </c>
      <c s="25" t="s">
        <v>129</v>
      </c>
      <c s="26">
        <v>98.73</v>
      </c>
      <c s="27">
        <v>0</v>
      </c>
      <c s="27">
        <f>ROUND(ROUND(H46,2)*ROUND(G46,3),2)</f>
      </c>
      <c r="O46">
        <f>(I46*21)/100</f>
      </c>
      <c t="s">
        <v>16</v>
      </c>
    </row>
    <row r="47" spans="1:5" ht="12.75">
      <c r="A47" s="28" t="s">
        <v>43</v>
      </c>
      <c r="E47" s="29" t="s">
        <v>40</v>
      </c>
    </row>
    <row r="48" spans="1:5" ht="127.5">
      <c r="A48" s="30" t="s">
        <v>44</v>
      </c>
      <c r="E48" s="31" t="s">
        <v>218</v>
      </c>
    </row>
    <row r="49" spans="1:5" ht="191.25">
      <c r="A49" t="s">
        <v>46</v>
      </c>
      <c r="E49" s="29" t="s">
        <v>219</v>
      </c>
    </row>
    <row r="50" spans="1:16" ht="12.75">
      <c r="A50" s="18" t="s">
        <v>38</v>
      </c>
      <c s="23" t="s">
        <v>157</v>
      </c>
      <c s="23" t="s">
        <v>220</v>
      </c>
      <c s="18" t="s">
        <v>40</v>
      </c>
      <c s="24" t="s">
        <v>221</v>
      </c>
      <c s="25" t="s">
        <v>129</v>
      </c>
      <c s="26">
        <v>10.208</v>
      </c>
      <c s="27">
        <v>0</v>
      </c>
      <c s="27">
        <f>ROUND(ROUND(H50,2)*ROUND(G50,3),2)</f>
      </c>
      <c r="O50">
        <f>(I50*21)/100</f>
      </c>
      <c t="s">
        <v>16</v>
      </c>
    </row>
    <row r="51" spans="1:5" ht="12.75">
      <c r="A51" s="28" t="s">
        <v>43</v>
      </c>
      <c r="E51" s="29" t="s">
        <v>222</v>
      </c>
    </row>
    <row r="52" spans="1:5" ht="127.5">
      <c r="A52" s="30" t="s">
        <v>44</v>
      </c>
      <c r="E52" s="31" t="s">
        <v>223</v>
      </c>
    </row>
    <row r="53" spans="1:5" ht="229.5">
      <c r="A53" t="s">
        <v>46</v>
      </c>
      <c r="E53" s="29" t="s">
        <v>224</v>
      </c>
    </row>
    <row r="54" spans="1:16" ht="12.75">
      <c r="A54" s="18" t="s">
        <v>38</v>
      </c>
      <c s="23" t="s">
        <v>85</v>
      </c>
      <c s="23" t="s">
        <v>225</v>
      </c>
      <c s="18" t="s">
        <v>40</v>
      </c>
      <c s="24" t="s">
        <v>226</v>
      </c>
      <c s="25" t="s">
        <v>129</v>
      </c>
      <c s="26">
        <v>7.632</v>
      </c>
      <c s="27">
        <v>0</v>
      </c>
      <c s="27">
        <f>ROUND(ROUND(H54,2)*ROUND(G54,3),2)</f>
      </c>
      <c r="O54">
        <f>(I54*21)/100</f>
      </c>
      <c t="s">
        <v>16</v>
      </c>
    </row>
    <row r="55" spans="1:5" ht="12.75">
      <c r="A55" s="28" t="s">
        <v>43</v>
      </c>
      <c r="E55" s="29" t="s">
        <v>227</v>
      </c>
    </row>
    <row r="56" spans="1:5" ht="12.75">
      <c r="A56" s="30" t="s">
        <v>44</v>
      </c>
      <c r="E56" s="31" t="s">
        <v>228</v>
      </c>
    </row>
    <row r="57" spans="1:5" ht="293.25">
      <c r="A57" t="s">
        <v>46</v>
      </c>
      <c r="E57" s="29" t="s">
        <v>229</v>
      </c>
    </row>
    <row r="58" spans="1:18" ht="12.75" customHeight="1">
      <c r="A58" s="5" t="s">
        <v>36</v>
      </c>
      <c s="5"/>
      <c s="35" t="s">
        <v>26</v>
      </c>
      <c s="5"/>
      <c s="21" t="s">
        <v>230</v>
      </c>
      <c s="5"/>
      <c s="5"/>
      <c s="5"/>
      <c s="36">
        <f>0+Q58</f>
      </c>
      <c r="O58">
        <f>0+R58</f>
      </c>
      <c r="Q58">
        <f>0+I59+I63+I67</f>
      </c>
      <c>
        <f>0+O59+O63+O67</f>
      </c>
    </row>
    <row r="59" spans="1:16" ht="12.75">
      <c r="A59" s="18" t="s">
        <v>38</v>
      </c>
      <c s="23" t="s">
        <v>170</v>
      </c>
      <c s="23" t="s">
        <v>231</v>
      </c>
      <c s="18" t="s">
        <v>40</v>
      </c>
      <c s="24" t="s">
        <v>232</v>
      </c>
      <c s="25" t="s">
        <v>129</v>
      </c>
      <c s="26">
        <v>0.204</v>
      </c>
      <c s="27">
        <v>0</v>
      </c>
      <c s="27">
        <f>ROUND(ROUND(H59,2)*ROUND(G59,3),2)</f>
      </c>
      <c r="O59">
        <f>(I59*21)/100</f>
      </c>
      <c t="s">
        <v>16</v>
      </c>
    </row>
    <row r="60" spans="1:5" ht="12.75">
      <c r="A60" s="28" t="s">
        <v>43</v>
      </c>
      <c r="E60" s="29" t="s">
        <v>233</v>
      </c>
    </row>
    <row r="61" spans="1:5" ht="12.75">
      <c r="A61" s="30" t="s">
        <v>44</v>
      </c>
      <c r="E61" s="31" t="s">
        <v>234</v>
      </c>
    </row>
    <row r="62" spans="1:5" ht="369.75">
      <c r="A62" t="s">
        <v>46</v>
      </c>
      <c r="E62" s="29" t="s">
        <v>235</v>
      </c>
    </row>
    <row r="63" spans="1:16" ht="12.75">
      <c r="A63" s="18" t="s">
        <v>38</v>
      </c>
      <c s="23" t="s">
        <v>88</v>
      </c>
      <c s="23" t="s">
        <v>236</v>
      </c>
      <c s="18" t="s">
        <v>40</v>
      </c>
      <c s="24" t="s">
        <v>237</v>
      </c>
      <c s="25" t="s">
        <v>129</v>
      </c>
      <c s="26">
        <v>7.632</v>
      </c>
      <c s="27">
        <v>0</v>
      </c>
      <c s="27">
        <f>ROUND(ROUND(H63,2)*ROUND(G63,3),2)</f>
      </c>
      <c r="O63">
        <f>(I63*21)/100</f>
      </c>
      <c t="s">
        <v>16</v>
      </c>
    </row>
    <row r="64" spans="1:5" ht="12.75">
      <c r="A64" s="28" t="s">
        <v>43</v>
      </c>
      <c r="E64" s="29" t="s">
        <v>238</v>
      </c>
    </row>
    <row r="65" spans="1:5" ht="12.75">
      <c r="A65" s="30" t="s">
        <v>44</v>
      </c>
      <c r="E65" s="31" t="s">
        <v>228</v>
      </c>
    </row>
    <row r="66" spans="1:5" ht="38.25">
      <c r="A66" t="s">
        <v>46</v>
      </c>
      <c r="E66" s="29" t="s">
        <v>239</v>
      </c>
    </row>
    <row r="67" spans="1:16" ht="12.75">
      <c r="A67" s="18" t="s">
        <v>38</v>
      </c>
      <c s="23" t="s">
        <v>91</v>
      </c>
      <c s="23" t="s">
        <v>240</v>
      </c>
      <c s="18" t="s">
        <v>16</v>
      </c>
      <c s="24" t="s">
        <v>241</v>
      </c>
      <c s="25" t="s">
        <v>129</v>
      </c>
      <c s="26">
        <v>0.272</v>
      </c>
      <c s="27">
        <v>0</v>
      </c>
      <c s="27">
        <f>ROUND(ROUND(H67,2)*ROUND(G67,3),2)</f>
      </c>
      <c r="O67">
        <f>(I67*21)/100</f>
      </c>
      <c t="s">
        <v>16</v>
      </c>
    </row>
    <row r="68" spans="1:5" ht="12.75">
      <c r="A68" s="28" t="s">
        <v>43</v>
      </c>
      <c r="E68" s="29" t="s">
        <v>242</v>
      </c>
    </row>
    <row r="69" spans="1:5" ht="12.75">
      <c r="A69" s="30" t="s">
        <v>44</v>
      </c>
      <c r="E69" s="31" t="s">
        <v>243</v>
      </c>
    </row>
    <row r="70" spans="1:5" ht="89.25">
      <c r="A70" t="s">
        <v>46</v>
      </c>
      <c r="E70" s="29" t="s">
        <v>244</v>
      </c>
    </row>
    <row r="71" spans="1:18" ht="12.75" customHeight="1">
      <c r="A71" s="5" t="s">
        <v>36</v>
      </c>
      <c s="5"/>
      <c s="35" t="s">
        <v>28</v>
      </c>
      <c s="5"/>
      <c s="21" t="s">
        <v>245</v>
      </c>
      <c s="5"/>
      <c s="5"/>
      <c s="5"/>
      <c s="36">
        <f>0+Q71</f>
      </c>
      <c r="O71">
        <f>0+R71</f>
      </c>
      <c r="Q71">
        <f>0+I72+I76+I80+I84+I88+I92</f>
      </c>
      <c>
        <f>0+O72+O76+O80+O84+O88+O92</f>
      </c>
    </row>
    <row r="72" spans="1:16" ht="12.75">
      <c r="A72" s="18" t="s">
        <v>38</v>
      </c>
      <c s="23" t="s">
        <v>94</v>
      </c>
      <c s="23" t="s">
        <v>246</v>
      </c>
      <c s="18" t="s">
        <v>22</v>
      </c>
      <c s="24" t="s">
        <v>247</v>
      </c>
      <c s="25" t="s">
        <v>114</v>
      </c>
      <c s="26">
        <v>1760</v>
      </c>
      <c s="27">
        <v>0</v>
      </c>
      <c s="27">
        <f>ROUND(ROUND(H72,2)*ROUND(G72,3),2)</f>
      </c>
      <c r="O72">
        <f>(I72*21)/100</f>
      </c>
      <c t="s">
        <v>16</v>
      </c>
    </row>
    <row r="73" spans="1:5" ht="12.75">
      <c r="A73" s="28" t="s">
        <v>43</v>
      </c>
      <c r="E73" s="29" t="s">
        <v>40</v>
      </c>
    </row>
    <row r="74" spans="1:5" ht="25.5">
      <c r="A74" s="30" t="s">
        <v>44</v>
      </c>
      <c r="E74" s="31" t="s">
        <v>248</v>
      </c>
    </row>
    <row r="75" spans="1:5" ht="51">
      <c r="A75" t="s">
        <v>46</v>
      </c>
      <c r="E75" s="29" t="s">
        <v>249</v>
      </c>
    </row>
    <row r="76" spans="1:16" ht="12.75">
      <c r="A76" s="18" t="s">
        <v>38</v>
      </c>
      <c s="23" t="s">
        <v>97</v>
      </c>
      <c s="23" t="s">
        <v>246</v>
      </c>
      <c s="18" t="s">
        <v>16</v>
      </c>
      <c s="24" t="s">
        <v>247</v>
      </c>
      <c s="25" t="s">
        <v>114</v>
      </c>
      <c s="26">
        <v>1457</v>
      </c>
      <c s="27">
        <v>0</v>
      </c>
      <c s="27">
        <f>ROUND(ROUND(H76,2)*ROUND(G76,3),2)</f>
      </c>
      <c r="O76">
        <f>(I76*21)/100</f>
      </c>
      <c t="s">
        <v>16</v>
      </c>
    </row>
    <row r="77" spans="1:5" ht="12.75">
      <c r="A77" s="28" t="s">
        <v>43</v>
      </c>
      <c r="E77" s="29" t="s">
        <v>40</v>
      </c>
    </row>
    <row r="78" spans="1:5" ht="25.5">
      <c r="A78" s="30" t="s">
        <v>44</v>
      </c>
      <c r="E78" s="31" t="s">
        <v>250</v>
      </c>
    </row>
    <row r="79" spans="1:5" ht="51">
      <c r="A79" t="s">
        <v>46</v>
      </c>
      <c r="E79" s="29" t="s">
        <v>249</v>
      </c>
    </row>
    <row r="80" spans="1:16" ht="12.75">
      <c r="A80" s="18" t="s">
        <v>38</v>
      </c>
      <c s="23" t="s">
        <v>100</v>
      </c>
      <c s="23" t="s">
        <v>251</v>
      </c>
      <c s="18" t="s">
        <v>40</v>
      </c>
      <c s="24" t="s">
        <v>252</v>
      </c>
      <c s="25" t="s">
        <v>114</v>
      </c>
      <c s="26">
        <v>1760</v>
      </c>
      <c s="27">
        <v>0</v>
      </c>
      <c s="27">
        <f>ROUND(ROUND(H80,2)*ROUND(G80,3),2)</f>
      </c>
      <c r="O80">
        <f>(I80*21)/100</f>
      </c>
      <c t="s">
        <v>16</v>
      </c>
    </row>
    <row r="81" spans="1:5" ht="12.75">
      <c r="A81" s="28" t="s">
        <v>43</v>
      </c>
      <c r="E81" s="29" t="s">
        <v>40</v>
      </c>
    </row>
    <row r="82" spans="1:5" ht="25.5">
      <c r="A82" s="30" t="s">
        <v>44</v>
      </c>
      <c r="E82" s="31" t="s">
        <v>253</v>
      </c>
    </row>
    <row r="83" spans="1:5" ht="140.25">
      <c r="A83" t="s">
        <v>46</v>
      </c>
      <c r="E83" s="29" t="s">
        <v>254</v>
      </c>
    </row>
    <row r="84" spans="1:16" ht="12.75">
      <c r="A84" s="18" t="s">
        <v>38</v>
      </c>
      <c s="23" t="s">
        <v>255</v>
      </c>
      <c s="23" t="s">
        <v>256</v>
      </c>
      <c s="18" t="s">
        <v>40</v>
      </c>
      <c s="24" t="s">
        <v>257</v>
      </c>
      <c s="25" t="s">
        <v>114</v>
      </c>
      <c s="26">
        <v>1457</v>
      </c>
      <c s="27">
        <v>0</v>
      </c>
      <c s="27">
        <f>ROUND(ROUND(H84,2)*ROUND(G84,3),2)</f>
      </c>
      <c r="O84">
        <f>(I84*21)/100</f>
      </c>
      <c t="s">
        <v>16</v>
      </c>
    </row>
    <row r="85" spans="1:5" ht="12.75">
      <c r="A85" s="28" t="s">
        <v>43</v>
      </c>
      <c r="E85" s="29" t="s">
        <v>40</v>
      </c>
    </row>
    <row r="86" spans="1:5" ht="25.5">
      <c r="A86" s="30" t="s">
        <v>44</v>
      </c>
      <c r="E86" s="31" t="s">
        <v>258</v>
      </c>
    </row>
    <row r="87" spans="1:5" ht="140.25">
      <c r="A87" t="s">
        <v>46</v>
      </c>
      <c r="E87" s="29" t="s">
        <v>254</v>
      </c>
    </row>
    <row r="88" spans="1:16" ht="12.75">
      <c r="A88" s="18" t="s">
        <v>38</v>
      </c>
      <c s="23" t="s">
        <v>259</v>
      </c>
      <c s="23" t="s">
        <v>260</v>
      </c>
      <c s="18" t="s">
        <v>40</v>
      </c>
      <c s="24" t="s">
        <v>261</v>
      </c>
      <c s="25" t="s">
        <v>114</v>
      </c>
      <c s="26">
        <v>88.5</v>
      </c>
      <c s="27">
        <v>0</v>
      </c>
      <c s="27">
        <f>ROUND(ROUND(H88,2)*ROUND(G88,3),2)</f>
      </c>
      <c r="O88">
        <f>(I88*21)/100</f>
      </c>
      <c t="s">
        <v>16</v>
      </c>
    </row>
    <row r="89" spans="1:5" ht="25.5">
      <c r="A89" s="28" t="s">
        <v>43</v>
      </c>
      <c r="E89" s="29" t="s">
        <v>262</v>
      </c>
    </row>
    <row r="90" spans="1:5" ht="25.5">
      <c r="A90" s="30" t="s">
        <v>44</v>
      </c>
      <c r="E90" s="31" t="s">
        <v>263</v>
      </c>
    </row>
    <row r="91" spans="1:5" ht="153">
      <c r="A91" t="s">
        <v>46</v>
      </c>
      <c r="E91" s="29" t="s">
        <v>264</v>
      </c>
    </row>
    <row r="92" spans="1:16" ht="12.75">
      <c r="A92" s="18" t="s">
        <v>38</v>
      </c>
      <c s="23" t="s">
        <v>265</v>
      </c>
      <c s="23" t="s">
        <v>266</v>
      </c>
      <c s="18" t="s">
        <v>40</v>
      </c>
      <c s="24" t="s">
        <v>267</v>
      </c>
      <c s="25" t="s">
        <v>166</v>
      </c>
      <c s="26">
        <v>13.2</v>
      </c>
      <c s="27">
        <v>0</v>
      </c>
      <c s="27">
        <f>ROUND(ROUND(H92,2)*ROUND(G92,3),2)</f>
      </c>
      <c r="O92">
        <f>(I92*21)/100</f>
      </c>
      <c t="s">
        <v>16</v>
      </c>
    </row>
    <row r="93" spans="1:5" ht="12.75">
      <c r="A93" s="28" t="s">
        <v>43</v>
      </c>
      <c r="E93" s="29" t="s">
        <v>268</v>
      </c>
    </row>
    <row r="94" spans="1:5" ht="25.5">
      <c r="A94" s="30" t="s">
        <v>44</v>
      </c>
      <c r="E94" s="31" t="s">
        <v>269</v>
      </c>
    </row>
    <row r="95" spans="1:5" ht="38.25">
      <c r="A95" t="s">
        <v>46</v>
      </c>
      <c r="E95" s="29" t="s">
        <v>270</v>
      </c>
    </row>
    <row r="96" spans="1:18" ht="12.75" customHeight="1">
      <c r="A96" s="5" t="s">
        <v>36</v>
      </c>
      <c s="5"/>
      <c s="35" t="s">
        <v>79</v>
      </c>
      <c s="5"/>
      <c s="21" t="s">
        <v>271</v>
      </c>
      <c s="5"/>
      <c s="5"/>
      <c s="5"/>
      <c s="36">
        <f>0+Q96</f>
      </c>
      <c r="O96">
        <f>0+R96</f>
      </c>
      <c r="Q96">
        <f>0+I97+I101+I105+I109</f>
      </c>
      <c>
        <f>0+O97+O101+O105+O109</f>
      </c>
    </row>
    <row r="97" spans="1:16" ht="12.75">
      <c r="A97" s="18" t="s">
        <v>38</v>
      </c>
      <c s="23" t="s">
        <v>272</v>
      </c>
      <c s="23" t="s">
        <v>273</v>
      </c>
      <c s="18" t="s">
        <v>40</v>
      </c>
      <c s="24" t="s">
        <v>274</v>
      </c>
      <c s="25" t="s">
        <v>166</v>
      </c>
      <c s="26">
        <v>21.2</v>
      </c>
      <c s="27">
        <v>0</v>
      </c>
      <c s="27">
        <f>ROUND(ROUND(H97,2)*ROUND(G97,3),2)</f>
      </c>
      <c r="O97">
        <f>(I97*21)/100</f>
      </c>
      <c t="s">
        <v>16</v>
      </c>
    </row>
    <row r="98" spans="1:5" ht="12.75">
      <c r="A98" s="28" t="s">
        <v>43</v>
      </c>
      <c r="E98" s="29" t="s">
        <v>40</v>
      </c>
    </row>
    <row r="99" spans="1:5" ht="89.25">
      <c r="A99" s="30" t="s">
        <v>44</v>
      </c>
      <c r="E99" s="31" t="s">
        <v>275</v>
      </c>
    </row>
    <row r="100" spans="1:5" ht="255">
      <c r="A100" t="s">
        <v>46</v>
      </c>
      <c r="E100" s="29" t="s">
        <v>276</v>
      </c>
    </row>
    <row r="101" spans="1:16" ht="12.75">
      <c r="A101" s="18" t="s">
        <v>38</v>
      </c>
      <c s="23" t="s">
        <v>277</v>
      </c>
      <c s="23" t="s">
        <v>278</v>
      </c>
      <c s="18" t="s">
        <v>40</v>
      </c>
      <c s="24" t="s">
        <v>279</v>
      </c>
      <c s="25" t="s">
        <v>125</v>
      </c>
      <c s="26">
        <v>1</v>
      </c>
      <c s="27">
        <v>0</v>
      </c>
      <c s="27">
        <f>ROUND(ROUND(H101,2)*ROUND(G101,3),2)</f>
      </c>
      <c r="O101">
        <f>(I101*21)/100</f>
      </c>
      <c t="s">
        <v>16</v>
      </c>
    </row>
    <row r="102" spans="1:5" ht="12.75">
      <c r="A102" s="28" t="s">
        <v>43</v>
      </c>
      <c r="E102" s="29" t="s">
        <v>40</v>
      </c>
    </row>
    <row r="103" spans="1:5" ht="12.75">
      <c r="A103" s="30" t="s">
        <v>44</v>
      </c>
      <c r="E103" s="31" t="s">
        <v>45</v>
      </c>
    </row>
    <row r="104" spans="1:5" ht="89.25">
      <c r="A104" t="s">
        <v>46</v>
      </c>
      <c r="E104" s="29" t="s">
        <v>280</v>
      </c>
    </row>
    <row r="105" spans="1:16" ht="12.75">
      <c r="A105" s="18" t="s">
        <v>38</v>
      </c>
      <c s="23" t="s">
        <v>281</v>
      </c>
      <c s="23" t="s">
        <v>282</v>
      </c>
      <c s="18" t="s">
        <v>40</v>
      </c>
      <c s="24" t="s">
        <v>283</v>
      </c>
      <c s="25" t="s">
        <v>125</v>
      </c>
      <c s="26">
        <v>1</v>
      </c>
      <c s="27">
        <v>0</v>
      </c>
      <c s="27">
        <f>ROUND(ROUND(H105,2)*ROUND(G105,3),2)</f>
      </c>
      <c r="O105">
        <f>(I105*21)/100</f>
      </c>
      <c t="s">
        <v>16</v>
      </c>
    </row>
    <row r="106" spans="1:5" ht="38.25">
      <c r="A106" s="28" t="s">
        <v>43</v>
      </c>
      <c r="E106" s="29" t="s">
        <v>284</v>
      </c>
    </row>
    <row r="107" spans="1:5" ht="12.75">
      <c r="A107" s="30" t="s">
        <v>44</v>
      </c>
      <c r="E107" s="31" t="s">
        <v>45</v>
      </c>
    </row>
    <row r="108" spans="1:5" ht="76.5">
      <c r="A108" t="s">
        <v>46</v>
      </c>
      <c r="E108" s="29" t="s">
        <v>285</v>
      </c>
    </row>
    <row r="109" spans="1:16" ht="12.75">
      <c r="A109" s="18" t="s">
        <v>38</v>
      </c>
      <c s="23" t="s">
        <v>286</v>
      </c>
      <c s="23" t="s">
        <v>287</v>
      </c>
      <c s="18" t="s">
        <v>40</v>
      </c>
      <c s="24" t="s">
        <v>288</v>
      </c>
      <c s="25" t="s">
        <v>125</v>
      </c>
      <c s="26">
        <v>1</v>
      </c>
      <c s="27">
        <v>0</v>
      </c>
      <c s="27">
        <f>ROUND(ROUND(H109,2)*ROUND(G109,3),2)</f>
      </c>
      <c r="O109">
        <f>(I109*21)/100</f>
      </c>
      <c t="s">
        <v>16</v>
      </c>
    </row>
    <row r="110" spans="1:5" ht="12.75">
      <c r="A110" s="28" t="s">
        <v>43</v>
      </c>
      <c r="E110" s="29" t="s">
        <v>289</v>
      </c>
    </row>
    <row r="111" spans="1:5" ht="12.75">
      <c r="A111" s="30" t="s">
        <v>44</v>
      </c>
      <c r="E111" s="31" t="s">
        <v>45</v>
      </c>
    </row>
    <row r="112" spans="1:5" ht="25.5">
      <c r="A112" t="s">
        <v>46</v>
      </c>
      <c r="E112" s="29" t="s">
        <v>290</v>
      </c>
    </row>
    <row r="113" spans="1:18" ht="12.75" customHeight="1">
      <c r="A113" s="5" t="s">
        <v>36</v>
      </c>
      <c s="5"/>
      <c s="35" t="s">
        <v>33</v>
      </c>
      <c s="5"/>
      <c s="21" t="s">
        <v>163</v>
      </c>
      <c s="5"/>
      <c s="5"/>
      <c s="5"/>
      <c s="36">
        <f>0+Q113</f>
      </c>
      <c r="O113">
        <f>0+R113</f>
      </c>
      <c r="Q113">
        <f>0+I114+I118+I122+I126+I130</f>
      </c>
      <c>
        <f>0+O114+O118+O122+O126+O130</f>
      </c>
    </row>
    <row r="114" spans="1:16" ht="12.75">
      <c r="A114" s="18" t="s">
        <v>38</v>
      </c>
      <c s="23" t="s">
        <v>291</v>
      </c>
      <c s="23" t="s">
        <v>292</v>
      </c>
      <c s="18" t="s">
        <v>40</v>
      </c>
      <c s="24" t="s">
        <v>293</v>
      </c>
      <c s="25" t="s">
        <v>166</v>
      </c>
      <c s="26">
        <v>5</v>
      </c>
      <c s="27">
        <v>0</v>
      </c>
      <c s="27">
        <f>ROUND(ROUND(H114,2)*ROUND(G114,3),2)</f>
      </c>
      <c r="O114">
        <f>(I114*21)/100</f>
      </c>
      <c t="s">
        <v>16</v>
      </c>
    </row>
    <row r="115" spans="1:5" ht="12.75">
      <c r="A115" s="28" t="s">
        <v>43</v>
      </c>
      <c r="E115" s="29" t="s">
        <v>294</v>
      </c>
    </row>
    <row r="116" spans="1:5" ht="12.75">
      <c r="A116" s="30" t="s">
        <v>44</v>
      </c>
      <c r="E116" s="31" t="s">
        <v>187</v>
      </c>
    </row>
    <row r="117" spans="1:5" ht="51">
      <c r="A117" t="s">
        <v>46</v>
      </c>
      <c r="E117" s="29" t="s">
        <v>295</v>
      </c>
    </row>
    <row r="118" spans="1:16" ht="12.75">
      <c r="A118" s="18" t="s">
        <v>38</v>
      </c>
      <c s="23" t="s">
        <v>296</v>
      </c>
      <c s="23" t="s">
        <v>297</v>
      </c>
      <c s="18" t="s">
        <v>40</v>
      </c>
      <c s="24" t="s">
        <v>298</v>
      </c>
      <c s="25" t="s">
        <v>166</v>
      </c>
      <c s="26">
        <v>379</v>
      </c>
      <c s="27">
        <v>0</v>
      </c>
      <c s="27">
        <f>ROUND(ROUND(H118,2)*ROUND(G118,3),2)</f>
      </c>
      <c r="O118">
        <f>(I118*21)/100</f>
      </c>
      <c t="s">
        <v>16</v>
      </c>
    </row>
    <row r="119" spans="1:5" ht="12.75">
      <c r="A119" s="28" t="s">
        <v>43</v>
      </c>
      <c r="E119" s="29" t="s">
        <v>40</v>
      </c>
    </row>
    <row r="120" spans="1:5" ht="89.25">
      <c r="A120" s="30" t="s">
        <v>44</v>
      </c>
      <c r="E120" s="31" t="s">
        <v>299</v>
      </c>
    </row>
    <row r="121" spans="1:5" ht="25.5">
      <c r="A121" t="s">
        <v>46</v>
      </c>
      <c r="E121" s="29" t="s">
        <v>300</v>
      </c>
    </row>
    <row r="122" spans="1:16" ht="12.75">
      <c r="A122" s="18" t="s">
        <v>38</v>
      </c>
      <c s="23" t="s">
        <v>301</v>
      </c>
      <c s="23" t="s">
        <v>302</v>
      </c>
      <c s="18" t="s">
        <v>40</v>
      </c>
      <c s="24" t="s">
        <v>303</v>
      </c>
      <c s="25" t="s">
        <v>166</v>
      </c>
      <c s="26">
        <v>13.2</v>
      </c>
      <c s="27">
        <v>0</v>
      </c>
      <c s="27">
        <f>ROUND(ROUND(H122,2)*ROUND(G122,3),2)</f>
      </c>
      <c r="O122">
        <f>(I122*21)/100</f>
      </c>
      <c t="s">
        <v>16</v>
      </c>
    </row>
    <row r="123" spans="1:5" ht="12.75">
      <c r="A123" s="28" t="s">
        <v>43</v>
      </c>
      <c r="E123" s="29" t="s">
        <v>40</v>
      </c>
    </row>
    <row r="124" spans="1:5" ht="25.5">
      <c r="A124" s="30" t="s">
        <v>44</v>
      </c>
      <c r="E124" s="31" t="s">
        <v>269</v>
      </c>
    </row>
    <row r="125" spans="1:5" ht="25.5">
      <c r="A125" t="s">
        <v>46</v>
      </c>
      <c r="E125" s="29" t="s">
        <v>300</v>
      </c>
    </row>
    <row r="126" spans="1:16" ht="12.75">
      <c r="A126" s="18" t="s">
        <v>38</v>
      </c>
      <c s="23" t="s">
        <v>304</v>
      </c>
      <c s="23" t="s">
        <v>305</v>
      </c>
      <c s="18" t="s">
        <v>40</v>
      </c>
      <c s="24" t="s">
        <v>306</v>
      </c>
      <c s="25" t="s">
        <v>166</v>
      </c>
      <c s="26">
        <v>379</v>
      </c>
      <c s="27">
        <v>0</v>
      </c>
      <c s="27">
        <f>ROUND(ROUND(H126,2)*ROUND(G126,3),2)</f>
      </c>
      <c r="O126">
        <f>(I126*21)/100</f>
      </c>
      <c t="s">
        <v>16</v>
      </c>
    </row>
    <row r="127" spans="1:5" ht="12.75">
      <c r="A127" s="28" t="s">
        <v>43</v>
      </c>
      <c r="E127" s="29" t="s">
        <v>40</v>
      </c>
    </row>
    <row r="128" spans="1:5" ht="89.25">
      <c r="A128" s="30" t="s">
        <v>44</v>
      </c>
      <c r="E128" s="31" t="s">
        <v>299</v>
      </c>
    </row>
    <row r="129" spans="1:5" ht="38.25">
      <c r="A129" t="s">
        <v>46</v>
      </c>
      <c r="E129" s="29" t="s">
        <v>307</v>
      </c>
    </row>
    <row r="130" spans="1:16" ht="12.75">
      <c r="A130" s="18" t="s">
        <v>38</v>
      </c>
      <c s="23" t="s">
        <v>308</v>
      </c>
      <c s="23" t="s">
        <v>309</v>
      </c>
      <c s="18" t="s">
        <v>40</v>
      </c>
      <c s="24" t="s">
        <v>310</v>
      </c>
      <c s="25" t="s">
        <v>166</v>
      </c>
      <c s="26">
        <v>177</v>
      </c>
      <c s="27">
        <v>0</v>
      </c>
      <c s="27">
        <f>ROUND(ROUND(H130,2)*ROUND(G130,3),2)</f>
      </c>
      <c r="O130">
        <f>(I130*21)/100</f>
      </c>
      <c t="s">
        <v>16</v>
      </c>
    </row>
    <row r="131" spans="1:5" ht="12.75">
      <c r="A131" s="28" t="s">
        <v>43</v>
      </c>
      <c r="E131" s="29" t="s">
        <v>311</v>
      </c>
    </row>
    <row r="132" spans="1:5" ht="25.5">
      <c r="A132" s="30" t="s">
        <v>44</v>
      </c>
      <c r="E132" s="31" t="s">
        <v>312</v>
      </c>
    </row>
    <row r="133" spans="1:5" ht="89.25">
      <c r="A133" t="s">
        <v>46</v>
      </c>
      <c r="E133" s="29" t="s">
        <v>313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f>
      </c>
      <c t="s">
        <v>15</v>
      </c>
    </row>
    <row r="3" spans="1:16" ht="15" customHeight="1">
      <c r="A3" t="s">
        <v>1</v>
      </c>
      <c s="8" t="s">
        <v>3</v>
      </c>
      <c s="9" t="s">
        <v>4</v>
      </c>
      <c s="1"/>
      <c s="10" t="s">
        <v>5</v>
      </c>
      <c s="1"/>
      <c s="4"/>
      <c s="3" t="s">
        <v>314</v>
      </c>
      <c s="32">
        <f>0+I8+I17</f>
      </c>
      <c r="O3" t="s">
        <v>12</v>
      </c>
      <c t="s">
        <v>16</v>
      </c>
    </row>
    <row r="4" spans="1:16" ht="15" customHeight="1">
      <c r="A4" t="s">
        <v>6</v>
      </c>
      <c s="12" t="s">
        <v>11</v>
      </c>
      <c s="13" t="s">
        <v>314</v>
      </c>
      <c s="5"/>
      <c s="14" t="s">
        <v>315</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28</v>
      </c>
      <c s="19"/>
      <c s="21" t="s">
        <v>245</v>
      </c>
      <c s="19"/>
      <c s="19"/>
      <c s="19"/>
      <c s="22">
        <f>0+Q8</f>
      </c>
      <c r="O8">
        <f>0+R8</f>
      </c>
      <c r="Q8">
        <f>0+I9+I13</f>
      </c>
      <c>
        <f>0+O9+O13</f>
      </c>
    </row>
    <row r="9" spans="1:16" ht="12.75">
      <c r="A9" s="18" t="s">
        <v>38</v>
      </c>
      <c s="23" t="s">
        <v>22</v>
      </c>
      <c s="23" t="s">
        <v>316</v>
      </c>
      <c s="18" t="s">
        <v>22</v>
      </c>
      <c s="24" t="s">
        <v>317</v>
      </c>
      <c s="25" t="s">
        <v>107</v>
      </c>
      <c s="26">
        <v>110</v>
      </c>
      <c s="27">
        <v>0</v>
      </c>
      <c s="27">
        <f>ROUND(ROUND(H9,2)*ROUND(G9,3),2)</f>
      </c>
      <c r="O9">
        <f>(I9*21)/100</f>
      </c>
      <c t="s">
        <v>16</v>
      </c>
    </row>
    <row r="10" spans="1:5" ht="51">
      <c r="A10" s="28" t="s">
        <v>43</v>
      </c>
      <c r="E10" s="29" t="s">
        <v>318</v>
      </c>
    </row>
    <row r="11" spans="1:5" ht="25.5">
      <c r="A11" s="30" t="s">
        <v>44</v>
      </c>
      <c r="E11" s="31" t="s">
        <v>319</v>
      </c>
    </row>
    <row r="12" spans="1:5" ht="89.25">
      <c r="A12" t="s">
        <v>46</v>
      </c>
      <c r="E12" s="29" t="s">
        <v>320</v>
      </c>
    </row>
    <row r="13" spans="1:16" ht="12.75">
      <c r="A13" s="18" t="s">
        <v>38</v>
      </c>
      <c s="23" t="s">
        <v>16</v>
      </c>
      <c s="23" t="s">
        <v>316</v>
      </c>
      <c s="18" t="s">
        <v>16</v>
      </c>
      <c s="24" t="s">
        <v>317</v>
      </c>
      <c s="25" t="s">
        <v>107</v>
      </c>
      <c s="26">
        <v>420</v>
      </c>
      <c s="27">
        <v>0</v>
      </c>
      <c s="27">
        <f>ROUND(ROUND(H13,2)*ROUND(G13,3),2)</f>
      </c>
      <c r="O13">
        <f>(I13*21)/100</f>
      </c>
      <c t="s">
        <v>16</v>
      </c>
    </row>
    <row r="14" spans="1:5" ht="51">
      <c r="A14" s="28" t="s">
        <v>43</v>
      </c>
      <c r="E14" s="29" t="s">
        <v>318</v>
      </c>
    </row>
    <row r="15" spans="1:5" ht="25.5">
      <c r="A15" s="30" t="s">
        <v>44</v>
      </c>
      <c r="E15" s="31" t="s">
        <v>321</v>
      </c>
    </row>
    <row r="16" spans="1:5" ht="89.25">
      <c r="A16" t="s">
        <v>46</v>
      </c>
      <c r="E16" s="29" t="s">
        <v>320</v>
      </c>
    </row>
    <row r="17" spans="1:18" ht="12.75" customHeight="1">
      <c r="A17" s="5" t="s">
        <v>36</v>
      </c>
      <c s="5"/>
      <c s="35" t="s">
        <v>33</v>
      </c>
      <c s="5"/>
      <c s="21" t="s">
        <v>163</v>
      </c>
      <c s="5"/>
      <c s="5"/>
      <c s="5"/>
      <c s="36">
        <f>0+Q17</f>
      </c>
      <c r="O17">
        <f>0+R17</f>
      </c>
      <c r="Q17">
        <f>0+I18+I22+I26+I30+I34+I38+I42+I46+I50+I54+I58+I62+I66+I70+I74+I78+I82+I86+I90+I94+I98+I102+I106+I110+I114+I118+I122+I126+I130+I134+I138+I142</f>
      </c>
      <c>
        <f>0+O18+O22+O26+O30+O34+O38+O42+O46+O50+O54+O58+O62+O66+O70+O74+O78+O82+O86+O90+O94+O98+O102+O106+O110+O114+O118+O122+O126+O130+O134+O138+O142</f>
      </c>
    </row>
    <row r="18" spans="1:16" ht="25.5">
      <c r="A18" s="18" t="s">
        <v>38</v>
      </c>
      <c s="23" t="s">
        <v>26</v>
      </c>
      <c s="23" t="s">
        <v>322</v>
      </c>
      <c s="18" t="s">
        <v>40</v>
      </c>
      <c s="24" t="s">
        <v>323</v>
      </c>
      <c s="25" t="s">
        <v>125</v>
      </c>
      <c s="26">
        <v>37</v>
      </c>
      <c s="27">
        <v>0</v>
      </c>
      <c s="27">
        <f>ROUND(ROUND(H18,2)*ROUND(G18,3),2)</f>
      </c>
      <c r="O18">
        <f>(I18*21)/100</f>
      </c>
      <c t="s">
        <v>16</v>
      </c>
    </row>
    <row r="19" spans="1:5" ht="12.75">
      <c r="A19" s="28" t="s">
        <v>43</v>
      </c>
      <c r="E19" s="29" t="s">
        <v>40</v>
      </c>
    </row>
    <row r="20" spans="1:5" ht="89.25">
      <c r="A20" s="30" t="s">
        <v>44</v>
      </c>
      <c r="E20" s="31" t="s">
        <v>324</v>
      </c>
    </row>
    <row r="21" spans="1:5" ht="63.75">
      <c r="A21" t="s">
        <v>46</v>
      </c>
      <c r="E21" s="29" t="s">
        <v>325</v>
      </c>
    </row>
    <row r="22" spans="1:16" ht="12.75">
      <c r="A22" s="18" t="s">
        <v>38</v>
      </c>
      <c s="23" t="s">
        <v>28</v>
      </c>
      <c s="23" t="s">
        <v>326</v>
      </c>
      <c s="18" t="s">
        <v>40</v>
      </c>
      <c s="24" t="s">
        <v>327</v>
      </c>
      <c s="25" t="s">
        <v>125</v>
      </c>
      <c s="26">
        <v>37</v>
      </c>
      <c s="27">
        <v>0</v>
      </c>
      <c s="27">
        <f>ROUND(ROUND(H22,2)*ROUND(G22,3),2)</f>
      </c>
      <c r="O22">
        <f>(I22*21)/100</f>
      </c>
      <c t="s">
        <v>16</v>
      </c>
    </row>
    <row r="23" spans="1:5" ht="12.75">
      <c r="A23" s="28" t="s">
        <v>43</v>
      </c>
      <c r="E23" s="29" t="s">
        <v>328</v>
      </c>
    </row>
    <row r="24" spans="1:5" ht="12.75">
      <c r="A24" s="30" t="s">
        <v>44</v>
      </c>
      <c r="E24" s="31" t="s">
        <v>329</v>
      </c>
    </row>
    <row r="25" spans="1:5" ht="25.5">
      <c r="A25" t="s">
        <v>46</v>
      </c>
      <c r="E25" s="29" t="s">
        <v>330</v>
      </c>
    </row>
    <row r="26" spans="1:16" ht="12.75">
      <c r="A26" s="18" t="s">
        <v>38</v>
      </c>
      <c s="23" t="s">
        <v>30</v>
      </c>
      <c s="23" t="s">
        <v>331</v>
      </c>
      <c s="18" t="s">
        <v>40</v>
      </c>
      <c s="24" t="s">
        <v>332</v>
      </c>
      <c s="25" t="s">
        <v>333</v>
      </c>
      <c s="26">
        <v>6660</v>
      </c>
      <c s="27">
        <v>0</v>
      </c>
      <c s="27">
        <f>ROUND(ROUND(H26,2)*ROUND(G26,3),2)</f>
      </c>
      <c r="O26">
        <f>(I26*21)/100</f>
      </c>
      <c t="s">
        <v>16</v>
      </c>
    </row>
    <row r="27" spans="1:5" ht="12.75">
      <c r="A27" s="28" t="s">
        <v>43</v>
      </c>
      <c r="E27" s="29" t="s">
        <v>334</v>
      </c>
    </row>
    <row r="28" spans="1:5" ht="12.75">
      <c r="A28" s="30" t="s">
        <v>44</v>
      </c>
      <c r="E28" s="31" t="s">
        <v>335</v>
      </c>
    </row>
    <row r="29" spans="1:5" ht="25.5">
      <c r="A29" t="s">
        <v>46</v>
      </c>
      <c r="E29" s="29" t="s">
        <v>336</v>
      </c>
    </row>
    <row r="30" spans="1:16" ht="12.75">
      <c r="A30" s="18" t="s">
        <v>38</v>
      </c>
      <c s="23" t="s">
        <v>62</v>
      </c>
      <c s="23" t="s">
        <v>337</v>
      </c>
      <c s="18" t="s">
        <v>40</v>
      </c>
      <c s="24" t="s">
        <v>338</v>
      </c>
      <c s="25" t="s">
        <v>125</v>
      </c>
      <c s="26">
        <v>5</v>
      </c>
      <c s="27">
        <v>0</v>
      </c>
      <c s="27">
        <f>ROUND(ROUND(H30,2)*ROUND(G30,3),2)</f>
      </c>
      <c r="O30">
        <f>(I30*21)/100</f>
      </c>
      <c t="s">
        <v>16</v>
      </c>
    </row>
    <row r="31" spans="1:5" ht="12.75">
      <c r="A31" s="28" t="s">
        <v>43</v>
      </c>
      <c r="E31" s="29" t="s">
        <v>40</v>
      </c>
    </row>
    <row r="32" spans="1:5" ht="89.25">
      <c r="A32" s="30" t="s">
        <v>44</v>
      </c>
      <c r="E32" s="31" t="s">
        <v>339</v>
      </c>
    </row>
    <row r="33" spans="1:5" ht="63.75">
      <c r="A33" t="s">
        <v>46</v>
      </c>
      <c r="E33" s="29" t="s">
        <v>325</v>
      </c>
    </row>
    <row r="34" spans="1:16" ht="12.75">
      <c r="A34" s="18" t="s">
        <v>38</v>
      </c>
      <c s="23" t="s">
        <v>79</v>
      </c>
      <c s="23" t="s">
        <v>340</v>
      </c>
      <c s="18" t="s">
        <v>40</v>
      </c>
      <c s="24" t="s">
        <v>341</v>
      </c>
      <c s="25" t="s">
        <v>125</v>
      </c>
      <c s="26">
        <v>5</v>
      </c>
      <c s="27">
        <v>0</v>
      </c>
      <c s="27">
        <f>ROUND(ROUND(H34,2)*ROUND(G34,3),2)</f>
      </c>
      <c r="O34">
        <f>(I34*21)/100</f>
      </c>
      <c t="s">
        <v>16</v>
      </c>
    </row>
    <row r="35" spans="1:5" ht="12.75">
      <c r="A35" s="28" t="s">
        <v>43</v>
      </c>
      <c r="E35" s="29" t="s">
        <v>342</v>
      </c>
    </row>
    <row r="36" spans="1:5" ht="12.75">
      <c r="A36" s="30" t="s">
        <v>44</v>
      </c>
      <c r="E36" s="31" t="s">
        <v>343</v>
      </c>
    </row>
    <row r="37" spans="1:5" ht="25.5">
      <c r="A37" t="s">
        <v>46</v>
      </c>
      <c r="E37" s="29" t="s">
        <v>330</v>
      </c>
    </row>
    <row r="38" spans="1:16" ht="12.75">
      <c r="A38" s="18" t="s">
        <v>38</v>
      </c>
      <c s="23" t="s">
        <v>33</v>
      </c>
      <c s="23" t="s">
        <v>344</v>
      </c>
      <c s="18" t="s">
        <v>40</v>
      </c>
      <c s="24" t="s">
        <v>345</v>
      </c>
      <c s="25" t="s">
        <v>333</v>
      </c>
      <c s="26">
        <v>900</v>
      </c>
      <c s="27">
        <v>0</v>
      </c>
      <c s="27">
        <f>ROUND(ROUND(H38,2)*ROUND(G38,3),2)</f>
      </c>
      <c r="O38">
        <f>(I38*21)/100</f>
      </c>
      <c t="s">
        <v>16</v>
      </c>
    </row>
    <row r="39" spans="1:5" ht="12.75">
      <c r="A39" s="28" t="s">
        <v>43</v>
      </c>
      <c r="E39" s="29" t="s">
        <v>346</v>
      </c>
    </row>
    <row r="40" spans="1:5" ht="12.75">
      <c r="A40" s="30" t="s">
        <v>44</v>
      </c>
      <c r="E40" s="31" t="s">
        <v>347</v>
      </c>
    </row>
    <row r="41" spans="1:5" ht="25.5">
      <c r="A41" t="s">
        <v>46</v>
      </c>
      <c r="E41" s="29" t="s">
        <v>336</v>
      </c>
    </row>
    <row r="42" spans="1:16" ht="25.5">
      <c r="A42" s="18" t="s">
        <v>38</v>
      </c>
      <c s="23" t="s">
        <v>35</v>
      </c>
      <c s="23" t="s">
        <v>348</v>
      </c>
      <c s="18" t="s">
        <v>40</v>
      </c>
      <c s="24" t="s">
        <v>349</v>
      </c>
      <c s="25" t="s">
        <v>125</v>
      </c>
      <c s="26">
        <v>3</v>
      </c>
      <c s="27">
        <v>0</v>
      </c>
      <c s="27">
        <f>ROUND(ROUND(H42,2)*ROUND(G42,3),2)</f>
      </c>
      <c r="O42">
        <f>(I42*21)/100</f>
      </c>
      <c t="s">
        <v>16</v>
      </c>
    </row>
    <row r="43" spans="1:5" ht="12.75">
      <c r="A43" s="28" t="s">
        <v>43</v>
      </c>
      <c r="E43" s="29" t="s">
        <v>40</v>
      </c>
    </row>
    <row r="44" spans="1:5" ht="25.5">
      <c r="A44" s="30" t="s">
        <v>44</v>
      </c>
      <c r="E44" s="31" t="s">
        <v>350</v>
      </c>
    </row>
    <row r="45" spans="1:5" ht="63.75">
      <c r="A45" t="s">
        <v>46</v>
      </c>
      <c r="E45" s="29" t="s">
        <v>325</v>
      </c>
    </row>
    <row r="46" spans="1:16" ht="12.75">
      <c r="A46" s="18" t="s">
        <v>38</v>
      </c>
      <c s="23" t="s">
        <v>157</v>
      </c>
      <c s="23" t="s">
        <v>351</v>
      </c>
      <c s="18" t="s">
        <v>40</v>
      </c>
      <c s="24" t="s">
        <v>352</v>
      </c>
      <c s="25" t="s">
        <v>125</v>
      </c>
      <c s="26">
        <v>3</v>
      </c>
      <c s="27">
        <v>0</v>
      </c>
      <c s="27">
        <f>ROUND(ROUND(H46,2)*ROUND(G46,3),2)</f>
      </c>
      <c r="O46">
        <f>(I46*21)/100</f>
      </c>
      <c t="s">
        <v>16</v>
      </c>
    </row>
    <row r="47" spans="1:5" ht="12.75">
      <c r="A47" s="28" t="s">
        <v>43</v>
      </c>
      <c r="E47" s="29" t="s">
        <v>353</v>
      </c>
    </row>
    <row r="48" spans="1:5" ht="12.75">
      <c r="A48" s="30" t="s">
        <v>44</v>
      </c>
      <c r="E48" s="31" t="s">
        <v>154</v>
      </c>
    </row>
    <row r="49" spans="1:5" ht="25.5">
      <c r="A49" t="s">
        <v>46</v>
      </c>
      <c r="E49" s="29" t="s">
        <v>330</v>
      </c>
    </row>
    <row r="50" spans="1:16" ht="12.75">
      <c r="A50" s="18" t="s">
        <v>38</v>
      </c>
      <c s="23" t="s">
        <v>85</v>
      </c>
      <c s="23" t="s">
        <v>354</v>
      </c>
      <c s="18" t="s">
        <v>40</v>
      </c>
      <c s="24" t="s">
        <v>355</v>
      </c>
      <c s="25" t="s">
        <v>333</v>
      </c>
      <c s="26">
        <v>540</v>
      </c>
      <c s="27">
        <v>0</v>
      </c>
      <c s="27">
        <f>ROUND(ROUND(H50,2)*ROUND(G50,3),2)</f>
      </c>
      <c r="O50">
        <f>(I50*21)/100</f>
      </c>
      <c t="s">
        <v>16</v>
      </c>
    </row>
    <row r="51" spans="1:5" ht="12.75">
      <c r="A51" s="28" t="s">
        <v>43</v>
      </c>
      <c r="E51" s="29" t="s">
        <v>356</v>
      </c>
    </row>
    <row r="52" spans="1:5" ht="12.75">
      <c r="A52" s="30" t="s">
        <v>44</v>
      </c>
      <c r="E52" s="31" t="s">
        <v>357</v>
      </c>
    </row>
    <row r="53" spans="1:5" ht="25.5">
      <c r="A53" t="s">
        <v>46</v>
      </c>
      <c r="E53" s="29" t="s">
        <v>336</v>
      </c>
    </row>
    <row r="54" spans="1:16" ht="12.75">
      <c r="A54" s="18" t="s">
        <v>38</v>
      </c>
      <c s="23" t="s">
        <v>170</v>
      </c>
      <c s="23" t="s">
        <v>358</v>
      </c>
      <c s="18" t="s">
        <v>40</v>
      </c>
      <c s="24" t="s">
        <v>359</v>
      </c>
      <c s="25" t="s">
        <v>125</v>
      </c>
      <c s="26">
        <v>47</v>
      </c>
      <c s="27">
        <v>0</v>
      </c>
      <c s="27">
        <f>ROUND(ROUND(H54,2)*ROUND(G54,3),2)</f>
      </c>
      <c r="O54">
        <f>(I54*21)/100</f>
      </c>
      <c t="s">
        <v>16</v>
      </c>
    </row>
    <row r="55" spans="1:5" ht="12.75">
      <c r="A55" s="28" t="s">
        <v>43</v>
      </c>
      <c r="E55" s="29" t="s">
        <v>40</v>
      </c>
    </row>
    <row r="56" spans="1:5" ht="89.25">
      <c r="A56" s="30" t="s">
        <v>44</v>
      </c>
      <c r="E56" s="31" t="s">
        <v>360</v>
      </c>
    </row>
    <row r="57" spans="1:5" ht="63.75">
      <c r="A57" t="s">
        <v>46</v>
      </c>
      <c r="E57" s="29" t="s">
        <v>361</v>
      </c>
    </row>
    <row r="58" spans="1:16" ht="12.75">
      <c r="A58" s="18" t="s">
        <v>38</v>
      </c>
      <c s="23" t="s">
        <v>88</v>
      </c>
      <c s="23" t="s">
        <v>362</v>
      </c>
      <c s="18" t="s">
        <v>40</v>
      </c>
      <c s="24" t="s">
        <v>363</v>
      </c>
      <c s="25" t="s">
        <v>125</v>
      </c>
      <c s="26">
        <v>47</v>
      </c>
      <c s="27">
        <v>0</v>
      </c>
      <c s="27">
        <f>ROUND(ROUND(H58,2)*ROUND(G58,3),2)</f>
      </c>
      <c r="O58">
        <f>(I58*21)/100</f>
      </c>
      <c t="s">
        <v>16</v>
      </c>
    </row>
    <row r="59" spans="1:5" ht="12.75">
      <c r="A59" s="28" t="s">
        <v>43</v>
      </c>
      <c r="E59" s="29" t="s">
        <v>364</v>
      </c>
    </row>
    <row r="60" spans="1:5" ht="12.75">
      <c r="A60" s="30" t="s">
        <v>44</v>
      </c>
      <c r="E60" s="31" t="s">
        <v>365</v>
      </c>
    </row>
    <row r="61" spans="1:5" ht="25.5">
      <c r="A61" t="s">
        <v>46</v>
      </c>
      <c r="E61" s="29" t="s">
        <v>330</v>
      </c>
    </row>
    <row r="62" spans="1:16" ht="12.75">
      <c r="A62" s="18" t="s">
        <v>38</v>
      </c>
      <c s="23" t="s">
        <v>91</v>
      </c>
      <c s="23" t="s">
        <v>366</v>
      </c>
      <c s="18" t="s">
        <v>40</v>
      </c>
      <c s="24" t="s">
        <v>367</v>
      </c>
      <c s="25" t="s">
        <v>333</v>
      </c>
      <c s="26">
        <v>8460</v>
      </c>
      <c s="27">
        <v>0</v>
      </c>
      <c s="27">
        <f>ROUND(ROUND(H62,2)*ROUND(G62,3),2)</f>
      </c>
      <c r="O62">
        <f>(I62*21)/100</f>
      </c>
      <c t="s">
        <v>16</v>
      </c>
    </row>
    <row r="63" spans="1:5" ht="12.75">
      <c r="A63" s="28" t="s">
        <v>43</v>
      </c>
      <c r="E63" s="29" t="s">
        <v>368</v>
      </c>
    </row>
    <row r="64" spans="1:5" ht="12.75">
      <c r="A64" s="30" t="s">
        <v>44</v>
      </c>
      <c r="E64" s="31" t="s">
        <v>369</v>
      </c>
    </row>
    <row r="65" spans="1:5" ht="25.5">
      <c r="A65" t="s">
        <v>46</v>
      </c>
      <c r="E65" s="29" t="s">
        <v>370</v>
      </c>
    </row>
    <row r="66" spans="1:16" ht="12.75">
      <c r="A66" s="18" t="s">
        <v>38</v>
      </c>
      <c s="23" t="s">
        <v>94</v>
      </c>
      <c s="23" t="s">
        <v>371</v>
      </c>
      <c s="18" t="s">
        <v>40</v>
      </c>
      <c s="24" t="s">
        <v>372</v>
      </c>
      <c s="25" t="s">
        <v>114</v>
      </c>
      <c s="26">
        <v>2</v>
      </c>
      <c s="27">
        <v>0</v>
      </c>
      <c s="27">
        <f>ROUND(ROUND(H66,2)*ROUND(G66,3),2)</f>
      </c>
      <c r="O66">
        <f>(I66*21)/100</f>
      </c>
      <c t="s">
        <v>16</v>
      </c>
    </row>
    <row r="67" spans="1:5" ht="12.75">
      <c r="A67" s="28" t="s">
        <v>43</v>
      </c>
      <c r="E67" s="29" t="s">
        <v>373</v>
      </c>
    </row>
    <row r="68" spans="1:5" ht="12.75">
      <c r="A68" s="30" t="s">
        <v>44</v>
      </c>
      <c r="E68" s="31" t="s">
        <v>374</v>
      </c>
    </row>
    <row r="69" spans="1:5" ht="38.25">
      <c r="A69" t="s">
        <v>46</v>
      </c>
      <c r="E69" s="29" t="s">
        <v>375</v>
      </c>
    </row>
    <row r="70" spans="1:16" ht="12.75">
      <c r="A70" s="18" t="s">
        <v>38</v>
      </c>
      <c s="23" t="s">
        <v>97</v>
      </c>
      <c s="23" t="s">
        <v>376</v>
      </c>
      <c s="18" t="s">
        <v>40</v>
      </c>
      <c s="24" t="s">
        <v>377</v>
      </c>
      <c s="25" t="s">
        <v>114</v>
      </c>
      <c s="26">
        <v>2</v>
      </c>
      <c s="27">
        <v>0</v>
      </c>
      <c s="27">
        <f>ROUND(ROUND(H70,2)*ROUND(G70,3),2)</f>
      </c>
      <c r="O70">
        <f>(I70*21)/100</f>
      </c>
      <c t="s">
        <v>16</v>
      </c>
    </row>
    <row r="71" spans="1:5" ht="12.75">
      <c r="A71" s="28" t="s">
        <v>43</v>
      </c>
      <c r="E71" s="29" t="s">
        <v>40</v>
      </c>
    </row>
    <row r="72" spans="1:5" ht="12.75">
      <c r="A72" s="30" t="s">
        <v>44</v>
      </c>
      <c r="E72" s="31" t="s">
        <v>378</v>
      </c>
    </row>
    <row r="73" spans="1:5" ht="25.5">
      <c r="A73" t="s">
        <v>46</v>
      </c>
      <c r="E73" s="29" t="s">
        <v>379</v>
      </c>
    </row>
    <row r="74" spans="1:16" ht="12.75">
      <c r="A74" s="18" t="s">
        <v>38</v>
      </c>
      <c s="23" t="s">
        <v>100</v>
      </c>
      <c s="23" t="s">
        <v>380</v>
      </c>
      <c s="18" t="s">
        <v>40</v>
      </c>
      <c s="24" t="s">
        <v>381</v>
      </c>
      <c s="25" t="s">
        <v>125</v>
      </c>
      <c s="26">
        <v>2</v>
      </c>
      <c s="27">
        <v>0</v>
      </c>
      <c s="27">
        <f>ROUND(ROUND(H74,2)*ROUND(G74,3),2)</f>
      </c>
      <c r="O74">
        <f>(I74*21)/100</f>
      </c>
      <c t="s">
        <v>16</v>
      </c>
    </row>
    <row r="75" spans="1:5" ht="12.75">
      <c r="A75" s="28" t="s">
        <v>43</v>
      </c>
      <c r="E75" s="29" t="s">
        <v>40</v>
      </c>
    </row>
    <row r="76" spans="1:5" ht="25.5">
      <c r="A76" s="30" t="s">
        <v>44</v>
      </c>
      <c r="E76" s="31" t="s">
        <v>382</v>
      </c>
    </row>
    <row r="77" spans="1:5" ht="76.5">
      <c r="A77" t="s">
        <v>46</v>
      </c>
      <c r="E77" s="29" t="s">
        <v>383</v>
      </c>
    </row>
    <row r="78" spans="1:16" ht="12.75">
      <c r="A78" s="18" t="s">
        <v>38</v>
      </c>
      <c s="23" t="s">
        <v>255</v>
      </c>
      <c s="23" t="s">
        <v>384</v>
      </c>
      <c s="18" t="s">
        <v>40</v>
      </c>
      <c s="24" t="s">
        <v>385</v>
      </c>
      <c s="25" t="s">
        <v>125</v>
      </c>
      <c s="26">
        <v>2</v>
      </c>
      <c s="27">
        <v>0</v>
      </c>
      <c s="27">
        <f>ROUND(ROUND(H78,2)*ROUND(G78,3),2)</f>
      </c>
      <c r="O78">
        <f>(I78*21)/100</f>
      </c>
      <c t="s">
        <v>16</v>
      </c>
    </row>
    <row r="79" spans="1:5" ht="12.75">
      <c r="A79" s="28" t="s">
        <v>43</v>
      </c>
      <c r="E79" s="29" t="s">
        <v>386</v>
      </c>
    </row>
    <row r="80" spans="1:5" ht="12.75">
      <c r="A80" s="30" t="s">
        <v>44</v>
      </c>
      <c r="E80" s="31" t="s">
        <v>378</v>
      </c>
    </row>
    <row r="81" spans="1:5" ht="25.5">
      <c r="A81" t="s">
        <v>46</v>
      </c>
      <c r="E81" s="29" t="s">
        <v>387</v>
      </c>
    </row>
    <row r="82" spans="1:16" ht="12.75">
      <c r="A82" s="18" t="s">
        <v>38</v>
      </c>
      <c s="23" t="s">
        <v>259</v>
      </c>
      <c s="23" t="s">
        <v>388</v>
      </c>
      <c s="18" t="s">
        <v>40</v>
      </c>
      <c s="24" t="s">
        <v>389</v>
      </c>
      <c s="25" t="s">
        <v>333</v>
      </c>
      <c s="26">
        <v>360</v>
      </c>
      <c s="27">
        <v>0</v>
      </c>
      <c s="27">
        <f>ROUND(ROUND(H82,2)*ROUND(G82,3),2)</f>
      </c>
      <c r="O82">
        <f>(I82*21)/100</f>
      </c>
      <c t="s">
        <v>16</v>
      </c>
    </row>
    <row r="83" spans="1:5" ht="12.75">
      <c r="A83" s="28" t="s">
        <v>43</v>
      </c>
      <c r="E83" s="29" t="s">
        <v>390</v>
      </c>
    </row>
    <row r="84" spans="1:5" ht="12.75">
      <c r="A84" s="30" t="s">
        <v>44</v>
      </c>
      <c r="E84" s="31" t="s">
        <v>391</v>
      </c>
    </row>
    <row r="85" spans="1:5" ht="25.5">
      <c r="A85" t="s">
        <v>46</v>
      </c>
      <c r="E85" s="29" t="s">
        <v>392</v>
      </c>
    </row>
    <row r="86" spans="1:16" ht="12.75">
      <c r="A86" s="18" t="s">
        <v>38</v>
      </c>
      <c s="23" t="s">
        <v>265</v>
      </c>
      <c s="23" t="s">
        <v>393</v>
      </c>
      <c s="18" t="s">
        <v>40</v>
      </c>
      <c s="24" t="s">
        <v>394</v>
      </c>
      <c s="25" t="s">
        <v>125</v>
      </c>
      <c s="26">
        <v>2</v>
      </c>
      <c s="27">
        <v>0</v>
      </c>
      <c s="27">
        <f>ROUND(ROUND(H86,2)*ROUND(G86,3),2)</f>
      </c>
      <c r="O86">
        <f>(I86*21)/100</f>
      </c>
      <c t="s">
        <v>16</v>
      </c>
    </row>
    <row r="87" spans="1:5" ht="12.75">
      <c r="A87" s="28" t="s">
        <v>43</v>
      </c>
      <c r="E87" s="29" t="s">
        <v>40</v>
      </c>
    </row>
    <row r="88" spans="1:5" ht="25.5">
      <c r="A88" s="30" t="s">
        <v>44</v>
      </c>
      <c r="E88" s="31" t="s">
        <v>382</v>
      </c>
    </row>
    <row r="89" spans="1:5" ht="76.5">
      <c r="A89" t="s">
        <v>46</v>
      </c>
      <c r="E89" s="29" t="s">
        <v>383</v>
      </c>
    </row>
    <row r="90" spans="1:16" ht="12.75">
      <c r="A90" s="18" t="s">
        <v>38</v>
      </c>
      <c s="23" t="s">
        <v>272</v>
      </c>
      <c s="23" t="s">
        <v>395</v>
      </c>
      <c s="18" t="s">
        <v>40</v>
      </c>
      <c s="24" t="s">
        <v>396</v>
      </c>
      <c s="25" t="s">
        <v>125</v>
      </c>
      <c s="26">
        <v>2</v>
      </c>
      <c s="27">
        <v>0</v>
      </c>
      <c s="27">
        <f>ROUND(ROUND(H90,2)*ROUND(G90,3),2)</f>
      </c>
      <c r="O90">
        <f>(I90*21)/100</f>
      </c>
      <c t="s">
        <v>16</v>
      </c>
    </row>
    <row r="91" spans="1:5" ht="12.75">
      <c r="A91" s="28" t="s">
        <v>43</v>
      </c>
      <c r="E91" s="29" t="s">
        <v>397</v>
      </c>
    </row>
    <row r="92" spans="1:5" ht="12.75">
      <c r="A92" s="30" t="s">
        <v>44</v>
      </c>
      <c r="E92" s="31" t="s">
        <v>378</v>
      </c>
    </row>
    <row r="93" spans="1:5" ht="25.5">
      <c r="A93" t="s">
        <v>46</v>
      </c>
      <c r="E93" s="29" t="s">
        <v>387</v>
      </c>
    </row>
    <row r="94" spans="1:16" ht="12.75">
      <c r="A94" s="18" t="s">
        <v>38</v>
      </c>
      <c s="23" t="s">
        <v>277</v>
      </c>
      <c s="23" t="s">
        <v>398</v>
      </c>
      <c s="18" t="s">
        <v>40</v>
      </c>
      <c s="24" t="s">
        <v>399</v>
      </c>
      <c s="25" t="s">
        <v>333</v>
      </c>
      <c s="26">
        <v>360</v>
      </c>
      <c s="27">
        <v>0</v>
      </c>
      <c s="27">
        <f>ROUND(ROUND(H94,2)*ROUND(G94,3),2)</f>
      </c>
      <c r="O94">
        <f>(I94*21)/100</f>
      </c>
      <c t="s">
        <v>16</v>
      </c>
    </row>
    <row r="95" spans="1:5" ht="12.75">
      <c r="A95" s="28" t="s">
        <v>43</v>
      </c>
      <c r="E95" s="29" t="s">
        <v>400</v>
      </c>
    </row>
    <row r="96" spans="1:5" ht="12.75">
      <c r="A96" s="30" t="s">
        <v>44</v>
      </c>
      <c r="E96" s="31" t="s">
        <v>391</v>
      </c>
    </row>
    <row r="97" spans="1:5" ht="25.5">
      <c r="A97" t="s">
        <v>46</v>
      </c>
      <c r="E97" s="29" t="s">
        <v>392</v>
      </c>
    </row>
    <row r="98" spans="1:16" ht="12.75">
      <c r="A98" s="18" t="s">
        <v>38</v>
      </c>
      <c s="23" t="s">
        <v>281</v>
      </c>
      <c s="23" t="s">
        <v>401</v>
      </c>
      <c s="18" t="s">
        <v>40</v>
      </c>
      <c s="24" t="s">
        <v>402</v>
      </c>
      <c s="25" t="s">
        <v>125</v>
      </c>
      <c s="26">
        <v>2</v>
      </c>
      <c s="27">
        <v>0</v>
      </c>
      <c s="27">
        <f>ROUND(ROUND(H98,2)*ROUND(G98,3),2)</f>
      </c>
      <c r="O98">
        <f>(I98*21)/100</f>
      </c>
      <c t="s">
        <v>16</v>
      </c>
    </row>
    <row r="99" spans="1:5" ht="12.75">
      <c r="A99" s="28" t="s">
        <v>43</v>
      </c>
      <c r="E99" s="29" t="s">
        <v>403</v>
      </c>
    </row>
    <row r="100" spans="1:5" ht="25.5">
      <c r="A100" s="30" t="s">
        <v>44</v>
      </c>
      <c r="E100" s="31" t="s">
        <v>382</v>
      </c>
    </row>
    <row r="101" spans="1:5" ht="76.5">
      <c r="A101" t="s">
        <v>46</v>
      </c>
      <c r="E101" s="29" t="s">
        <v>383</v>
      </c>
    </row>
    <row r="102" spans="1:16" ht="12.75">
      <c r="A102" s="18" t="s">
        <v>38</v>
      </c>
      <c s="23" t="s">
        <v>286</v>
      </c>
      <c s="23" t="s">
        <v>404</v>
      </c>
      <c s="18" t="s">
        <v>40</v>
      </c>
      <c s="24" t="s">
        <v>405</v>
      </c>
      <c s="25" t="s">
        <v>125</v>
      </c>
      <c s="26">
        <v>2</v>
      </c>
      <c s="27">
        <v>0</v>
      </c>
      <c s="27">
        <f>ROUND(ROUND(H102,2)*ROUND(G102,3),2)</f>
      </c>
      <c r="O102">
        <f>(I102*21)/100</f>
      </c>
      <c t="s">
        <v>16</v>
      </c>
    </row>
    <row r="103" spans="1:5" ht="12.75">
      <c r="A103" s="28" t="s">
        <v>43</v>
      </c>
      <c r="E103" s="29" t="s">
        <v>406</v>
      </c>
    </row>
    <row r="104" spans="1:5" ht="12.75">
      <c r="A104" s="30" t="s">
        <v>44</v>
      </c>
      <c r="E104" s="31" t="s">
        <v>378</v>
      </c>
    </row>
    <row r="105" spans="1:5" ht="25.5">
      <c r="A105" t="s">
        <v>46</v>
      </c>
      <c r="E105" s="29" t="s">
        <v>387</v>
      </c>
    </row>
    <row r="106" spans="1:16" ht="12.75">
      <c r="A106" s="18" t="s">
        <v>38</v>
      </c>
      <c s="23" t="s">
        <v>291</v>
      </c>
      <c s="23" t="s">
        <v>407</v>
      </c>
      <c s="18" t="s">
        <v>40</v>
      </c>
      <c s="24" t="s">
        <v>408</v>
      </c>
      <c s="25" t="s">
        <v>333</v>
      </c>
      <c s="26">
        <v>360</v>
      </c>
      <c s="27">
        <v>0</v>
      </c>
      <c s="27">
        <f>ROUND(ROUND(H106,2)*ROUND(G106,3),2)</f>
      </c>
      <c r="O106">
        <f>(I106*21)/100</f>
      </c>
      <c t="s">
        <v>16</v>
      </c>
    </row>
    <row r="107" spans="1:5" ht="12.75">
      <c r="A107" s="28" t="s">
        <v>43</v>
      </c>
      <c r="E107" s="29" t="s">
        <v>409</v>
      </c>
    </row>
    <row r="108" spans="1:5" ht="12.75">
      <c r="A108" s="30" t="s">
        <v>44</v>
      </c>
      <c r="E108" s="31" t="s">
        <v>391</v>
      </c>
    </row>
    <row r="109" spans="1:5" ht="25.5">
      <c r="A109" t="s">
        <v>46</v>
      </c>
      <c r="E109" s="29" t="s">
        <v>392</v>
      </c>
    </row>
    <row r="110" spans="1:16" ht="12.75">
      <c r="A110" s="18" t="s">
        <v>38</v>
      </c>
      <c s="23" t="s">
        <v>296</v>
      </c>
      <c s="23" t="s">
        <v>410</v>
      </c>
      <c s="18" t="s">
        <v>40</v>
      </c>
      <c s="24" t="s">
        <v>411</v>
      </c>
      <c s="25" t="s">
        <v>125</v>
      </c>
      <c s="26">
        <v>2</v>
      </c>
      <c s="27">
        <v>0</v>
      </c>
      <c s="27">
        <f>ROUND(ROUND(H110,2)*ROUND(G110,3),2)</f>
      </c>
      <c r="O110">
        <f>(I110*21)/100</f>
      </c>
      <c t="s">
        <v>16</v>
      </c>
    </row>
    <row r="111" spans="1:5" ht="12.75">
      <c r="A111" s="28" t="s">
        <v>43</v>
      </c>
      <c r="E111" s="29" t="s">
        <v>40</v>
      </c>
    </row>
    <row r="112" spans="1:5" ht="25.5">
      <c r="A112" s="30" t="s">
        <v>44</v>
      </c>
      <c r="E112" s="31" t="s">
        <v>382</v>
      </c>
    </row>
    <row r="113" spans="1:5" ht="63.75">
      <c r="A113" t="s">
        <v>46</v>
      </c>
      <c r="E113" s="29" t="s">
        <v>412</v>
      </c>
    </row>
    <row r="114" spans="1:16" ht="12.75">
      <c r="A114" s="18" t="s">
        <v>38</v>
      </c>
      <c s="23" t="s">
        <v>301</v>
      </c>
      <c s="23" t="s">
        <v>413</v>
      </c>
      <c s="18" t="s">
        <v>40</v>
      </c>
      <c s="24" t="s">
        <v>414</v>
      </c>
      <c s="25" t="s">
        <v>125</v>
      </c>
      <c s="26">
        <v>2</v>
      </c>
      <c s="27">
        <v>0</v>
      </c>
      <c s="27">
        <f>ROUND(ROUND(H114,2)*ROUND(G114,3),2)</f>
      </c>
      <c r="O114">
        <f>(I114*21)/100</f>
      </c>
      <c t="s">
        <v>16</v>
      </c>
    </row>
    <row r="115" spans="1:5" ht="12.75">
      <c r="A115" s="28" t="s">
        <v>43</v>
      </c>
      <c r="E115" s="29" t="s">
        <v>415</v>
      </c>
    </row>
    <row r="116" spans="1:5" ht="12.75">
      <c r="A116" s="30" t="s">
        <v>44</v>
      </c>
      <c r="E116" s="31" t="s">
        <v>378</v>
      </c>
    </row>
    <row r="117" spans="1:5" ht="25.5">
      <c r="A117" t="s">
        <v>46</v>
      </c>
      <c r="E117" s="29" t="s">
        <v>387</v>
      </c>
    </row>
    <row r="118" spans="1:16" ht="12.75">
      <c r="A118" s="18" t="s">
        <v>38</v>
      </c>
      <c s="23" t="s">
        <v>304</v>
      </c>
      <c s="23" t="s">
        <v>416</v>
      </c>
      <c s="18" t="s">
        <v>40</v>
      </c>
      <c s="24" t="s">
        <v>417</v>
      </c>
      <c s="25" t="s">
        <v>333</v>
      </c>
      <c s="26">
        <v>360</v>
      </c>
      <c s="27">
        <v>0</v>
      </c>
      <c s="27">
        <f>ROUND(ROUND(H118,2)*ROUND(G118,3),2)</f>
      </c>
      <c r="O118">
        <f>(I118*21)/100</f>
      </c>
      <c t="s">
        <v>16</v>
      </c>
    </row>
    <row r="119" spans="1:5" ht="12.75">
      <c r="A119" s="28" t="s">
        <v>43</v>
      </c>
      <c r="E119" s="29" t="s">
        <v>418</v>
      </c>
    </row>
    <row r="120" spans="1:5" ht="12.75">
      <c r="A120" s="30" t="s">
        <v>44</v>
      </c>
      <c r="E120" s="31" t="s">
        <v>391</v>
      </c>
    </row>
    <row r="121" spans="1:5" ht="25.5">
      <c r="A121" t="s">
        <v>46</v>
      </c>
      <c r="E121" s="29" t="s">
        <v>392</v>
      </c>
    </row>
    <row r="122" spans="1:16" ht="25.5">
      <c r="A122" s="18" t="s">
        <v>38</v>
      </c>
      <c s="23" t="s">
        <v>308</v>
      </c>
      <c s="23" t="s">
        <v>419</v>
      </c>
      <c s="18" t="s">
        <v>40</v>
      </c>
      <c s="24" t="s">
        <v>420</v>
      </c>
      <c s="25" t="s">
        <v>125</v>
      </c>
      <c s="26">
        <v>41</v>
      </c>
      <c s="27">
        <v>0</v>
      </c>
      <c s="27">
        <f>ROUND(ROUND(H122,2)*ROUND(G122,3),2)</f>
      </c>
      <c r="O122">
        <f>(I122*21)/100</f>
      </c>
      <c t="s">
        <v>16</v>
      </c>
    </row>
    <row r="123" spans="1:5" ht="12.75">
      <c r="A123" s="28" t="s">
        <v>43</v>
      </c>
      <c r="E123" s="29" t="s">
        <v>40</v>
      </c>
    </row>
    <row r="124" spans="1:5" ht="89.25">
      <c r="A124" s="30" t="s">
        <v>44</v>
      </c>
      <c r="E124" s="31" t="s">
        <v>421</v>
      </c>
    </row>
    <row r="125" spans="1:5" ht="63.75">
      <c r="A125" t="s">
        <v>46</v>
      </c>
      <c r="E125" s="29" t="s">
        <v>412</v>
      </c>
    </row>
    <row r="126" spans="1:16" ht="12.75">
      <c r="A126" s="18" t="s">
        <v>38</v>
      </c>
      <c s="23" t="s">
        <v>422</v>
      </c>
      <c s="23" t="s">
        <v>423</v>
      </c>
      <c s="18" t="s">
        <v>40</v>
      </c>
      <c s="24" t="s">
        <v>424</v>
      </c>
      <c s="25" t="s">
        <v>125</v>
      </c>
      <c s="26">
        <v>41</v>
      </c>
      <c s="27">
        <v>0</v>
      </c>
      <c s="27">
        <f>ROUND(ROUND(H126,2)*ROUND(G126,3),2)</f>
      </c>
      <c r="O126">
        <f>(I126*21)/100</f>
      </c>
      <c t="s">
        <v>16</v>
      </c>
    </row>
    <row r="127" spans="1:5" ht="12.75">
      <c r="A127" s="28" t="s">
        <v>43</v>
      </c>
      <c r="E127" s="29" t="s">
        <v>425</v>
      </c>
    </row>
    <row r="128" spans="1:5" ht="12.75">
      <c r="A128" s="30" t="s">
        <v>44</v>
      </c>
      <c r="E128" s="31" t="s">
        <v>426</v>
      </c>
    </row>
    <row r="129" spans="1:5" ht="25.5">
      <c r="A129" t="s">
        <v>46</v>
      </c>
      <c r="E129" s="29" t="s">
        <v>387</v>
      </c>
    </row>
    <row r="130" spans="1:16" ht="12.75">
      <c r="A130" s="18" t="s">
        <v>38</v>
      </c>
      <c s="23" t="s">
        <v>427</v>
      </c>
      <c s="23" t="s">
        <v>428</v>
      </c>
      <c s="18" t="s">
        <v>40</v>
      </c>
      <c s="24" t="s">
        <v>429</v>
      </c>
      <c s="25" t="s">
        <v>333</v>
      </c>
      <c s="26">
        <v>7380</v>
      </c>
      <c s="27">
        <v>0</v>
      </c>
      <c s="27">
        <f>ROUND(ROUND(H130,2)*ROUND(G130,3),2)</f>
      </c>
      <c r="O130">
        <f>(I130*21)/100</f>
      </c>
      <c t="s">
        <v>16</v>
      </c>
    </row>
    <row r="131" spans="1:5" ht="12.75">
      <c r="A131" s="28" t="s">
        <v>43</v>
      </c>
      <c r="E131" s="29" t="s">
        <v>430</v>
      </c>
    </row>
    <row r="132" spans="1:5" ht="12.75">
      <c r="A132" s="30" t="s">
        <v>44</v>
      </c>
      <c r="E132" s="31" t="s">
        <v>431</v>
      </c>
    </row>
    <row r="133" spans="1:5" ht="25.5">
      <c r="A133" t="s">
        <v>46</v>
      </c>
      <c r="E133" s="29" t="s">
        <v>392</v>
      </c>
    </row>
    <row r="134" spans="1:16" ht="25.5">
      <c r="A134" s="18" t="s">
        <v>38</v>
      </c>
      <c s="23" t="s">
        <v>432</v>
      </c>
      <c s="23" t="s">
        <v>433</v>
      </c>
      <c s="18" t="s">
        <v>40</v>
      </c>
      <c s="24" t="s">
        <v>434</v>
      </c>
      <c s="25" t="s">
        <v>125</v>
      </c>
      <c s="26">
        <v>12</v>
      </c>
      <c s="27">
        <v>0</v>
      </c>
      <c s="27">
        <f>ROUND(ROUND(H134,2)*ROUND(G134,3),2)</f>
      </c>
      <c r="O134">
        <f>(I134*21)/100</f>
      </c>
      <c t="s">
        <v>16</v>
      </c>
    </row>
    <row r="135" spans="1:5" ht="12.75">
      <c r="A135" s="28" t="s">
        <v>43</v>
      </c>
      <c r="E135" s="29" t="s">
        <v>40</v>
      </c>
    </row>
    <row r="136" spans="1:5" ht="25.5">
      <c r="A136" s="30" t="s">
        <v>44</v>
      </c>
      <c r="E136" s="31" t="s">
        <v>435</v>
      </c>
    </row>
    <row r="137" spans="1:5" ht="63.75">
      <c r="A137" t="s">
        <v>46</v>
      </c>
      <c r="E137" s="29" t="s">
        <v>412</v>
      </c>
    </row>
    <row r="138" spans="1:16" ht="12.75">
      <c r="A138" s="18" t="s">
        <v>38</v>
      </c>
      <c s="23" t="s">
        <v>436</v>
      </c>
      <c s="23" t="s">
        <v>437</v>
      </c>
      <c s="18" t="s">
        <v>40</v>
      </c>
      <c s="24" t="s">
        <v>438</v>
      </c>
      <c s="25" t="s">
        <v>125</v>
      </c>
      <c s="26">
        <v>12</v>
      </c>
      <c s="27">
        <v>0</v>
      </c>
      <c s="27">
        <f>ROUND(ROUND(H138,2)*ROUND(G138,3),2)</f>
      </c>
      <c r="O138">
        <f>(I138*21)/100</f>
      </c>
      <c t="s">
        <v>16</v>
      </c>
    </row>
    <row r="139" spans="1:5" ht="12.75">
      <c r="A139" s="28" t="s">
        <v>43</v>
      </c>
      <c r="E139" s="29" t="s">
        <v>439</v>
      </c>
    </row>
    <row r="140" spans="1:5" ht="12.75">
      <c r="A140" s="30" t="s">
        <v>44</v>
      </c>
      <c r="E140" s="31" t="s">
        <v>440</v>
      </c>
    </row>
    <row r="141" spans="1:5" ht="25.5">
      <c r="A141" t="s">
        <v>46</v>
      </c>
      <c r="E141" s="29" t="s">
        <v>387</v>
      </c>
    </row>
    <row r="142" spans="1:16" ht="12.75">
      <c r="A142" s="18" t="s">
        <v>38</v>
      </c>
      <c s="23" t="s">
        <v>441</v>
      </c>
      <c s="23" t="s">
        <v>442</v>
      </c>
      <c s="18" t="s">
        <v>443</v>
      </c>
      <c s="24" t="s">
        <v>444</v>
      </c>
      <c s="25" t="s">
        <v>333</v>
      </c>
      <c s="26">
        <v>2160</v>
      </c>
      <c s="27">
        <v>0</v>
      </c>
      <c s="27">
        <f>ROUND(ROUND(H142,2)*ROUND(G142,3),2)</f>
      </c>
      <c r="O142">
        <f>(I142*21)/100</f>
      </c>
      <c t="s">
        <v>16</v>
      </c>
    </row>
    <row r="143" spans="1:5" ht="12.75">
      <c r="A143" s="28" t="s">
        <v>43</v>
      </c>
      <c r="E143" s="29" t="s">
        <v>445</v>
      </c>
    </row>
    <row r="144" spans="1:5" ht="12.75">
      <c r="A144" s="30" t="s">
        <v>44</v>
      </c>
      <c r="E144" s="31" t="s">
        <v>446</v>
      </c>
    </row>
    <row r="145" spans="1:5" ht="25.5">
      <c r="A145" t="s">
        <v>46</v>
      </c>
      <c r="E145" s="29" t="s">
        <v>392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0+O8+O17+O62+O99+O132+O149+O198+O211+O232+O245</f>
      </c>
      <c t="s">
        <v>15</v>
      </c>
    </row>
    <row r="3" spans="1:16" ht="15" customHeight="1">
      <c r="A3" t="s">
        <v>1</v>
      </c>
      <c s="8" t="s">
        <v>3</v>
      </c>
      <c s="9" t="s">
        <v>4</v>
      </c>
      <c s="1"/>
      <c s="10" t="s">
        <v>5</v>
      </c>
      <c s="1"/>
      <c s="4"/>
      <c s="3" t="s">
        <v>447</v>
      </c>
      <c s="32">
        <f>0+I8+I17+I62+I99+I132+I149+I198+I211+I232+I245</f>
      </c>
      <c r="O3" t="s">
        <v>12</v>
      </c>
      <c t="s">
        <v>16</v>
      </c>
    </row>
    <row r="4" spans="1:16" ht="15" customHeight="1">
      <c r="A4" t="s">
        <v>6</v>
      </c>
      <c s="12" t="s">
        <v>11</v>
      </c>
      <c s="13" t="s">
        <v>447</v>
      </c>
      <c s="5"/>
      <c s="14" t="s">
        <v>448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105</v>
      </c>
      <c s="18" t="s">
        <v>22</v>
      </c>
      <c s="24" t="s">
        <v>106</v>
      </c>
      <c s="25" t="s">
        <v>107</v>
      </c>
      <c s="26">
        <v>535.04</v>
      </c>
      <c s="27">
        <v>0</v>
      </c>
      <c s="27">
        <f>ROUND(ROUND(H9,2)*ROUND(G9,3),2)</f>
      </c>
      <c r="O9">
        <f>(I9*21)/100</f>
      </c>
      <c t="s">
        <v>16</v>
      </c>
    </row>
    <row r="10" spans="1:5" ht="12.75">
      <c r="A10" s="28" t="s">
        <v>43</v>
      </c>
      <c r="E10" s="29" t="s">
        <v>449</v>
      </c>
    </row>
    <row r="11" spans="1:5" ht="89.25">
      <c r="A11" s="30" t="s">
        <v>44</v>
      </c>
      <c r="E11" s="31" t="s">
        <v>450</v>
      </c>
    </row>
    <row r="12" spans="1:5" ht="25.5">
      <c r="A12" t="s">
        <v>46</v>
      </c>
      <c r="E12" s="29" t="s">
        <v>110</v>
      </c>
    </row>
    <row r="13" spans="1:16" ht="12.75">
      <c r="A13" s="18" t="s">
        <v>38</v>
      </c>
      <c s="23" t="s">
        <v>16</v>
      </c>
      <c s="23" t="s">
        <v>105</v>
      </c>
      <c s="18" t="s">
        <v>16</v>
      </c>
      <c s="24" t="s">
        <v>106</v>
      </c>
      <c s="25" t="s">
        <v>107</v>
      </c>
      <c s="26">
        <v>169.072</v>
      </c>
      <c s="27">
        <v>0</v>
      </c>
      <c s="27">
        <f>ROUND(ROUND(H13,2)*ROUND(G13,3),2)</f>
      </c>
      <c r="O13">
        <f>(I13*21)/100</f>
      </c>
      <c t="s">
        <v>16</v>
      </c>
    </row>
    <row r="14" spans="1:5" ht="12.75">
      <c r="A14" s="28" t="s">
        <v>43</v>
      </c>
      <c r="E14" s="29" t="s">
        <v>108</v>
      </c>
    </row>
    <row r="15" spans="1:5" ht="127.5">
      <c r="A15" s="30" t="s">
        <v>44</v>
      </c>
      <c r="E15" s="31" t="s">
        <v>451</v>
      </c>
    </row>
    <row r="16" spans="1:5" ht="25.5">
      <c r="A16" t="s">
        <v>46</v>
      </c>
      <c r="E16" s="29" t="s">
        <v>110</v>
      </c>
    </row>
    <row r="17" spans="1:18" ht="12.75" customHeight="1">
      <c r="A17" s="5" t="s">
        <v>36</v>
      </c>
      <c s="5"/>
      <c s="35" t="s">
        <v>22</v>
      </c>
      <c s="5"/>
      <c s="21" t="s">
        <v>111</v>
      </c>
      <c s="5"/>
      <c s="5"/>
      <c s="5"/>
      <c s="36">
        <f>0+Q17</f>
      </c>
      <c r="O17">
        <f>0+R17</f>
      </c>
      <c r="Q17">
        <f>0+I18+I22+I26+I30+I34+I38+I42+I46+I50+I54+I58</f>
      </c>
      <c>
        <f>0+O18+O22+O26+O30+O34+O38+O42+O46+O50+O54+O58</f>
      </c>
    </row>
    <row r="18" spans="1:16" ht="12.75">
      <c r="A18" s="18" t="s">
        <v>38</v>
      </c>
      <c s="23" t="s">
        <v>15</v>
      </c>
      <c s="23" t="s">
        <v>452</v>
      </c>
      <c s="18" t="s">
        <v>40</v>
      </c>
      <c s="24" t="s">
        <v>453</v>
      </c>
      <c s="25" t="s">
        <v>129</v>
      </c>
      <c s="26">
        <v>25.755</v>
      </c>
      <c s="27">
        <v>0</v>
      </c>
      <c s="27">
        <f>ROUND(ROUND(H18,2)*ROUND(G18,3),2)</f>
      </c>
      <c r="O18">
        <f>(I18*21)/100</f>
      </c>
      <c t="s">
        <v>16</v>
      </c>
    </row>
    <row r="19" spans="1:5" ht="12.75">
      <c r="A19" s="28" t="s">
        <v>43</v>
      </c>
      <c r="E19" s="29" t="s">
        <v>454</v>
      </c>
    </row>
    <row r="20" spans="1:5" ht="12.75">
      <c r="A20" s="30" t="s">
        <v>44</v>
      </c>
      <c r="E20" s="31" t="s">
        <v>455</v>
      </c>
    </row>
    <row r="21" spans="1:5" ht="63.75">
      <c r="A21" t="s">
        <v>46</v>
      </c>
      <c r="E21" s="29" t="s">
        <v>456</v>
      </c>
    </row>
    <row r="22" spans="1:16" ht="25.5">
      <c r="A22" s="18" t="s">
        <v>38</v>
      </c>
      <c s="23" t="s">
        <v>26</v>
      </c>
      <c s="23" t="s">
        <v>457</v>
      </c>
      <c s="18" t="s">
        <v>40</v>
      </c>
      <c s="24" t="s">
        <v>458</v>
      </c>
      <c s="25" t="s">
        <v>129</v>
      </c>
      <c s="26">
        <v>103.02</v>
      </c>
      <c s="27">
        <v>0</v>
      </c>
      <c s="27">
        <f>ROUND(ROUND(H22,2)*ROUND(G22,3),2)</f>
      </c>
      <c r="O22">
        <f>(I22*21)/100</f>
      </c>
      <c t="s">
        <v>16</v>
      </c>
    </row>
    <row r="23" spans="1:5" ht="12.75">
      <c r="A23" s="28" t="s">
        <v>43</v>
      </c>
      <c r="E23" s="29" t="s">
        <v>459</v>
      </c>
    </row>
    <row r="24" spans="1:5" ht="12.75">
      <c r="A24" s="30" t="s">
        <v>44</v>
      </c>
      <c r="E24" s="31" t="s">
        <v>460</v>
      </c>
    </row>
    <row r="25" spans="1:5" ht="63.75">
      <c r="A25" t="s">
        <v>46</v>
      </c>
      <c r="E25" s="29" t="s">
        <v>456</v>
      </c>
    </row>
    <row r="26" spans="1:16" ht="25.5">
      <c r="A26" s="18" t="s">
        <v>38</v>
      </c>
      <c s="23" t="s">
        <v>28</v>
      </c>
      <c s="23" t="s">
        <v>461</v>
      </c>
      <c s="18" t="s">
        <v>40</v>
      </c>
      <c s="24" t="s">
        <v>462</v>
      </c>
      <c s="25" t="s">
        <v>463</v>
      </c>
      <c s="26">
        <v>619.2</v>
      </c>
      <c s="27">
        <v>0</v>
      </c>
      <c s="27">
        <f>ROUND(ROUND(H26,2)*ROUND(G26,3),2)</f>
      </c>
      <c r="O26">
        <f>(I26*21)/100</f>
      </c>
      <c t="s">
        <v>16</v>
      </c>
    </row>
    <row r="27" spans="1:5" ht="12.75">
      <c r="A27" s="28" t="s">
        <v>43</v>
      </c>
      <c r="E27" s="29" t="s">
        <v>200</v>
      </c>
    </row>
    <row r="28" spans="1:5" ht="12.75">
      <c r="A28" s="30" t="s">
        <v>44</v>
      </c>
      <c r="E28" s="31" t="s">
        <v>464</v>
      </c>
    </row>
    <row r="29" spans="1:5" ht="25.5">
      <c r="A29" t="s">
        <v>46</v>
      </c>
      <c r="E29" s="29" t="s">
        <v>465</v>
      </c>
    </row>
    <row r="30" spans="1:16" ht="12.75">
      <c r="A30" s="18" t="s">
        <v>38</v>
      </c>
      <c s="23" t="s">
        <v>30</v>
      </c>
      <c s="23" t="s">
        <v>466</v>
      </c>
      <c s="18" t="s">
        <v>40</v>
      </c>
      <c s="24" t="s">
        <v>467</v>
      </c>
      <c s="25" t="s">
        <v>129</v>
      </c>
      <c s="26">
        <v>108.3</v>
      </c>
      <c s="27">
        <v>0</v>
      </c>
      <c s="27">
        <f>ROUND(ROUND(H30,2)*ROUND(G30,3),2)</f>
      </c>
      <c r="O30">
        <f>(I30*21)/100</f>
      </c>
      <c t="s">
        <v>16</v>
      </c>
    </row>
    <row r="31" spans="1:5" ht="38.25">
      <c r="A31" s="28" t="s">
        <v>43</v>
      </c>
      <c r="E31" s="29" t="s">
        <v>468</v>
      </c>
    </row>
    <row r="32" spans="1:5" ht="89.25">
      <c r="A32" s="30" t="s">
        <v>44</v>
      </c>
      <c r="E32" s="31" t="s">
        <v>469</v>
      </c>
    </row>
    <row r="33" spans="1:5" ht="306">
      <c r="A33" t="s">
        <v>46</v>
      </c>
      <c r="E33" s="29" t="s">
        <v>470</v>
      </c>
    </row>
    <row r="34" spans="1:16" ht="12.75">
      <c r="A34" s="18" t="s">
        <v>38</v>
      </c>
      <c s="23" t="s">
        <v>62</v>
      </c>
      <c s="23" t="s">
        <v>471</v>
      </c>
      <c s="18" t="s">
        <v>40</v>
      </c>
      <c s="24" t="s">
        <v>472</v>
      </c>
      <c s="25" t="s">
        <v>129</v>
      </c>
      <c s="26">
        <v>164.5</v>
      </c>
      <c s="27">
        <v>0</v>
      </c>
      <c s="27">
        <f>ROUND(ROUND(H34,2)*ROUND(G34,3),2)</f>
      </c>
      <c r="O34">
        <f>(I34*21)/100</f>
      </c>
      <c t="s">
        <v>16</v>
      </c>
    </row>
    <row r="35" spans="1:5" ht="12.75">
      <c r="A35" s="28" t="s">
        <v>43</v>
      </c>
      <c r="E35" s="29" t="s">
        <v>473</v>
      </c>
    </row>
    <row r="36" spans="1:5" ht="76.5">
      <c r="A36" s="30" t="s">
        <v>44</v>
      </c>
      <c r="E36" s="31" t="s">
        <v>474</v>
      </c>
    </row>
    <row r="37" spans="1:5" ht="318.75">
      <c r="A37" t="s">
        <v>46</v>
      </c>
      <c r="E37" s="29" t="s">
        <v>206</v>
      </c>
    </row>
    <row r="38" spans="1:16" ht="12.75">
      <c r="A38" s="18" t="s">
        <v>38</v>
      </c>
      <c s="23" t="s">
        <v>79</v>
      </c>
      <c s="23" t="s">
        <v>475</v>
      </c>
      <c s="18" t="s">
        <v>40</v>
      </c>
      <c s="24" t="s">
        <v>476</v>
      </c>
      <c s="25" t="s">
        <v>199</v>
      </c>
      <c s="26">
        <v>493.5</v>
      </c>
      <c s="27">
        <v>0</v>
      </c>
      <c s="27">
        <f>ROUND(ROUND(H38,2)*ROUND(G38,3),2)</f>
      </c>
      <c r="O38">
        <f>(I38*21)/100</f>
      </c>
      <c t="s">
        <v>16</v>
      </c>
    </row>
    <row r="39" spans="1:5" ht="12.75">
      <c r="A39" s="28" t="s">
        <v>43</v>
      </c>
      <c r="E39" s="29" t="s">
        <v>200</v>
      </c>
    </row>
    <row r="40" spans="1:5" ht="12.75">
      <c r="A40" s="30" t="s">
        <v>44</v>
      </c>
      <c r="E40" s="31" t="s">
        <v>477</v>
      </c>
    </row>
    <row r="41" spans="1:5" ht="25.5">
      <c r="A41" t="s">
        <v>46</v>
      </c>
      <c r="E41" s="29" t="s">
        <v>202</v>
      </c>
    </row>
    <row r="42" spans="1:16" ht="12.75">
      <c r="A42" s="18" t="s">
        <v>38</v>
      </c>
      <c s="23" t="s">
        <v>33</v>
      </c>
      <c s="23" t="s">
        <v>216</v>
      </c>
      <c s="18" t="s">
        <v>40</v>
      </c>
      <c s="24" t="s">
        <v>217</v>
      </c>
      <c s="25" t="s">
        <v>129</v>
      </c>
      <c s="26">
        <v>164.5</v>
      </c>
      <c s="27">
        <v>0</v>
      </c>
      <c s="27">
        <f>ROUND(ROUND(H42,2)*ROUND(G42,3),2)</f>
      </c>
      <c r="O42">
        <f>(I42*21)/100</f>
      </c>
      <c t="s">
        <v>16</v>
      </c>
    </row>
    <row r="43" spans="1:5" ht="12.75">
      <c r="A43" s="28" t="s">
        <v>43</v>
      </c>
      <c r="E43" s="29" t="s">
        <v>40</v>
      </c>
    </row>
    <row r="44" spans="1:5" ht="25.5">
      <c r="A44" s="30" t="s">
        <v>44</v>
      </c>
      <c r="E44" s="31" t="s">
        <v>478</v>
      </c>
    </row>
    <row r="45" spans="1:5" ht="191.25">
      <c r="A45" t="s">
        <v>46</v>
      </c>
      <c r="E45" s="29" t="s">
        <v>219</v>
      </c>
    </row>
    <row r="46" spans="1:16" ht="12.75">
      <c r="A46" s="18" t="s">
        <v>38</v>
      </c>
      <c s="23" t="s">
        <v>35</v>
      </c>
      <c s="23" t="s">
        <v>220</v>
      </c>
      <c s="18" t="s">
        <v>40</v>
      </c>
      <c s="24" t="s">
        <v>221</v>
      </c>
      <c s="25" t="s">
        <v>129</v>
      </c>
      <c s="26">
        <v>62.205</v>
      </c>
      <c s="27">
        <v>0</v>
      </c>
      <c s="27">
        <f>ROUND(ROUND(H46,2)*ROUND(G46,3),2)</f>
      </c>
      <c r="O46">
        <f>(I46*21)/100</f>
      </c>
      <c t="s">
        <v>16</v>
      </c>
    </row>
    <row r="47" spans="1:5" ht="12.75">
      <c r="A47" s="28" t="s">
        <v>43</v>
      </c>
      <c r="E47" s="29" t="s">
        <v>479</v>
      </c>
    </row>
    <row r="48" spans="1:5" ht="12.75">
      <c r="A48" s="30" t="s">
        <v>44</v>
      </c>
      <c r="E48" s="31" t="s">
        <v>480</v>
      </c>
    </row>
    <row r="49" spans="1:5" ht="229.5">
      <c r="A49" t="s">
        <v>46</v>
      </c>
      <c r="E49" s="29" t="s">
        <v>224</v>
      </c>
    </row>
    <row r="50" spans="1:16" ht="12.75">
      <c r="A50" s="18" t="s">
        <v>38</v>
      </c>
      <c s="23" t="s">
        <v>157</v>
      </c>
      <c s="23" t="s">
        <v>133</v>
      </c>
      <c s="18" t="s">
        <v>40</v>
      </c>
      <c s="24" t="s">
        <v>134</v>
      </c>
      <c s="25" t="s">
        <v>114</v>
      </c>
      <c s="26">
        <v>300</v>
      </c>
      <c s="27">
        <v>0</v>
      </c>
      <c s="27">
        <f>ROUND(ROUND(H50,2)*ROUND(G50,3),2)</f>
      </c>
      <c r="O50">
        <f>(I50*21)/100</f>
      </c>
      <c t="s">
        <v>16</v>
      </c>
    </row>
    <row r="51" spans="1:5" ht="12.75">
      <c r="A51" s="28" t="s">
        <v>43</v>
      </c>
      <c r="E51" s="29" t="s">
        <v>481</v>
      </c>
    </row>
    <row r="52" spans="1:5" ht="12.75">
      <c r="A52" s="30" t="s">
        <v>44</v>
      </c>
      <c r="E52" s="31" t="s">
        <v>482</v>
      </c>
    </row>
    <row r="53" spans="1:5" ht="12.75">
      <c r="A53" t="s">
        <v>46</v>
      </c>
      <c r="E53" s="29" t="s">
        <v>137</v>
      </c>
    </row>
    <row r="54" spans="1:16" ht="12.75">
      <c r="A54" s="18" t="s">
        <v>38</v>
      </c>
      <c s="23" t="s">
        <v>85</v>
      </c>
      <c s="23" t="s">
        <v>483</v>
      </c>
      <c s="18" t="s">
        <v>40</v>
      </c>
      <c s="24" t="s">
        <v>484</v>
      </c>
      <c s="25" t="s">
        <v>114</v>
      </c>
      <c s="26">
        <v>300</v>
      </c>
      <c s="27">
        <v>0</v>
      </c>
      <c s="27">
        <f>ROUND(ROUND(H54,2)*ROUND(G54,3),2)</f>
      </c>
      <c r="O54">
        <f>(I54*21)/100</f>
      </c>
      <c t="s">
        <v>16</v>
      </c>
    </row>
    <row r="55" spans="1:5" ht="12.75">
      <c r="A55" s="28" t="s">
        <v>43</v>
      </c>
      <c r="E55" s="29" t="s">
        <v>481</v>
      </c>
    </row>
    <row r="56" spans="1:5" ht="12.75">
      <c r="A56" s="30" t="s">
        <v>44</v>
      </c>
      <c r="E56" s="31" t="s">
        <v>482</v>
      </c>
    </row>
    <row r="57" spans="1:5" ht="38.25">
      <c r="A57" t="s">
        <v>46</v>
      </c>
      <c r="E57" s="29" t="s">
        <v>485</v>
      </c>
    </row>
    <row r="58" spans="1:16" ht="12.75">
      <c r="A58" s="18" t="s">
        <v>38</v>
      </c>
      <c s="23" t="s">
        <v>170</v>
      </c>
      <c s="23" t="s">
        <v>142</v>
      </c>
      <c s="18" t="s">
        <v>40</v>
      </c>
      <c s="24" t="s">
        <v>143</v>
      </c>
      <c s="25" t="s">
        <v>114</v>
      </c>
      <c s="26">
        <v>300</v>
      </c>
      <c s="27">
        <v>0</v>
      </c>
      <c s="27">
        <f>ROUND(ROUND(H58,2)*ROUND(G58,3),2)</f>
      </c>
      <c r="O58">
        <f>(I58*21)/100</f>
      </c>
      <c t="s">
        <v>16</v>
      </c>
    </row>
    <row r="59" spans="1:5" ht="12.75">
      <c r="A59" s="28" t="s">
        <v>43</v>
      </c>
      <c r="E59" s="29" t="s">
        <v>481</v>
      </c>
    </row>
    <row r="60" spans="1:5" ht="12.75">
      <c r="A60" s="30" t="s">
        <v>44</v>
      </c>
      <c r="E60" s="31" t="s">
        <v>482</v>
      </c>
    </row>
    <row r="61" spans="1:5" ht="25.5">
      <c r="A61" t="s">
        <v>46</v>
      </c>
      <c r="E61" s="29" t="s">
        <v>145</v>
      </c>
    </row>
    <row r="62" spans="1:18" ht="12.75" customHeight="1">
      <c r="A62" s="5" t="s">
        <v>36</v>
      </c>
      <c s="5"/>
      <c s="35" t="s">
        <v>16</v>
      </c>
      <c s="5"/>
      <c s="21" t="s">
        <v>486</v>
      </c>
      <c s="5"/>
      <c s="5"/>
      <c s="5"/>
      <c s="36">
        <f>0+Q62</f>
      </c>
      <c r="O62">
        <f>0+R62</f>
      </c>
      <c r="Q62">
        <f>0+I63+I67+I71+I75+I79+I83+I87+I91+I95</f>
      </c>
      <c>
        <f>0+O63+O67+O71+O75+O79+O83+O87+O91+O95</f>
      </c>
    </row>
    <row r="63" spans="1:16" ht="12.75">
      <c r="A63" s="18" t="s">
        <v>38</v>
      </c>
      <c s="23" t="s">
        <v>88</v>
      </c>
      <c s="23" t="s">
        <v>487</v>
      </c>
      <c s="18" t="s">
        <v>40</v>
      </c>
      <c s="24" t="s">
        <v>488</v>
      </c>
      <c s="25" t="s">
        <v>114</v>
      </c>
      <c s="26">
        <v>128.919</v>
      </c>
      <c s="27">
        <v>0</v>
      </c>
      <c s="27">
        <f>ROUND(ROUND(H63,2)*ROUND(G63,3),2)</f>
      </c>
      <c r="O63">
        <f>(I63*21)/100</f>
      </c>
      <c t="s">
        <v>16</v>
      </c>
    </row>
    <row r="64" spans="1:5" ht="12.75">
      <c r="A64" s="28" t="s">
        <v>43</v>
      </c>
      <c r="E64" s="29" t="s">
        <v>489</v>
      </c>
    </row>
    <row r="65" spans="1:5" ht="12.75">
      <c r="A65" s="30" t="s">
        <v>44</v>
      </c>
      <c r="E65" s="31" t="s">
        <v>490</v>
      </c>
    </row>
    <row r="66" spans="1:5" ht="102">
      <c r="A66" t="s">
        <v>46</v>
      </c>
      <c r="E66" s="29" t="s">
        <v>491</v>
      </c>
    </row>
    <row r="67" spans="1:16" ht="12.75">
      <c r="A67" s="18" t="s">
        <v>38</v>
      </c>
      <c s="23" t="s">
        <v>91</v>
      </c>
      <c s="23" t="s">
        <v>492</v>
      </c>
      <c s="18" t="s">
        <v>40</v>
      </c>
      <c s="24" t="s">
        <v>493</v>
      </c>
      <c s="25" t="s">
        <v>166</v>
      </c>
      <c s="26">
        <v>374</v>
      </c>
      <c s="27">
        <v>0</v>
      </c>
      <c s="27">
        <f>ROUND(ROUND(H67,2)*ROUND(G67,3),2)</f>
      </c>
      <c r="O67">
        <f>(I67*21)/100</f>
      </c>
      <c t="s">
        <v>16</v>
      </c>
    </row>
    <row r="68" spans="1:5" ht="12.75">
      <c r="A68" s="28" t="s">
        <v>43</v>
      </c>
      <c r="E68" s="29" t="s">
        <v>494</v>
      </c>
    </row>
    <row r="69" spans="1:5" ht="89.25">
      <c r="A69" s="30" t="s">
        <v>44</v>
      </c>
      <c r="E69" s="31" t="s">
        <v>495</v>
      </c>
    </row>
    <row r="70" spans="1:5" ht="51">
      <c r="A70" t="s">
        <v>46</v>
      </c>
      <c r="E70" s="29" t="s">
        <v>496</v>
      </c>
    </row>
    <row r="71" spans="1:16" ht="25.5">
      <c r="A71" s="18" t="s">
        <v>38</v>
      </c>
      <c s="23" t="s">
        <v>94</v>
      </c>
      <c s="23" t="s">
        <v>497</v>
      </c>
      <c s="18" t="s">
        <v>40</v>
      </c>
      <c s="24" t="s">
        <v>498</v>
      </c>
      <c s="25" t="s">
        <v>166</v>
      </c>
      <c s="26">
        <v>374</v>
      </c>
      <c s="27">
        <v>0</v>
      </c>
      <c s="27">
        <f>ROUND(ROUND(H71,2)*ROUND(G71,3),2)</f>
      </c>
      <c r="O71">
        <f>(I71*21)/100</f>
      </c>
      <c t="s">
        <v>16</v>
      </c>
    </row>
    <row r="72" spans="1:5" ht="12.75">
      <c r="A72" s="28" t="s">
        <v>43</v>
      </c>
      <c r="E72" s="29" t="s">
        <v>499</v>
      </c>
    </row>
    <row r="73" spans="1:5" ht="89.25">
      <c r="A73" s="30" t="s">
        <v>44</v>
      </c>
      <c r="E73" s="31" t="s">
        <v>500</v>
      </c>
    </row>
    <row r="74" spans="1:5" ht="63.75">
      <c r="A74" t="s">
        <v>46</v>
      </c>
      <c r="E74" s="29" t="s">
        <v>501</v>
      </c>
    </row>
    <row r="75" spans="1:16" ht="12.75">
      <c r="A75" s="18" t="s">
        <v>38</v>
      </c>
      <c s="23" t="s">
        <v>97</v>
      </c>
      <c s="23" t="s">
        <v>502</v>
      </c>
      <c s="18" t="s">
        <v>40</v>
      </c>
      <c s="24" t="s">
        <v>503</v>
      </c>
      <c s="25" t="s">
        <v>166</v>
      </c>
      <c s="26">
        <v>2363.4</v>
      </c>
      <c s="27">
        <v>0</v>
      </c>
      <c s="27">
        <f>ROUND(ROUND(H75,2)*ROUND(G75,3),2)</f>
      </c>
      <c r="O75">
        <f>(I75*21)/100</f>
      </c>
      <c t="s">
        <v>16</v>
      </c>
    </row>
    <row r="76" spans="1:5" ht="12.75">
      <c r="A76" s="28" t="s">
        <v>43</v>
      </c>
      <c r="E76" s="29" t="s">
        <v>40</v>
      </c>
    </row>
    <row r="77" spans="1:5" ht="89.25">
      <c r="A77" s="30" t="s">
        <v>44</v>
      </c>
      <c r="E77" s="31" t="s">
        <v>504</v>
      </c>
    </row>
    <row r="78" spans="1:5" ht="63.75">
      <c r="A78" t="s">
        <v>46</v>
      </c>
      <c r="E78" s="29" t="s">
        <v>501</v>
      </c>
    </row>
    <row r="79" spans="1:16" ht="12.75">
      <c r="A79" s="18" t="s">
        <v>38</v>
      </c>
      <c s="23" t="s">
        <v>100</v>
      </c>
      <c s="23" t="s">
        <v>505</v>
      </c>
      <c s="18" t="s">
        <v>40</v>
      </c>
      <c s="24" t="s">
        <v>506</v>
      </c>
      <c s="25" t="s">
        <v>166</v>
      </c>
      <c s="26">
        <v>132</v>
      </c>
      <c s="27">
        <v>0</v>
      </c>
      <c s="27">
        <f>ROUND(ROUND(H79,2)*ROUND(G79,3),2)</f>
      </c>
      <c r="O79">
        <f>(I79*21)/100</f>
      </c>
      <c t="s">
        <v>16</v>
      </c>
    </row>
    <row r="80" spans="1:5" ht="25.5">
      <c r="A80" s="28" t="s">
        <v>43</v>
      </c>
      <c r="E80" s="29" t="s">
        <v>507</v>
      </c>
    </row>
    <row r="81" spans="1:5" ht="12.75">
      <c r="A81" s="30" t="s">
        <v>44</v>
      </c>
      <c r="E81" s="31" t="s">
        <v>508</v>
      </c>
    </row>
    <row r="82" spans="1:5" ht="63.75">
      <c r="A82" t="s">
        <v>46</v>
      </c>
      <c r="E82" s="29" t="s">
        <v>501</v>
      </c>
    </row>
    <row r="83" spans="1:16" ht="12.75">
      <c r="A83" s="18" t="s">
        <v>38</v>
      </c>
      <c s="23" t="s">
        <v>255</v>
      </c>
      <c s="23" t="s">
        <v>509</v>
      </c>
      <c s="18" t="s">
        <v>40</v>
      </c>
      <c s="24" t="s">
        <v>510</v>
      </c>
      <c s="25" t="s">
        <v>129</v>
      </c>
      <c s="26">
        <v>87.8</v>
      </c>
      <c s="27">
        <v>0</v>
      </c>
      <c s="27">
        <f>ROUND(ROUND(H83,2)*ROUND(G83,3),2)</f>
      </c>
      <c r="O83">
        <f>(I83*21)/100</f>
      </c>
      <c t="s">
        <v>16</v>
      </c>
    </row>
    <row r="84" spans="1:5" ht="12.75">
      <c r="A84" s="28" t="s">
        <v>43</v>
      </c>
      <c r="E84" s="29" t="s">
        <v>511</v>
      </c>
    </row>
    <row r="85" spans="1:5" ht="25.5">
      <c r="A85" s="30" t="s">
        <v>44</v>
      </c>
      <c r="E85" s="31" t="s">
        <v>512</v>
      </c>
    </row>
    <row r="86" spans="1:5" ht="369.75">
      <c r="A86" t="s">
        <v>46</v>
      </c>
      <c r="E86" s="29" t="s">
        <v>513</v>
      </c>
    </row>
    <row r="87" spans="1:16" ht="12.75">
      <c r="A87" s="18" t="s">
        <v>38</v>
      </c>
      <c s="23" t="s">
        <v>259</v>
      </c>
      <c s="23" t="s">
        <v>514</v>
      </c>
      <c s="18" t="s">
        <v>40</v>
      </c>
      <c s="24" t="s">
        <v>515</v>
      </c>
      <c s="25" t="s">
        <v>129</v>
      </c>
      <c s="26">
        <v>126.827</v>
      </c>
      <c s="27">
        <v>0</v>
      </c>
      <c s="27">
        <f>ROUND(ROUND(H87,2)*ROUND(G87,3),2)</f>
      </c>
      <c r="O87">
        <f>(I87*21)/100</f>
      </c>
      <c t="s">
        <v>16</v>
      </c>
    </row>
    <row r="88" spans="1:5" ht="12.75">
      <c r="A88" s="28" t="s">
        <v>43</v>
      </c>
      <c r="E88" s="29" t="s">
        <v>40</v>
      </c>
    </row>
    <row r="89" spans="1:5" ht="165.75">
      <c r="A89" s="30" t="s">
        <v>44</v>
      </c>
      <c r="E89" s="31" t="s">
        <v>516</v>
      </c>
    </row>
    <row r="90" spans="1:5" ht="76.5">
      <c r="A90" t="s">
        <v>46</v>
      </c>
      <c r="E90" s="29" t="s">
        <v>517</v>
      </c>
    </row>
    <row r="91" spans="1:16" ht="12.75">
      <c r="A91" s="18" t="s">
        <v>38</v>
      </c>
      <c s="23" t="s">
        <v>265</v>
      </c>
      <c s="23" t="s">
        <v>518</v>
      </c>
      <c s="18" t="s">
        <v>40</v>
      </c>
      <c s="24" t="s">
        <v>519</v>
      </c>
      <c s="25" t="s">
        <v>125</v>
      </c>
      <c s="26">
        <v>220</v>
      </c>
      <c s="27">
        <v>0</v>
      </c>
      <c s="27">
        <f>ROUND(ROUND(H91,2)*ROUND(G91,3),2)</f>
      </c>
      <c r="O91">
        <f>(I91*21)/100</f>
      </c>
      <c t="s">
        <v>16</v>
      </c>
    </row>
    <row r="92" spans="1:5" ht="12.75">
      <c r="A92" s="28" t="s">
        <v>43</v>
      </c>
      <c r="E92" s="29" t="s">
        <v>520</v>
      </c>
    </row>
    <row r="93" spans="1:5" ht="12.75">
      <c r="A93" s="30" t="s">
        <v>44</v>
      </c>
      <c r="E93" s="31" t="s">
        <v>521</v>
      </c>
    </row>
    <row r="94" spans="1:5" ht="38.25">
      <c r="A94" t="s">
        <v>46</v>
      </c>
      <c r="E94" s="29" t="s">
        <v>522</v>
      </c>
    </row>
    <row r="95" spans="1:16" ht="12.75">
      <c r="A95" s="18" t="s">
        <v>38</v>
      </c>
      <c s="23" t="s">
        <v>272</v>
      </c>
      <c s="23" t="s">
        <v>523</v>
      </c>
      <c s="18" t="s">
        <v>40</v>
      </c>
      <c s="24" t="s">
        <v>524</v>
      </c>
      <c s="25" t="s">
        <v>125</v>
      </c>
      <c s="26">
        <v>49</v>
      </c>
      <c s="27">
        <v>0</v>
      </c>
      <c s="27">
        <f>ROUND(ROUND(H95,2)*ROUND(G95,3),2)</f>
      </c>
      <c r="O95">
        <f>(I95*21)/100</f>
      </c>
      <c t="s">
        <v>16</v>
      </c>
    </row>
    <row r="96" spans="1:5" ht="51">
      <c r="A96" s="28" t="s">
        <v>43</v>
      </c>
      <c r="E96" s="29" t="s">
        <v>525</v>
      </c>
    </row>
    <row r="97" spans="1:5" ht="12.75">
      <c r="A97" s="30" t="s">
        <v>44</v>
      </c>
      <c r="E97" s="31" t="s">
        <v>526</v>
      </c>
    </row>
    <row r="98" spans="1:5" ht="63.75">
      <c r="A98" t="s">
        <v>46</v>
      </c>
      <c r="E98" s="29" t="s">
        <v>527</v>
      </c>
    </row>
    <row r="99" spans="1:18" ht="12.75" customHeight="1">
      <c r="A99" s="5" t="s">
        <v>36</v>
      </c>
      <c s="5"/>
      <c s="35" t="s">
        <v>15</v>
      </c>
      <c s="5"/>
      <c s="21" t="s">
        <v>156</v>
      </c>
      <c s="5"/>
      <c s="5"/>
      <c s="5"/>
      <c s="36">
        <f>0+Q99</f>
      </c>
      <c r="O99">
        <f>0+R99</f>
      </c>
      <c r="Q99">
        <f>0+I100+I104+I108+I112+I116+I120+I124+I128</f>
      </c>
      <c>
        <f>0+O100+O104+O108+O112+O116+O120+O124+O128</f>
      </c>
    </row>
    <row r="100" spans="1:16" ht="12.75">
      <c r="A100" s="18" t="s">
        <v>38</v>
      </c>
      <c s="23" t="s">
        <v>277</v>
      </c>
      <c s="23" t="s">
        <v>528</v>
      </c>
      <c s="18" t="s">
        <v>40</v>
      </c>
      <c s="24" t="s">
        <v>529</v>
      </c>
      <c s="25" t="s">
        <v>530</v>
      </c>
      <c s="26">
        <v>768</v>
      </c>
      <c s="27">
        <v>0</v>
      </c>
      <c s="27">
        <f>ROUND(ROUND(H100,2)*ROUND(G100,3),2)</f>
      </c>
      <c r="O100">
        <f>(I100*21)/100</f>
      </c>
      <c t="s">
        <v>16</v>
      </c>
    </row>
    <row r="101" spans="1:5" ht="12.75">
      <c r="A101" s="28" t="s">
        <v>43</v>
      </c>
      <c r="E101" s="29" t="s">
        <v>531</v>
      </c>
    </row>
    <row r="102" spans="1:5" ht="12.75">
      <c r="A102" s="30" t="s">
        <v>44</v>
      </c>
      <c r="E102" s="31" t="s">
        <v>532</v>
      </c>
    </row>
    <row r="103" spans="1:5" ht="25.5">
      <c r="A103" t="s">
        <v>46</v>
      </c>
      <c r="E103" s="29" t="s">
        <v>533</v>
      </c>
    </row>
    <row r="104" spans="1:16" ht="12.75">
      <c r="A104" s="18" t="s">
        <v>38</v>
      </c>
      <c s="23" t="s">
        <v>281</v>
      </c>
      <c s="23" t="s">
        <v>534</v>
      </c>
      <c s="18" t="s">
        <v>40</v>
      </c>
      <c s="24" t="s">
        <v>535</v>
      </c>
      <c s="25" t="s">
        <v>129</v>
      </c>
      <c s="26">
        <v>42.095</v>
      </c>
      <c s="27">
        <v>0</v>
      </c>
      <c s="27">
        <f>ROUND(ROUND(H104,2)*ROUND(G104,3),2)</f>
      </c>
      <c r="O104">
        <f>(I104*21)/100</f>
      </c>
      <c t="s">
        <v>16</v>
      </c>
    </row>
    <row r="105" spans="1:5" ht="25.5">
      <c r="A105" s="28" t="s">
        <v>43</v>
      </c>
      <c r="E105" s="29" t="s">
        <v>536</v>
      </c>
    </row>
    <row r="106" spans="1:5" ht="12.75">
      <c r="A106" s="30" t="s">
        <v>44</v>
      </c>
      <c r="E106" s="31" t="s">
        <v>537</v>
      </c>
    </row>
    <row r="107" spans="1:5" ht="382.5">
      <c r="A107" t="s">
        <v>46</v>
      </c>
      <c r="E107" s="29" t="s">
        <v>538</v>
      </c>
    </row>
    <row r="108" spans="1:16" ht="12.75">
      <c r="A108" s="18" t="s">
        <v>38</v>
      </c>
      <c s="23" t="s">
        <v>286</v>
      </c>
      <c s="23" t="s">
        <v>539</v>
      </c>
      <c s="18" t="s">
        <v>40</v>
      </c>
      <c s="24" t="s">
        <v>540</v>
      </c>
      <c s="25" t="s">
        <v>107</v>
      </c>
      <c s="26">
        <v>4.3</v>
      </c>
      <c s="27">
        <v>0</v>
      </c>
      <c s="27">
        <f>ROUND(ROUND(H108,2)*ROUND(G108,3),2)</f>
      </c>
      <c r="O108">
        <f>(I108*21)/100</f>
      </c>
      <c t="s">
        <v>16</v>
      </c>
    </row>
    <row r="109" spans="1:5" ht="12.75">
      <c r="A109" s="28" t="s">
        <v>43</v>
      </c>
      <c r="E109" s="29" t="s">
        <v>40</v>
      </c>
    </row>
    <row r="110" spans="1:5" ht="12.75">
      <c r="A110" s="30" t="s">
        <v>44</v>
      </c>
      <c r="E110" s="31" t="s">
        <v>541</v>
      </c>
    </row>
    <row r="111" spans="1:5" ht="242.25">
      <c r="A111" t="s">
        <v>46</v>
      </c>
      <c r="E111" s="29" t="s">
        <v>542</v>
      </c>
    </row>
    <row r="112" spans="1:16" ht="12.75">
      <c r="A112" s="18" t="s">
        <v>38</v>
      </c>
      <c s="23" t="s">
        <v>291</v>
      </c>
      <c s="23" t="s">
        <v>543</v>
      </c>
      <c s="18" t="s">
        <v>40</v>
      </c>
      <c s="24" t="s">
        <v>544</v>
      </c>
      <c s="25" t="s">
        <v>129</v>
      </c>
      <c s="26">
        <v>7.125</v>
      </c>
      <c s="27">
        <v>0</v>
      </c>
      <c s="27">
        <f>ROUND(ROUND(H112,2)*ROUND(G112,3),2)</f>
      </c>
      <c r="O112">
        <f>(I112*21)/100</f>
      </c>
      <c t="s">
        <v>16</v>
      </c>
    </row>
    <row r="113" spans="1:5" ht="12.75">
      <c r="A113" s="28" t="s">
        <v>43</v>
      </c>
      <c r="E113" s="29" t="s">
        <v>545</v>
      </c>
    </row>
    <row r="114" spans="1:5" ht="12.75">
      <c r="A114" s="30" t="s">
        <v>44</v>
      </c>
      <c r="E114" s="31" t="s">
        <v>546</v>
      </c>
    </row>
    <row r="115" spans="1:5" ht="51">
      <c r="A115" t="s">
        <v>46</v>
      </c>
      <c r="E115" s="29" t="s">
        <v>547</v>
      </c>
    </row>
    <row r="116" spans="1:16" ht="12.75">
      <c r="A116" s="18" t="s">
        <v>38</v>
      </c>
      <c s="23" t="s">
        <v>296</v>
      </c>
      <c s="23" t="s">
        <v>548</v>
      </c>
      <c s="18" t="s">
        <v>40</v>
      </c>
      <c s="24" t="s">
        <v>549</v>
      </c>
      <c s="25" t="s">
        <v>129</v>
      </c>
      <c s="26">
        <v>56.5</v>
      </c>
      <c s="27">
        <v>0</v>
      </c>
      <c s="27">
        <f>ROUND(ROUND(H116,2)*ROUND(G116,3),2)</f>
      </c>
      <c r="O116">
        <f>(I116*21)/100</f>
      </c>
      <c t="s">
        <v>16</v>
      </c>
    </row>
    <row r="117" spans="1:5" ht="38.25">
      <c r="A117" s="28" t="s">
        <v>43</v>
      </c>
      <c r="E117" s="29" t="s">
        <v>550</v>
      </c>
    </row>
    <row r="118" spans="1:5" ht="25.5">
      <c r="A118" s="30" t="s">
        <v>44</v>
      </c>
      <c r="E118" s="31" t="s">
        <v>551</v>
      </c>
    </row>
    <row r="119" spans="1:5" ht="38.25">
      <c r="A119" t="s">
        <v>46</v>
      </c>
      <c r="E119" s="29" t="s">
        <v>552</v>
      </c>
    </row>
    <row r="120" spans="1:16" ht="12.75">
      <c r="A120" s="18" t="s">
        <v>38</v>
      </c>
      <c s="23" t="s">
        <v>301</v>
      </c>
      <c s="23" t="s">
        <v>553</v>
      </c>
      <c s="18" t="s">
        <v>40</v>
      </c>
      <c s="24" t="s">
        <v>554</v>
      </c>
      <c s="25" t="s">
        <v>129</v>
      </c>
      <c s="26">
        <v>468.72</v>
      </c>
      <c s="27">
        <v>0</v>
      </c>
      <c s="27">
        <f>ROUND(ROUND(H120,2)*ROUND(G120,3),2)</f>
      </c>
      <c r="O120">
        <f>(I120*21)/100</f>
      </c>
      <c t="s">
        <v>16</v>
      </c>
    </row>
    <row r="121" spans="1:5" ht="25.5">
      <c r="A121" s="28" t="s">
        <v>43</v>
      </c>
      <c r="E121" s="29" t="s">
        <v>555</v>
      </c>
    </row>
    <row r="122" spans="1:5" ht="12.75">
      <c r="A122" s="30" t="s">
        <v>44</v>
      </c>
      <c r="E122" s="31" t="s">
        <v>556</v>
      </c>
    </row>
    <row r="123" spans="1:5" ht="369.75">
      <c r="A123" t="s">
        <v>46</v>
      </c>
      <c r="E123" s="29" t="s">
        <v>235</v>
      </c>
    </row>
    <row r="124" spans="1:16" ht="12.75">
      <c r="A124" s="18" t="s">
        <v>38</v>
      </c>
      <c s="23" t="s">
        <v>304</v>
      </c>
      <c s="23" t="s">
        <v>557</v>
      </c>
      <c s="18" t="s">
        <v>40</v>
      </c>
      <c s="24" t="s">
        <v>558</v>
      </c>
      <c s="25" t="s">
        <v>107</v>
      </c>
      <c s="26">
        <v>2.232</v>
      </c>
      <c s="27">
        <v>0</v>
      </c>
      <c s="27">
        <f>ROUND(ROUND(H124,2)*ROUND(G124,3),2)</f>
      </c>
      <c r="O124">
        <f>(I124*21)/100</f>
      </c>
      <c t="s">
        <v>16</v>
      </c>
    </row>
    <row r="125" spans="1:5" ht="12.75">
      <c r="A125" s="28" t="s">
        <v>43</v>
      </c>
      <c r="E125" s="29" t="s">
        <v>559</v>
      </c>
    </row>
    <row r="126" spans="1:5" ht="12.75">
      <c r="A126" s="30" t="s">
        <v>44</v>
      </c>
      <c r="E126" s="31" t="s">
        <v>560</v>
      </c>
    </row>
    <row r="127" spans="1:5" ht="267.75">
      <c r="A127" t="s">
        <v>46</v>
      </c>
      <c r="E127" s="29" t="s">
        <v>561</v>
      </c>
    </row>
    <row r="128" spans="1:16" ht="12.75">
      <c r="A128" s="18" t="s">
        <v>38</v>
      </c>
      <c s="23" t="s">
        <v>308</v>
      </c>
      <c s="23" t="s">
        <v>562</v>
      </c>
      <c s="18" t="s">
        <v>40</v>
      </c>
      <c s="24" t="s">
        <v>563</v>
      </c>
      <c s="25" t="s">
        <v>129</v>
      </c>
      <c s="26">
        <v>4.415</v>
      </c>
      <c s="27">
        <v>0</v>
      </c>
      <c s="27">
        <f>ROUND(ROUND(H128,2)*ROUND(G128,3),2)</f>
      </c>
      <c r="O128">
        <f>(I128*21)/100</f>
      </c>
      <c t="s">
        <v>16</v>
      </c>
    </row>
    <row r="129" spans="1:5" ht="12.75">
      <c r="A129" s="28" t="s">
        <v>43</v>
      </c>
      <c r="E129" s="29" t="s">
        <v>564</v>
      </c>
    </row>
    <row r="130" spans="1:5" ht="12.75">
      <c r="A130" s="30" t="s">
        <v>44</v>
      </c>
      <c r="E130" s="31" t="s">
        <v>565</v>
      </c>
    </row>
    <row r="131" spans="1:5" ht="204">
      <c r="A131" t="s">
        <v>46</v>
      </c>
      <c r="E131" s="29" t="s">
        <v>566</v>
      </c>
    </row>
    <row r="132" spans="1:18" ht="12.75" customHeight="1">
      <c r="A132" s="5" t="s">
        <v>36</v>
      </c>
      <c s="5"/>
      <c s="35" t="s">
        <v>26</v>
      </c>
      <c s="5"/>
      <c s="21" t="s">
        <v>230</v>
      </c>
      <c s="5"/>
      <c s="5"/>
      <c s="5"/>
      <c s="36">
        <f>0+Q132</f>
      </c>
      <c r="O132">
        <f>0+R132</f>
      </c>
      <c r="Q132">
        <f>0+I133+I137+I141+I145</f>
      </c>
      <c>
        <f>0+O133+O137+O141+O145</f>
      </c>
    </row>
    <row r="133" spans="1:16" ht="12.75">
      <c r="A133" s="18" t="s">
        <v>38</v>
      </c>
      <c s="23" t="s">
        <v>422</v>
      </c>
      <c s="23" t="s">
        <v>567</v>
      </c>
      <c s="18" t="s">
        <v>40</v>
      </c>
      <c s="24" t="s">
        <v>568</v>
      </c>
      <c s="25" t="s">
        <v>129</v>
      </c>
      <c s="26">
        <v>190.89</v>
      </c>
      <c s="27">
        <v>0</v>
      </c>
      <c s="27">
        <f>ROUND(ROUND(H133,2)*ROUND(G133,3),2)</f>
      </c>
      <c r="O133">
        <f>(I133*21)/100</f>
      </c>
      <c t="s">
        <v>16</v>
      </c>
    </row>
    <row r="134" spans="1:5" ht="25.5">
      <c r="A134" s="28" t="s">
        <v>43</v>
      </c>
      <c r="E134" s="29" t="s">
        <v>569</v>
      </c>
    </row>
    <row r="135" spans="1:5" ht="12.75">
      <c r="A135" s="30" t="s">
        <v>44</v>
      </c>
      <c r="E135" s="31" t="s">
        <v>570</v>
      </c>
    </row>
    <row r="136" spans="1:5" ht="369.75">
      <c r="A136" t="s">
        <v>46</v>
      </c>
      <c r="E136" s="29" t="s">
        <v>235</v>
      </c>
    </row>
    <row r="137" spans="1:16" ht="12.75">
      <c r="A137" s="18" t="s">
        <v>38</v>
      </c>
      <c s="23" t="s">
        <v>427</v>
      </c>
      <c s="23" t="s">
        <v>571</v>
      </c>
      <c s="18" t="s">
        <v>40</v>
      </c>
      <c s="24" t="s">
        <v>572</v>
      </c>
      <c s="25" t="s">
        <v>107</v>
      </c>
      <c s="26">
        <v>14.317</v>
      </c>
      <c s="27">
        <v>0</v>
      </c>
      <c s="27">
        <f>ROUND(ROUND(H137,2)*ROUND(G137,3),2)</f>
      </c>
      <c r="O137">
        <f>(I137*21)/100</f>
      </c>
      <c t="s">
        <v>16</v>
      </c>
    </row>
    <row r="138" spans="1:5" ht="12.75">
      <c r="A138" s="28" t="s">
        <v>43</v>
      </c>
      <c r="E138" s="29" t="s">
        <v>573</v>
      </c>
    </row>
    <row r="139" spans="1:5" ht="12.75">
      <c r="A139" s="30" t="s">
        <v>44</v>
      </c>
      <c r="E139" s="31" t="s">
        <v>574</v>
      </c>
    </row>
    <row r="140" spans="1:5" ht="267.75">
      <c r="A140" t="s">
        <v>46</v>
      </c>
      <c r="E140" s="29" t="s">
        <v>575</v>
      </c>
    </row>
    <row r="141" spans="1:16" ht="12.75">
      <c r="A141" s="18" t="s">
        <v>38</v>
      </c>
      <c s="23" t="s">
        <v>432</v>
      </c>
      <c s="23" t="s">
        <v>576</v>
      </c>
      <c s="18" t="s">
        <v>40</v>
      </c>
      <c s="24" t="s">
        <v>577</v>
      </c>
      <c s="25" t="s">
        <v>107</v>
      </c>
      <c s="26">
        <v>9.6</v>
      </c>
      <c s="27">
        <v>0</v>
      </c>
      <c s="27">
        <f>ROUND(ROUND(H141,2)*ROUND(G141,3),2)</f>
      </c>
      <c r="O141">
        <f>(I141*21)/100</f>
      </c>
      <c t="s">
        <v>16</v>
      </c>
    </row>
    <row r="142" spans="1:5" ht="12.75">
      <c r="A142" s="28" t="s">
        <v>43</v>
      </c>
      <c r="E142" s="29" t="s">
        <v>578</v>
      </c>
    </row>
    <row r="143" spans="1:5" ht="12.75">
      <c r="A143" s="30" t="s">
        <v>44</v>
      </c>
      <c r="E143" s="31" t="s">
        <v>579</v>
      </c>
    </row>
    <row r="144" spans="1:5" ht="267.75">
      <c r="A144" t="s">
        <v>46</v>
      </c>
      <c r="E144" s="29" t="s">
        <v>575</v>
      </c>
    </row>
    <row r="145" spans="1:16" ht="12.75">
      <c r="A145" s="18" t="s">
        <v>38</v>
      </c>
      <c s="23" t="s">
        <v>436</v>
      </c>
      <c s="23" t="s">
        <v>580</v>
      </c>
      <c s="18" t="s">
        <v>40</v>
      </c>
      <c s="24" t="s">
        <v>581</v>
      </c>
      <c s="25" t="s">
        <v>129</v>
      </c>
      <c s="26">
        <v>69.221</v>
      </c>
      <c s="27">
        <v>0</v>
      </c>
      <c s="27">
        <f>ROUND(ROUND(H145,2)*ROUND(G145,3),2)</f>
      </c>
      <c r="O145">
        <f>(I145*21)/100</f>
      </c>
      <c t="s">
        <v>16</v>
      </c>
    </row>
    <row r="146" spans="1:5" ht="12.75">
      <c r="A146" s="28" t="s">
        <v>43</v>
      </c>
      <c r="E146" s="29" t="s">
        <v>582</v>
      </c>
    </row>
    <row r="147" spans="1:5" ht="89.25">
      <c r="A147" s="30" t="s">
        <v>44</v>
      </c>
      <c r="E147" s="31" t="s">
        <v>583</v>
      </c>
    </row>
    <row r="148" spans="1:5" ht="369.75">
      <c r="A148" t="s">
        <v>46</v>
      </c>
      <c r="E148" s="29" t="s">
        <v>235</v>
      </c>
    </row>
    <row r="149" spans="1:18" ht="12.75" customHeight="1">
      <c r="A149" s="5" t="s">
        <v>36</v>
      </c>
      <c s="5"/>
      <c s="35" t="s">
        <v>28</v>
      </c>
      <c s="5"/>
      <c s="21" t="s">
        <v>245</v>
      </c>
      <c s="5"/>
      <c s="5"/>
      <c s="5"/>
      <c s="36">
        <f>0+Q149</f>
      </c>
      <c r="O149">
        <f>0+R149</f>
      </c>
      <c r="Q149">
        <f>0+I150+I154+I158+I162+I166+I170+I174+I178+I182+I186+I190+I194</f>
      </c>
      <c>
        <f>0+O150+O154+O158+O162+O166+O170+O174+O178+O182+O186+O190+O194</f>
      </c>
    </row>
    <row r="150" spans="1:16" ht="12.75">
      <c r="A150" s="18" t="s">
        <v>38</v>
      </c>
      <c s="23" t="s">
        <v>441</v>
      </c>
      <c s="23" t="s">
        <v>584</v>
      </c>
      <c s="18" t="s">
        <v>22</v>
      </c>
      <c s="24" t="s">
        <v>585</v>
      </c>
      <c s="25" t="s">
        <v>114</v>
      </c>
      <c s="26">
        <v>20.2</v>
      </c>
      <c s="27">
        <v>0</v>
      </c>
      <c s="27">
        <f>ROUND(ROUND(H150,2)*ROUND(G150,3),2)</f>
      </c>
      <c r="O150">
        <f>(I150*21)/100</f>
      </c>
      <c t="s">
        <v>16</v>
      </c>
    </row>
    <row r="151" spans="1:5" ht="12.75">
      <c r="A151" s="28" t="s">
        <v>43</v>
      </c>
      <c r="E151" s="29" t="s">
        <v>586</v>
      </c>
    </row>
    <row r="152" spans="1:5" ht="12.75">
      <c r="A152" s="30" t="s">
        <v>44</v>
      </c>
      <c r="E152" s="31" t="s">
        <v>587</v>
      </c>
    </row>
    <row r="153" spans="1:5" ht="51">
      <c r="A153" t="s">
        <v>46</v>
      </c>
      <c r="E153" s="29" t="s">
        <v>588</v>
      </c>
    </row>
    <row r="154" spans="1:16" ht="12.75">
      <c r="A154" s="18" t="s">
        <v>38</v>
      </c>
      <c s="23" t="s">
        <v>589</v>
      </c>
      <c s="23" t="s">
        <v>584</v>
      </c>
      <c s="18" t="s">
        <v>16</v>
      </c>
      <c s="24" t="s">
        <v>585</v>
      </c>
      <c s="25" t="s">
        <v>114</v>
      </c>
      <c s="26">
        <v>103.05</v>
      </c>
      <c s="27">
        <v>0</v>
      </c>
      <c s="27">
        <f>ROUND(ROUND(H154,2)*ROUND(G154,3),2)</f>
      </c>
      <c r="O154">
        <f>(I154*21)/100</f>
      </c>
      <c t="s">
        <v>16</v>
      </c>
    </row>
    <row r="155" spans="1:5" ht="12.75">
      <c r="A155" s="28" t="s">
        <v>43</v>
      </c>
      <c r="E155" s="29" t="s">
        <v>590</v>
      </c>
    </row>
    <row r="156" spans="1:5" ht="89.25">
      <c r="A156" s="30" t="s">
        <v>44</v>
      </c>
      <c r="E156" s="31" t="s">
        <v>591</v>
      </c>
    </row>
    <row r="157" spans="1:5" ht="51">
      <c r="A157" t="s">
        <v>46</v>
      </c>
      <c r="E157" s="29" t="s">
        <v>588</v>
      </c>
    </row>
    <row r="158" spans="1:16" ht="12.75">
      <c r="A158" s="18" t="s">
        <v>38</v>
      </c>
      <c s="23" t="s">
        <v>592</v>
      </c>
      <c s="23" t="s">
        <v>593</v>
      </c>
      <c s="18" t="s">
        <v>40</v>
      </c>
      <c s="24" t="s">
        <v>594</v>
      </c>
      <c s="25" t="s">
        <v>114</v>
      </c>
      <c s="26">
        <v>15.6</v>
      </c>
      <c s="27">
        <v>0</v>
      </c>
      <c s="27">
        <f>ROUND(ROUND(H158,2)*ROUND(G158,3),2)</f>
      </c>
      <c r="O158">
        <f>(I158*21)/100</f>
      </c>
      <c t="s">
        <v>16</v>
      </c>
    </row>
    <row r="159" spans="1:5" ht="12.75">
      <c r="A159" s="28" t="s">
        <v>43</v>
      </c>
      <c r="E159" s="29" t="s">
        <v>590</v>
      </c>
    </row>
    <row r="160" spans="1:5" ht="25.5">
      <c r="A160" s="30" t="s">
        <v>44</v>
      </c>
      <c r="E160" s="31" t="s">
        <v>595</v>
      </c>
    </row>
    <row r="161" spans="1:5" ht="51">
      <c r="A161" t="s">
        <v>46</v>
      </c>
      <c r="E161" s="29" t="s">
        <v>588</v>
      </c>
    </row>
    <row r="162" spans="1:16" ht="12.75">
      <c r="A162" s="18" t="s">
        <v>38</v>
      </c>
      <c s="23" t="s">
        <v>596</v>
      </c>
      <c s="23" t="s">
        <v>597</v>
      </c>
      <c s="18" t="s">
        <v>40</v>
      </c>
      <c s="24" t="s">
        <v>598</v>
      </c>
      <c s="25" t="s">
        <v>114</v>
      </c>
      <c s="26">
        <v>13.2</v>
      </c>
      <c s="27">
        <v>0</v>
      </c>
      <c s="27">
        <f>ROUND(ROUND(H162,2)*ROUND(G162,3),2)</f>
      </c>
      <c r="O162">
        <f>(I162*21)/100</f>
      </c>
      <c t="s">
        <v>16</v>
      </c>
    </row>
    <row r="163" spans="1:5" ht="12.75">
      <c r="A163" s="28" t="s">
        <v>43</v>
      </c>
      <c r="E163" s="29" t="s">
        <v>40</v>
      </c>
    </row>
    <row r="164" spans="1:5" ht="12.75">
      <c r="A164" s="30" t="s">
        <v>44</v>
      </c>
      <c r="E164" s="31" t="s">
        <v>599</v>
      </c>
    </row>
    <row r="165" spans="1:5" ht="51">
      <c r="A165" t="s">
        <v>46</v>
      </c>
      <c r="E165" s="29" t="s">
        <v>249</v>
      </c>
    </row>
    <row r="166" spans="1:16" ht="12.75">
      <c r="A166" s="18" t="s">
        <v>38</v>
      </c>
      <c s="23" t="s">
        <v>600</v>
      </c>
      <c s="23" t="s">
        <v>601</v>
      </c>
      <c s="18" t="s">
        <v>40</v>
      </c>
      <c s="24" t="s">
        <v>602</v>
      </c>
      <c s="25" t="s">
        <v>114</v>
      </c>
      <c s="26">
        <v>13.2</v>
      </c>
      <c s="27">
        <v>0</v>
      </c>
      <c s="27">
        <f>ROUND(ROUND(H166,2)*ROUND(G166,3),2)</f>
      </c>
      <c r="O166">
        <f>(I166*21)/100</f>
      </c>
      <c t="s">
        <v>16</v>
      </c>
    </row>
    <row r="167" spans="1:5" ht="12.75">
      <c r="A167" s="28" t="s">
        <v>43</v>
      </c>
      <c r="E167" s="29" t="s">
        <v>40</v>
      </c>
    </row>
    <row r="168" spans="1:5" ht="12.75">
      <c r="A168" s="30" t="s">
        <v>44</v>
      </c>
      <c r="E168" s="31" t="s">
        <v>603</v>
      </c>
    </row>
    <row r="169" spans="1:5" ht="51">
      <c r="A169" t="s">
        <v>46</v>
      </c>
      <c r="E169" s="29" t="s">
        <v>249</v>
      </c>
    </row>
    <row r="170" spans="1:16" ht="12.75">
      <c r="A170" s="18" t="s">
        <v>38</v>
      </c>
      <c s="23" t="s">
        <v>604</v>
      </c>
      <c s="23" t="s">
        <v>605</v>
      </c>
      <c s="18" t="s">
        <v>40</v>
      </c>
      <c s="24" t="s">
        <v>606</v>
      </c>
      <c s="25" t="s">
        <v>114</v>
      </c>
      <c s="26">
        <v>13.2</v>
      </c>
      <c s="27">
        <v>0</v>
      </c>
      <c s="27">
        <f>ROUND(ROUND(H170,2)*ROUND(G170,3),2)</f>
      </c>
      <c r="O170">
        <f>(I170*21)/100</f>
      </c>
      <c t="s">
        <v>16</v>
      </c>
    </row>
    <row r="171" spans="1:5" ht="12.75">
      <c r="A171" s="28" t="s">
        <v>43</v>
      </c>
      <c r="E171" s="29" t="s">
        <v>607</v>
      </c>
    </row>
    <row r="172" spans="1:5" ht="12.75">
      <c r="A172" s="30" t="s">
        <v>44</v>
      </c>
      <c r="E172" s="31" t="s">
        <v>603</v>
      </c>
    </row>
    <row r="173" spans="1:5" ht="140.25">
      <c r="A173" t="s">
        <v>46</v>
      </c>
      <c r="E173" s="29" t="s">
        <v>254</v>
      </c>
    </row>
    <row r="174" spans="1:16" ht="12.75">
      <c r="A174" s="18" t="s">
        <v>38</v>
      </c>
      <c s="23" t="s">
        <v>608</v>
      </c>
      <c s="23" t="s">
        <v>609</v>
      </c>
      <c s="18" t="s">
        <v>40</v>
      </c>
      <c s="24" t="s">
        <v>610</v>
      </c>
      <c s="25" t="s">
        <v>114</v>
      </c>
      <c s="26">
        <v>13.2</v>
      </c>
      <c s="27">
        <v>0</v>
      </c>
      <c s="27">
        <f>ROUND(ROUND(H174,2)*ROUND(G174,3),2)</f>
      </c>
      <c r="O174">
        <f>(I174*21)/100</f>
      </c>
      <c t="s">
        <v>16</v>
      </c>
    </row>
    <row r="175" spans="1:5" ht="12.75">
      <c r="A175" s="28" t="s">
        <v>43</v>
      </c>
      <c r="E175" s="29" t="s">
        <v>611</v>
      </c>
    </row>
    <row r="176" spans="1:5" ht="12.75">
      <c r="A176" s="30" t="s">
        <v>44</v>
      </c>
      <c r="E176" s="31" t="s">
        <v>612</v>
      </c>
    </row>
    <row r="177" spans="1:5" ht="140.25">
      <c r="A177" t="s">
        <v>46</v>
      </c>
      <c r="E177" s="29" t="s">
        <v>254</v>
      </c>
    </row>
    <row r="178" spans="1:16" ht="12.75">
      <c r="A178" s="18" t="s">
        <v>38</v>
      </c>
      <c s="23" t="s">
        <v>613</v>
      </c>
      <c s="23" t="s">
        <v>614</v>
      </c>
      <c s="18" t="s">
        <v>40</v>
      </c>
      <c s="24" t="s">
        <v>615</v>
      </c>
      <c s="25" t="s">
        <v>114</v>
      </c>
      <c s="26">
        <v>303</v>
      </c>
      <c s="27">
        <v>0</v>
      </c>
      <c s="27">
        <f>ROUND(ROUND(H178,2)*ROUND(G178,3),2)</f>
      </c>
      <c r="O178">
        <f>(I178*21)/100</f>
      </c>
      <c t="s">
        <v>16</v>
      </c>
    </row>
    <row r="179" spans="1:5" ht="12.75">
      <c r="A179" s="28" t="s">
        <v>43</v>
      </c>
      <c r="E179" s="29" t="s">
        <v>616</v>
      </c>
    </row>
    <row r="180" spans="1:5" ht="12.75">
      <c r="A180" s="30" t="s">
        <v>44</v>
      </c>
      <c r="E180" s="31" t="s">
        <v>617</v>
      </c>
    </row>
    <row r="181" spans="1:5" ht="140.25">
      <c r="A181" t="s">
        <v>46</v>
      </c>
      <c r="E181" s="29" t="s">
        <v>254</v>
      </c>
    </row>
    <row r="182" spans="1:16" ht="12.75">
      <c r="A182" s="18" t="s">
        <v>38</v>
      </c>
      <c s="23" t="s">
        <v>618</v>
      </c>
      <c s="23" t="s">
        <v>619</v>
      </c>
      <c s="18" t="s">
        <v>40</v>
      </c>
      <c s="24" t="s">
        <v>620</v>
      </c>
      <c s="25" t="s">
        <v>114</v>
      </c>
      <c s="26">
        <v>303</v>
      </c>
      <c s="27">
        <v>0</v>
      </c>
      <c s="27">
        <f>ROUND(ROUND(H182,2)*ROUND(G182,3),2)</f>
      </c>
      <c r="O182">
        <f>(I182*21)/100</f>
      </c>
      <c t="s">
        <v>16</v>
      </c>
    </row>
    <row r="183" spans="1:5" ht="12.75">
      <c r="A183" s="28" t="s">
        <v>43</v>
      </c>
      <c r="E183" s="29" t="s">
        <v>621</v>
      </c>
    </row>
    <row r="184" spans="1:5" ht="12.75">
      <c r="A184" s="30" t="s">
        <v>44</v>
      </c>
      <c r="E184" s="31" t="s">
        <v>622</v>
      </c>
    </row>
    <row r="185" spans="1:5" ht="25.5">
      <c r="A185" t="s">
        <v>46</v>
      </c>
      <c r="E185" s="29" t="s">
        <v>623</v>
      </c>
    </row>
    <row r="186" spans="1:16" ht="12.75">
      <c r="A186" s="18" t="s">
        <v>38</v>
      </c>
      <c s="23" t="s">
        <v>624</v>
      </c>
      <c s="23" t="s">
        <v>625</v>
      </c>
      <c s="18" t="s">
        <v>40</v>
      </c>
      <c s="24" t="s">
        <v>626</v>
      </c>
      <c s="25" t="s">
        <v>114</v>
      </c>
      <c s="26">
        <v>16.2</v>
      </c>
      <c s="27">
        <v>0</v>
      </c>
      <c s="27">
        <f>ROUND(ROUND(H186,2)*ROUND(G186,3),2)</f>
      </c>
      <c r="O186">
        <f>(I186*21)/100</f>
      </c>
      <c t="s">
        <v>16</v>
      </c>
    </row>
    <row r="187" spans="1:5" ht="12.75">
      <c r="A187" s="28" t="s">
        <v>43</v>
      </c>
      <c r="E187" s="29" t="s">
        <v>627</v>
      </c>
    </row>
    <row r="188" spans="1:5" ht="12.75">
      <c r="A188" s="30" t="s">
        <v>44</v>
      </c>
      <c r="E188" s="31" t="s">
        <v>628</v>
      </c>
    </row>
    <row r="189" spans="1:5" ht="153">
      <c r="A189" t="s">
        <v>46</v>
      </c>
      <c r="E189" s="29" t="s">
        <v>264</v>
      </c>
    </row>
    <row r="190" spans="1:16" ht="12.75">
      <c r="A190" s="18" t="s">
        <v>38</v>
      </c>
      <c s="23" t="s">
        <v>629</v>
      </c>
      <c s="23" t="s">
        <v>630</v>
      </c>
      <c s="18" t="s">
        <v>40</v>
      </c>
      <c s="24" t="s">
        <v>631</v>
      </c>
      <c s="25" t="s">
        <v>114</v>
      </c>
      <c s="26">
        <v>89.85</v>
      </c>
      <c s="27">
        <v>0</v>
      </c>
      <c s="27">
        <f>ROUND(ROUND(H190,2)*ROUND(G190,3),2)</f>
      </c>
      <c r="O190">
        <f>(I190*21)/100</f>
      </c>
      <c t="s">
        <v>16</v>
      </c>
    </row>
    <row r="191" spans="1:5" ht="25.5">
      <c r="A191" s="28" t="s">
        <v>43</v>
      </c>
      <c r="E191" s="29" t="s">
        <v>632</v>
      </c>
    </row>
    <row r="192" spans="1:5" ht="12.75">
      <c r="A192" s="30" t="s">
        <v>44</v>
      </c>
      <c r="E192" s="31" t="s">
        <v>633</v>
      </c>
    </row>
    <row r="193" spans="1:5" ht="153">
      <c r="A193" t="s">
        <v>46</v>
      </c>
      <c r="E193" s="29" t="s">
        <v>264</v>
      </c>
    </row>
    <row r="194" spans="1:16" ht="25.5">
      <c r="A194" s="18" t="s">
        <v>38</v>
      </c>
      <c s="23" t="s">
        <v>634</v>
      </c>
      <c s="23" t="s">
        <v>635</v>
      </c>
      <c s="18" t="s">
        <v>40</v>
      </c>
      <c s="24" t="s">
        <v>636</v>
      </c>
      <c s="25" t="s">
        <v>114</v>
      </c>
      <c s="26">
        <v>4</v>
      </c>
      <c s="27">
        <v>0</v>
      </c>
      <c s="27">
        <f>ROUND(ROUND(H194,2)*ROUND(G194,3),2)</f>
      </c>
      <c r="O194">
        <f>(I194*21)/100</f>
      </c>
      <c t="s">
        <v>16</v>
      </c>
    </row>
    <row r="195" spans="1:5" ht="25.5">
      <c r="A195" s="28" t="s">
        <v>43</v>
      </c>
      <c r="E195" s="29" t="s">
        <v>637</v>
      </c>
    </row>
    <row r="196" spans="1:5" ht="25.5">
      <c r="A196" s="30" t="s">
        <v>44</v>
      </c>
      <c r="E196" s="31" t="s">
        <v>638</v>
      </c>
    </row>
    <row r="197" spans="1:5" ht="153">
      <c r="A197" t="s">
        <v>46</v>
      </c>
      <c r="E197" s="29" t="s">
        <v>264</v>
      </c>
    </row>
    <row r="198" spans="1:18" ht="12.75" customHeight="1">
      <c r="A198" s="5" t="s">
        <v>36</v>
      </c>
      <c s="5"/>
      <c s="35" t="s">
        <v>30</v>
      </c>
      <c s="5"/>
      <c s="21" t="s">
        <v>639</v>
      </c>
      <c s="5"/>
      <c s="5"/>
      <c s="5"/>
      <c s="36">
        <f>0+Q198</f>
      </c>
      <c r="O198">
        <f>0+R198</f>
      </c>
      <c r="Q198">
        <f>0+I199+I203+I207</f>
      </c>
      <c>
        <f>0+O199+O203+O207</f>
      </c>
    </row>
    <row r="199" spans="1:16" ht="12.75">
      <c r="A199" s="18" t="s">
        <v>38</v>
      </c>
      <c s="23" t="s">
        <v>640</v>
      </c>
      <c s="23" t="s">
        <v>641</v>
      </c>
      <c s="18" t="s">
        <v>40</v>
      </c>
      <c s="24" t="s">
        <v>642</v>
      </c>
      <c s="25" t="s">
        <v>114</v>
      </c>
      <c s="26">
        <v>334.5</v>
      </c>
      <c s="27">
        <v>0</v>
      </c>
      <c s="27">
        <f>ROUND(ROUND(H199,2)*ROUND(G199,3),2)</f>
      </c>
      <c r="O199">
        <f>(I199*21)/100</f>
      </c>
      <c t="s">
        <v>16</v>
      </c>
    </row>
    <row r="200" spans="1:5" ht="25.5">
      <c r="A200" s="28" t="s">
        <v>43</v>
      </c>
      <c r="E200" s="29" t="s">
        <v>643</v>
      </c>
    </row>
    <row r="201" spans="1:5" ht="89.25">
      <c r="A201" s="30" t="s">
        <v>44</v>
      </c>
      <c r="E201" s="31" t="s">
        <v>644</v>
      </c>
    </row>
    <row r="202" spans="1:5" ht="89.25">
      <c r="A202" t="s">
        <v>46</v>
      </c>
      <c r="E202" s="29" t="s">
        <v>645</v>
      </c>
    </row>
    <row r="203" spans="1:16" ht="12.75">
      <c r="A203" s="18" t="s">
        <v>38</v>
      </c>
      <c s="23" t="s">
        <v>646</v>
      </c>
      <c s="23" t="s">
        <v>647</v>
      </c>
      <c s="18" t="s">
        <v>40</v>
      </c>
      <c s="24" t="s">
        <v>648</v>
      </c>
      <c s="25" t="s">
        <v>129</v>
      </c>
      <c s="26">
        <v>4</v>
      </c>
      <c s="27">
        <v>0</v>
      </c>
      <c s="27">
        <f>ROUND(ROUND(H203,2)*ROUND(G203,3),2)</f>
      </c>
      <c r="O203">
        <f>(I203*21)/100</f>
      </c>
      <c t="s">
        <v>16</v>
      </c>
    </row>
    <row r="204" spans="1:5" ht="12.75">
      <c r="A204" s="28" t="s">
        <v>43</v>
      </c>
      <c r="E204" s="29" t="s">
        <v>649</v>
      </c>
    </row>
    <row r="205" spans="1:5" ht="12.75">
      <c r="A205" s="30" t="s">
        <v>44</v>
      </c>
      <c r="E205" s="31" t="s">
        <v>650</v>
      </c>
    </row>
    <row r="206" spans="1:5" ht="357">
      <c r="A206" t="s">
        <v>46</v>
      </c>
      <c r="E206" s="29" t="s">
        <v>651</v>
      </c>
    </row>
    <row r="207" spans="1:16" ht="12.75">
      <c r="A207" s="18" t="s">
        <v>38</v>
      </c>
      <c s="23" t="s">
        <v>652</v>
      </c>
      <c s="23" t="s">
        <v>653</v>
      </c>
      <c s="18" t="s">
        <v>40</v>
      </c>
      <c s="24" t="s">
        <v>654</v>
      </c>
      <c s="25" t="s">
        <v>107</v>
      </c>
      <c s="26">
        <v>0.36</v>
      </c>
      <c s="27">
        <v>0</v>
      </c>
      <c s="27">
        <f>ROUND(ROUND(H207,2)*ROUND(G207,3),2)</f>
      </c>
      <c r="O207">
        <f>(I207*21)/100</f>
      </c>
      <c t="s">
        <v>16</v>
      </c>
    </row>
    <row r="208" spans="1:5" ht="12.75">
      <c r="A208" s="28" t="s">
        <v>43</v>
      </c>
      <c r="E208" s="29" t="s">
        <v>655</v>
      </c>
    </row>
    <row r="209" spans="1:5" ht="12.75">
      <c r="A209" s="30" t="s">
        <v>44</v>
      </c>
      <c r="E209" s="31" t="s">
        <v>656</v>
      </c>
    </row>
    <row r="210" spans="1:5" ht="267.75">
      <c r="A210" t="s">
        <v>46</v>
      </c>
      <c r="E210" s="29" t="s">
        <v>657</v>
      </c>
    </row>
    <row r="211" spans="1:18" ht="12.75" customHeight="1">
      <c r="A211" s="5" t="s">
        <v>36</v>
      </c>
      <c s="5"/>
      <c s="35" t="s">
        <v>62</v>
      </c>
      <c s="5"/>
      <c s="21" t="s">
        <v>658</v>
      </c>
      <c s="5"/>
      <c s="5"/>
      <c s="5"/>
      <c s="36">
        <f>0+Q211</f>
      </c>
      <c r="O211">
        <f>0+R211</f>
      </c>
      <c r="Q211">
        <f>0+I212+I216+I220+I224+I228</f>
      </c>
      <c>
        <f>0+O212+O216+O220+O224+O228</f>
      </c>
    </row>
    <row r="212" spans="1:16" ht="25.5">
      <c r="A212" s="18" t="s">
        <v>38</v>
      </c>
      <c s="23" t="s">
        <v>659</v>
      </c>
      <c s="23" t="s">
        <v>660</v>
      </c>
      <c s="18" t="s">
        <v>40</v>
      </c>
      <c s="24" t="s">
        <v>661</v>
      </c>
      <c s="25" t="s">
        <v>114</v>
      </c>
      <c s="26">
        <v>424.2</v>
      </c>
      <c s="27">
        <v>0</v>
      </c>
      <c s="27">
        <f>ROUND(ROUND(H212,2)*ROUND(G212,3),2)</f>
      </c>
      <c r="O212">
        <f>(I212*21)/100</f>
      </c>
      <c t="s">
        <v>16</v>
      </c>
    </row>
    <row r="213" spans="1:5" ht="12.75">
      <c r="A213" s="28" t="s">
        <v>43</v>
      </c>
      <c r="E213" s="29" t="s">
        <v>40</v>
      </c>
    </row>
    <row r="214" spans="1:5" ht="12.75">
      <c r="A214" s="30" t="s">
        <v>44</v>
      </c>
      <c r="E214" s="31" t="s">
        <v>662</v>
      </c>
    </row>
    <row r="215" spans="1:5" ht="204">
      <c r="A215" t="s">
        <v>46</v>
      </c>
      <c r="E215" s="29" t="s">
        <v>663</v>
      </c>
    </row>
    <row r="216" spans="1:16" ht="12.75">
      <c r="A216" s="18" t="s">
        <v>38</v>
      </c>
      <c s="23" t="s">
        <v>664</v>
      </c>
      <c s="23" t="s">
        <v>665</v>
      </c>
      <c s="18" t="s">
        <v>40</v>
      </c>
      <c s="24" t="s">
        <v>666</v>
      </c>
      <c s="25" t="s">
        <v>114</v>
      </c>
      <c s="26">
        <v>128.919</v>
      </c>
      <c s="27">
        <v>0</v>
      </c>
      <c s="27">
        <f>ROUND(ROUND(H216,2)*ROUND(G216,3),2)</f>
      </c>
      <c r="O216">
        <f>(I216*21)/100</f>
      </c>
      <c t="s">
        <v>16</v>
      </c>
    </row>
    <row r="217" spans="1:5" ht="12.75">
      <c r="A217" s="28" t="s">
        <v>43</v>
      </c>
      <c r="E217" s="29" t="s">
        <v>667</v>
      </c>
    </row>
    <row r="218" spans="1:5" ht="12.75">
      <c r="A218" s="30" t="s">
        <v>44</v>
      </c>
      <c r="E218" s="31" t="s">
        <v>490</v>
      </c>
    </row>
    <row r="219" spans="1:5" ht="38.25">
      <c r="A219" t="s">
        <v>46</v>
      </c>
      <c r="E219" s="29" t="s">
        <v>668</v>
      </c>
    </row>
    <row r="220" spans="1:16" ht="12.75">
      <c r="A220" s="18" t="s">
        <v>38</v>
      </c>
      <c s="23" t="s">
        <v>669</v>
      </c>
      <c s="23" t="s">
        <v>670</v>
      </c>
      <c s="18" t="s">
        <v>63</v>
      </c>
      <c s="24" t="s">
        <v>671</v>
      </c>
      <c s="25" t="s">
        <v>125</v>
      </c>
      <c s="26">
        <v>3</v>
      </c>
      <c s="27">
        <v>0</v>
      </c>
      <c s="27">
        <f>ROUND(ROUND(H220,2)*ROUND(G220,3),2)</f>
      </c>
      <c r="O220">
        <f>(I220*21)/100</f>
      </c>
      <c t="s">
        <v>16</v>
      </c>
    </row>
    <row r="221" spans="1:5" ht="12.75">
      <c r="A221" s="28" t="s">
        <v>43</v>
      </c>
      <c r="E221" s="29" t="s">
        <v>672</v>
      </c>
    </row>
    <row r="222" spans="1:5" ht="12.75">
      <c r="A222" s="30" t="s">
        <v>44</v>
      </c>
      <c r="E222" s="31" t="s">
        <v>154</v>
      </c>
    </row>
    <row r="223" spans="1:5" ht="102">
      <c r="A223" t="s">
        <v>46</v>
      </c>
      <c r="E223" s="29" t="s">
        <v>673</v>
      </c>
    </row>
    <row r="224" spans="1:16" ht="12.75">
      <c r="A224" s="18" t="s">
        <v>38</v>
      </c>
      <c s="23" t="s">
        <v>674</v>
      </c>
      <c s="23" t="s">
        <v>675</v>
      </c>
      <c s="18" t="s">
        <v>40</v>
      </c>
      <c s="24" t="s">
        <v>676</v>
      </c>
      <c s="25" t="s">
        <v>114</v>
      </c>
      <c s="26">
        <v>23.578</v>
      </c>
      <c s="27">
        <v>0</v>
      </c>
      <c s="27">
        <f>ROUND(ROUND(H224,2)*ROUND(G224,3),2)</f>
      </c>
      <c r="O224">
        <f>(I224*21)/100</f>
      </c>
      <c t="s">
        <v>16</v>
      </c>
    </row>
    <row r="225" spans="1:5" ht="12.75">
      <c r="A225" s="28" t="s">
        <v>43</v>
      </c>
      <c r="E225" s="29" t="s">
        <v>677</v>
      </c>
    </row>
    <row r="226" spans="1:5" ht="12.75">
      <c r="A226" s="30" t="s">
        <v>44</v>
      </c>
      <c r="E226" s="31" t="s">
        <v>678</v>
      </c>
    </row>
    <row r="227" spans="1:5" ht="102">
      <c r="A227" t="s">
        <v>46</v>
      </c>
      <c r="E227" s="29" t="s">
        <v>679</v>
      </c>
    </row>
    <row r="228" spans="1:16" ht="12.75">
      <c r="A228" s="18" t="s">
        <v>38</v>
      </c>
      <c s="23" t="s">
        <v>680</v>
      </c>
      <c s="23" t="s">
        <v>681</v>
      </c>
      <c s="18" t="s">
        <v>40</v>
      </c>
      <c s="24" t="s">
        <v>682</v>
      </c>
      <c s="25" t="s">
        <v>114</v>
      </c>
      <c s="26">
        <v>179.597</v>
      </c>
      <c s="27">
        <v>0</v>
      </c>
      <c s="27">
        <f>ROUND(ROUND(H228,2)*ROUND(G228,3),2)</f>
      </c>
      <c r="O228">
        <f>(I228*21)/100</f>
      </c>
      <c t="s">
        <v>16</v>
      </c>
    </row>
    <row r="229" spans="1:5" ht="12.75">
      <c r="A229" s="28" t="s">
        <v>43</v>
      </c>
      <c r="E229" s="29" t="s">
        <v>683</v>
      </c>
    </row>
    <row r="230" spans="1:5" ht="12.75">
      <c r="A230" s="30" t="s">
        <v>44</v>
      </c>
      <c r="E230" s="31" t="s">
        <v>684</v>
      </c>
    </row>
    <row r="231" spans="1:5" ht="51">
      <c r="A231" t="s">
        <v>46</v>
      </c>
      <c r="E231" s="29" t="s">
        <v>685</v>
      </c>
    </row>
    <row r="232" spans="1:18" ht="12.75" customHeight="1">
      <c r="A232" s="5" t="s">
        <v>36</v>
      </c>
      <c s="5"/>
      <c s="35" t="s">
        <v>79</v>
      </c>
      <c s="5"/>
      <c s="21" t="s">
        <v>271</v>
      </c>
      <c s="5"/>
      <c s="5"/>
      <c s="5"/>
      <c s="36">
        <f>0+Q232</f>
      </c>
      <c r="O232">
        <f>0+R232</f>
      </c>
      <c r="Q232">
        <f>0+I233+I237+I241</f>
      </c>
      <c>
        <f>0+O233+O237+O241</f>
      </c>
    </row>
    <row r="233" spans="1:16" ht="12.75">
      <c r="A233" s="18" t="s">
        <v>38</v>
      </c>
      <c s="23" t="s">
        <v>686</v>
      </c>
      <c s="23" t="s">
        <v>687</v>
      </c>
      <c s="18" t="s">
        <v>40</v>
      </c>
      <c s="24" t="s">
        <v>688</v>
      </c>
      <c s="25" t="s">
        <v>166</v>
      </c>
      <c s="26">
        <v>5</v>
      </c>
      <c s="27">
        <v>0</v>
      </c>
      <c s="27">
        <f>ROUND(ROUND(H233,2)*ROUND(G233,3),2)</f>
      </c>
      <c r="O233">
        <f>(I233*21)/100</f>
      </c>
      <c t="s">
        <v>16</v>
      </c>
    </row>
    <row r="234" spans="1:5" ht="12.75">
      <c r="A234" s="28" t="s">
        <v>43</v>
      </c>
      <c r="E234" s="29" t="s">
        <v>40</v>
      </c>
    </row>
    <row r="235" spans="1:5" ht="12.75">
      <c r="A235" s="30" t="s">
        <v>44</v>
      </c>
      <c r="E235" s="31" t="s">
        <v>689</v>
      </c>
    </row>
    <row r="236" spans="1:5" ht="178.5">
      <c r="A236" t="s">
        <v>46</v>
      </c>
      <c r="E236" s="29" t="s">
        <v>690</v>
      </c>
    </row>
    <row r="237" spans="1:16" ht="12.75">
      <c r="A237" s="18" t="s">
        <v>38</v>
      </c>
      <c s="23" t="s">
        <v>691</v>
      </c>
      <c s="23" t="s">
        <v>692</v>
      </c>
      <c s="18" t="s">
        <v>40</v>
      </c>
      <c s="24" t="s">
        <v>693</v>
      </c>
      <c s="25" t="s">
        <v>166</v>
      </c>
      <c s="26">
        <v>16</v>
      </c>
      <c s="27">
        <v>0</v>
      </c>
      <c s="27">
        <f>ROUND(ROUND(H237,2)*ROUND(G237,3),2)</f>
      </c>
      <c r="O237">
        <f>(I237*21)/100</f>
      </c>
      <c t="s">
        <v>16</v>
      </c>
    </row>
    <row r="238" spans="1:5" ht="12.75">
      <c r="A238" s="28" t="s">
        <v>43</v>
      </c>
      <c r="E238" s="29" t="s">
        <v>694</v>
      </c>
    </row>
    <row r="239" spans="1:5" ht="12.75">
      <c r="A239" s="30" t="s">
        <v>44</v>
      </c>
      <c r="E239" s="31" t="s">
        <v>695</v>
      </c>
    </row>
    <row r="240" spans="1:5" ht="178.5">
      <c r="A240" t="s">
        <v>46</v>
      </c>
      <c r="E240" s="29" t="s">
        <v>690</v>
      </c>
    </row>
    <row r="241" spans="1:16" ht="12.75">
      <c r="A241" s="18" t="s">
        <v>38</v>
      </c>
      <c s="23" t="s">
        <v>696</v>
      </c>
      <c s="23" t="s">
        <v>697</v>
      </c>
      <c s="18" t="s">
        <v>40</v>
      </c>
      <c s="24" t="s">
        <v>698</v>
      </c>
      <c s="25" t="s">
        <v>166</v>
      </c>
      <c s="26">
        <v>10</v>
      </c>
      <c s="27">
        <v>0</v>
      </c>
      <c s="27">
        <f>ROUND(ROUND(H241,2)*ROUND(G241,3),2)</f>
      </c>
      <c r="O241">
        <f>(I241*21)/100</f>
      </c>
      <c t="s">
        <v>16</v>
      </c>
    </row>
    <row r="242" spans="1:5" ht="12.75">
      <c r="A242" s="28" t="s">
        <v>43</v>
      </c>
      <c r="E242" s="29" t="s">
        <v>699</v>
      </c>
    </row>
    <row r="243" spans="1:5" ht="12.75">
      <c r="A243" s="30" t="s">
        <v>44</v>
      </c>
      <c r="E243" s="31" t="s">
        <v>700</v>
      </c>
    </row>
    <row r="244" spans="1:5" ht="242.25">
      <c r="A244" t="s">
        <v>46</v>
      </c>
      <c r="E244" s="29" t="s">
        <v>701</v>
      </c>
    </row>
    <row r="245" spans="1:18" ht="12.75" customHeight="1">
      <c r="A245" s="5" t="s">
        <v>36</v>
      </c>
      <c s="5"/>
      <c s="35" t="s">
        <v>33</v>
      </c>
      <c s="5"/>
      <c s="21" t="s">
        <v>163</v>
      </c>
      <c s="5"/>
      <c s="5"/>
      <c s="5"/>
      <c s="36">
        <f>0+Q245</f>
      </c>
      <c r="O245">
        <f>0+R245</f>
      </c>
      <c r="Q245">
        <f>0+I246+I250+I254+I258+I262+I266+I270+I274+I278+I282+I286+I290+I294+I298+I302+I306+I310+I314+I318+I322</f>
      </c>
      <c>
        <f>0+O246+O250+O254+O258+O262+O266+O270+O274+O278+O282+O286+O290+O294+O298+O302+O306+O310+O314+O318+O322</f>
      </c>
    </row>
    <row r="246" spans="1:16" ht="12.75">
      <c r="A246" s="18" t="s">
        <v>38</v>
      </c>
      <c s="23" t="s">
        <v>702</v>
      </c>
      <c s="23" t="s">
        <v>703</v>
      </c>
      <c s="18" t="s">
        <v>40</v>
      </c>
      <c s="24" t="s">
        <v>704</v>
      </c>
      <c s="25" t="s">
        <v>166</v>
      </c>
      <c s="26">
        <v>94</v>
      </c>
      <c s="27">
        <v>0</v>
      </c>
      <c s="27">
        <f>ROUND(ROUND(H246,2)*ROUND(G246,3),2)</f>
      </c>
      <c r="O246">
        <f>(I246*21)/100</f>
      </c>
      <c t="s">
        <v>16</v>
      </c>
    </row>
    <row r="247" spans="1:5" ht="12.75">
      <c r="A247" s="28" t="s">
        <v>43</v>
      </c>
      <c r="E247" s="29" t="s">
        <v>705</v>
      </c>
    </row>
    <row r="248" spans="1:5" ht="12.75">
      <c r="A248" s="30" t="s">
        <v>44</v>
      </c>
      <c r="E248" s="31" t="s">
        <v>706</v>
      </c>
    </row>
    <row r="249" spans="1:5" ht="63.75">
      <c r="A249" t="s">
        <v>46</v>
      </c>
      <c r="E249" s="29" t="s">
        <v>707</v>
      </c>
    </row>
    <row r="250" spans="1:16" ht="25.5">
      <c r="A250" s="18" t="s">
        <v>38</v>
      </c>
      <c s="23" t="s">
        <v>708</v>
      </c>
      <c s="23" t="s">
        <v>709</v>
      </c>
      <c s="18" t="s">
        <v>40</v>
      </c>
      <c s="24" t="s">
        <v>710</v>
      </c>
      <c s="25" t="s">
        <v>166</v>
      </c>
      <c s="26">
        <v>104</v>
      </c>
      <c s="27">
        <v>0</v>
      </c>
      <c s="27">
        <f>ROUND(ROUND(H250,2)*ROUND(G250,3),2)</f>
      </c>
      <c r="O250">
        <f>(I250*21)/100</f>
      </c>
      <c t="s">
        <v>16</v>
      </c>
    </row>
    <row r="251" spans="1:5" ht="25.5">
      <c r="A251" s="28" t="s">
        <v>43</v>
      </c>
      <c r="E251" s="29" t="s">
        <v>711</v>
      </c>
    </row>
    <row r="252" spans="1:5" ht="12.75">
      <c r="A252" s="30" t="s">
        <v>44</v>
      </c>
      <c r="E252" s="31" t="s">
        <v>712</v>
      </c>
    </row>
    <row r="253" spans="1:5" ht="76.5">
      <c r="A253" t="s">
        <v>46</v>
      </c>
      <c r="E253" s="29" t="s">
        <v>713</v>
      </c>
    </row>
    <row r="254" spans="1:16" ht="12.75">
      <c r="A254" s="18" t="s">
        <v>38</v>
      </c>
      <c s="23" t="s">
        <v>714</v>
      </c>
      <c s="23" t="s">
        <v>715</v>
      </c>
      <c s="18" t="s">
        <v>40</v>
      </c>
      <c s="24" t="s">
        <v>716</v>
      </c>
      <c s="25" t="s">
        <v>166</v>
      </c>
      <c s="26">
        <v>104</v>
      </c>
      <c s="27">
        <v>0</v>
      </c>
      <c s="27">
        <f>ROUND(ROUND(H254,2)*ROUND(G254,3),2)</f>
      </c>
      <c r="O254">
        <f>(I254*21)/100</f>
      </c>
      <c t="s">
        <v>16</v>
      </c>
    </row>
    <row r="255" spans="1:5" ht="12.75">
      <c r="A255" s="28" t="s">
        <v>43</v>
      </c>
      <c r="E255" s="29" t="s">
        <v>717</v>
      </c>
    </row>
    <row r="256" spans="1:5" ht="12.75">
      <c r="A256" s="30" t="s">
        <v>44</v>
      </c>
      <c r="E256" s="31" t="s">
        <v>718</v>
      </c>
    </row>
    <row r="257" spans="1:5" ht="38.25">
      <c r="A257" t="s">
        <v>46</v>
      </c>
      <c r="E257" s="29" t="s">
        <v>719</v>
      </c>
    </row>
    <row r="258" spans="1:16" ht="12.75">
      <c r="A258" s="18" t="s">
        <v>38</v>
      </c>
      <c s="23" t="s">
        <v>720</v>
      </c>
      <c s="23" t="s">
        <v>721</v>
      </c>
      <c s="18" t="s">
        <v>40</v>
      </c>
      <c s="24" t="s">
        <v>722</v>
      </c>
      <c s="25" t="s">
        <v>723</v>
      </c>
      <c s="26">
        <v>12480</v>
      </c>
      <c s="27">
        <v>0</v>
      </c>
      <c s="27">
        <f>ROUND(ROUND(H258,2)*ROUND(G258,3),2)</f>
      </c>
      <c r="O258">
        <f>(I258*21)/100</f>
      </c>
      <c t="s">
        <v>16</v>
      </c>
    </row>
    <row r="259" spans="1:5" ht="12.75">
      <c r="A259" s="28" t="s">
        <v>43</v>
      </c>
      <c r="E259" s="29" t="s">
        <v>724</v>
      </c>
    </row>
    <row r="260" spans="1:5" ht="12.75">
      <c r="A260" s="30" t="s">
        <v>44</v>
      </c>
      <c r="E260" s="31" t="s">
        <v>725</v>
      </c>
    </row>
    <row r="261" spans="1:5" ht="25.5">
      <c r="A261" t="s">
        <v>46</v>
      </c>
      <c r="E261" s="29" t="s">
        <v>726</v>
      </c>
    </row>
    <row r="262" spans="1:16" ht="12.75">
      <c r="A262" s="18" t="s">
        <v>38</v>
      </c>
      <c s="23" t="s">
        <v>727</v>
      </c>
      <c s="23" t="s">
        <v>728</v>
      </c>
      <c s="18" t="s">
        <v>40</v>
      </c>
      <c s="24" t="s">
        <v>729</v>
      </c>
      <c s="25" t="s">
        <v>125</v>
      </c>
      <c s="26">
        <v>2</v>
      </c>
      <c s="27">
        <v>0</v>
      </c>
      <c s="27">
        <f>ROUND(ROUND(H262,2)*ROUND(G262,3),2)</f>
      </c>
      <c r="O262">
        <f>(I262*21)/100</f>
      </c>
      <c t="s">
        <v>16</v>
      </c>
    </row>
    <row r="263" spans="1:5" ht="12.75">
      <c r="A263" s="28" t="s">
        <v>43</v>
      </c>
      <c r="E263" s="29" t="s">
        <v>40</v>
      </c>
    </row>
    <row r="264" spans="1:5" ht="12.75">
      <c r="A264" s="30" t="s">
        <v>44</v>
      </c>
      <c r="E264" s="31" t="s">
        <v>378</v>
      </c>
    </row>
    <row r="265" spans="1:5" ht="25.5">
      <c r="A265" t="s">
        <v>46</v>
      </c>
      <c r="E265" s="29" t="s">
        <v>730</v>
      </c>
    </row>
    <row r="266" spans="1:16" ht="12.75">
      <c r="A266" s="18" t="s">
        <v>38</v>
      </c>
      <c s="23" t="s">
        <v>731</v>
      </c>
      <c s="23" t="s">
        <v>732</v>
      </c>
      <c s="18" t="s">
        <v>40</v>
      </c>
      <c s="24" t="s">
        <v>733</v>
      </c>
      <c s="25" t="s">
        <v>114</v>
      </c>
      <c s="26">
        <v>1.4</v>
      </c>
      <c s="27">
        <v>0</v>
      </c>
      <c s="27">
        <f>ROUND(ROUND(H266,2)*ROUND(G266,3),2)</f>
      </c>
      <c r="O266">
        <f>(I266*21)/100</f>
      </c>
      <c t="s">
        <v>16</v>
      </c>
    </row>
    <row r="267" spans="1:5" ht="12.75">
      <c r="A267" s="28" t="s">
        <v>43</v>
      </c>
      <c r="E267" s="29" t="s">
        <v>734</v>
      </c>
    </row>
    <row r="268" spans="1:5" ht="12.75">
      <c r="A268" s="30" t="s">
        <v>44</v>
      </c>
      <c r="E268" s="31" t="s">
        <v>735</v>
      </c>
    </row>
    <row r="269" spans="1:5" ht="38.25">
      <c r="A269" t="s">
        <v>46</v>
      </c>
      <c r="E269" s="29" t="s">
        <v>375</v>
      </c>
    </row>
    <row r="270" spans="1:16" ht="12.75">
      <c r="A270" s="18" t="s">
        <v>38</v>
      </c>
      <c s="23" t="s">
        <v>736</v>
      </c>
      <c s="23" t="s">
        <v>737</v>
      </c>
      <c s="18" t="s">
        <v>40</v>
      </c>
      <c s="24" t="s">
        <v>738</v>
      </c>
      <c s="25" t="s">
        <v>166</v>
      </c>
      <c s="26">
        <v>21</v>
      </c>
      <c s="27">
        <v>0</v>
      </c>
      <c s="27">
        <f>ROUND(ROUND(H270,2)*ROUND(G270,3),2)</f>
      </c>
      <c r="O270">
        <f>(I270*21)/100</f>
      </c>
      <c t="s">
        <v>16</v>
      </c>
    </row>
    <row r="271" spans="1:5" ht="12.75">
      <c r="A271" s="28" t="s">
        <v>43</v>
      </c>
      <c r="E271" s="29" t="s">
        <v>739</v>
      </c>
    </row>
    <row r="272" spans="1:5" ht="12.75">
      <c r="A272" s="30" t="s">
        <v>44</v>
      </c>
      <c r="E272" s="31" t="s">
        <v>740</v>
      </c>
    </row>
    <row r="273" spans="1:5" ht="51">
      <c r="A273" t="s">
        <v>46</v>
      </c>
      <c r="E273" s="29" t="s">
        <v>295</v>
      </c>
    </row>
    <row r="274" spans="1:16" ht="12.75">
      <c r="A274" s="18" t="s">
        <v>38</v>
      </c>
      <c s="23" t="s">
        <v>741</v>
      </c>
      <c s="23" t="s">
        <v>292</v>
      </c>
      <c s="18" t="s">
        <v>40</v>
      </c>
      <c s="24" t="s">
        <v>293</v>
      </c>
      <c s="25" t="s">
        <v>166</v>
      </c>
      <c s="26">
        <v>19</v>
      </c>
      <c s="27">
        <v>0</v>
      </c>
      <c s="27">
        <f>ROUND(ROUND(H274,2)*ROUND(G274,3),2)</f>
      </c>
      <c r="O274">
        <f>(I274*21)/100</f>
      </c>
      <c t="s">
        <v>16</v>
      </c>
    </row>
    <row r="275" spans="1:5" ht="12.75">
      <c r="A275" s="28" t="s">
        <v>43</v>
      </c>
      <c r="E275" s="29" t="s">
        <v>739</v>
      </c>
    </row>
    <row r="276" spans="1:5" ht="12.75">
      <c r="A276" s="30" t="s">
        <v>44</v>
      </c>
      <c r="E276" s="31" t="s">
        <v>742</v>
      </c>
    </row>
    <row r="277" spans="1:5" ht="51">
      <c r="A277" t="s">
        <v>46</v>
      </c>
      <c r="E277" s="29" t="s">
        <v>295</v>
      </c>
    </row>
    <row r="278" spans="1:16" ht="12.75">
      <c r="A278" s="18" t="s">
        <v>38</v>
      </c>
      <c s="23" t="s">
        <v>743</v>
      </c>
      <c s="23" t="s">
        <v>744</v>
      </c>
      <c s="18" t="s">
        <v>40</v>
      </c>
      <c s="24" t="s">
        <v>745</v>
      </c>
      <c s="25" t="s">
        <v>114</v>
      </c>
      <c s="26">
        <v>212</v>
      </c>
      <c s="27">
        <v>0</v>
      </c>
      <c s="27">
        <f>ROUND(ROUND(H278,2)*ROUND(G278,3),2)</f>
      </c>
      <c r="O278">
        <f>(I278*21)/100</f>
      </c>
      <c t="s">
        <v>16</v>
      </c>
    </row>
    <row r="279" spans="1:5" ht="12.75">
      <c r="A279" s="28" t="s">
        <v>43</v>
      </c>
      <c r="E279" s="29" t="s">
        <v>746</v>
      </c>
    </row>
    <row r="280" spans="1:5" ht="12.75">
      <c r="A280" s="30" t="s">
        <v>44</v>
      </c>
      <c r="E280" s="31" t="s">
        <v>747</v>
      </c>
    </row>
    <row r="281" spans="1:5" ht="25.5">
      <c r="A281" t="s">
        <v>46</v>
      </c>
      <c r="E281" s="29" t="s">
        <v>748</v>
      </c>
    </row>
    <row r="282" spans="1:16" ht="12.75">
      <c r="A282" s="18" t="s">
        <v>38</v>
      </c>
      <c s="23" t="s">
        <v>749</v>
      </c>
      <c s="23" t="s">
        <v>305</v>
      </c>
      <c s="18" t="s">
        <v>40</v>
      </c>
      <c s="24" t="s">
        <v>306</v>
      </c>
      <c s="25" t="s">
        <v>166</v>
      </c>
      <c s="26">
        <v>96</v>
      </c>
      <c s="27">
        <v>0</v>
      </c>
      <c s="27">
        <f>ROUND(ROUND(H282,2)*ROUND(G282,3),2)</f>
      </c>
      <c r="O282">
        <f>(I282*21)/100</f>
      </c>
      <c t="s">
        <v>16</v>
      </c>
    </row>
    <row r="283" spans="1:5" ht="12.75">
      <c r="A283" s="28" t="s">
        <v>43</v>
      </c>
      <c r="E283" s="29" t="s">
        <v>40</v>
      </c>
    </row>
    <row r="284" spans="1:5" ht="12.75">
      <c r="A284" s="30" t="s">
        <v>44</v>
      </c>
      <c r="E284" s="31" t="s">
        <v>750</v>
      </c>
    </row>
    <row r="285" spans="1:5" ht="38.25">
      <c r="A285" t="s">
        <v>46</v>
      </c>
      <c r="E285" s="29" t="s">
        <v>307</v>
      </c>
    </row>
    <row r="286" spans="1:16" ht="12.75">
      <c r="A286" s="18" t="s">
        <v>38</v>
      </c>
      <c s="23" t="s">
        <v>751</v>
      </c>
      <c s="23" t="s">
        <v>752</v>
      </c>
      <c s="18" t="s">
        <v>40</v>
      </c>
      <c s="24" t="s">
        <v>753</v>
      </c>
      <c s="25" t="s">
        <v>125</v>
      </c>
      <c s="26">
        <v>2</v>
      </c>
      <c s="27">
        <v>0</v>
      </c>
      <c s="27">
        <f>ROUND(ROUND(H286,2)*ROUND(G286,3),2)</f>
      </c>
      <c r="O286">
        <f>(I286*21)/100</f>
      </c>
      <c t="s">
        <v>16</v>
      </c>
    </row>
    <row r="287" spans="1:5" ht="12.75">
      <c r="A287" s="28" t="s">
        <v>43</v>
      </c>
      <c r="E287" s="29" t="s">
        <v>40</v>
      </c>
    </row>
    <row r="288" spans="1:5" ht="89.25">
      <c r="A288" s="30" t="s">
        <v>44</v>
      </c>
      <c r="E288" s="31" t="s">
        <v>754</v>
      </c>
    </row>
    <row r="289" spans="1:5" ht="267.75">
      <c r="A289" t="s">
        <v>46</v>
      </c>
      <c r="E289" s="29" t="s">
        <v>755</v>
      </c>
    </row>
    <row r="290" spans="1:16" ht="12.75">
      <c r="A290" s="18" t="s">
        <v>38</v>
      </c>
      <c s="23" t="s">
        <v>756</v>
      </c>
      <c s="23" t="s">
        <v>757</v>
      </c>
      <c s="18" t="s">
        <v>40</v>
      </c>
      <c s="24" t="s">
        <v>758</v>
      </c>
      <c s="25" t="s">
        <v>114</v>
      </c>
      <c s="26">
        <v>523.82</v>
      </c>
      <c s="27">
        <v>0</v>
      </c>
      <c s="27">
        <f>ROUND(ROUND(H290,2)*ROUND(G290,3),2)</f>
      </c>
      <c r="O290">
        <f>(I290*21)/100</f>
      </c>
      <c t="s">
        <v>16</v>
      </c>
    </row>
    <row r="291" spans="1:5" ht="12.75">
      <c r="A291" s="28" t="s">
        <v>43</v>
      </c>
      <c r="E291" s="29" t="s">
        <v>759</v>
      </c>
    </row>
    <row r="292" spans="1:5" ht="178.5">
      <c r="A292" s="30" t="s">
        <v>44</v>
      </c>
      <c r="E292" s="31" t="s">
        <v>760</v>
      </c>
    </row>
    <row r="293" spans="1:5" ht="25.5">
      <c r="A293" t="s">
        <v>46</v>
      </c>
      <c r="E293" s="29" t="s">
        <v>761</v>
      </c>
    </row>
    <row r="294" spans="1:16" ht="12.75">
      <c r="A294" s="18" t="s">
        <v>38</v>
      </c>
      <c s="23" t="s">
        <v>762</v>
      </c>
      <c s="23" t="s">
        <v>763</v>
      </c>
      <c s="18" t="s">
        <v>40</v>
      </c>
      <c s="24" t="s">
        <v>764</v>
      </c>
      <c s="25" t="s">
        <v>114</v>
      </c>
      <c s="26">
        <v>250</v>
      </c>
      <c s="27">
        <v>0</v>
      </c>
      <c s="27">
        <f>ROUND(ROUND(H294,2)*ROUND(G294,3),2)</f>
      </c>
      <c r="O294">
        <f>(I294*21)/100</f>
      </c>
      <c t="s">
        <v>16</v>
      </c>
    </row>
    <row r="295" spans="1:5" ht="12.75">
      <c r="A295" s="28" t="s">
        <v>43</v>
      </c>
      <c r="E295" s="29" t="s">
        <v>765</v>
      </c>
    </row>
    <row r="296" spans="1:5" ht="12.75">
      <c r="A296" s="30" t="s">
        <v>44</v>
      </c>
      <c r="E296" s="31" t="s">
        <v>766</v>
      </c>
    </row>
    <row r="297" spans="1:5" ht="25.5">
      <c r="A297" t="s">
        <v>46</v>
      </c>
      <c r="E297" s="29" t="s">
        <v>767</v>
      </c>
    </row>
    <row r="298" spans="1:16" ht="12.75">
      <c r="A298" s="18" t="s">
        <v>38</v>
      </c>
      <c s="23" t="s">
        <v>768</v>
      </c>
      <c s="23" t="s">
        <v>769</v>
      </c>
      <c s="18" t="s">
        <v>40</v>
      </c>
      <c s="24" t="s">
        <v>770</v>
      </c>
      <c s="25" t="s">
        <v>129</v>
      </c>
      <c s="26">
        <v>53.2</v>
      </c>
      <c s="27">
        <v>0</v>
      </c>
      <c s="27">
        <f>ROUND(ROUND(H298,2)*ROUND(G298,3),2)</f>
      </c>
      <c r="O298">
        <f>(I298*21)/100</f>
      </c>
      <c t="s">
        <v>16</v>
      </c>
    </row>
    <row r="299" spans="1:5" ht="12.75">
      <c r="A299" s="28" t="s">
        <v>43</v>
      </c>
      <c r="E299" s="29" t="s">
        <v>771</v>
      </c>
    </row>
    <row r="300" spans="1:5" ht="12.75">
      <c r="A300" s="30" t="s">
        <v>44</v>
      </c>
      <c r="E300" s="31" t="s">
        <v>772</v>
      </c>
    </row>
    <row r="301" spans="1:5" ht="76.5">
      <c r="A301" t="s">
        <v>46</v>
      </c>
      <c r="E301" s="29" t="s">
        <v>773</v>
      </c>
    </row>
    <row r="302" spans="1:16" ht="12.75">
      <c r="A302" s="18" t="s">
        <v>38</v>
      </c>
      <c s="23" t="s">
        <v>774</v>
      </c>
      <c s="23" t="s">
        <v>775</v>
      </c>
      <c s="18" t="s">
        <v>40</v>
      </c>
      <c s="24" t="s">
        <v>776</v>
      </c>
      <c s="25" t="s">
        <v>463</v>
      </c>
      <c s="26">
        <v>287.28</v>
      </c>
      <c s="27">
        <v>0</v>
      </c>
      <c s="27">
        <f>ROUND(ROUND(H302,2)*ROUND(G302,3),2)</f>
      </c>
      <c r="O302">
        <f>(I302*21)/100</f>
      </c>
      <c t="s">
        <v>16</v>
      </c>
    </row>
    <row r="303" spans="1:5" ht="12.75">
      <c r="A303" s="28" t="s">
        <v>43</v>
      </c>
      <c r="E303" s="29" t="s">
        <v>200</v>
      </c>
    </row>
    <row r="304" spans="1:5" ht="12.75">
      <c r="A304" s="30" t="s">
        <v>44</v>
      </c>
      <c r="E304" s="31" t="s">
        <v>777</v>
      </c>
    </row>
    <row r="305" spans="1:5" ht="25.5">
      <c r="A305" t="s">
        <v>46</v>
      </c>
      <c r="E305" s="29" t="s">
        <v>465</v>
      </c>
    </row>
    <row r="306" spans="1:16" ht="12.75">
      <c r="A306" s="18" t="s">
        <v>38</v>
      </c>
      <c s="23" t="s">
        <v>778</v>
      </c>
      <c s="23" t="s">
        <v>779</v>
      </c>
      <c s="18" t="s">
        <v>40</v>
      </c>
      <c s="24" t="s">
        <v>780</v>
      </c>
      <c s="25" t="s">
        <v>129</v>
      </c>
      <c s="26">
        <v>5</v>
      </c>
      <c s="27">
        <v>0</v>
      </c>
      <c s="27">
        <f>ROUND(ROUND(H306,2)*ROUND(G306,3),2)</f>
      </c>
      <c r="O306">
        <f>(I306*21)/100</f>
      </c>
      <c t="s">
        <v>16</v>
      </c>
    </row>
    <row r="307" spans="1:5" ht="12.75">
      <c r="A307" s="28" t="s">
        <v>43</v>
      </c>
      <c r="E307" s="29" t="s">
        <v>781</v>
      </c>
    </row>
    <row r="308" spans="1:5" ht="12.75">
      <c r="A308" s="30" t="s">
        <v>44</v>
      </c>
      <c r="E308" s="31" t="s">
        <v>782</v>
      </c>
    </row>
    <row r="309" spans="1:5" ht="76.5">
      <c r="A309" t="s">
        <v>46</v>
      </c>
      <c r="E309" s="29" t="s">
        <v>773</v>
      </c>
    </row>
    <row r="310" spans="1:16" ht="12.75">
      <c r="A310" s="18" t="s">
        <v>38</v>
      </c>
      <c s="23" t="s">
        <v>783</v>
      </c>
      <c s="23" t="s">
        <v>784</v>
      </c>
      <c s="18" t="s">
        <v>40</v>
      </c>
      <c s="24" t="s">
        <v>785</v>
      </c>
      <c s="25" t="s">
        <v>463</v>
      </c>
      <c s="26">
        <v>34.5</v>
      </c>
      <c s="27">
        <v>0</v>
      </c>
      <c s="27">
        <f>ROUND(ROUND(H310,2)*ROUND(G310,3),2)</f>
      </c>
      <c r="O310">
        <f>(I310*21)/100</f>
      </c>
      <c t="s">
        <v>16</v>
      </c>
    </row>
    <row r="311" spans="1:5" ht="12.75">
      <c r="A311" s="28" t="s">
        <v>43</v>
      </c>
      <c r="E311" s="29" t="s">
        <v>200</v>
      </c>
    </row>
    <row r="312" spans="1:5" ht="12.75">
      <c r="A312" s="30" t="s">
        <v>44</v>
      </c>
      <c r="E312" s="31" t="s">
        <v>786</v>
      </c>
    </row>
    <row r="313" spans="1:5" ht="25.5">
      <c r="A313" t="s">
        <v>46</v>
      </c>
      <c r="E313" s="29" t="s">
        <v>465</v>
      </c>
    </row>
    <row r="314" spans="1:16" ht="25.5">
      <c r="A314" s="18" t="s">
        <v>38</v>
      </c>
      <c s="23" t="s">
        <v>787</v>
      </c>
      <c s="23" t="s">
        <v>788</v>
      </c>
      <c s="18" t="s">
        <v>40</v>
      </c>
      <c s="24" t="s">
        <v>789</v>
      </c>
      <c s="25" t="s">
        <v>125</v>
      </c>
      <c s="26">
        <v>10</v>
      </c>
      <c s="27">
        <v>0</v>
      </c>
      <c s="27">
        <f>ROUND(ROUND(H314,2)*ROUND(G314,3),2)</f>
      </c>
      <c r="O314">
        <f>(I314*21)/100</f>
      </c>
      <c t="s">
        <v>16</v>
      </c>
    </row>
    <row r="315" spans="1:5" ht="12.75">
      <c r="A315" s="28" t="s">
        <v>43</v>
      </c>
      <c r="E315" s="29" t="s">
        <v>40</v>
      </c>
    </row>
    <row r="316" spans="1:5" ht="12.75">
      <c r="A316" s="30" t="s">
        <v>44</v>
      </c>
      <c r="E316" s="31" t="s">
        <v>700</v>
      </c>
    </row>
    <row r="317" spans="1:5" ht="25.5">
      <c r="A317" t="s">
        <v>46</v>
      </c>
      <c r="E317" s="29" t="s">
        <v>330</v>
      </c>
    </row>
    <row r="318" spans="1:16" ht="12.75">
      <c r="A318" s="18" t="s">
        <v>38</v>
      </c>
      <c s="23" t="s">
        <v>790</v>
      </c>
      <c s="23" t="s">
        <v>362</v>
      </c>
      <c s="18" t="s">
        <v>40</v>
      </c>
      <c s="24" t="s">
        <v>363</v>
      </c>
      <c s="25" t="s">
        <v>125</v>
      </c>
      <c s="26">
        <v>2</v>
      </c>
      <c s="27">
        <v>0</v>
      </c>
      <c s="27">
        <f>ROUND(ROUND(H318,2)*ROUND(G318,3),2)</f>
      </c>
      <c r="O318">
        <f>(I318*21)/100</f>
      </c>
      <c t="s">
        <v>16</v>
      </c>
    </row>
    <row r="319" spans="1:5" ht="12.75">
      <c r="A319" s="28" t="s">
        <v>43</v>
      </c>
      <c r="E319" s="29" t="s">
        <v>40</v>
      </c>
    </row>
    <row r="320" spans="1:5" ht="12.75">
      <c r="A320" s="30" t="s">
        <v>44</v>
      </c>
      <c r="E320" s="31" t="s">
        <v>378</v>
      </c>
    </row>
    <row r="321" spans="1:5" ht="25.5">
      <c r="A321" t="s">
        <v>46</v>
      </c>
      <c r="E321" s="29" t="s">
        <v>330</v>
      </c>
    </row>
    <row r="322" spans="1:16" ht="12.75">
      <c r="A322" s="18" t="s">
        <v>38</v>
      </c>
      <c s="23" t="s">
        <v>791</v>
      </c>
      <c s="23" t="s">
        <v>792</v>
      </c>
      <c s="18" t="s">
        <v>40</v>
      </c>
      <c s="24" t="s">
        <v>793</v>
      </c>
      <c s="25" t="s">
        <v>125</v>
      </c>
      <c s="26">
        <v>2</v>
      </c>
      <c s="27">
        <v>0</v>
      </c>
      <c s="27">
        <f>ROUND(ROUND(H322,2)*ROUND(G322,3),2)</f>
      </c>
      <c r="O322">
        <f>(I322*21)/100</f>
      </c>
      <c t="s">
        <v>16</v>
      </c>
    </row>
    <row r="323" spans="1:5" ht="12.75">
      <c r="A323" s="28" t="s">
        <v>43</v>
      </c>
      <c r="E323" s="29" t="s">
        <v>794</v>
      </c>
    </row>
    <row r="324" spans="1:5" ht="12.75">
      <c r="A324" s="30" t="s">
        <v>44</v>
      </c>
      <c r="E324" s="31" t="s">
        <v>378</v>
      </c>
    </row>
    <row r="325" spans="1:5" ht="25.5">
      <c r="A325" t="s">
        <v>46</v>
      </c>
      <c r="E325" s="29" t="s">
        <v>795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f>
      </c>
      <c t="s">
        <v>15</v>
      </c>
    </row>
    <row r="3" spans="1:16" ht="15" customHeight="1">
      <c r="A3" t="s">
        <v>1</v>
      </c>
      <c s="8" t="s">
        <v>3</v>
      </c>
      <c s="9" t="s">
        <v>4</v>
      </c>
      <c s="1"/>
      <c s="10" t="s">
        <v>5</v>
      </c>
      <c s="1"/>
      <c s="4"/>
      <c s="3" t="s">
        <v>796</v>
      </c>
      <c s="32">
        <f>0+I8+I13</f>
      </c>
      <c r="O3" t="s">
        <v>12</v>
      </c>
      <c t="s">
        <v>16</v>
      </c>
    </row>
    <row r="4" spans="1:16" ht="15" customHeight="1">
      <c r="A4" t="s">
        <v>6</v>
      </c>
      <c s="12" t="s">
        <v>11</v>
      </c>
      <c s="13" t="s">
        <v>796</v>
      </c>
      <c s="5"/>
      <c s="14" t="s">
        <v>797</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798</v>
      </c>
      <c s="18" t="s">
        <v>40</v>
      </c>
      <c s="24" t="s">
        <v>799</v>
      </c>
      <c s="25" t="s">
        <v>42</v>
      </c>
      <c s="26">
        <v>2</v>
      </c>
      <c s="27">
        <v>0</v>
      </c>
      <c s="27">
        <f>ROUND(ROUND(H9,2)*ROUND(G9,3),2)</f>
      </c>
      <c r="O9">
        <f>(I9*21)/100</f>
      </c>
      <c t="s">
        <v>16</v>
      </c>
    </row>
    <row r="10" spans="1:5" ht="51">
      <c r="A10" s="28" t="s">
        <v>43</v>
      </c>
      <c r="E10" s="29" t="s">
        <v>800</v>
      </c>
    </row>
    <row r="11" spans="1:5" ht="12.75">
      <c r="A11" s="30" t="s">
        <v>44</v>
      </c>
      <c r="E11" s="31" t="s">
        <v>801</v>
      </c>
    </row>
    <row r="12" spans="1:5" ht="25.5">
      <c r="A12" t="s">
        <v>46</v>
      </c>
      <c r="E12" s="29" t="s">
        <v>802</v>
      </c>
    </row>
    <row r="13" spans="1:18" ht="12.75" customHeight="1">
      <c r="A13" s="5" t="s">
        <v>36</v>
      </c>
      <c s="5"/>
      <c s="35" t="s">
        <v>33</v>
      </c>
      <c s="5"/>
      <c s="21" t="s">
        <v>163</v>
      </c>
      <c s="5"/>
      <c s="5"/>
      <c s="5"/>
      <c s="36">
        <f>0+Q13</f>
      </c>
      <c r="O13">
        <f>0+R13</f>
      </c>
      <c r="Q13">
        <f>0+I14+I18</f>
      </c>
      <c>
        <f>0+O14+O18</f>
      </c>
    </row>
    <row r="14" spans="1:16" ht="12.75">
      <c r="A14" s="18" t="s">
        <v>38</v>
      </c>
      <c s="23" t="s">
        <v>16</v>
      </c>
      <c s="23" t="s">
        <v>803</v>
      </c>
      <c s="18" t="s">
        <v>40</v>
      </c>
      <c s="24" t="s">
        <v>804</v>
      </c>
      <c s="25" t="s">
        <v>114</v>
      </c>
      <c s="26">
        <v>1616</v>
      </c>
      <c s="27">
        <v>0</v>
      </c>
      <c s="27">
        <f>ROUND(ROUND(H14,2)*ROUND(G14,3),2)</f>
      </c>
      <c r="O14">
        <f>(I14*21)/100</f>
      </c>
      <c t="s">
        <v>16</v>
      </c>
    </row>
    <row r="15" spans="1:5" ht="76.5">
      <c r="A15" s="28" t="s">
        <v>43</v>
      </c>
      <c r="E15" s="29" t="s">
        <v>805</v>
      </c>
    </row>
    <row r="16" spans="1:5" ht="63.75">
      <c r="A16" s="30" t="s">
        <v>44</v>
      </c>
      <c r="E16" s="31" t="s">
        <v>806</v>
      </c>
    </row>
    <row r="17" spans="1:5" ht="63.75">
      <c r="A17" t="s">
        <v>46</v>
      </c>
      <c r="E17" s="29" t="s">
        <v>807</v>
      </c>
    </row>
    <row r="18" spans="1:16" ht="12.75">
      <c r="A18" s="18" t="s">
        <v>38</v>
      </c>
      <c s="23" t="s">
        <v>15</v>
      </c>
      <c s="23" t="s">
        <v>808</v>
      </c>
      <c s="18" t="s">
        <v>40</v>
      </c>
      <c s="24" t="s">
        <v>809</v>
      </c>
      <c s="25" t="s">
        <v>173</v>
      </c>
      <c s="26">
        <v>6363</v>
      </c>
      <c s="27">
        <v>0</v>
      </c>
      <c s="27">
        <f>ROUND(ROUND(H18,2)*ROUND(G18,3),2)</f>
      </c>
      <c r="O18">
        <f>(I18*21)/100</f>
      </c>
      <c t="s">
        <v>16</v>
      </c>
    </row>
    <row r="19" spans="1:5" ht="89.25">
      <c r="A19" s="28" t="s">
        <v>43</v>
      </c>
      <c r="E19" s="29" t="s">
        <v>810</v>
      </c>
    </row>
    <row r="20" spans="1:5" ht="12.75">
      <c r="A20" s="30" t="s">
        <v>44</v>
      </c>
      <c r="E20" s="31" t="s">
        <v>811</v>
      </c>
    </row>
    <row r="21" spans="1:5" ht="25.5">
      <c r="A21" t="s">
        <v>46</v>
      </c>
      <c r="E21" s="29" t="s">
        <v>812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0+O8+O13+O30</f>
      </c>
      <c t="s">
        <v>15</v>
      </c>
    </row>
    <row r="3" spans="1:16" ht="15" customHeight="1">
      <c r="A3" t="s">
        <v>1</v>
      </c>
      <c s="8" t="s">
        <v>3</v>
      </c>
      <c s="9" t="s">
        <v>4</v>
      </c>
      <c s="1"/>
      <c s="10" t="s">
        <v>5</v>
      </c>
      <c s="1"/>
      <c s="4"/>
      <c s="3" t="s">
        <v>813</v>
      </c>
      <c s="32">
        <f>0+I8+I13+I30</f>
      </c>
      <c r="O3" t="s">
        <v>12</v>
      </c>
      <c t="s">
        <v>16</v>
      </c>
    </row>
    <row r="4" spans="1:16" ht="15" customHeight="1">
      <c r="A4" t="s">
        <v>6</v>
      </c>
      <c s="12" t="s">
        <v>11</v>
      </c>
      <c s="13" t="s">
        <v>813</v>
      </c>
      <c s="5"/>
      <c s="14" t="s">
        <v>814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105</v>
      </c>
      <c s="18" t="s">
        <v>40</v>
      </c>
      <c s="24" t="s">
        <v>106</v>
      </c>
      <c s="25" t="s">
        <v>107</v>
      </c>
      <c s="26">
        <v>443.3</v>
      </c>
      <c s="27">
        <v>0</v>
      </c>
      <c s="27">
        <f>ROUND(ROUND(H9,2)*ROUND(G9,3),2)</f>
      </c>
      <c r="O9">
        <f>(I9*21)/100</f>
      </c>
      <c t="s">
        <v>16</v>
      </c>
    </row>
    <row r="10" spans="1:5" ht="12.75">
      <c r="A10" s="28" t="s">
        <v>43</v>
      </c>
      <c r="E10" s="29" t="s">
        <v>449</v>
      </c>
    </row>
    <row r="11" spans="1:5" ht="25.5">
      <c r="A11" s="30" t="s">
        <v>44</v>
      </c>
      <c r="E11" s="31" t="s">
        <v>815</v>
      </c>
    </row>
    <row r="12" spans="1:5" ht="25.5">
      <c r="A12" t="s">
        <v>46</v>
      </c>
      <c r="E12" s="29" t="s">
        <v>110</v>
      </c>
    </row>
    <row r="13" spans="1:18" ht="12.75" customHeight="1">
      <c r="A13" s="5" t="s">
        <v>36</v>
      </c>
      <c s="5"/>
      <c s="35" t="s">
        <v>22</v>
      </c>
      <c s="5"/>
      <c s="21" t="s">
        <v>111</v>
      </c>
      <c s="5"/>
      <c s="5"/>
      <c s="5"/>
      <c s="36">
        <f>0+Q13</f>
      </c>
      <c r="O13">
        <f>0+R13</f>
      </c>
      <c r="Q13">
        <f>0+I14+I18+I22+I26</f>
      </c>
      <c>
        <f>0+O14+O18+O22+O26</f>
      </c>
    </row>
    <row r="14" spans="1:16" ht="12.75">
      <c r="A14" s="18" t="s">
        <v>38</v>
      </c>
      <c s="23" t="s">
        <v>16</v>
      </c>
      <c s="23" t="s">
        <v>118</v>
      </c>
      <c s="18" t="s">
        <v>40</v>
      </c>
      <c s="24" t="s">
        <v>119</v>
      </c>
      <c s="25" t="s">
        <v>114</v>
      </c>
      <c s="26">
        <v>403</v>
      </c>
      <c s="27">
        <v>0</v>
      </c>
      <c s="27">
        <f>ROUND(ROUND(H14,2)*ROUND(G14,3),2)</f>
      </c>
      <c r="O14">
        <f>(I14*21)/100</f>
      </c>
      <c t="s">
        <v>16</v>
      </c>
    </row>
    <row r="15" spans="1:5" ht="25.5">
      <c r="A15" s="28" t="s">
        <v>43</v>
      </c>
      <c r="E15" s="29" t="s">
        <v>816</v>
      </c>
    </row>
    <row r="16" spans="1:5" ht="12.75">
      <c r="A16" s="30" t="s">
        <v>44</v>
      </c>
      <c r="E16" s="31" t="s">
        <v>817</v>
      </c>
    </row>
    <row r="17" spans="1:5" ht="38.25">
      <c r="A17" t="s">
        <v>46</v>
      </c>
      <c r="E17" s="29" t="s">
        <v>122</v>
      </c>
    </row>
    <row r="18" spans="1:16" ht="12.75">
      <c r="A18" s="18" t="s">
        <v>38</v>
      </c>
      <c s="23" t="s">
        <v>15</v>
      </c>
      <c s="23" t="s">
        <v>818</v>
      </c>
      <c s="18" t="s">
        <v>40</v>
      </c>
      <c s="24" t="s">
        <v>819</v>
      </c>
      <c s="25" t="s">
        <v>129</v>
      </c>
      <c s="26">
        <v>201.5</v>
      </c>
      <c s="27">
        <v>0</v>
      </c>
      <c s="27">
        <f>ROUND(ROUND(H18,2)*ROUND(G18,3),2)</f>
      </c>
      <c r="O18">
        <f>(I18*21)/100</f>
      </c>
      <c t="s">
        <v>16</v>
      </c>
    </row>
    <row r="19" spans="1:5" ht="12.75">
      <c r="A19" s="28" t="s">
        <v>43</v>
      </c>
      <c r="E19" s="29" t="s">
        <v>820</v>
      </c>
    </row>
    <row r="20" spans="1:5" ht="12.75">
      <c r="A20" s="30" t="s">
        <v>44</v>
      </c>
      <c r="E20" s="31" t="s">
        <v>821</v>
      </c>
    </row>
    <row r="21" spans="1:5" ht="369.75">
      <c r="A21" t="s">
        <v>46</v>
      </c>
      <c r="E21" s="29" t="s">
        <v>822</v>
      </c>
    </row>
    <row r="22" spans="1:16" ht="12.75">
      <c r="A22" s="18" t="s">
        <v>38</v>
      </c>
      <c s="23" t="s">
        <v>26</v>
      </c>
      <c s="23" t="s">
        <v>823</v>
      </c>
      <c s="18" t="s">
        <v>40</v>
      </c>
      <c s="24" t="s">
        <v>824</v>
      </c>
      <c s="25" t="s">
        <v>199</v>
      </c>
      <c s="26">
        <v>604.5</v>
      </c>
      <c s="27">
        <v>0</v>
      </c>
      <c s="27">
        <f>ROUND(ROUND(H22,2)*ROUND(G22,3),2)</f>
      </c>
      <c r="O22">
        <f>(I22*21)/100</f>
      </c>
      <c t="s">
        <v>16</v>
      </c>
    </row>
    <row r="23" spans="1:5" ht="12.75">
      <c r="A23" s="28" t="s">
        <v>43</v>
      </c>
      <c r="E23" s="29" t="s">
        <v>200</v>
      </c>
    </row>
    <row r="24" spans="1:5" ht="12.75">
      <c r="A24" s="30" t="s">
        <v>44</v>
      </c>
      <c r="E24" s="31" t="s">
        <v>825</v>
      </c>
    </row>
    <row r="25" spans="1:5" ht="25.5">
      <c r="A25" t="s">
        <v>46</v>
      </c>
      <c r="E25" s="29" t="s">
        <v>202</v>
      </c>
    </row>
    <row r="26" spans="1:16" ht="12.75">
      <c r="A26" s="18" t="s">
        <v>38</v>
      </c>
      <c s="23" t="s">
        <v>28</v>
      </c>
      <c s="23" t="s">
        <v>216</v>
      </c>
      <c s="18" t="s">
        <v>40</v>
      </c>
      <c s="24" t="s">
        <v>217</v>
      </c>
      <c s="25" t="s">
        <v>129</v>
      </c>
      <c s="26">
        <v>201.5</v>
      </c>
      <c s="27">
        <v>0</v>
      </c>
      <c s="27">
        <f>ROUND(ROUND(H26,2)*ROUND(G26,3),2)</f>
      </c>
      <c r="O26">
        <f>(I26*21)/100</f>
      </c>
      <c t="s">
        <v>16</v>
      </c>
    </row>
    <row r="27" spans="1:5" ht="12.75">
      <c r="A27" s="28" t="s">
        <v>43</v>
      </c>
      <c r="E27" s="29" t="s">
        <v>40</v>
      </c>
    </row>
    <row r="28" spans="1:5" ht="25.5">
      <c r="A28" s="30" t="s">
        <v>44</v>
      </c>
      <c r="E28" s="31" t="s">
        <v>826</v>
      </c>
    </row>
    <row r="29" spans="1:5" ht="191.25">
      <c r="A29" t="s">
        <v>46</v>
      </c>
      <c r="E29" s="29" t="s">
        <v>219</v>
      </c>
    </row>
    <row r="30" spans="1:18" ht="12.75" customHeight="1">
      <c r="A30" s="5" t="s">
        <v>36</v>
      </c>
      <c s="5"/>
      <c s="35" t="s">
        <v>16</v>
      </c>
      <c s="5"/>
      <c s="21" t="s">
        <v>486</v>
      </c>
      <c s="5"/>
      <c s="5"/>
      <c s="5"/>
      <c s="36">
        <f>0+Q30</f>
      </c>
      <c r="O30">
        <f>0+R30</f>
      </c>
      <c r="Q30">
        <f>0+I31+I35+I39+I43</f>
      </c>
      <c>
        <f>0+O31+O35+O39+O43</f>
      </c>
    </row>
    <row r="31" spans="1:16" ht="12.75">
      <c r="A31" s="18" t="s">
        <v>38</v>
      </c>
      <c s="23" t="s">
        <v>30</v>
      </c>
      <c s="23" t="s">
        <v>827</v>
      </c>
      <c s="18" t="s">
        <v>40</v>
      </c>
      <c s="24" t="s">
        <v>828</v>
      </c>
      <c s="25" t="s">
        <v>166</v>
      </c>
      <c s="26">
        <v>414</v>
      </c>
      <c s="27">
        <v>0</v>
      </c>
      <c s="27">
        <f>ROUND(ROUND(H31,2)*ROUND(G31,3),2)</f>
      </c>
      <c r="O31">
        <f>(I31*21)/100</f>
      </c>
      <c t="s">
        <v>16</v>
      </c>
    </row>
    <row r="32" spans="1:5" ht="25.5">
      <c r="A32" s="28" t="s">
        <v>43</v>
      </c>
      <c r="E32" s="29" t="s">
        <v>829</v>
      </c>
    </row>
    <row r="33" spans="1:5" ht="12.75">
      <c r="A33" s="30" t="s">
        <v>44</v>
      </c>
      <c r="E33" s="31" t="s">
        <v>830</v>
      </c>
    </row>
    <row r="34" spans="1:5" ht="63.75">
      <c r="A34" t="s">
        <v>46</v>
      </c>
      <c r="E34" s="29" t="s">
        <v>501</v>
      </c>
    </row>
    <row r="35" spans="1:16" ht="12.75">
      <c r="A35" s="18" t="s">
        <v>38</v>
      </c>
      <c s="23" t="s">
        <v>62</v>
      </c>
      <c s="23" t="s">
        <v>518</v>
      </c>
      <c s="18" t="s">
        <v>40</v>
      </c>
      <c s="24" t="s">
        <v>519</v>
      </c>
      <c s="25" t="s">
        <v>125</v>
      </c>
      <c s="26">
        <v>207</v>
      </c>
      <c s="27">
        <v>0</v>
      </c>
      <c s="27">
        <f>ROUND(ROUND(H35,2)*ROUND(G35,3),2)</f>
      </c>
      <c r="O35">
        <f>(I35*21)/100</f>
      </c>
      <c t="s">
        <v>16</v>
      </c>
    </row>
    <row r="36" spans="1:5" ht="38.25">
      <c r="A36" s="28" t="s">
        <v>43</v>
      </c>
      <c r="E36" s="29" t="s">
        <v>831</v>
      </c>
    </row>
    <row r="37" spans="1:5" ht="12.75">
      <c r="A37" s="30" t="s">
        <v>44</v>
      </c>
      <c r="E37" s="31" t="s">
        <v>832</v>
      </c>
    </row>
    <row r="38" spans="1:5" ht="38.25">
      <c r="A38" t="s">
        <v>46</v>
      </c>
      <c r="E38" s="29" t="s">
        <v>522</v>
      </c>
    </row>
    <row r="39" spans="1:16" ht="12.75">
      <c r="A39" s="18" t="s">
        <v>38</v>
      </c>
      <c s="23" t="s">
        <v>79</v>
      </c>
      <c s="23" t="s">
        <v>833</v>
      </c>
      <c s="18" t="s">
        <v>40</v>
      </c>
      <c s="24" t="s">
        <v>834</v>
      </c>
      <c s="25" t="s">
        <v>129</v>
      </c>
      <c s="26">
        <v>13.53</v>
      </c>
      <c s="27">
        <v>0</v>
      </c>
      <c s="27">
        <f>ROUND(ROUND(H39,2)*ROUND(G39,3),2)</f>
      </c>
      <c r="O39">
        <f>(I39*21)/100</f>
      </c>
      <c t="s">
        <v>16</v>
      </c>
    </row>
    <row r="40" spans="1:5" ht="12.75">
      <c r="A40" s="28" t="s">
        <v>43</v>
      </c>
      <c r="E40" s="29" t="s">
        <v>835</v>
      </c>
    </row>
    <row r="41" spans="1:5" ht="89.25">
      <c r="A41" s="30" t="s">
        <v>44</v>
      </c>
      <c r="E41" s="31" t="s">
        <v>836</v>
      </c>
    </row>
    <row r="42" spans="1:5" ht="369.75">
      <c r="A42" t="s">
        <v>46</v>
      </c>
      <c r="E42" s="29" t="s">
        <v>513</v>
      </c>
    </row>
    <row r="43" spans="1:16" ht="12.75">
      <c r="A43" s="18" t="s">
        <v>38</v>
      </c>
      <c s="23" t="s">
        <v>33</v>
      </c>
      <c s="23" t="s">
        <v>837</v>
      </c>
      <c s="18" t="s">
        <v>40</v>
      </c>
      <c s="24" t="s">
        <v>838</v>
      </c>
      <c s="25" t="s">
        <v>114</v>
      </c>
      <c s="26">
        <v>653</v>
      </c>
      <c s="27">
        <v>0</v>
      </c>
      <c s="27">
        <f>ROUND(ROUND(H43,2)*ROUND(G43,3),2)</f>
      </c>
      <c r="O43">
        <f>(I43*21)/100</f>
      </c>
      <c t="s">
        <v>16</v>
      </c>
    </row>
    <row r="44" spans="1:5" ht="25.5">
      <c r="A44" s="28" t="s">
        <v>43</v>
      </c>
      <c r="E44" s="29" t="s">
        <v>839</v>
      </c>
    </row>
    <row r="45" spans="1:5" ht="12.75">
      <c r="A45" s="30" t="s">
        <v>44</v>
      </c>
      <c r="E45" s="31" t="s">
        <v>840</v>
      </c>
    </row>
    <row r="46" spans="1:5" ht="102">
      <c r="A46" t="s">
        <v>46</v>
      </c>
      <c r="E46" s="29" t="s">
        <v>841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