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46" windowWidth="24240" windowHeight="18240" activeTab="0"/>
  </bookViews>
  <sheets>
    <sheet name="03 - Zámková dlažba " sheetId="2" r:id="rId1"/>
  </sheets>
  <definedNames>
    <definedName name="_xlnm._FilterDatabase" localSheetId="0" hidden="1">'03 - Zámková dlažba '!$C$123:$K$173</definedName>
    <definedName name="_xlnm.Print_Area" localSheetId="0">'03 - Zámková dlažba '!$C$4:$J$76,'03 - Zámková dlažba '!$C$82:$J$105,'03 - Zámková dlažba '!$C$111:$J$173</definedName>
    <definedName name="_xlnm.Print_Titles" localSheetId="0">'03 - Zámková dlažba '!$123:$123</definedName>
  </definedNames>
  <calcPr calcId="152511"/>
  <extLst/>
</workbook>
</file>

<file path=xl/sharedStrings.xml><?xml version="1.0" encoding="utf-8"?>
<sst xmlns="http://schemas.openxmlformats.org/spreadsheetml/2006/main" count="615" uniqueCount="182">
  <si>
    <t/>
  </si>
  <si>
    <t>False</t>
  </si>
  <si>
    <t>&gt;&gt;  skryté sloupce  &lt;&lt;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</si>
  <si>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</si>
  <si>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</si>
  <si>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</si>
  <si>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</si>
  <si>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</si>
  <si>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</si>
  <si>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</si>
  <si>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</si>
  <si>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</si>
  <si>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</si>
  <si>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</si>
  <si>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</si>
  <si>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</si>
  <si>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</si>
  <si>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</si>
  <si>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</si>
  <si>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</si>
  <si>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</si>
  <si>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</si>
  <si>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</si>
  <si>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</si>
  <si>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</si>
  <si>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</si>
  <si>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</si>
  <si>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</si>
  <si>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</si>
  <si>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</si>
  <si>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</si>
  <si>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</si>
  <si>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</si>
  <si>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</si>
  <si>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</si>
  <si>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</si>
  <si>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</si>
  <si>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</si>
  <si>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</si>
  <si>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</si>
  <si>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</si>
  <si>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</si>
  <si>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</si>
  <si>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</si>
  <si>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{707d93da-8459-4aa0-8848-5ff09ba9cb26}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</si>
  <si>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</si>
  <si>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</si>
  <si>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</si>
  <si>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</si>
  <si>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</si>
  <si>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</si>
  <si>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</si>
  <si>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</si>
  <si>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</si>
  <si>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</si>
  <si>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</si>
  <si>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</si>
  <si>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</si>
  <si>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</si>
  <si>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</si>
  <si>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</si>
  <si>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</si>
  <si>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</si>
  <si>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</si>
  <si>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</si>
  <si>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</si>
  <si>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</si>
  <si>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</si>
  <si>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</si>
  <si>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</si>
  <si>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</si>
  <si>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</si>
  <si>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</si>
  <si>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</si>
  <si>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</si>
  <si>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</si>
  <si>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</si>
  <si>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</si>
  <si>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</si>
  <si>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</si>
  <si>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</si>
  <si>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</si>
  <si>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4</t>
  </si>
  <si>
    <t>1515737121</t>
  </si>
  <si>
    <t>VV</t>
  </si>
  <si>
    <t>(7+8*3+9+10*2+7+8*2)*3</t>
  </si>
  <si>
    <t>Součet</t>
  </si>
  <si>
    <t>122252513</t>
  </si>
  <si>
    <t>Odkopávky a prokopávky zapažené pro silnice a dálnice v hornině třídy těžitelnosti I objem do 100 m3 strojně</t>
  </si>
  <si>
    <t>m3</t>
  </si>
  <si>
    <t>807125576</t>
  </si>
  <si>
    <t>479,23*0,35</t>
  </si>
  <si>
    <t>3</t>
  </si>
  <si>
    <t>162651112</t>
  </si>
  <si>
    <t>Vodorovné přemístění přes 4 000 do 5000 m výkopku/sypaniny z horniny třídy těžitelnosti I skupiny 1 až 3</t>
  </si>
  <si>
    <t>1270526409</t>
  </si>
  <si>
    <t>167151101</t>
  </si>
  <si>
    <t>Nakládání výkopku z hornin třídy těžitelnosti I skupiny 1 až 3 do 100 m3</t>
  </si>
  <si>
    <t>-590717291</t>
  </si>
  <si>
    <t>5</t>
  </si>
  <si>
    <t>171201221</t>
  </si>
  <si>
    <t>Poplatek za uložení na skládce (skládkovné) zeminy a kamení kód odpadu 17 05 04</t>
  </si>
  <si>
    <t>t</t>
  </si>
  <si>
    <t>-1472264644</t>
  </si>
  <si>
    <t>167,731*1,6</t>
  </si>
  <si>
    <t>Komunikace pozemní</t>
  </si>
  <si>
    <t>6</t>
  </si>
  <si>
    <t>564861111</t>
  </si>
  <si>
    <t>Podklad ze štěrkodrtě ŠD plochy přes 100 m2 tl 200 mm</t>
  </si>
  <si>
    <t>-711976841</t>
  </si>
  <si>
    <t>20*8,3</t>
  </si>
  <si>
    <t>22,5*11,7</t>
  </si>
  <si>
    <t>(1+1,6+5,6+3,1+5,3+9+3,8)*1,7</t>
  </si>
  <si>
    <t>7</t>
  </si>
  <si>
    <t>567123114</t>
  </si>
  <si>
    <t>Podklad ze směsi stmelené cementem SC C 5/6 (KSC II) tl 150 mm</t>
  </si>
  <si>
    <t>-1137626217</t>
  </si>
  <si>
    <t>8</t>
  </si>
  <si>
    <t>596212213</t>
  </si>
  <si>
    <t>Kladení zámkové dlažby pozemních komunikací ručně tl 80 mm skupiny A pl přes 300 m2</t>
  </si>
  <si>
    <t>1934677220</t>
  </si>
  <si>
    <t>9</t>
  </si>
  <si>
    <t>M</t>
  </si>
  <si>
    <t>59245013</t>
  </si>
  <si>
    <t>dlažba zámková tvaru I 200x165x80mm přírodní</t>
  </si>
  <si>
    <t>-585196802</t>
  </si>
  <si>
    <t>479,23*1,01 'Přepočtené koeficientem množství</t>
  </si>
  <si>
    <t>10</t>
  </si>
  <si>
    <t>919726122</t>
  </si>
  <si>
    <t>Geotextilie pro ochranu, separaci a filtraci netkaná měrná hm přes 200 do 300 g/m2</t>
  </si>
  <si>
    <t>1432468079</t>
  </si>
  <si>
    <t>Ostatní konstrukce a práce, bourání</t>
  </si>
  <si>
    <t>11</t>
  </si>
  <si>
    <t>965043441</t>
  </si>
  <si>
    <t>Bourání podkladů pod dlažby betonových s potěrem nebo teracem tl do 150 mm pl přes 4 m2</t>
  </si>
  <si>
    <t>-1942298976</t>
  </si>
  <si>
    <t>20,4*0,15</t>
  </si>
  <si>
    <t>(448,28-249-20)*0,15</t>
  </si>
  <si>
    <t>997</t>
  </si>
  <si>
    <t>Přesun sutě</t>
  </si>
  <si>
    <t>12</t>
  </si>
  <si>
    <t>997002511</t>
  </si>
  <si>
    <t>Vodorovné přemístění suti a vybouraných hmot bez naložení ale se složením a urovnáním do 1 km</t>
  </si>
  <si>
    <t>949257523</t>
  </si>
  <si>
    <t>13</t>
  </si>
  <si>
    <t>997002519</t>
  </si>
  <si>
    <t>Příplatek ZKD 1 km přemístění suti a vybouraných hmot</t>
  </si>
  <si>
    <t>484799352</t>
  </si>
  <si>
    <t>65,984</t>
  </si>
  <si>
    <t>65,984*15 'Přepočtené koeficientem množství</t>
  </si>
  <si>
    <t>14</t>
  </si>
  <si>
    <t>997002611</t>
  </si>
  <si>
    <t>Nakládání suti a vybouraných hmot</t>
  </si>
  <si>
    <t>398580320</t>
  </si>
  <si>
    <t>997013861</t>
  </si>
  <si>
    <t>Poplatek za uložení stavebního odpadu na recyklační skládce (skládkovné) z prostého betonu kód odpadu 17 01 01</t>
  </si>
  <si>
    <t>2123836942</t>
  </si>
  <si>
    <t>P</t>
  </si>
  <si>
    <t xml:space="preserve">Poznámka k položce:
bez silničních panelů </t>
  </si>
  <si>
    <t>998</t>
  </si>
  <si>
    <t>Přesun hmot</t>
  </si>
  <si>
    <t>16</t>
  </si>
  <si>
    <t>998223011</t>
  </si>
  <si>
    <t>Přesun hmot pro pozemní komunikace s krytem dlážděným</t>
  </si>
  <si>
    <t>-623485453</t>
  </si>
  <si>
    <t>PSV</t>
  </si>
  <si>
    <t>Práce a dodávky PSV</t>
  </si>
  <si>
    <t>711</t>
  </si>
  <si>
    <t>Izolace proti vodě, vlhkosti a plynům</t>
  </si>
  <si>
    <t>17</t>
  </si>
  <si>
    <t>711161221</t>
  </si>
  <si>
    <t>Izolace proti zemní vlhkosti nopovou fólií s textilií svislá, nopek v 4,0 mm, tl. fólie do 0,6 mm</t>
  </si>
  <si>
    <t>120561395</t>
  </si>
  <si>
    <t>71*0,5</t>
  </si>
  <si>
    <t>18</t>
  </si>
  <si>
    <t>711161383</t>
  </si>
  <si>
    <t>Izolace proti zemní vlhkosti nopovou fólií ukončení horní lištou</t>
  </si>
  <si>
    <t>m</t>
  </si>
  <si>
    <t>-279359257</t>
  </si>
  <si>
    <t>(37,3+1,7*11+9+6)</t>
  </si>
  <si>
    <t xml:space="preserve"> Zámková dlažba </t>
  </si>
  <si>
    <t xml:space="preserve">Oprava zpevněné plochy za branou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</si>
</sst>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1"/>
      <color theme="1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1" fillId="0" borderId="8" xfId="0" applyNumberFormat="1" applyFont="1" applyBorder="1" applyAlignment="1">
      <alignment/>
    </xf>
    <xf numFmtId="166" fontId="21" fillId="0" borderId="18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167" fontId="16" fillId="0" borderId="20" xfId="0" applyNumberFormat="1" applyFont="1" applyBorder="1" applyAlignment="1" applyProtection="1">
      <alignment vertical="center"/>
      <protection locked="0"/>
    </xf>
    <xf numFmtId="4" fontId="16" fillId="2" borderId="20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9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167" fontId="24" fillId="0" borderId="20" xfId="0" applyNumberFormat="1" applyFont="1" applyBorder="1" applyAlignment="1" applyProtection="1">
      <alignment vertical="center"/>
      <protection locked="0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" fontId="16" fillId="2" borderId="2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abSelected="1" workbookViewId="0" topLeftCell="A19">
      <selection activeCell="E42" sqref="E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150" t="s">
        <v>2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0" t="s">
        <v>44</v>
      </c>
    </row>
    <row r="3" spans="2:46" s="1" customFormat="1" ht="7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45</v>
      </c>
    </row>
    <row r="4" spans="2:46" s="1" customFormat="1" ht="25" customHeight="1">
      <c r="B4" s="13"/>
      <c r="D4" s="14" t="s">
        <v>46</v>
      </c>
      <c r="L4" s="13"/>
      <c r="M4" s="44" t="s">
        <v>4</v>
      </c>
      <c r="AT4" s="10" t="s">
        <v>1</v>
      </c>
    </row>
    <row r="5" spans="2:12" s="1" customFormat="1" ht="7" customHeight="1">
      <c r="B5" s="13"/>
      <c r="L5" s="13"/>
    </row>
    <row r="6" spans="2:12" s="1" customFormat="1" ht="12" customHeight="1">
      <c r="B6" s="13"/>
      <c r="D6" s="16" t="s">
        <v>5</v>
      </c>
      <c r="L6" s="13"/>
    </row>
    <row r="7" spans="2:12" s="1" customFormat="1" ht="16.5" customHeight="1">
      <c r="B7" s="13"/>
      <c r="E7" s="152" t="s">
        <v>181</v>
      </c>
      <c r="F7" s="153"/>
      <c r="G7" s="153"/>
      <c r="H7" s="153"/>
      <c r="L7" s="13"/>
    </row>
    <row r="8" spans="1:31" s="2" customFormat="1" ht="12" customHeight="1">
      <c r="A8" s="19"/>
      <c r="B8" s="20"/>
      <c r="C8" s="19"/>
      <c r="D8" s="16" t="s">
        <v>47</v>
      </c>
      <c r="E8" s="19"/>
      <c r="F8" s="19"/>
      <c r="G8" s="19"/>
      <c r="H8" s="19"/>
      <c r="I8" s="19"/>
      <c r="J8" s="19"/>
      <c r="K8" s="19"/>
      <c r="L8" s="23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" customFormat="1" ht="16.5" customHeight="1">
      <c r="A9" s="19"/>
      <c r="B9" s="20"/>
      <c r="C9" s="19"/>
      <c r="D9" s="19"/>
      <c r="E9" s="146" t="s">
        <v>180</v>
      </c>
      <c r="F9" s="147"/>
      <c r="G9" s="147"/>
      <c r="H9" s="147"/>
      <c r="I9" s="19"/>
      <c r="J9" s="19"/>
      <c r="K9" s="19"/>
      <c r="L9" s="2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" customFormat="1" ht="12" customHeight="1">
      <c r="A11" s="19"/>
      <c r="B11" s="20"/>
      <c r="C11" s="19"/>
      <c r="D11" s="16" t="s">
        <v>6</v>
      </c>
      <c r="E11" s="19"/>
      <c r="F11" s="15" t="s">
        <v>0</v>
      </c>
      <c r="G11" s="19"/>
      <c r="H11" s="19"/>
      <c r="I11" s="16" t="s">
        <v>7</v>
      </c>
      <c r="J11" s="15" t="s">
        <v>0</v>
      </c>
      <c r="K11" s="19"/>
      <c r="L11" s="23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" customFormat="1" ht="12" customHeight="1">
      <c r="A12" s="19"/>
      <c r="B12" s="20"/>
      <c r="C12" s="19"/>
      <c r="D12" s="16" t="s">
        <v>8</v>
      </c>
      <c r="E12" s="19"/>
      <c r="F12" s="15" t="s">
        <v>9</v>
      </c>
      <c r="G12" s="19"/>
      <c r="H12" s="19"/>
      <c r="I12" s="16" t="s">
        <v>10</v>
      </c>
      <c r="J12" s="32" t="e">
        <f>#REF!</f>
        <v>#REF!</v>
      </c>
      <c r="K12" s="19"/>
      <c r="L12" s="23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23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" customFormat="1" ht="12" customHeight="1">
      <c r="A14" s="19"/>
      <c r="B14" s="20"/>
      <c r="C14" s="19"/>
      <c r="D14" s="16" t="s">
        <v>11</v>
      </c>
      <c r="E14" s="19"/>
      <c r="F14" s="19"/>
      <c r="G14" s="19"/>
      <c r="H14" s="19"/>
      <c r="I14" s="16" t="s">
        <v>12</v>
      </c>
      <c r="J14" s="15" t="e">
        <f>IF(#REF!="","",#REF!)</f>
        <v>#REF!</v>
      </c>
      <c r="K14" s="19"/>
      <c r="L14" s="23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8" customHeight="1">
      <c r="A15" s="19"/>
      <c r="B15" s="20"/>
      <c r="C15" s="19"/>
      <c r="D15" s="19"/>
      <c r="E15" s="15" t="e">
        <f>IF(#REF!="","",#REF!)</f>
        <v>#REF!</v>
      </c>
      <c r="F15" s="19"/>
      <c r="G15" s="19"/>
      <c r="H15" s="19"/>
      <c r="I15" s="16" t="s">
        <v>13</v>
      </c>
      <c r="J15" s="15" t="e">
        <f>IF(#REF!="","",#REF!)</f>
        <v>#REF!</v>
      </c>
      <c r="K15" s="19"/>
      <c r="L15" s="23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7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23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2" customHeight="1">
      <c r="A17" s="19"/>
      <c r="B17" s="20"/>
      <c r="C17" s="19"/>
      <c r="D17" s="16" t="s">
        <v>14</v>
      </c>
      <c r="E17" s="19"/>
      <c r="F17" s="19"/>
      <c r="G17" s="19"/>
      <c r="H17" s="19"/>
      <c r="I17" s="16" t="s">
        <v>12</v>
      </c>
      <c r="J17" s="17" t="e">
        <f>#REF!</f>
        <v>#REF!</v>
      </c>
      <c r="K17" s="19"/>
      <c r="L17" s="23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8" customHeight="1">
      <c r="A18" s="19"/>
      <c r="B18" s="20"/>
      <c r="C18" s="19"/>
      <c r="D18" s="19"/>
      <c r="E18" s="154" t="e">
        <f>#REF!</f>
        <v>#REF!</v>
      </c>
      <c r="F18" s="155"/>
      <c r="G18" s="155"/>
      <c r="H18" s="155"/>
      <c r="I18" s="16" t="s">
        <v>13</v>
      </c>
      <c r="J18" s="17" t="e">
        <f>#REF!</f>
        <v>#REF!</v>
      </c>
      <c r="K18" s="19"/>
      <c r="L18" s="2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" customFormat="1" ht="7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23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2" customHeight="1">
      <c r="A20" s="19"/>
      <c r="B20" s="20"/>
      <c r="C20" s="19"/>
      <c r="D20" s="16" t="s">
        <v>15</v>
      </c>
      <c r="E20" s="19"/>
      <c r="F20" s="19"/>
      <c r="G20" s="19"/>
      <c r="H20" s="19"/>
      <c r="I20" s="16" t="s">
        <v>12</v>
      </c>
      <c r="J20" s="15" t="e">
        <f>IF(#REF!="","",#REF!)</f>
        <v>#REF!</v>
      </c>
      <c r="K20" s="19"/>
      <c r="L20" s="23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8" customHeight="1">
      <c r="A21" s="19"/>
      <c r="B21" s="20"/>
      <c r="C21" s="19"/>
      <c r="D21" s="19"/>
      <c r="E21" s="15" t="e">
        <f>IF(#REF!="","",#REF!)</f>
        <v>#REF!</v>
      </c>
      <c r="F21" s="19"/>
      <c r="G21" s="19"/>
      <c r="H21" s="19"/>
      <c r="I21" s="16" t="s">
        <v>13</v>
      </c>
      <c r="J21" s="15" t="e">
        <f>IF(#REF!="","",#REF!)</f>
        <v>#REF!</v>
      </c>
      <c r="K21" s="19"/>
      <c r="L21" s="23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7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23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2" customHeight="1">
      <c r="A23" s="19"/>
      <c r="B23" s="20"/>
      <c r="C23" s="19"/>
      <c r="D23" s="16" t="s">
        <v>17</v>
      </c>
      <c r="E23" s="19"/>
      <c r="F23" s="19"/>
      <c r="G23" s="19"/>
      <c r="H23" s="19"/>
      <c r="I23" s="16" t="s">
        <v>12</v>
      </c>
      <c r="J23" s="15" t="e">
        <f>IF(#REF!="","",#REF!)</f>
        <v>#REF!</v>
      </c>
      <c r="K23" s="19"/>
      <c r="L23" s="2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" customFormat="1" ht="18" customHeight="1">
      <c r="A24" s="19"/>
      <c r="B24" s="20"/>
      <c r="C24" s="19"/>
      <c r="D24" s="19"/>
      <c r="E24" s="15" t="e">
        <f>IF(#REF!="","",#REF!)</f>
        <v>#REF!</v>
      </c>
      <c r="F24" s="19"/>
      <c r="G24" s="19"/>
      <c r="H24" s="19"/>
      <c r="I24" s="16" t="s">
        <v>13</v>
      </c>
      <c r="J24" s="15" t="e">
        <f>IF(#REF!="","",#REF!)</f>
        <v>#REF!</v>
      </c>
      <c r="K24" s="19"/>
      <c r="L24" s="23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7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23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2" customHeight="1">
      <c r="A26" s="19"/>
      <c r="B26" s="20"/>
      <c r="C26" s="19"/>
      <c r="D26" s="16" t="s">
        <v>18</v>
      </c>
      <c r="E26" s="19"/>
      <c r="F26" s="19"/>
      <c r="G26" s="19"/>
      <c r="H26" s="19"/>
      <c r="I26" s="19"/>
      <c r="J26" s="19"/>
      <c r="K26" s="19"/>
      <c r="L26" s="23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3" customFormat="1" ht="16.5" customHeight="1">
      <c r="A27" s="45"/>
      <c r="B27" s="46"/>
      <c r="C27" s="45"/>
      <c r="D27" s="45"/>
      <c r="E27" s="156" t="s">
        <v>0</v>
      </c>
      <c r="F27" s="156"/>
      <c r="G27" s="156"/>
      <c r="H27" s="156"/>
      <c r="I27" s="45"/>
      <c r="J27" s="45"/>
      <c r="K27" s="45"/>
      <c r="L27" s="47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s="2" customFormat="1" ht="7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2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" customFormat="1" ht="7" customHeight="1">
      <c r="A29" s="19"/>
      <c r="B29" s="20"/>
      <c r="C29" s="19"/>
      <c r="D29" s="41"/>
      <c r="E29" s="41"/>
      <c r="F29" s="41"/>
      <c r="G29" s="41"/>
      <c r="H29" s="41"/>
      <c r="I29" s="41"/>
      <c r="J29" s="41"/>
      <c r="K29" s="41"/>
      <c r="L29" s="23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25.4" customHeight="1">
      <c r="A30" s="19"/>
      <c r="B30" s="20"/>
      <c r="C30" s="19"/>
      <c r="D30" s="48" t="s">
        <v>19</v>
      </c>
      <c r="E30" s="19"/>
      <c r="F30" s="19"/>
      <c r="G30" s="19"/>
      <c r="H30" s="19"/>
      <c r="I30" s="19"/>
      <c r="J30" s="43" t="e">
        <f>ROUND(J124,2)</f>
        <v>#VALUE!</v>
      </c>
      <c r="K30" s="19"/>
      <c r="L30" s="2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7" customHeight="1">
      <c r="A31" s="19"/>
      <c r="B31" s="20"/>
      <c r="C31" s="19"/>
      <c r="D31" s="41"/>
      <c r="E31" s="41"/>
      <c r="F31" s="41"/>
      <c r="G31" s="41"/>
      <c r="H31" s="41"/>
      <c r="I31" s="41"/>
      <c r="J31" s="41"/>
      <c r="K31" s="41"/>
      <c r="L31" s="23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4.5" customHeight="1">
      <c r="A32" s="19"/>
      <c r="B32" s="20"/>
      <c r="C32" s="19"/>
      <c r="D32" s="19"/>
      <c r="E32" s="19"/>
      <c r="F32" s="22" t="s">
        <v>21</v>
      </c>
      <c r="G32" s="19"/>
      <c r="H32" s="19"/>
      <c r="I32" s="22" t="s">
        <v>20</v>
      </c>
      <c r="J32" s="22" t="s">
        <v>22</v>
      </c>
      <c r="K32" s="19"/>
      <c r="L32" s="23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4.5" customHeight="1">
      <c r="A33" s="19"/>
      <c r="B33" s="20"/>
      <c r="C33" s="19"/>
      <c r="D33" s="49" t="s">
        <v>23</v>
      </c>
      <c r="E33" s="16" t="s">
        <v>25</v>
      </c>
      <c r="F33" s="50" t="e">
        <f>ROUND((SUM(BE124:BE173)),2)</f>
        <v>#VALUE!</v>
      </c>
      <c r="G33" s="19"/>
      <c r="H33" s="19"/>
      <c r="I33" s="51">
        <v>0.15</v>
      </c>
      <c r="J33" s="50" t="e">
        <f>ROUND(((SUM(BE124:BE173))*I33),2)</f>
        <v>#VALUE!</v>
      </c>
      <c r="K33" s="19"/>
      <c r="L33" s="2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" customFormat="1" ht="14.5" customHeight="1">
      <c r="A34" s="19"/>
      <c r="B34" s="20"/>
      <c r="C34" s="19"/>
      <c r="D34" s="19"/>
      <c r="E34" s="16" t="s">
        <v>24</v>
      </c>
      <c r="F34" s="50">
        <f>ROUND((SUM(BF124:BF173)),2)</f>
        <v>0</v>
      </c>
      <c r="G34" s="19"/>
      <c r="H34" s="19"/>
      <c r="I34" s="51">
        <v>0.21</v>
      </c>
      <c r="J34" s="50">
        <f>ROUND(((SUM(BF124:BF173))*I34),2)</f>
        <v>0</v>
      </c>
      <c r="K34" s="19"/>
      <c r="L34" s="23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4.5" customHeight="1" hidden="1">
      <c r="A35" s="19"/>
      <c r="B35" s="20"/>
      <c r="C35" s="19"/>
      <c r="D35" s="19"/>
      <c r="E35" s="16" t="s">
        <v>26</v>
      </c>
      <c r="F35" s="50">
        <f>ROUND((SUM(BG124:BG173)),2)</f>
        <v>0</v>
      </c>
      <c r="G35" s="19"/>
      <c r="H35" s="19"/>
      <c r="I35" s="51">
        <v>0.21</v>
      </c>
      <c r="J35" s="50">
        <f>0</f>
        <v>0</v>
      </c>
      <c r="K35" s="19"/>
      <c r="L35" s="23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4.5" customHeight="1" hidden="1">
      <c r="A36" s="19"/>
      <c r="B36" s="20"/>
      <c r="C36" s="19"/>
      <c r="D36" s="19"/>
      <c r="E36" s="16" t="s">
        <v>27</v>
      </c>
      <c r="F36" s="50">
        <f>ROUND((SUM(BH124:BH173)),2)</f>
        <v>0</v>
      </c>
      <c r="G36" s="19"/>
      <c r="H36" s="19"/>
      <c r="I36" s="51">
        <v>0.15</v>
      </c>
      <c r="J36" s="50">
        <f>0</f>
        <v>0</v>
      </c>
      <c r="K36" s="19"/>
      <c r="L36" s="23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4.5" customHeight="1" hidden="1">
      <c r="A37" s="19"/>
      <c r="B37" s="20"/>
      <c r="C37" s="19"/>
      <c r="D37" s="19"/>
      <c r="E37" s="16" t="s">
        <v>28</v>
      </c>
      <c r="F37" s="50">
        <f>ROUND((SUM(BI124:BI173)),2)</f>
        <v>0</v>
      </c>
      <c r="G37" s="19"/>
      <c r="H37" s="19"/>
      <c r="I37" s="51">
        <v>0</v>
      </c>
      <c r="J37" s="50">
        <f>0</f>
        <v>0</v>
      </c>
      <c r="K37" s="19"/>
      <c r="L37" s="23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7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2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" customFormat="1" ht="25.4" customHeight="1">
      <c r="A39" s="19"/>
      <c r="B39" s="20"/>
      <c r="C39" s="52"/>
      <c r="D39" s="53" t="s">
        <v>29</v>
      </c>
      <c r="E39" s="36"/>
      <c r="F39" s="36"/>
      <c r="G39" s="54" t="s">
        <v>30</v>
      </c>
      <c r="H39" s="55" t="s">
        <v>31</v>
      </c>
      <c r="I39" s="36"/>
      <c r="J39" s="56" t="e">
        <f>SUM(J30:J37)</f>
        <v>#VALUE!</v>
      </c>
      <c r="K39" s="57"/>
      <c r="L39" s="23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14.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23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s="1" customFormat="1" ht="14.5" customHeight="1">
      <c r="B41" s="13"/>
      <c r="L41" s="13"/>
    </row>
    <row r="42" spans="2:12" s="1" customFormat="1" ht="14.5" customHeight="1">
      <c r="B42" s="13"/>
      <c r="L42" s="13"/>
    </row>
    <row r="43" spans="2:12" s="1" customFormat="1" ht="14.5" customHeight="1">
      <c r="B43" s="13"/>
      <c r="L43" s="13"/>
    </row>
    <row r="44" spans="2:12" s="1" customFormat="1" ht="14.5" customHeight="1">
      <c r="B44" s="13"/>
      <c r="L44" s="13"/>
    </row>
    <row r="45" spans="2:12" s="1" customFormat="1" ht="14.5" customHeight="1">
      <c r="B45" s="13"/>
      <c r="L45" s="13"/>
    </row>
    <row r="46" spans="2:12" s="1" customFormat="1" ht="14.5" customHeight="1">
      <c r="B46" s="13"/>
      <c r="L46" s="13"/>
    </row>
    <row r="47" spans="2:12" s="1" customFormat="1" ht="14.5" customHeight="1">
      <c r="B47" s="13"/>
      <c r="L47" s="13"/>
    </row>
    <row r="48" spans="2:12" s="1" customFormat="1" ht="14.5" customHeight="1">
      <c r="B48" s="13"/>
      <c r="L48" s="13"/>
    </row>
    <row r="49" spans="2:12" s="1" customFormat="1" ht="14.5" customHeight="1">
      <c r="B49" s="13"/>
      <c r="L49" s="13"/>
    </row>
    <row r="50" spans="2:12" s="2" customFormat="1" ht="14.5" customHeight="1">
      <c r="B50" s="23"/>
      <c r="D50" s="24" t="s">
        <v>32</v>
      </c>
      <c r="E50" s="25"/>
      <c r="F50" s="25"/>
      <c r="G50" s="24" t="s">
        <v>33</v>
      </c>
      <c r="H50" s="25"/>
      <c r="I50" s="25"/>
      <c r="J50" s="25"/>
      <c r="K50" s="25"/>
      <c r="L50" s="23"/>
    </row>
    <row r="51" spans="2:12" ht="12">
      <c r="B51" s="13"/>
      <c r="L51" s="13"/>
    </row>
    <row r="52" spans="2:12" ht="12">
      <c r="B52" s="13"/>
      <c r="L52" s="13"/>
    </row>
    <row r="53" spans="2:12" ht="12">
      <c r="B53" s="13"/>
      <c r="L53" s="13"/>
    </row>
    <row r="54" spans="2:12" ht="12">
      <c r="B54" s="13"/>
      <c r="L54" s="13"/>
    </row>
    <row r="55" spans="2:12" ht="12">
      <c r="B55" s="13"/>
      <c r="L55" s="13"/>
    </row>
    <row r="56" spans="2:12" ht="12">
      <c r="B56" s="13"/>
      <c r="L56" s="13"/>
    </row>
    <row r="57" spans="2:12" ht="12">
      <c r="B57" s="13"/>
      <c r="L57" s="13"/>
    </row>
    <row r="58" spans="2:12" ht="12">
      <c r="B58" s="13"/>
      <c r="L58" s="13"/>
    </row>
    <row r="59" spans="2:12" ht="12">
      <c r="B59" s="13"/>
      <c r="L59" s="13"/>
    </row>
    <row r="60" spans="2:12" ht="12">
      <c r="B60" s="13"/>
      <c r="L60" s="13"/>
    </row>
    <row r="61" spans="1:31" s="2" customFormat="1" ht="12.5">
      <c r="A61" s="19"/>
      <c r="B61" s="20"/>
      <c r="C61" s="19"/>
      <c r="D61" s="26" t="s">
        <v>34</v>
      </c>
      <c r="E61" s="21"/>
      <c r="F61" s="58" t="s">
        <v>35</v>
      </c>
      <c r="G61" s="26" t="s">
        <v>34</v>
      </c>
      <c r="H61" s="21"/>
      <c r="I61" s="21"/>
      <c r="J61" s="59" t="s">
        <v>35</v>
      </c>
      <c r="K61" s="21"/>
      <c r="L61" s="23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3"/>
      <c r="L62" s="13"/>
    </row>
    <row r="63" spans="2:12" ht="12">
      <c r="B63" s="13"/>
      <c r="L63" s="13"/>
    </row>
    <row r="64" spans="2:12" ht="12">
      <c r="B64" s="13"/>
      <c r="L64" s="13"/>
    </row>
    <row r="65" spans="1:31" s="2" customFormat="1" ht="13">
      <c r="A65" s="19"/>
      <c r="B65" s="20"/>
      <c r="C65" s="19"/>
      <c r="D65" s="24" t="s">
        <v>36</v>
      </c>
      <c r="E65" s="27"/>
      <c r="F65" s="27"/>
      <c r="G65" s="24" t="s">
        <v>37</v>
      </c>
      <c r="H65" s="27"/>
      <c r="I65" s="27"/>
      <c r="J65" s="27"/>
      <c r="K65" s="27"/>
      <c r="L65" s="23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3"/>
      <c r="L66" s="13"/>
    </row>
    <row r="67" spans="2:12" ht="12">
      <c r="B67" s="13"/>
      <c r="L67" s="13"/>
    </row>
    <row r="68" spans="2:12" ht="12">
      <c r="B68" s="13"/>
      <c r="L68" s="13"/>
    </row>
    <row r="69" spans="2:12" ht="12">
      <c r="B69" s="13"/>
      <c r="L69" s="13"/>
    </row>
    <row r="70" spans="2:12" ht="12">
      <c r="B70" s="13"/>
      <c r="L70" s="13"/>
    </row>
    <row r="71" spans="2:12" ht="12">
      <c r="B71" s="13"/>
      <c r="L71" s="13"/>
    </row>
    <row r="72" spans="2:12" ht="12">
      <c r="B72" s="13"/>
      <c r="L72" s="13"/>
    </row>
    <row r="73" spans="2:12" ht="12">
      <c r="B73" s="13"/>
      <c r="L73" s="13"/>
    </row>
    <row r="74" spans="2:12" ht="12">
      <c r="B74" s="13"/>
      <c r="L74" s="13"/>
    </row>
    <row r="75" spans="2:12" ht="12">
      <c r="B75" s="13"/>
      <c r="L75" s="13"/>
    </row>
    <row r="76" spans="1:31" s="2" customFormat="1" ht="12.5">
      <c r="A76" s="19"/>
      <c r="B76" s="20"/>
      <c r="C76" s="19"/>
      <c r="D76" s="26" t="s">
        <v>34</v>
      </c>
      <c r="E76" s="21"/>
      <c r="F76" s="58" t="s">
        <v>35</v>
      </c>
      <c r="G76" s="26" t="s">
        <v>34</v>
      </c>
      <c r="H76" s="21"/>
      <c r="I76" s="21"/>
      <c r="J76" s="59" t="s">
        <v>35</v>
      </c>
      <c r="K76" s="21"/>
      <c r="L76" s="23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" customFormat="1" ht="14.5" customHeight="1">
      <c r="A77" s="19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3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" customFormat="1" ht="7" customHeight="1">
      <c r="A81" s="19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23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" customFormat="1" ht="25" customHeight="1">
      <c r="A82" s="19"/>
      <c r="B82" s="20"/>
      <c r="C82" s="14" t="s">
        <v>48</v>
      </c>
      <c r="D82" s="19"/>
      <c r="E82" s="19"/>
      <c r="F82" s="19"/>
      <c r="G82" s="19"/>
      <c r="H82" s="19"/>
      <c r="I82" s="19"/>
      <c r="J82" s="19"/>
      <c r="K82" s="19"/>
      <c r="L82" s="23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" customFormat="1" ht="7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23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" customFormat="1" ht="12" customHeight="1">
      <c r="A84" s="19"/>
      <c r="B84" s="20"/>
      <c r="C84" s="16" t="s">
        <v>5</v>
      </c>
      <c r="D84" s="19"/>
      <c r="E84" s="19"/>
      <c r="F84" s="19"/>
      <c r="G84" s="19"/>
      <c r="H84" s="19"/>
      <c r="I84" s="19"/>
      <c r="J84" s="19"/>
      <c r="K84" s="19"/>
      <c r="L84" s="23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" customFormat="1" ht="16.5" customHeight="1">
      <c r="A85" s="19"/>
      <c r="B85" s="20"/>
      <c r="C85" s="19"/>
      <c r="D85" s="19"/>
      <c r="E85" s="148" t="str">
        <f>E7</f>
        <v xml:space="preserve">Oprava zpevněné plochy za branou </v>
      </c>
      <c r="F85" s="149"/>
      <c r="G85" s="149"/>
      <c r="H85" s="149"/>
      <c r="I85" s="19"/>
      <c r="J85" s="19"/>
      <c r="K85" s="19"/>
      <c r="L85" s="23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" customFormat="1" ht="12" customHeight="1">
      <c r="A86" s="19"/>
      <c r="B86" s="20"/>
      <c r="C86" s="16" t="s">
        <v>47</v>
      </c>
      <c r="D86" s="19"/>
      <c r="E86" s="19"/>
      <c r="F86" s="19"/>
      <c r="G86" s="19"/>
      <c r="H86" s="19"/>
      <c r="I86" s="19"/>
      <c r="J86" s="19"/>
      <c r="K86" s="19"/>
      <c r="L86" s="23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" customFormat="1" ht="16.5" customHeight="1">
      <c r="A87" s="19"/>
      <c r="B87" s="20"/>
      <c r="C87" s="19"/>
      <c r="D87" s="19"/>
      <c r="E87" s="146" t="str">
        <f>E9</f>
        <v xml:space="preserve"> Zámková dlažba </v>
      </c>
      <c r="F87" s="147"/>
      <c r="G87" s="147"/>
      <c r="H87" s="147"/>
      <c r="I87" s="19"/>
      <c r="J87" s="19"/>
      <c r="K87" s="19"/>
      <c r="L87" s="23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" customFormat="1" ht="7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23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" customFormat="1" ht="12" customHeight="1">
      <c r="A89" s="19"/>
      <c r="B89" s="20"/>
      <c r="C89" s="16" t="s">
        <v>8</v>
      </c>
      <c r="D89" s="19"/>
      <c r="E89" s="19"/>
      <c r="F89" s="15" t="str">
        <f>F12</f>
        <v xml:space="preserve"> </v>
      </c>
      <c r="G89" s="19"/>
      <c r="H89" s="19"/>
      <c r="I89" s="16" t="s">
        <v>10</v>
      </c>
      <c r="J89" s="32" t="e">
        <f>IF(J12="","",J12)</f>
        <v>#REF!</v>
      </c>
      <c r="K89" s="19"/>
      <c r="L89" s="23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" customFormat="1" ht="7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23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" customFormat="1" ht="15.25" customHeight="1">
      <c r="A91" s="19"/>
      <c r="B91" s="20"/>
      <c r="C91" s="16" t="s">
        <v>11</v>
      </c>
      <c r="D91" s="19"/>
      <c r="E91" s="19"/>
      <c r="F91" s="15" t="e">
        <f>E15</f>
        <v>#REF!</v>
      </c>
      <c r="G91" s="19"/>
      <c r="H91" s="19"/>
      <c r="I91" s="16" t="s">
        <v>15</v>
      </c>
      <c r="J91" s="18" t="e">
        <f>E21</f>
        <v>#REF!</v>
      </c>
      <c r="K91" s="19"/>
      <c r="L91" s="23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" customFormat="1" ht="15.25" customHeight="1">
      <c r="A92" s="19"/>
      <c r="B92" s="20"/>
      <c r="C92" s="16" t="s">
        <v>14</v>
      </c>
      <c r="D92" s="19"/>
      <c r="E92" s="19"/>
      <c r="F92" s="15" t="e">
        <f>IF(E18="","",E18)</f>
        <v>#REF!</v>
      </c>
      <c r="G92" s="19"/>
      <c r="H92" s="19"/>
      <c r="I92" s="16" t="s">
        <v>17</v>
      </c>
      <c r="J92" s="18" t="e">
        <f>E24</f>
        <v>#REF!</v>
      </c>
      <c r="K92" s="19"/>
      <c r="L92" s="23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" customFormat="1" ht="10.4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23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" customFormat="1" ht="29.25" customHeight="1">
      <c r="A94" s="19"/>
      <c r="B94" s="20"/>
      <c r="C94" s="60" t="s">
        <v>49</v>
      </c>
      <c r="D94" s="52"/>
      <c r="E94" s="52"/>
      <c r="F94" s="52"/>
      <c r="G94" s="52"/>
      <c r="H94" s="52"/>
      <c r="I94" s="52"/>
      <c r="J94" s="61" t="s">
        <v>50</v>
      </c>
      <c r="K94" s="52"/>
      <c r="L94" s="23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" customFormat="1" ht="10.4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23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" customFormat="1" ht="22.9" customHeight="1">
      <c r="A96" s="19"/>
      <c r="B96" s="20"/>
      <c r="C96" s="62" t="s">
        <v>51</v>
      </c>
      <c r="D96" s="19"/>
      <c r="E96" s="19"/>
      <c r="F96" s="19"/>
      <c r="G96" s="19"/>
      <c r="H96" s="19"/>
      <c r="I96" s="19"/>
      <c r="J96" s="43" t="e">
        <f>J124</f>
        <v>#VALUE!</v>
      </c>
      <c r="K96" s="19"/>
      <c r="L96" s="23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10" t="s">
        <v>52</v>
      </c>
    </row>
    <row r="97" spans="2:12" s="4" customFormat="1" ht="25" customHeight="1">
      <c r="B97" s="63"/>
      <c r="D97" s="64" t="s">
        <v>53</v>
      </c>
      <c r="E97" s="65"/>
      <c r="F97" s="65"/>
      <c r="G97" s="65"/>
      <c r="H97" s="65"/>
      <c r="I97" s="65"/>
      <c r="J97" s="66" t="e">
        <f>J125</f>
        <v>#VALUE!</v>
      </c>
      <c r="L97" s="63"/>
    </row>
    <row r="98" spans="2:12" s="5" customFormat="1" ht="19.9" customHeight="1">
      <c r="B98" s="67"/>
      <c r="D98" s="68" t="s">
        <v>54</v>
      </c>
      <c r="E98" s="69"/>
      <c r="F98" s="69"/>
      <c r="G98" s="69"/>
      <c r="H98" s="69"/>
      <c r="I98" s="69"/>
      <c r="J98" s="70" t="e">
        <f>J126</f>
        <v>#VALUE!</v>
      </c>
      <c r="L98" s="67"/>
    </row>
    <row r="99" spans="2:12" s="5" customFormat="1" ht="19.9" customHeight="1">
      <c r="B99" s="67"/>
      <c r="D99" s="68" t="s">
        <v>55</v>
      </c>
      <c r="E99" s="69"/>
      <c r="F99" s="69"/>
      <c r="G99" s="69"/>
      <c r="H99" s="69"/>
      <c r="I99" s="69"/>
      <c r="J99" s="70">
        <f>J138</f>
        <v>0</v>
      </c>
      <c r="L99" s="67"/>
    </row>
    <row r="100" spans="2:12" s="5" customFormat="1" ht="19.9" customHeight="1">
      <c r="B100" s="67"/>
      <c r="D100" s="68" t="s">
        <v>56</v>
      </c>
      <c r="E100" s="69"/>
      <c r="F100" s="69"/>
      <c r="G100" s="69"/>
      <c r="H100" s="69"/>
      <c r="I100" s="69"/>
      <c r="J100" s="70">
        <f>J153</f>
        <v>0</v>
      </c>
      <c r="L100" s="67"/>
    </row>
    <row r="101" spans="2:12" s="5" customFormat="1" ht="19.9" customHeight="1">
      <c r="B101" s="67"/>
      <c r="D101" s="68" t="s">
        <v>57</v>
      </c>
      <c r="E101" s="69"/>
      <c r="F101" s="69"/>
      <c r="G101" s="69"/>
      <c r="H101" s="69"/>
      <c r="I101" s="69"/>
      <c r="J101" s="70">
        <f>J158</f>
        <v>0</v>
      </c>
      <c r="L101" s="67"/>
    </row>
    <row r="102" spans="2:12" s="5" customFormat="1" ht="19.9" customHeight="1">
      <c r="B102" s="67"/>
      <c r="D102" s="68" t="s">
        <v>58</v>
      </c>
      <c r="E102" s="69"/>
      <c r="F102" s="69"/>
      <c r="G102" s="69"/>
      <c r="H102" s="69"/>
      <c r="I102" s="69"/>
      <c r="J102" s="70">
        <f>J166</f>
        <v>0</v>
      </c>
      <c r="L102" s="67"/>
    </row>
    <row r="103" spans="2:12" s="4" customFormat="1" ht="25" customHeight="1">
      <c r="B103" s="63"/>
      <c r="D103" s="64" t="s">
        <v>59</v>
      </c>
      <c r="E103" s="65"/>
      <c r="F103" s="65"/>
      <c r="G103" s="65"/>
      <c r="H103" s="65"/>
      <c r="I103" s="65"/>
      <c r="J103" s="66">
        <f>J168</f>
        <v>0</v>
      </c>
      <c r="L103" s="63"/>
    </row>
    <row r="104" spans="2:12" s="5" customFormat="1" ht="19.9" customHeight="1">
      <c r="B104" s="67"/>
      <c r="D104" s="68" t="s">
        <v>60</v>
      </c>
      <c r="E104" s="69"/>
      <c r="F104" s="69"/>
      <c r="G104" s="69"/>
      <c r="H104" s="69"/>
      <c r="I104" s="69"/>
      <c r="J104" s="70">
        <f>J169</f>
        <v>0</v>
      </c>
      <c r="L104" s="67"/>
    </row>
    <row r="105" spans="1:31" s="2" customFormat="1" ht="21.75" customHeight="1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23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" customFormat="1" ht="7" customHeight="1">
      <c r="A106" s="19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3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pans="1:31" s="2" customFormat="1" ht="7" customHeight="1">
      <c r="A110" s="19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23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" customFormat="1" ht="25" customHeight="1">
      <c r="A111" s="19"/>
      <c r="B111" s="20"/>
      <c r="C111" s="14" t="s">
        <v>61</v>
      </c>
      <c r="D111" s="19"/>
      <c r="E111" s="19"/>
      <c r="F111" s="19"/>
      <c r="G111" s="19"/>
      <c r="H111" s="19"/>
      <c r="I111" s="19"/>
      <c r="J111" s="19"/>
      <c r="K111" s="19"/>
      <c r="L111" s="23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" customFormat="1" ht="7" customHeight="1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23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" customFormat="1" ht="12" customHeight="1">
      <c r="A113" s="19"/>
      <c r="B113" s="20"/>
      <c r="C113" s="16" t="s">
        <v>5</v>
      </c>
      <c r="D113" s="19"/>
      <c r="E113" s="19"/>
      <c r="F113" s="19"/>
      <c r="G113" s="19"/>
      <c r="H113" s="19"/>
      <c r="I113" s="19"/>
      <c r="J113" s="19"/>
      <c r="K113" s="19"/>
      <c r="L113" s="23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" customFormat="1" ht="16.5" customHeight="1">
      <c r="A114" s="19"/>
      <c r="B114" s="20"/>
      <c r="C114" s="19"/>
      <c r="D114" s="19"/>
      <c r="E114" s="148" t="str">
        <f>E7</f>
        <v xml:space="preserve">Oprava zpevněné plochy za branou </v>
      </c>
      <c r="F114" s="149"/>
      <c r="G114" s="149"/>
      <c r="H114" s="149"/>
      <c r="I114" s="19"/>
      <c r="J114" s="19"/>
      <c r="K114" s="19"/>
      <c r="L114" s="23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" customFormat="1" ht="12" customHeight="1">
      <c r="A115" s="19"/>
      <c r="B115" s="20"/>
      <c r="C115" s="16" t="s">
        <v>47</v>
      </c>
      <c r="D115" s="19"/>
      <c r="E115" s="19"/>
      <c r="F115" s="19"/>
      <c r="G115" s="19"/>
      <c r="H115" s="19"/>
      <c r="I115" s="19"/>
      <c r="J115" s="19"/>
      <c r="K115" s="19"/>
      <c r="L115" s="23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" customFormat="1" ht="16.5" customHeight="1">
      <c r="A116" s="19"/>
      <c r="B116" s="20"/>
      <c r="C116" s="19"/>
      <c r="D116" s="19"/>
      <c r="E116" s="146" t="str">
        <f>E9</f>
        <v xml:space="preserve"> Zámková dlažba </v>
      </c>
      <c r="F116" s="147"/>
      <c r="G116" s="147"/>
      <c r="H116" s="147"/>
      <c r="I116" s="19"/>
      <c r="J116" s="19"/>
      <c r="K116" s="19"/>
      <c r="L116" s="23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" customFormat="1" ht="7" customHeight="1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23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" customFormat="1" ht="12" customHeight="1">
      <c r="A118" s="19"/>
      <c r="B118" s="20"/>
      <c r="C118" s="16" t="s">
        <v>8</v>
      </c>
      <c r="D118" s="19"/>
      <c r="E118" s="19"/>
      <c r="F118" s="15" t="str">
        <f>F12</f>
        <v xml:space="preserve"> </v>
      </c>
      <c r="G118" s="19"/>
      <c r="H118" s="19"/>
      <c r="I118" s="16" t="s">
        <v>10</v>
      </c>
      <c r="J118" s="32" t="e">
        <f>IF(J12="","",J12)</f>
        <v>#REF!</v>
      </c>
      <c r="K118" s="19"/>
      <c r="L118" s="23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" customFormat="1" ht="7" customHeight="1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23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" customFormat="1" ht="15.25" customHeight="1">
      <c r="A120" s="19"/>
      <c r="B120" s="20"/>
      <c r="C120" s="16" t="s">
        <v>11</v>
      </c>
      <c r="D120" s="19"/>
      <c r="E120" s="19"/>
      <c r="F120" s="15" t="e">
        <f>E15</f>
        <v>#REF!</v>
      </c>
      <c r="G120" s="19"/>
      <c r="H120" s="19"/>
      <c r="I120" s="16" t="s">
        <v>15</v>
      </c>
      <c r="J120" s="18" t="e">
        <f>E21</f>
        <v>#REF!</v>
      </c>
      <c r="K120" s="19"/>
      <c r="L120" s="23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" customFormat="1" ht="15.25" customHeight="1">
      <c r="A121" s="19"/>
      <c r="B121" s="20"/>
      <c r="C121" s="16" t="s">
        <v>14</v>
      </c>
      <c r="D121" s="19"/>
      <c r="E121" s="19"/>
      <c r="F121" s="15" t="e">
        <f>IF(E18="","",E18)</f>
        <v>#REF!</v>
      </c>
      <c r="G121" s="19"/>
      <c r="H121" s="19"/>
      <c r="I121" s="16" t="s">
        <v>17</v>
      </c>
      <c r="J121" s="18" t="e">
        <f>E24</f>
        <v>#REF!</v>
      </c>
      <c r="K121" s="19"/>
      <c r="L121" s="23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" customFormat="1" ht="10.4" customHeight="1">
      <c r="A122" s="19"/>
      <c r="B122" s="20"/>
      <c r="C122" s="19"/>
      <c r="D122" s="19"/>
      <c r="E122" s="19"/>
      <c r="F122" s="19"/>
      <c r="G122" s="19"/>
      <c r="H122" s="19"/>
      <c r="I122" s="19"/>
      <c r="J122" s="19"/>
      <c r="K122" s="19"/>
      <c r="L122" s="23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6" customFormat="1" ht="29.25" customHeight="1">
      <c r="A123" s="71"/>
      <c r="B123" s="72"/>
      <c r="C123" s="73" t="s">
        <v>62</v>
      </c>
      <c r="D123" s="74" t="s">
        <v>40</v>
      </c>
      <c r="E123" s="74" t="s">
        <v>38</v>
      </c>
      <c r="F123" s="74" t="s">
        <v>39</v>
      </c>
      <c r="G123" s="74" t="s">
        <v>63</v>
      </c>
      <c r="H123" s="74" t="s">
        <v>64</v>
      </c>
      <c r="I123" s="74" t="s">
        <v>65</v>
      </c>
      <c r="J123" s="75" t="s">
        <v>50</v>
      </c>
      <c r="K123" s="76" t="s">
        <v>66</v>
      </c>
      <c r="L123" s="77"/>
      <c r="M123" s="37" t="s">
        <v>0</v>
      </c>
      <c r="N123" s="38" t="s">
        <v>23</v>
      </c>
      <c r="O123" s="38" t="s">
        <v>67</v>
      </c>
      <c r="P123" s="38" t="s">
        <v>68</v>
      </c>
      <c r="Q123" s="38" t="s">
        <v>69</v>
      </c>
      <c r="R123" s="38" t="s">
        <v>70</v>
      </c>
      <c r="S123" s="38" t="s">
        <v>71</v>
      </c>
      <c r="T123" s="39" t="s">
        <v>72</v>
      </c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</row>
    <row r="124" spans="1:63" s="2" customFormat="1" ht="22.9" customHeight="1">
      <c r="A124" s="19"/>
      <c r="B124" s="20"/>
      <c r="C124" s="42" t="s">
        <v>73</v>
      </c>
      <c r="D124" s="19"/>
      <c r="E124" s="19"/>
      <c r="F124" s="19"/>
      <c r="G124" s="19"/>
      <c r="H124" s="19"/>
      <c r="I124" s="19"/>
      <c r="J124" s="78" t="e">
        <f>BK124</f>
        <v>#VALUE!</v>
      </c>
      <c r="K124" s="19"/>
      <c r="L124" s="20"/>
      <c r="M124" s="40"/>
      <c r="N124" s="33"/>
      <c r="O124" s="41"/>
      <c r="P124" s="79">
        <f>P125+P168</f>
        <v>0</v>
      </c>
      <c r="Q124" s="41"/>
      <c r="R124" s="79">
        <f>R125+R168</f>
        <v>127.3262197</v>
      </c>
      <c r="S124" s="41"/>
      <c r="T124" s="80">
        <f>T125+T168</f>
        <v>154.2894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T124" s="10" t="s">
        <v>41</v>
      </c>
      <c r="AU124" s="10" t="s">
        <v>52</v>
      </c>
      <c r="BK124" s="81" t="e">
        <f>BK125+BK168</f>
        <v>#VALUE!</v>
      </c>
    </row>
    <row r="125" spans="2:63" s="7" customFormat="1" ht="25.9" customHeight="1">
      <c r="B125" s="82"/>
      <c r="D125" s="83" t="s">
        <v>41</v>
      </c>
      <c r="E125" s="84" t="s">
        <v>74</v>
      </c>
      <c r="F125" s="84" t="s">
        <v>75</v>
      </c>
      <c r="I125" s="85"/>
      <c r="J125" s="86" t="e">
        <f>BK125</f>
        <v>#VALUE!</v>
      </c>
      <c r="L125" s="82"/>
      <c r="M125" s="87"/>
      <c r="N125" s="88"/>
      <c r="O125" s="88"/>
      <c r="P125" s="89">
        <f>P126+P138+P153+P158+P166</f>
        <v>0</v>
      </c>
      <c r="Q125" s="88"/>
      <c r="R125" s="89">
        <f>R126+R138+R153+R158+R166</f>
        <v>127.28823469999999</v>
      </c>
      <c r="S125" s="88"/>
      <c r="T125" s="90">
        <f>T126+T138+T153+T158+T166</f>
        <v>154.2894</v>
      </c>
      <c r="AR125" s="83" t="s">
        <v>43</v>
      </c>
      <c r="AT125" s="91" t="s">
        <v>41</v>
      </c>
      <c r="AU125" s="91" t="s">
        <v>42</v>
      </c>
      <c r="AY125" s="83" t="s">
        <v>76</v>
      </c>
      <c r="BK125" s="92" t="e">
        <f>BK126+BK138+BK153+BK158+BK166</f>
        <v>#VALUE!</v>
      </c>
    </row>
    <row r="126" spans="2:63" s="7" customFormat="1" ht="22.9" customHeight="1">
      <c r="B126" s="82"/>
      <c r="D126" s="83" t="s">
        <v>41</v>
      </c>
      <c r="E126" s="93" t="s">
        <v>43</v>
      </c>
      <c r="F126" s="93" t="s">
        <v>77</v>
      </c>
      <c r="I126" s="85"/>
      <c r="J126" s="94" t="e">
        <f>BK126</f>
        <v>#VALUE!</v>
      </c>
      <c r="L126" s="82"/>
      <c r="M126" s="87"/>
      <c r="N126" s="88"/>
      <c r="O126" s="88"/>
      <c r="P126" s="89">
        <f>SUM(P127:P137)</f>
        <v>0</v>
      </c>
      <c r="Q126" s="88"/>
      <c r="R126" s="89">
        <f>SUM(R127:R137)</f>
        <v>0</v>
      </c>
      <c r="S126" s="88"/>
      <c r="T126" s="90">
        <f>SUM(T127:T137)</f>
        <v>88.395</v>
      </c>
      <c r="AR126" s="83" t="s">
        <v>43</v>
      </c>
      <c r="AT126" s="91" t="s">
        <v>41</v>
      </c>
      <c r="AU126" s="91" t="s">
        <v>43</v>
      </c>
      <c r="AY126" s="83" t="s">
        <v>76</v>
      </c>
      <c r="BK126" s="92" t="e">
        <f>SUM(BK127:BK137)</f>
        <v>#VALUE!</v>
      </c>
    </row>
    <row r="127" spans="1:65" s="2" customFormat="1" ht="16.5" customHeight="1">
      <c r="A127" s="19"/>
      <c r="B127" s="95"/>
      <c r="C127" s="96" t="s">
        <v>43</v>
      </c>
      <c r="D127" s="96" t="s">
        <v>78</v>
      </c>
      <c r="E127" s="97" t="s">
        <v>79</v>
      </c>
      <c r="F127" s="98" t="s">
        <v>80</v>
      </c>
      <c r="G127" s="99" t="s">
        <v>81</v>
      </c>
      <c r="H127" s="100">
        <v>249</v>
      </c>
      <c r="I127" s="145" t="s">
        <v>9</v>
      </c>
      <c r="J127" s="102" t="e">
        <f>ROUND(I127*H127,2)</f>
        <v>#VALUE!</v>
      </c>
      <c r="K127" s="103"/>
      <c r="L127" s="20"/>
      <c r="M127" s="104" t="s">
        <v>0</v>
      </c>
      <c r="N127" s="105" t="s">
        <v>24</v>
      </c>
      <c r="O127" s="34"/>
      <c r="P127" s="106">
        <f>O127*H127</f>
        <v>0</v>
      </c>
      <c r="Q127" s="106">
        <v>0</v>
      </c>
      <c r="R127" s="106">
        <f>Q127*H127</f>
        <v>0</v>
      </c>
      <c r="S127" s="106">
        <v>0.355</v>
      </c>
      <c r="T127" s="107">
        <f>S127*H127</f>
        <v>88.395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108" t="s">
        <v>82</v>
      </c>
      <c r="AT127" s="108" t="s">
        <v>78</v>
      </c>
      <c r="AU127" s="108" t="s">
        <v>45</v>
      </c>
      <c r="AY127" s="10" t="s">
        <v>76</v>
      </c>
      <c r="BE127" s="109" t="e">
        <f>IF(N127="základní",J127,0)</f>
        <v>#VALUE!</v>
      </c>
      <c r="BF127" s="109">
        <f>IF(N127="snížená",J127,0)</f>
        <v>0</v>
      </c>
      <c r="BG127" s="109">
        <f>IF(N127="zákl. přenesená",J127,0)</f>
        <v>0</v>
      </c>
      <c r="BH127" s="109">
        <f>IF(N127="sníž. přenesená",J127,0)</f>
        <v>0</v>
      </c>
      <c r="BI127" s="109">
        <f>IF(N127="nulová",J127,0)</f>
        <v>0</v>
      </c>
      <c r="BJ127" s="10" t="s">
        <v>43</v>
      </c>
      <c r="BK127" s="109" t="e">
        <f>ROUND(I127*H127,2)</f>
        <v>#VALUE!</v>
      </c>
      <c r="BL127" s="10" t="s">
        <v>82</v>
      </c>
      <c r="BM127" s="108" t="s">
        <v>83</v>
      </c>
    </row>
    <row r="128" spans="2:51" s="8" customFormat="1" ht="12">
      <c r="B128" s="110"/>
      <c r="D128" s="111" t="s">
        <v>84</v>
      </c>
      <c r="E128" s="112" t="s">
        <v>0</v>
      </c>
      <c r="F128" s="113" t="s">
        <v>85</v>
      </c>
      <c r="H128" s="114">
        <v>249</v>
      </c>
      <c r="I128" s="115"/>
      <c r="L128" s="110"/>
      <c r="M128" s="116"/>
      <c r="N128" s="117"/>
      <c r="O128" s="117"/>
      <c r="P128" s="117"/>
      <c r="Q128" s="117"/>
      <c r="R128" s="117"/>
      <c r="S128" s="117"/>
      <c r="T128" s="118"/>
      <c r="AT128" s="112" t="s">
        <v>84</v>
      </c>
      <c r="AU128" s="112" t="s">
        <v>45</v>
      </c>
      <c r="AV128" s="8" t="s">
        <v>45</v>
      </c>
      <c r="AW128" s="8" t="s">
        <v>16</v>
      </c>
      <c r="AX128" s="8" t="s">
        <v>42</v>
      </c>
      <c r="AY128" s="112" t="s">
        <v>76</v>
      </c>
    </row>
    <row r="129" spans="2:51" s="9" customFormat="1" ht="12">
      <c r="B129" s="119"/>
      <c r="D129" s="111" t="s">
        <v>84</v>
      </c>
      <c r="E129" s="120" t="s">
        <v>0</v>
      </c>
      <c r="F129" s="121" t="s">
        <v>86</v>
      </c>
      <c r="H129" s="122">
        <v>249</v>
      </c>
      <c r="I129" s="123"/>
      <c r="L129" s="119"/>
      <c r="M129" s="124"/>
      <c r="N129" s="125"/>
      <c r="O129" s="125"/>
      <c r="P129" s="125"/>
      <c r="Q129" s="125"/>
      <c r="R129" s="125"/>
      <c r="S129" s="125"/>
      <c r="T129" s="126"/>
      <c r="AT129" s="120" t="s">
        <v>84</v>
      </c>
      <c r="AU129" s="120" t="s">
        <v>45</v>
      </c>
      <c r="AV129" s="9" t="s">
        <v>82</v>
      </c>
      <c r="AW129" s="9" t="s">
        <v>16</v>
      </c>
      <c r="AX129" s="9" t="s">
        <v>43</v>
      </c>
      <c r="AY129" s="120" t="s">
        <v>76</v>
      </c>
    </row>
    <row r="130" spans="1:65" s="2" customFormat="1" ht="37.9" customHeight="1">
      <c r="A130" s="19"/>
      <c r="B130" s="95"/>
      <c r="C130" s="96" t="s">
        <v>45</v>
      </c>
      <c r="D130" s="96" t="s">
        <v>78</v>
      </c>
      <c r="E130" s="97" t="s">
        <v>87</v>
      </c>
      <c r="F130" s="98" t="s">
        <v>88</v>
      </c>
      <c r="G130" s="99" t="s">
        <v>89</v>
      </c>
      <c r="H130" s="100">
        <v>167.731</v>
      </c>
      <c r="I130" s="101"/>
      <c r="J130" s="102">
        <f>ROUND(I130*H130,2)</f>
        <v>0</v>
      </c>
      <c r="K130" s="103"/>
      <c r="L130" s="20"/>
      <c r="M130" s="104" t="s">
        <v>0</v>
      </c>
      <c r="N130" s="105" t="s">
        <v>24</v>
      </c>
      <c r="O130" s="34"/>
      <c r="P130" s="106">
        <f>O130*H130</f>
        <v>0</v>
      </c>
      <c r="Q130" s="106">
        <v>0</v>
      </c>
      <c r="R130" s="106">
        <f>Q130*H130</f>
        <v>0</v>
      </c>
      <c r="S130" s="106">
        <v>0</v>
      </c>
      <c r="T130" s="107">
        <f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108" t="s">
        <v>82</v>
      </c>
      <c r="AT130" s="108" t="s">
        <v>78</v>
      </c>
      <c r="AU130" s="108" t="s">
        <v>45</v>
      </c>
      <c r="AY130" s="10" t="s">
        <v>76</v>
      </c>
      <c r="BE130" s="109">
        <f>IF(N130="základní",J130,0)</f>
        <v>0</v>
      </c>
      <c r="BF130" s="109">
        <f>IF(N130="snížená",J130,0)</f>
        <v>0</v>
      </c>
      <c r="BG130" s="109">
        <f>IF(N130="zákl. přenesená",J130,0)</f>
        <v>0</v>
      </c>
      <c r="BH130" s="109">
        <f>IF(N130="sníž. přenesená",J130,0)</f>
        <v>0</v>
      </c>
      <c r="BI130" s="109">
        <f>IF(N130="nulová",J130,0)</f>
        <v>0</v>
      </c>
      <c r="BJ130" s="10" t="s">
        <v>43</v>
      </c>
      <c r="BK130" s="109">
        <f>ROUND(I130*H130,2)</f>
        <v>0</v>
      </c>
      <c r="BL130" s="10" t="s">
        <v>82</v>
      </c>
      <c r="BM130" s="108" t="s">
        <v>90</v>
      </c>
    </row>
    <row r="131" spans="2:51" s="8" customFormat="1" ht="12">
      <c r="B131" s="110"/>
      <c r="D131" s="111" t="s">
        <v>84</v>
      </c>
      <c r="E131" s="112" t="s">
        <v>0</v>
      </c>
      <c r="F131" s="113" t="s">
        <v>91</v>
      </c>
      <c r="H131" s="114">
        <v>167.731</v>
      </c>
      <c r="I131" s="115"/>
      <c r="L131" s="110"/>
      <c r="M131" s="116"/>
      <c r="N131" s="117"/>
      <c r="O131" s="117"/>
      <c r="P131" s="117"/>
      <c r="Q131" s="117"/>
      <c r="R131" s="117"/>
      <c r="S131" s="117"/>
      <c r="T131" s="118"/>
      <c r="AT131" s="112" t="s">
        <v>84</v>
      </c>
      <c r="AU131" s="112" t="s">
        <v>45</v>
      </c>
      <c r="AV131" s="8" t="s">
        <v>45</v>
      </c>
      <c r="AW131" s="8" t="s">
        <v>16</v>
      </c>
      <c r="AX131" s="8" t="s">
        <v>43</v>
      </c>
      <c r="AY131" s="112" t="s">
        <v>76</v>
      </c>
    </row>
    <row r="132" spans="1:65" s="2" customFormat="1" ht="37.9" customHeight="1">
      <c r="A132" s="19"/>
      <c r="B132" s="95"/>
      <c r="C132" s="96" t="s">
        <v>92</v>
      </c>
      <c r="D132" s="96" t="s">
        <v>78</v>
      </c>
      <c r="E132" s="97" t="s">
        <v>93</v>
      </c>
      <c r="F132" s="98" t="s">
        <v>94</v>
      </c>
      <c r="G132" s="99" t="s">
        <v>89</v>
      </c>
      <c r="H132" s="100">
        <v>167.731</v>
      </c>
      <c r="I132" s="101"/>
      <c r="J132" s="102">
        <f>ROUND(I132*H132,2)</f>
        <v>0</v>
      </c>
      <c r="K132" s="103"/>
      <c r="L132" s="20"/>
      <c r="M132" s="104" t="s">
        <v>0</v>
      </c>
      <c r="N132" s="105" t="s">
        <v>24</v>
      </c>
      <c r="O132" s="34"/>
      <c r="P132" s="106">
        <f>O132*H132</f>
        <v>0</v>
      </c>
      <c r="Q132" s="106">
        <v>0</v>
      </c>
      <c r="R132" s="106">
        <f>Q132*H132</f>
        <v>0</v>
      </c>
      <c r="S132" s="106">
        <v>0</v>
      </c>
      <c r="T132" s="107">
        <f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108" t="s">
        <v>82</v>
      </c>
      <c r="AT132" s="108" t="s">
        <v>78</v>
      </c>
      <c r="AU132" s="108" t="s">
        <v>45</v>
      </c>
      <c r="AY132" s="10" t="s">
        <v>76</v>
      </c>
      <c r="BE132" s="109">
        <f>IF(N132="základní",J132,0)</f>
        <v>0</v>
      </c>
      <c r="BF132" s="109">
        <f>IF(N132="snížená",J132,0)</f>
        <v>0</v>
      </c>
      <c r="BG132" s="109">
        <f>IF(N132="zákl. přenesená",J132,0)</f>
        <v>0</v>
      </c>
      <c r="BH132" s="109">
        <f>IF(N132="sníž. přenesená",J132,0)</f>
        <v>0</v>
      </c>
      <c r="BI132" s="109">
        <f>IF(N132="nulová",J132,0)</f>
        <v>0</v>
      </c>
      <c r="BJ132" s="10" t="s">
        <v>43</v>
      </c>
      <c r="BK132" s="109">
        <f>ROUND(I132*H132,2)</f>
        <v>0</v>
      </c>
      <c r="BL132" s="10" t="s">
        <v>82</v>
      </c>
      <c r="BM132" s="108" t="s">
        <v>95</v>
      </c>
    </row>
    <row r="133" spans="2:51" s="8" customFormat="1" ht="12">
      <c r="B133" s="110"/>
      <c r="D133" s="111" t="s">
        <v>84</v>
      </c>
      <c r="E133" s="112" t="s">
        <v>0</v>
      </c>
      <c r="F133" s="113" t="s">
        <v>91</v>
      </c>
      <c r="H133" s="114">
        <v>167.731</v>
      </c>
      <c r="I133" s="115"/>
      <c r="L133" s="110"/>
      <c r="M133" s="116"/>
      <c r="N133" s="117"/>
      <c r="O133" s="117"/>
      <c r="P133" s="117"/>
      <c r="Q133" s="117"/>
      <c r="R133" s="117"/>
      <c r="S133" s="117"/>
      <c r="T133" s="118"/>
      <c r="AT133" s="112" t="s">
        <v>84</v>
      </c>
      <c r="AU133" s="112" t="s">
        <v>45</v>
      </c>
      <c r="AV133" s="8" t="s">
        <v>45</v>
      </c>
      <c r="AW133" s="8" t="s">
        <v>16</v>
      </c>
      <c r="AX133" s="8" t="s">
        <v>43</v>
      </c>
      <c r="AY133" s="112" t="s">
        <v>76</v>
      </c>
    </row>
    <row r="134" spans="1:65" s="2" customFormat="1" ht="24.25" customHeight="1">
      <c r="A134" s="19"/>
      <c r="B134" s="95"/>
      <c r="C134" s="96" t="s">
        <v>82</v>
      </c>
      <c r="D134" s="96" t="s">
        <v>78</v>
      </c>
      <c r="E134" s="97" t="s">
        <v>96</v>
      </c>
      <c r="F134" s="98" t="s">
        <v>97</v>
      </c>
      <c r="G134" s="99" t="s">
        <v>89</v>
      </c>
      <c r="H134" s="100">
        <v>167.731</v>
      </c>
      <c r="I134" s="101"/>
      <c r="J134" s="102">
        <f>ROUND(I134*H134,2)</f>
        <v>0</v>
      </c>
      <c r="K134" s="103"/>
      <c r="L134" s="20"/>
      <c r="M134" s="104" t="s">
        <v>0</v>
      </c>
      <c r="N134" s="105" t="s">
        <v>24</v>
      </c>
      <c r="O134" s="34"/>
      <c r="P134" s="106">
        <f>O134*H134</f>
        <v>0</v>
      </c>
      <c r="Q134" s="106">
        <v>0</v>
      </c>
      <c r="R134" s="106">
        <f>Q134*H134</f>
        <v>0</v>
      </c>
      <c r="S134" s="106">
        <v>0</v>
      </c>
      <c r="T134" s="107">
        <f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108" t="s">
        <v>82</v>
      </c>
      <c r="AT134" s="108" t="s">
        <v>78</v>
      </c>
      <c r="AU134" s="108" t="s">
        <v>45</v>
      </c>
      <c r="AY134" s="10" t="s">
        <v>76</v>
      </c>
      <c r="BE134" s="109">
        <f>IF(N134="základní",J134,0)</f>
        <v>0</v>
      </c>
      <c r="BF134" s="109">
        <f>IF(N134="snížená",J134,0)</f>
        <v>0</v>
      </c>
      <c r="BG134" s="109">
        <f>IF(N134="zákl. přenesená",J134,0)</f>
        <v>0</v>
      </c>
      <c r="BH134" s="109">
        <f>IF(N134="sníž. přenesená",J134,0)</f>
        <v>0</v>
      </c>
      <c r="BI134" s="109">
        <f>IF(N134="nulová",J134,0)</f>
        <v>0</v>
      </c>
      <c r="BJ134" s="10" t="s">
        <v>43</v>
      </c>
      <c r="BK134" s="109">
        <f>ROUND(I134*H134,2)</f>
        <v>0</v>
      </c>
      <c r="BL134" s="10" t="s">
        <v>82</v>
      </c>
      <c r="BM134" s="108" t="s">
        <v>98</v>
      </c>
    </row>
    <row r="135" spans="2:51" s="8" customFormat="1" ht="12">
      <c r="B135" s="110"/>
      <c r="D135" s="111" t="s">
        <v>84</v>
      </c>
      <c r="E135" s="112" t="s">
        <v>0</v>
      </c>
      <c r="F135" s="113" t="s">
        <v>91</v>
      </c>
      <c r="H135" s="114">
        <v>167.731</v>
      </c>
      <c r="I135" s="115"/>
      <c r="L135" s="110"/>
      <c r="M135" s="116"/>
      <c r="N135" s="117"/>
      <c r="O135" s="117"/>
      <c r="P135" s="117"/>
      <c r="Q135" s="117"/>
      <c r="R135" s="117"/>
      <c r="S135" s="117"/>
      <c r="T135" s="118"/>
      <c r="AT135" s="112" t="s">
        <v>84</v>
      </c>
      <c r="AU135" s="112" t="s">
        <v>45</v>
      </c>
      <c r="AV135" s="8" t="s">
        <v>45</v>
      </c>
      <c r="AW135" s="8" t="s">
        <v>16</v>
      </c>
      <c r="AX135" s="8" t="s">
        <v>43</v>
      </c>
      <c r="AY135" s="112" t="s">
        <v>76</v>
      </c>
    </row>
    <row r="136" spans="1:65" s="2" customFormat="1" ht="24.25" customHeight="1">
      <c r="A136" s="19"/>
      <c r="B136" s="95"/>
      <c r="C136" s="96" t="s">
        <v>99</v>
      </c>
      <c r="D136" s="96" t="s">
        <v>78</v>
      </c>
      <c r="E136" s="97" t="s">
        <v>100</v>
      </c>
      <c r="F136" s="98" t="s">
        <v>101</v>
      </c>
      <c r="G136" s="99" t="s">
        <v>102</v>
      </c>
      <c r="H136" s="100">
        <v>268.37</v>
      </c>
      <c r="I136" s="101"/>
      <c r="J136" s="102">
        <f>ROUND(I136*H136,2)</f>
        <v>0</v>
      </c>
      <c r="K136" s="103"/>
      <c r="L136" s="20"/>
      <c r="M136" s="104" t="s">
        <v>0</v>
      </c>
      <c r="N136" s="105" t="s">
        <v>24</v>
      </c>
      <c r="O136" s="34"/>
      <c r="P136" s="106">
        <f>O136*H136</f>
        <v>0</v>
      </c>
      <c r="Q136" s="106">
        <v>0</v>
      </c>
      <c r="R136" s="106">
        <f>Q136*H136</f>
        <v>0</v>
      </c>
      <c r="S136" s="106">
        <v>0</v>
      </c>
      <c r="T136" s="107">
        <f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108" t="s">
        <v>82</v>
      </c>
      <c r="AT136" s="108" t="s">
        <v>78</v>
      </c>
      <c r="AU136" s="108" t="s">
        <v>45</v>
      </c>
      <c r="AY136" s="10" t="s">
        <v>76</v>
      </c>
      <c r="BE136" s="109">
        <f>IF(N136="základní",J136,0)</f>
        <v>0</v>
      </c>
      <c r="BF136" s="109">
        <f>IF(N136="snížená",J136,0)</f>
        <v>0</v>
      </c>
      <c r="BG136" s="109">
        <f>IF(N136="zákl. přenesená",J136,0)</f>
        <v>0</v>
      </c>
      <c r="BH136" s="109">
        <f>IF(N136="sníž. přenesená",J136,0)</f>
        <v>0</v>
      </c>
      <c r="BI136" s="109">
        <f>IF(N136="nulová",J136,0)</f>
        <v>0</v>
      </c>
      <c r="BJ136" s="10" t="s">
        <v>43</v>
      </c>
      <c r="BK136" s="109">
        <f>ROUND(I136*H136,2)</f>
        <v>0</v>
      </c>
      <c r="BL136" s="10" t="s">
        <v>82</v>
      </c>
      <c r="BM136" s="108" t="s">
        <v>103</v>
      </c>
    </row>
    <row r="137" spans="2:51" s="8" customFormat="1" ht="12">
      <c r="B137" s="110"/>
      <c r="D137" s="111" t="s">
        <v>84</v>
      </c>
      <c r="E137" s="112" t="s">
        <v>0</v>
      </c>
      <c r="F137" s="113" t="s">
        <v>104</v>
      </c>
      <c r="H137" s="114">
        <v>268.37</v>
      </c>
      <c r="I137" s="115"/>
      <c r="L137" s="110"/>
      <c r="M137" s="116"/>
      <c r="N137" s="117"/>
      <c r="O137" s="117"/>
      <c r="P137" s="117"/>
      <c r="Q137" s="117"/>
      <c r="R137" s="117"/>
      <c r="S137" s="117"/>
      <c r="T137" s="118"/>
      <c r="AT137" s="112" t="s">
        <v>84</v>
      </c>
      <c r="AU137" s="112" t="s">
        <v>45</v>
      </c>
      <c r="AV137" s="8" t="s">
        <v>45</v>
      </c>
      <c r="AW137" s="8" t="s">
        <v>16</v>
      </c>
      <c r="AX137" s="8" t="s">
        <v>43</v>
      </c>
      <c r="AY137" s="112" t="s">
        <v>76</v>
      </c>
    </row>
    <row r="138" spans="2:63" s="7" customFormat="1" ht="22.9" customHeight="1">
      <c r="B138" s="82"/>
      <c r="D138" s="83" t="s">
        <v>41</v>
      </c>
      <c r="E138" s="93" t="s">
        <v>99</v>
      </c>
      <c r="F138" s="93" t="s">
        <v>105</v>
      </c>
      <c r="I138" s="85"/>
      <c r="J138" s="94">
        <f>BK138</f>
        <v>0</v>
      </c>
      <c r="L138" s="82"/>
      <c r="M138" s="87"/>
      <c r="N138" s="88"/>
      <c r="O138" s="88"/>
      <c r="P138" s="89">
        <f>SUM(P139:P152)</f>
        <v>0</v>
      </c>
      <c r="Q138" s="88"/>
      <c r="R138" s="89">
        <f>SUM(R139:R152)</f>
        <v>127.28823469999999</v>
      </c>
      <c r="S138" s="88"/>
      <c r="T138" s="90">
        <f>SUM(T139:T152)</f>
        <v>0</v>
      </c>
      <c r="AR138" s="83" t="s">
        <v>43</v>
      </c>
      <c r="AT138" s="91" t="s">
        <v>41</v>
      </c>
      <c r="AU138" s="91" t="s">
        <v>43</v>
      </c>
      <c r="AY138" s="83" t="s">
        <v>76</v>
      </c>
      <c r="BK138" s="92">
        <f>SUM(BK139:BK152)</f>
        <v>0</v>
      </c>
    </row>
    <row r="139" spans="1:65" s="2" customFormat="1" ht="24.25" customHeight="1">
      <c r="A139" s="19"/>
      <c r="B139" s="95"/>
      <c r="C139" s="96" t="s">
        <v>106</v>
      </c>
      <c r="D139" s="96" t="s">
        <v>78</v>
      </c>
      <c r="E139" s="97" t="s">
        <v>107</v>
      </c>
      <c r="F139" s="98" t="s">
        <v>108</v>
      </c>
      <c r="G139" s="99" t="s">
        <v>81</v>
      </c>
      <c r="H139" s="100">
        <v>479.23</v>
      </c>
      <c r="I139" s="101"/>
      <c r="J139" s="102">
        <f>ROUND(I139*H139,2)</f>
        <v>0</v>
      </c>
      <c r="K139" s="103"/>
      <c r="L139" s="20"/>
      <c r="M139" s="104" t="s">
        <v>0</v>
      </c>
      <c r="N139" s="105" t="s">
        <v>24</v>
      </c>
      <c r="O139" s="34"/>
      <c r="P139" s="106">
        <f>O139*H139</f>
        <v>0</v>
      </c>
      <c r="Q139" s="106">
        <v>0</v>
      </c>
      <c r="R139" s="106">
        <f>Q139*H139</f>
        <v>0</v>
      </c>
      <c r="S139" s="106">
        <v>0</v>
      </c>
      <c r="T139" s="107">
        <f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108" t="s">
        <v>82</v>
      </c>
      <c r="AT139" s="108" t="s">
        <v>78</v>
      </c>
      <c r="AU139" s="108" t="s">
        <v>45</v>
      </c>
      <c r="AY139" s="10" t="s">
        <v>76</v>
      </c>
      <c r="BE139" s="109">
        <f>IF(N139="základní",J139,0)</f>
        <v>0</v>
      </c>
      <c r="BF139" s="109">
        <f>IF(N139="snížená",J139,0)</f>
        <v>0</v>
      </c>
      <c r="BG139" s="109">
        <f>IF(N139="zákl. přenesená",J139,0)</f>
        <v>0</v>
      </c>
      <c r="BH139" s="109">
        <f>IF(N139="sníž. přenesená",J139,0)</f>
        <v>0</v>
      </c>
      <c r="BI139" s="109">
        <f>IF(N139="nulová",J139,0)</f>
        <v>0</v>
      </c>
      <c r="BJ139" s="10" t="s">
        <v>43</v>
      </c>
      <c r="BK139" s="109">
        <f>ROUND(I139*H139,2)</f>
        <v>0</v>
      </c>
      <c r="BL139" s="10" t="s">
        <v>82</v>
      </c>
      <c r="BM139" s="108" t="s">
        <v>109</v>
      </c>
    </row>
    <row r="140" spans="2:51" s="8" customFormat="1" ht="12">
      <c r="B140" s="110"/>
      <c r="D140" s="111" t="s">
        <v>84</v>
      </c>
      <c r="E140" s="112" t="s">
        <v>0</v>
      </c>
      <c r="F140" s="113" t="s">
        <v>110</v>
      </c>
      <c r="H140" s="114">
        <v>166</v>
      </c>
      <c r="I140" s="115"/>
      <c r="L140" s="110"/>
      <c r="M140" s="116"/>
      <c r="N140" s="117"/>
      <c r="O140" s="117"/>
      <c r="P140" s="117"/>
      <c r="Q140" s="117"/>
      <c r="R140" s="117"/>
      <c r="S140" s="117"/>
      <c r="T140" s="118"/>
      <c r="AT140" s="112" t="s">
        <v>84</v>
      </c>
      <c r="AU140" s="112" t="s">
        <v>45</v>
      </c>
      <c r="AV140" s="8" t="s">
        <v>45</v>
      </c>
      <c r="AW140" s="8" t="s">
        <v>16</v>
      </c>
      <c r="AX140" s="8" t="s">
        <v>42</v>
      </c>
      <c r="AY140" s="112" t="s">
        <v>76</v>
      </c>
    </row>
    <row r="141" spans="2:51" s="8" customFormat="1" ht="12">
      <c r="B141" s="110"/>
      <c r="D141" s="111" t="s">
        <v>84</v>
      </c>
      <c r="E141" s="112" t="s">
        <v>0</v>
      </c>
      <c r="F141" s="113" t="s">
        <v>111</v>
      </c>
      <c r="H141" s="114">
        <v>263.25</v>
      </c>
      <c r="I141" s="115"/>
      <c r="L141" s="110"/>
      <c r="M141" s="116"/>
      <c r="N141" s="117"/>
      <c r="O141" s="117"/>
      <c r="P141" s="117"/>
      <c r="Q141" s="117"/>
      <c r="R141" s="117"/>
      <c r="S141" s="117"/>
      <c r="T141" s="118"/>
      <c r="AT141" s="112" t="s">
        <v>84</v>
      </c>
      <c r="AU141" s="112" t="s">
        <v>45</v>
      </c>
      <c r="AV141" s="8" t="s">
        <v>45</v>
      </c>
      <c r="AW141" s="8" t="s">
        <v>16</v>
      </c>
      <c r="AX141" s="8" t="s">
        <v>42</v>
      </c>
      <c r="AY141" s="112" t="s">
        <v>76</v>
      </c>
    </row>
    <row r="142" spans="2:51" s="8" customFormat="1" ht="12">
      <c r="B142" s="110"/>
      <c r="D142" s="111" t="s">
        <v>84</v>
      </c>
      <c r="E142" s="112" t="s">
        <v>0</v>
      </c>
      <c r="F142" s="113" t="s">
        <v>112</v>
      </c>
      <c r="H142" s="114">
        <v>49.98</v>
      </c>
      <c r="I142" s="115"/>
      <c r="L142" s="110"/>
      <c r="M142" s="116"/>
      <c r="N142" s="117"/>
      <c r="O142" s="117"/>
      <c r="P142" s="117"/>
      <c r="Q142" s="117"/>
      <c r="R142" s="117"/>
      <c r="S142" s="117"/>
      <c r="T142" s="118"/>
      <c r="AT142" s="112" t="s">
        <v>84</v>
      </c>
      <c r="AU142" s="112" t="s">
        <v>45</v>
      </c>
      <c r="AV142" s="8" t="s">
        <v>45</v>
      </c>
      <c r="AW142" s="8" t="s">
        <v>16</v>
      </c>
      <c r="AX142" s="8" t="s">
        <v>42</v>
      </c>
      <c r="AY142" s="112" t="s">
        <v>76</v>
      </c>
    </row>
    <row r="143" spans="2:51" s="9" customFormat="1" ht="12">
      <c r="B143" s="119"/>
      <c r="D143" s="111" t="s">
        <v>84</v>
      </c>
      <c r="E143" s="120" t="s">
        <v>0</v>
      </c>
      <c r="F143" s="121" t="s">
        <v>86</v>
      </c>
      <c r="H143" s="122">
        <v>479.23</v>
      </c>
      <c r="I143" s="123"/>
      <c r="L143" s="119"/>
      <c r="M143" s="124"/>
      <c r="N143" s="125"/>
      <c r="O143" s="125"/>
      <c r="P143" s="125"/>
      <c r="Q143" s="125"/>
      <c r="R143" s="125"/>
      <c r="S143" s="125"/>
      <c r="T143" s="126"/>
      <c r="AT143" s="120" t="s">
        <v>84</v>
      </c>
      <c r="AU143" s="120" t="s">
        <v>45</v>
      </c>
      <c r="AV143" s="9" t="s">
        <v>82</v>
      </c>
      <c r="AW143" s="9" t="s">
        <v>16</v>
      </c>
      <c r="AX143" s="9" t="s">
        <v>43</v>
      </c>
      <c r="AY143" s="120" t="s">
        <v>76</v>
      </c>
    </row>
    <row r="144" spans="1:65" s="2" customFormat="1" ht="24.25" customHeight="1">
      <c r="A144" s="19"/>
      <c r="B144" s="95"/>
      <c r="C144" s="96" t="s">
        <v>113</v>
      </c>
      <c r="D144" s="96" t="s">
        <v>78</v>
      </c>
      <c r="E144" s="97" t="s">
        <v>114</v>
      </c>
      <c r="F144" s="98" t="s">
        <v>115</v>
      </c>
      <c r="G144" s="99" t="s">
        <v>81</v>
      </c>
      <c r="H144" s="100">
        <v>479.23</v>
      </c>
      <c r="I144" s="101"/>
      <c r="J144" s="102">
        <f>ROUND(I144*H144,2)</f>
        <v>0</v>
      </c>
      <c r="K144" s="103"/>
      <c r="L144" s="20"/>
      <c r="M144" s="104" t="s">
        <v>0</v>
      </c>
      <c r="N144" s="105" t="s">
        <v>24</v>
      </c>
      <c r="O144" s="34"/>
      <c r="P144" s="106">
        <f>O144*H144</f>
        <v>0</v>
      </c>
      <c r="Q144" s="106">
        <v>0</v>
      </c>
      <c r="R144" s="106">
        <f>Q144*H144</f>
        <v>0</v>
      </c>
      <c r="S144" s="106">
        <v>0</v>
      </c>
      <c r="T144" s="107">
        <f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108" t="s">
        <v>82</v>
      </c>
      <c r="AT144" s="108" t="s">
        <v>78</v>
      </c>
      <c r="AU144" s="108" t="s">
        <v>45</v>
      </c>
      <c r="AY144" s="10" t="s">
        <v>76</v>
      </c>
      <c r="BE144" s="109">
        <f>IF(N144="základní",J144,0)</f>
        <v>0</v>
      </c>
      <c r="BF144" s="109">
        <f>IF(N144="snížená",J144,0)</f>
        <v>0</v>
      </c>
      <c r="BG144" s="109">
        <f>IF(N144="zákl. přenesená",J144,0)</f>
        <v>0</v>
      </c>
      <c r="BH144" s="109">
        <f>IF(N144="sníž. přenesená",J144,0)</f>
        <v>0</v>
      </c>
      <c r="BI144" s="109">
        <f>IF(N144="nulová",J144,0)</f>
        <v>0</v>
      </c>
      <c r="BJ144" s="10" t="s">
        <v>43</v>
      </c>
      <c r="BK144" s="109">
        <f>ROUND(I144*H144,2)</f>
        <v>0</v>
      </c>
      <c r="BL144" s="10" t="s">
        <v>82</v>
      </c>
      <c r="BM144" s="108" t="s">
        <v>116</v>
      </c>
    </row>
    <row r="145" spans="2:51" s="8" customFormat="1" ht="12">
      <c r="B145" s="110"/>
      <c r="D145" s="111" t="s">
        <v>84</v>
      </c>
      <c r="E145" s="112" t="s">
        <v>0</v>
      </c>
      <c r="F145" s="113" t="s">
        <v>110</v>
      </c>
      <c r="H145" s="114">
        <v>166</v>
      </c>
      <c r="I145" s="115"/>
      <c r="L145" s="110"/>
      <c r="M145" s="116"/>
      <c r="N145" s="117"/>
      <c r="O145" s="117"/>
      <c r="P145" s="117"/>
      <c r="Q145" s="117"/>
      <c r="R145" s="117"/>
      <c r="S145" s="117"/>
      <c r="T145" s="118"/>
      <c r="AT145" s="112" t="s">
        <v>84</v>
      </c>
      <c r="AU145" s="112" t="s">
        <v>45</v>
      </c>
      <c r="AV145" s="8" t="s">
        <v>45</v>
      </c>
      <c r="AW145" s="8" t="s">
        <v>16</v>
      </c>
      <c r="AX145" s="8" t="s">
        <v>42</v>
      </c>
      <c r="AY145" s="112" t="s">
        <v>76</v>
      </c>
    </row>
    <row r="146" spans="2:51" s="8" customFormat="1" ht="12">
      <c r="B146" s="110"/>
      <c r="D146" s="111" t="s">
        <v>84</v>
      </c>
      <c r="E146" s="112" t="s">
        <v>0</v>
      </c>
      <c r="F146" s="113" t="s">
        <v>111</v>
      </c>
      <c r="H146" s="114">
        <v>263.25</v>
      </c>
      <c r="I146" s="115"/>
      <c r="L146" s="110"/>
      <c r="M146" s="116"/>
      <c r="N146" s="117"/>
      <c r="O146" s="117"/>
      <c r="P146" s="117"/>
      <c r="Q146" s="117"/>
      <c r="R146" s="117"/>
      <c r="S146" s="117"/>
      <c r="T146" s="118"/>
      <c r="AT146" s="112" t="s">
        <v>84</v>
      </c>
      <c r="AU146" s="112" t="s">
        <v>45</v>
      </c>
      <c r="AV146" s="8" t="s">
        <v>45</v>
      </c>
      <c r="AW146" s="8" t="s">
        <v>16</v>
      </c>
      <c r="AX146" s="8" t="s">
        <v>42</v>
      </c>
      <c r="AY146" s="112" t="s">
        <v>76</v>
      </c>
    </row>
    <row r="147" spans="2:51" s="8" customFormat="1" ht="12">
      <c r="B147" s="110"/>
      <c r="D147" s="111" t="s">
        <v>84</v>
      </c>
      <c r="E147" s="112" t="s">
        <v>0</v>
      </c>
      <c r="F147" s="113" t="s">
        <v>112</v>
      </c>
      <c r="H147" s="114">
        <v>49.98</v>
      </c>
      <c r="I147" s="115"/>
      <c r="L147" s="110"/>
      <c r="M147" s="116"/>
      <c r="N147" s="117"/>
      <c r="O147" s="117"/>
      <c r="P147" s="117"/>
      <c r="Q147" s="117"/>
      <c r="R147" s="117"/>
      <c r="S147" s="117"/>
      <c r="T147" s="118"/>
      <c r="AT147" s="112" t="s">
        <v>84</v>
      </c>
      <c r="AU147" s="112" t="s">
        <v>45</v>
      </c>
      <c r="AV147" s="8" t="s">
        <v>45</v>
      </c>
      <c r="AW147" s="8" t="s">
        <v>16</v>
      </c>
      <c r="AX147" s="8" t="s">
        <v>42</v>
      </c>
      <c r="AY147" s="112" t="s">
        <v>76</v>
      </c>
    </row>
    <row r="148" spans="2:51" s="9" customFormat="1" ht="12">
      <c r="B148" s="119"/>
      <c r="D148" s="111" t="s">
        <v>84</v>
      </c>
      <c r="E148" s="120" t="s">
        <v>0</v>
      </c>
      <c r="F148" s="121" t="s">
        <v>86</v>
      </c>
      <c r="H148" s="122">
        <v>479.23</v>
      </c>
      <c r="I148" s="123"/>
      <c r="L148" s="119"/>
      <c r="M148" s="124"/>
      <c r="N148" s="125"/>
      <c r="O148" s="125"/>
      <c r="P148" s="125"/>
      <c r="Q148" s="125"/>
      <c r="R148" s="125"/>
      <c r="S148" s="125"/>
      <c r="T148" s="126"/>
      <c r="AT148" s="120" t="s">
        <v>84</v>
      </c>
      <c r="AU148" s="120" t="s">
        <v>45</v>
      </c>
      <c r="AV148" s="9" t="s">
        <v>82</v>
      </c>
      <c r="AW148" s="9" t="s">
        <v>16</v>
      </c>
      <c r="AX148" s="9" t="s">
        <v>43</v>
      </c>
      <c r="AY148" s="120" t="s">
        <v>76</v>
      </c>
    </row>
    <row r="149" spans="1:65" s="2" customFormat="1" ht="24.25" customHeight="1">
      <c r="A149" s="19"/>
      <c r="B149" s="95"/>
      <c r="C149" s="96" t="s">
        <v>117</v>
      </c>
      <c r="D149" s="96" t="s">
        <v>78</v>
      </c>
      <c r="E149" s="97" t="s">
        <v>118</v>
      </c>
      <c r="F149" s="98" t="s">
        <v>119</v>
      </c>
      <c r="G149" s="99" t="s">
        <v>81</v>
      </c>
      <c r="H149" s="100">
        <v>479.23</v>
      </c>
      <c r="I149" s="101"/>
      <c r="J149" s="102">
        <f>ROUND(I149*H149,2)</f>
        <v>0</v>
      </c>
      <c r="K149" s="103"/>
      <c r="L149" s="20"/>
      <c r="M149" s="104" t="s">
        <v>0</v>
      </c>
      <c r="N149" s="105" t="s">
        <v>24</v>
      </c>
      <c r="O149" s="34"/>
      <c r="P149" s="106">
        <f>O149*H149</f>
        <v>0</v>
      </c>
      <c r="Q149" s="106">
        <v>0.11162</v>
      </c>
      <c r="R149" s="106">
        <f>Q149*H149</f>
        <v>53.4916526</v>
      </c>
      <c r="S149" s="106">
        <v>0</v>
      </c>
      <c r="T149" s="107">
        <f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108" t="s">
        <v>82</v>
      </c>
      <c r="AT149" s="108" t="s">
        <v>78</v>
      </c>
      <c r="AU149" s="108" t="s">
        <v>45</v>
      </c>
      <c r="AY149" s="10" t="s">
        <v>76</v>
      </c>
      <c r="BE149" s="109">
        <f>IF(N149="základní",J149,0)</f>
        <v>0</v>
      </c>
      <c r="BF149" s="109">
        <f>IF(N149="snížená",J149,0)</f>
        <v>0</v>
      </c>
      <c r="BG149" s="109">
        <f>IF(N149="zákl. přenesená",J149,0)</f>
        <v>0</v>
      </c>
      <c r="BH149" s="109">
        <f>IF(N149="sníž. přenesená",J149,0)</f>
        <v>0</v>
      </c>
      <c r="BI149" s="109">
        <f>IF(N149="nulová",J149,0)</f>
        <v>0</v>
      </c>
      <c r="BJ149" s="10" t="s">
        <v>43</v>
      </c>
      <c r="BK149" s="109">
        <f>ROUND(I149*H149,2)</f>
        <v>0</v>
      </c>
      <c r="BL149" s="10" t="s">
        <v>82</v>
      </c>
      <c r="BM149" s="108" t="s">
        <v>120</v>
      </c>
    </row>
    <row r="150" spans="1:65" s="2" customFormat="1" ht="16.5" customHeight="1">
      <c r="A150" s="19"/>
      <c r="B150" s="95"/>
      <c r="C150" s="127" t="s">
        <v>121</v>
      </c>
      <c r="D150" s="127" t="s">
        <v>122</v>
      </c>
      <c r="E150" s="128" t="s">
        <v>123</v>
      </c>
      <c r="F150" s="129" t="s">
        <v>124</v>
      </c>
      <c r="G150" s="130" t="s">
        <v>81</v>
      </c>
      <c r="H150" s="131">
        <v>484.022</v>
      </c>
      <c r="I150" s="132"/>
      <c r="J150" s="133">
        <f>ROUND(I150*H150,2)</f>
        <v>0</v>
      </c>
      <c r="K150" s="134"/>
      <c r="L150" s="135"/>
      <c r="M150" s="136" t="s">
        <v>0</v>
      </c>
      <c r="N150" s="137" t="s">
        <v>24</v>
      </c>
      <c r="O150" s="34"/>
      <c r="P150" s="106">
        <f>O150*H150</f>
        <v>0</v>
      </c>
      <c r="Q150" s="106">
        <v>0.152</v>
      </c>
      <c r="R150" s="106">
        <f>Q150*H150</f>
        <v>73.571344</v>
      </c>
      <c r="S150" s="106">
        <v>0</v>
      </c>
      <c r="T150" s="107">
        <f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108" t="s">
        <v>117</v>
      </c>
      <c r="AT150" s="108" t="s">
        <v>122</v>
      </c>
      <c r="AU150" s="108" t="s">
        <v>45</v>
      </c>
      <c r="AY150" s="10" t="s">
        <v>76</v>
      </c>
      <c r="BE150" s="109">
        <f>IF(N150="základní",J150,0)</f>
        <v>0</v>
      </c>
      <c r="BF150" s="109">
        <f>IF(N150="snížená",J150,0)</f>
        <v>0</v>
      </c>
      <c r="BG150" s="109">
        <f>IF(N150="zákl. přenesená",J150,0)</f>
        <v>0</v>
      </c>
      <c r="BH150" s="109">
        <f>IF(N150="sníž. přenesená",J150,0)</f>
        <v>0</v>
      </c>
      <c r="BI150" s="109">
        <f>IF(N150="nulová",J150,0)</f>
        <v>0</v>
      </c>
      <c r="BJ150" s="10" t="s">
        <v>43</v>
      </c>
      <c r="BK150" s="109">
        <f>ROUND(I150*H150,2)</f>
        <v>0</v>
      </c>
      <c r="BL150" s="10" t="s">
        <v>82</v>
      </c>
      <c r="BM150" s="108" t="s">
        <v>125</v>
      </c>
    </row>
    <row r="151" spans="2:51" s="8" customFormat="1" ht="12">
      <c r="B151" s="110"/>
      <c r="D151" s="111" t="s">
        <v>84</v>
      </c>
      <c r="F151" s="113" t="s">
        <v>126</v>
      </c>
      <c r="H151" s="114">
        <v>484.022</v>
      </c>
      <c r="I151" s="115"/>
      <c r="L151" s="110"/>
      <c r="M151" s="116"/>
      <c r="N151" s="117"/>
      <c r="O151" s="117"/>
      <c r="P151" s="117"/>
      <c r="Q151" s="117"/>
      <c r="R151" s="117"/>
      <c r="S151" s="117"/>
      <c r="T151" s="118"/>
      <c r="AT151" s="112" t="s">
        <v>84</v>
      </c>
      <c r="AU151" s="112" t="s">
        <v>45</v>
      </c>
      <c r="AV151" s="8" t="s">
        <v>45</v>
      </c>
      <c r="AW151" s="8" t="s">
        <v>1</v>
      </c>
      <c r="AX151" s="8" t="s">
        <v>43</v>
      </c>
      <c r="AY151" s="112" t="s">
        <v>76</v>
      </c>
    </row>
    <row r="152" spans="1:65" s="2" customFormat="1" ht="24.25" customHeight="1">
      <c r="A152" s="19"/>
      <c r="B152" s="95"/>
      <c r="C152" s="96" t="s">
        <v>127</v>
      </c>
      <c r="D152" s="96" t="s">
        <v>78</v>
      </c>
      <c r="E152" s="97" t="s">
        <v>128</v>
      </c>
      <c r="F152" s="98" t="s">
        <v>129</v>
      </c>
      <c r="G152" s="99" t="s">
        <v>81</v>
      </c>
      <c r="H152" s="100">
        <v>479.23</v>
      </c>
      <c r="I152" s="101"/>
      <c r="J152" s="102">
        <f>ROUND(I152*H152,2)</f>
        <v>0</v>
      </c>
      <c r="K152" s="103"/>
      <c r="L152" s="20"/>
      <c r="M152" s="104" t="s">
        <v>0</v>
      </c>
      <c r="N152" s="105" t="s">
        <v>24</v>
      </c>
      <c r="O152" s="34"/>
      <c r="P152" s="106">
        <f>O152*H152</f>
        <v>0</v>
      </c>
      <c r="Q152" s="106">
        <v>0.00047</v>
      </c>
      <c r="R152" s="106">
        <f>Q152*H152</f>
        <v>0.2252381</v>
      </c>
      <c r="S152" s="106">
        <v>0</v>
      </c>
      <c r="T152" s="107">
        <f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108" t="s">
        <v>82</v>
      </c>
      <c r="AT152" s="108" t="s">
        <v>78</v>
      </c>
      <c r="AU152" s="108" t="s">
        <v>45</v>
      </c>
      <c r="AY152" s="10" t="s">
        <v>76</v>
      </c>
      <c r="BE152" s="109">
        <f>IF(N152="základní",J152,0)</f>
        <v>0</v>
      </c>
      <c r="BF152" s="109">
        <f>IF(N152="snížená",J152,0)</f>
        <v>0</v>
      </c>
      <c r="BG152" s="109">
        <f>IF(N152="zákl. přenesená",J152,0)</f>
        <v>0</v>
      </c>
      <c r="BH152" s="109">
        <f>IF(N152="sníž. přenesená",J152,0)</f>
        <v>0</v>
      </c>
      <c r="BI152" s="109">
        <f>IF(N152="nulová",J152,0)</f>
        <v>0</v>
      </c>
      <c r="BJ152" s="10" t="s">
        <v>43</v>
      </c>
      <c r="BK152" s="109">
        <f>ROUND(I152*H152,2)</f>
        <v>0</v>
      </c>
      <c r="BL152" s="10" t="s">
        <v>82</v>
      </c>
      <c r="BM152" s="108" t="s">
        <v>130</v>
      </c>
    </row>
    <row r="153" spans="2:63" s="7" customFormat="1" ht="22.9" customHeight="1">
      <c r="B153" s="82"/>
      <c r="D153" s="83" t="s">
        <v>41</v>
      </c>
      <c r="E153" s="93" t="s">
        <v>121</v>
      </c>
      <c r="F153" s="93" t="s">
        <v>131</v>
      </c>
      <c r="I153" s="85"/>
      <c r="J153" s="94">
        <f>BK153</f>
        <v>0</v>
      </c>
      <c r="L153" s="82"/>
      <c r="M153" s="87"/>
      <c r="N153" s="88"/>
      <c r="O153" s="88"/>
      <c r="P153" s="89">
        <f>SUM(P154:P157)</f>
        <v>0</v>
      </c>
      <c r="Q153" s="88"/>
      <c r="R153" s="89">
        <f>SUM(R154:R157)</f>
        <v>0</v>
      </c>
      <c r="S153" s="88"/>
      <c r="T153" s="90">
        <f>SUM(T154:T157)</f>
        <v>65.8944</v>
      </c>
      <c r="AR153" s="83" t="s">
        <v>43</v>
      </c>
      <c r="AT153" s="91" t="s">
        <v>41</v>
      </c>
      <c r="AU153" s="91" t="s">
        <v>43</v>
      </c>
      <c r="AY153" s="83" t="s">
        <v>76</v>
      </c>
      <c r="BK153" s="92">
        <f>SUM(BK154:BK157)</f>
        <v>0</v>
      </c>
    </row>
    <row r="154" spans="1:65" s="2" customFormat="1" ht="33" customHeight="1">
      <c r="A154" s="19"/>
      <c r="B154" s="95"/>
      <c r="C154" s="96" t="s">
        <v>132</v>
      </c>
      <c r="D154" s="96" t="s">
        <v>78</v>
      </c>
      <c r="E154" s="97" t="s">
        <v>133</v>
      </c>
      <c r="F154" s="98" t="s">
        <v>134</v>
      </c>
      <c r="G154" s="99" t="s">
        <v>89</v>
      </c>
      <c r="H154" s="100">
        <v>29.952</v>
      </c>
      <c r="I154" s="101"/>
      <c r="J154" s="102">
        <f>ROUND(I154*H154,2)</f>
        <v>0</v>
      </c>
      <c r="K154" s="103"/>
      <c r="L154" s="20"/>
      <c r="M154" s="104" t="s">
        <v>0</v>
      </c>
      <c r="N154" s="105" t="s">
        <v>24</v>
      </c>
      <c r="O154" s="34"/>
      <c r="P154" s="106">
        <f>O154*H154</f>
        <v>0</v>
      </c>
      <c r="Q154" s="106">
        <v>0</v>
      </c>
      <c r="R154" s="106">
        <f>Q154*H154</f>
        <v>0</v>
      </c>
      <c r="S154" s="106">
        <v>2.2</v>
      </c>
      <c r="T154" s="107">
        <f>S154*H154</f>
        <v>65.8944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108" t="s">
        <v>82</v>
      </c>
      <c r="AT154" s="108" t="s">
        <v>78</v>
      </c>
      <c r="AU154" s="108" t="s">
        <v>45</v>
      </c>
      <c r="AY154" s="10" t="s">
        <v>76</v>
      </c>
      <c r="BE154" s="109">
        <f>IF(N154="základní",J154,0)</f>
        <v>0</v>
      </c>
      <c r="BF154" s="109">
        <f>IF(N154="snížená",J154,0)</f>
        <v>0</v>
      </c>
      <c r="BG154" s="109">
        <f>IF(N154="zákl. přenesená",J154,0)</f>
        <v>0</v>
      </c>
      <c r="BH154" s="109">
        <f>IF(N154="sníž. přenesená",J154,0)</f>
        <v>0</v>
      </c>
      <c r="BI154" s="109">
        <f>IF(N154="nulová",J154,0)</f>
        <v>0</v>
      </c>
      <c r="BJ154" s="10" t="s">
        <v>43</v>
      </c>
      <c r="BK154" s="109">
        <f>ROUND(I154*H154,2)</f>
        <v>0</v>
      </c>
      <c r="BL154" s="10" t="s">
        <v>82</v>
      </c>
      <c r="BM154" s="108" t="s">
        <v>135</v>
      </c>
    </row>
    <row r="155" spans="2:51" s="8" customFormat="1" ht="12">
      <c r="B155" s="110"/>
      <c r="D155" s="111" t="s">
        <v>84</v>
      </c>
      <c r="E155" s="112" t="s">
        <v>0</v>
      </c>
      <c r="F155" s="113" t="s">
        <v>136</v>
      </c>
      <c r="H155" s="114">
        <v>3.06</v>
      </c>
      <c r="I155" s="115"/>
      <c r="L155" s="110"/>
      <c r="M155" s="116"/>
      <c r="N155" s="117"/>
      <c r="O155" s="117"/>
      <c r="P155" s="117"/>
      <c r="Q155" s="117"/>
      <c r="R155" s="117"/>
      <c r="S155" s="117"/>
      <c r="T155" s="118"/>
      <c r="AT155" s="112" t="s">
        <v>84</v>
      </c>
      <c r="AU155" s="112" t="s">
        <v>45</v>
      </c>
      <c r="AV155" s="8" t="s">
        <v>45</v>
      </c>
      <c r="AW155" s="8" t="s">
        <v>16</v>
      </c>
      <c r="AX155" s="8" t="s">
        <v>42</v>
      </c>
      <c r="AY155" s="112" t="s">
        <v>76</v>
      </c>
    </row>
    <row r="156" spans="2:51" s="8" customFormat="1" ht="12">
      <c r="B156" s="110"/>
      <c r="D156" s="111" t="s">
        <v>84</v>
      </c>
      <c r="E156" s="112" t="s">
        <v>0</v>
      </c>
      <c r="F156" s="113" t="s">
        <v>137</v>
      </c>
      <c r="H156" s="114">
        <v>26.892</v>
      </c>
      <c r="I156" s="115"/>
      <c r="L156" s="110"/>
      <c r="M156" s="116"/>
      <c r="N156" s="117"/>
      <c r="O156" s="117"/>
      <c r="P156" s="117"/>
      <c r="Q156" s="117"/>
      <c r="R156" s="117"/>
      <c r="S156" s="117"/>
      <c r="T156" s="118"/>
      <c r="AT156" s="112" t="s">
        <v>84</v>
      </c>
      <c r="AU156" s="112" t="s">
        <v>45</v>
      </c>
      <c r="AV156" s="8" t="s">
        <v>45</v>
      </c>
      <c r="AW156" s="8" t="s">
        <v>16</v>
      </c>
      <c r="AX156" s="8" t="s">
        <v>42</v>
      </c>
      <c r="AY156" s="112" t="s">
        <v>76</v>
      </c>
    </row>
    <row r="157" spans="2:51" s="9" customFormat="1" ht="12">
      <c r="B157" s="119"/>
      <c r="D157" s="111" t="s">
        <v>84</v>
      </c>
      <c r="E157" s="120" t="s">
        <v>0</v>
      </c>
      <c r="F157" s="121" t="s">
        <v>86</v>
      </c>
      <c r="H157" s="122">
        <v>29.951999999999998</v>
      </c>
      <c r="I157" s="123"/>
      <c r="L157" s="119"/>
      <c r="M157" s="124"/>
      <c r="N157" s="125"/>
      <c r="O157" s="125"/>
      <c r="P157" s="125"/>
      <c r="Q157" s="125"/>
      <c r="R157" s="125"/>
      <c r="S157" s="125"/>
      <c r="T157" s="126"/>
      <c r="AT157" s="120" t="s">
        <v>84</v>
      </c>
      <c r="AU157" s="120" t="s">
        <v>45</v>
      </c>
      <c r="AV157" s="9" t="s">
        <v>82</v>
      </c>
      <c r="AW157" s="9" t="s">
        <v>16</v>
      </c>
      <c r="AX157" s="9" t="s">
        <v>43</v>
      </c>
      <c r="AY157" s="120" t="s">
        <v>76</v>
      </c>
    </row>
    <row r="158" spans="2:63" s="7" customFormat="1" ht="22.9" customHeight="1">
      <c r="B158" s="82"/>
      <c r="D158" s="83" t="s">
        <v>41</v>
      </c>
      <c r="E158" s="93" t="s">
        <v>138</v>
      </c>
      <c r="F158" s="93" t="s">
        <v>139</v>
      </c>
      <c r="I158" s="85"/>
      <c r="J158" s="94">
        <f>BK158</f>
        <v>0</v>
      </c>
      <c r="L158" s="82"/>
      <c r="M158" s="87"/>
      <c r="N158" s="88"/>
      <c r="O158" s="88"/>
      <c r="P158" s="89">
        <f>SUM(P159:P165)</f>
        <v>0</v>
      </c>
      <c r="Q158" s="88"/>
      <c r="R158" s="89">
        <f>SUM(R159:R165)</f>
        <v>0</v>
      </c>
      <c r="S158" s="88"/>
      <c r="T158" s="90">
        <f>SUM(T159:T165)</f>
        <v>0</v>
      </c>
      <c r="AR158" s="83" t="s">
        <v>43</v>
      </c>
      <c r="AT158" s="91" t="s">
        <v>41</v>
      </c>
      <c r="AU158" s="91" t="s">
        <v>43</v>
      </c>
      <c r="AY158" s="83" t="s">
        <v>76</v>
      </c>
      <c r="BK158" s="92">
        <f>SUM(BK159:BK165)</f>
        <v>0</v>
      </c>
    </row>
    <row r="159" spans="1:65" s="2" customFormat="1" ht="33" customHeight="1">
      <c r="A159" s="19"/>
      <c r="B159" s="95"/>
      <c r="C159" s="96" t="s">
        <v>140</v>
      </c>
      <c r="D159" s="96" t="s">
        <v>78</v>
      </c>
      <c r="E159" s="97" t="s">
        <v>141</v>
      </c>
      <c r="F159" s="98" t="s">
        <v>142</v>
      </c>
      <c r="G159" s="99" t="s">
        <v>102</v>
      </c>
      <c r="H159" s="100">
        <v>65.984</v>
      </c>
      <c r="I159" s="101"/>
      <c r="J159" s="102">
        <f>ROUND(I159*H159,2)</f>
        <v>0</v>
      </c>
      <c r="K159" s="103"/>
      <c r="L159" s="20"/>
      <c r="M159" s="104" t="s">
        <v>0</v>
      </c>
      <c r="N159" s="105" t="s">
        <v>24</v>
      </c>
      <c r="O159" s="34"/>
      <c r="P159" s="106">
        <f>O159*H159</f>
        <v>0</v>
      </c>
      <c r="Q159" s="106">
        <v>0</v>
      </c>
      <c r="R159" s="106">
        <f>Q159*H159</f>
        <v>0</v>
      </c>
      <c r="S159" s="106">
        <v>0</v>
      </c>
      <c r="T159" s="107">
        <f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108" t="s">
        <v>82</v>
      </c>
      <c r="AT159" s="108" t="s">
        <v>78</v>
      </c>
      <c r="AU159" s="108" t="s">
        <v>45</v>
      </c>
      <c r="AY159" s="10" t="s">
        <v>76</v>
      </c>
      <c r="BE159" s="109">
        <f>IF(N159="základní",J159,0)</f>
        <v>0</v>
      </c>
      <c r="BF159" s="109">
        <f>IF(N159="snížená",J159,0)</f>
        <v>0</v>
      </c>
      <c r="BG159" s="109">
        <f>IF(N159="zákl. přenesená",J159,0)</f>
        <v>0</v>
      </c>
      <c r="BH159" s="109">
        <f>IF(N159="sníž. přenesená",J159,0)</f>
        <v>0</v>
      </c>
      <c r="BI159" s="109">
        <f>IF(N159="nulová",J159,0)</f>
        <v>0</v>
      </c>
      <c r="BJ159" s="10" t="s">
        <v>43</v>
      </c>
      <c r="BK159" s="109">
        <f>ROUND(I159*H159,2)</f>
        <v>0</v>
      </c>
      <c r="BL159" s="10" t="s">
        <v>82</v>
      </c>
      <c r="BM159" s="108" t="s">
        <v>143</v>
      </c>
    </row>
    <row r="160" spans="1:65" s="2" customFormat="1" ht="21.75" customHeight="1">
      <c r="A160" s="19"/>
      <c r="B160" s="95"/>
      <c r="C160" s="96" t="s">
        <v>144</v>
      </c>
      <c r="D160" s="96" t="s">
        <v>78</v>
      </c>
      <c r="E160" s="97" t="s">
        <v>145</v>
      </c>
      <c r="F160" s="98" t="s">
        <v>146</v>
      </c>
      <c r="G160" s="99" t="s">
        <v>102</v>
      </c>
      <c r="H160" s="100">
        <v>989.76</v>
      </c>
      <c r="I160" s="101"/>
      <c r="J160" s="102">
        <f>ROUND(I160*H160,2)</f>
        <v>0</v>
      </c>
      <c r="K160" s="103"/>
      <c r="L160" s="20"/>
      <c r="M160" s="104" t="s">
        <v>0</v>
      </c>
      <c r="N160" s="105" t="s">
        <v>24</v>
      </c>
      <c r="O160" s="34"/>
      <c r="P160" s="106">
        <f>O160*H160</f>
        <v>0</v>
      </c>
      <c r="Q160" s="106">
        <v>0</v>
      </c>
      <c r="R160" s="106">
        <f>Q160*H160</f>
        <v>0</v>
      </c>
      <c r="S160" s="106">
        <v>0</v>
      </c>
      <c r="T160" s="107">
        <f>S160*H160</f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108" t="s">
        <v>82</v>
      </c>
      <c r="AT160" s="108" t="s">
        <v>78</v>
      </c>
      <c r="AU160" s="108" t="s">
        <v>45</v>
      </c>
      <c r="AY160" s="10" t="s">
        <v>76</v>
      </c>
      <c r="BE160" s="109">
        <f>IF(N160="základní",J160,0)</f>
        <v>0</v>
      </c>
      <c r="BF160" s="109">
        <f>IF(N160="snížená",J160,0)</f>
        <v>0</v>
      </c>
      <c r="BG160" s="109">
        <f>IF(N160="zákl. přenesená",J160,0)</f>
        <v>0</v>
      </c>
      <c r="BH160" s="109">
        <f>IF(N160="sníž. přenesená",J160,0)</f>
        <v>0</v>
      </c>
      <c r="BI160" s="109">
        <f>IF(N160="nulová",J160,0)</f>
        <v>0</v>
      </c>
      <c r="BJ160" s="10" t="s">
        <v>43</v>
      </c>
      <c r="BK160" s="109">
        <f>ROUND(I160*H160,2)</f>
        <v>0</v>
      </c>
      <c r="BL160" s="10" t="s">
        <v>82</v>
      </c>
      <c r="BM160" s="108" t="s">
        <v>147</v>
      </c>
    </row>
    <row r="161" spans="2:51" s="8" customFormat="1" ht="12">
      <c r="B161" s="110"/>
      <c r="D161" s="111" t="s">
        <v>84</v>
      </c>
      <c r="E161" s="112" t="s">
        <v>0</v>
      </c>
      <c r="F161" s="113" t="s">
        <v>148</v>
      </c>
      <c r="H161" s="114">
        <v>65.984</v>
      </c>
      <c r="I161" s="115"/>
      <c r="L161" s="110"/>
      <c r="M161" s="116"/>
      <c r="N161" s="117"/>
      <c r="O161" s="117"/>
      <c r="P161" s="117"/>
      <c r="Q161" s="117"/>
      <c r="R161" s="117"/>
      <c r="S161" s="117"/>
      <c r="T161" s="118"/>
      <c r="AT161" s="112" t="s">
        <v>84</v>
      </c>
      <c r="AU161" s="112" t="s">
        <v>45</v>
      </c>
      <c r="AV161" s="8" t="s">
        <v>45</v>
      </c>
      <c r="AW161" s="8" t="s">
        <v>16</v>
      </c>
      <c r="AX161" s="8" t="s">
        <v>43</v>
      </c>
      <c r="AY161" s="112" t="s">
        <v>76</v>
      </c>
    </row>
    <row r="162" spans="2:51" s="8" customFormat="1" ht="12">
      <c r="B162" s="110"/>
      <c r="D162" s="111" t="s">
        <v>84</v>
      </c>
      <c r="F162" s="113" t="s">
        <v>149</v>
      </c>
      <c r="H162" s="114">
        <v>989.76</v>
      </c>
      <c r="I162" s="115"/>
      <c r="L162" s="110"/>
      <c r="M162" s="116"/>
      <c r="N162" s="117"/>
      <c r="O162" s="117"/>
      <c r="P162" s="117"/>
      <c r="Q162" s="117"/>
      <c r="R162" s="117"/>
      <c r="S162" s="117"/>
      <c r="T162" s="118"/>
      <c r="AT162" s="112" t="s">
        <v>84</v>
      </c>
      <c r="AU162" s="112" t="s">
        <v>45</v>
      </c>
      <c r="AV162" s="8" t="s">
        <v>45</v>
      </c>
      <c r="AW162" s="8" t="s">
        <v>1</v>
      </c>
      <c r="AX162" s="8" t="s">
        <v>43</v>
      </c>
      <c r="AY162" s="112" t="s">
        <v>76</v>
      </c>
    </row>
    <row r="163" spans="1:65" s="2" customFormat="1" ht="16.5" customHeight="1">
      <c r="A163" s="19"/>
      <c r="B163" s="95"/>
      <c r="C163" s="96" t="s">
        <v>150</v>
      </c>
      <c r="D163" s="96" t="s">
        <v>78</v>
      </c>
      <c r="E163" s="97" t="s">
        <v>151</v>
      </c>
      <c r="F163" s="98" t="s">
        <v>152</v>
      </c>
      <c r="G163" s="99" t="s">
        <v>102</v>
      </c>
      <c r="H163" s="100">
        <v>65.984</v>
      </c>
      <c r="I163" s="101"/>
      <c r="J163" s="102">
        <f>ROUND(I163*H163,2)</f>
        <v>0</v>
      </c>
      <c r="K163" s="103"/>
      <c r="L163" s="20"/>
      <c r="M163" s="104" t="s">
        <v>0</v>
      </c>
      <c r="N163" s="105" t="s">
        <v>24</v>
      </c>
      <c r="O163" s="34"/>
      <c r="P163" s="106">
        <f>O163*H163</f>
        <v>0</v>
      </c>
      <c r="Q163" s="106">
        <v>0</v>
      </c>
      <c r="R163" s="106">
        <f>Q163*H163</f>
        <v>0</v>
      </c>
      <c r="S163" s="106">
        <v>0</v>
      </c>
      <c r="T163" s="107">
        <f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108" t="s">
        <v>82</v>
      </c>
      <c r="AT163" s="108" t="s">
        <v>78</v>
      </c>
      <c r="AU163" s="108" t="s">
        <v>45</v>
      </c>
      <c r="AY163" s="10" t="s">
        <v>76</v>
      </c>
      <c r="BE163" s="109">
        <f>IF(N163="základní",J163,0)</f>
        <v>0</v>
      </c>
      <c r="BF163" s="109">
        <f>IF(N163="snížená",J163,0)</f>
        <v>0</v>
      </c>
      <c r="BG163" s="109">
        <f>IF(N163="zákl. přenesená",J163,0)</f>
        <v>0</v>
      </c>
      <c r="BH163" s="109">
        <f>IF(N163="sníž. přenesená",J163,0)</f>
        <v>0</v>
      </c>
      <c r="BI163" s="109">
        <f>IF(N163="nulová",J163,0)</f>
        <v>0</v>
      </c>
      <c r="BJ163" s="10" t="s">
        <v>43</v>
      </c>
      <c r="BK163" s="109">
        <f>ROUND(I163*H163,2)</f>
        <v>0</v>
      </c>
      <c r="BL163" s="10" t="s">
        <v>82</v>
      </c>
      <c r="BM163" s="108" t="s">
        <v>153</v>
      </c>
    </row>
    <row r="164" spans="1:65" s="2" customFormat="1" ht="37.9" customHeight="1">
      <c r="A164" s="19"/>
      <c r="B164" s="95"/>
      <c r="C164" s="96" t="s">
        <v>3</v>
      </c>
      <c r="D164" s="96" t="s">
        <v>78</v>
      </c>
      <c r="E164" s="97" t="s">
        <v>154</v>
      </c>
      <c r="F164" s="98" t="s">
        <v>155</v>
      </c>
      <c r="G164" s="99" t="s">
        <v>102</v>
      </c>
      <c r="H164" s="100">
        <v>65.984</v>
      </c>
      <c r="I164" s="101"/>
      <c r="J164" s="102">
        <f>ROUND(I164*H164,2)</f>
        <v>0</v>
      </c>
      <c r="K164" s="103"/>
      <c r="L164" s="20"/>
      <c r="M164" s="104" t="s">
        <v>0</v>
      </c>
      <c r="N164" s="105" t="s">
        <v>24</v>
      </c>
      <c r="O164" s="34"/>
      <c r="P164" s="106">
        <f>O164*H164</f>
        <v>0</v>
      </c>
      <c r="Q164" s="106">
        <v>0</v>
      </c>
      <c r="R164" s="106">
        <f>Q164*H164</f>
        <v>0</v>
      </c>
      <c r="S164" s="106">
        <v>0</v>
      </c>
      <c r="T164" s="107">
        <f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108" t="s">
        <v>82</v>
      </c>
      <c r="AT164" s="108" t="s">
        <v>78</v>
      </c>
      <c r="AU164" s="108" t="s">
        <v>45</v>
      </c>
      <c r="AY164" s="10" t="s">
        <v>76</v>
      </c>
      <c r="BE164" s="109">
        <f>IF(N164="základní",J164,0)</f>
        <v>0</v>
      </c>
      <c r="BF164" s="109">
        <f>IF(N164="snížená",J164,0)</f>
        <v>0</v>
      </c>
      <c r="BG164" s="109">
        <f>IF(N164="zákl. přenesená",J164,0)</f>
        <v>0</v>
      </c>
      <c r="BH164" s="109">
        <f>IF(N164="sníž. přenesená",J164,0)</f>
        <v>0</v>
      </c>
      <c r="BI164" s="109">
        <f>IF(N164="nulová",J164,0)</f>
        <v>0</v>
      </c>
      <c r="BJ164" s="10" t="s">
        <v>43</v>
      </c>
      <c r="BK164" s="109">
        <f>ROUND(I164*H164,2)</f>
        <v>0</v>
      </c>
      <c r="BL164" s="10" t="s">
        <v>82</v>
      </c>
      <c r="BM164" s="108" t="s">
        <v>156</v>
      </c>
    </row>
    <row r="165" spans="1:47" s="2" customFormat="1" ht="18">
      <c r="A165" s="19"/>
      <c r="B165" s="20"/>
      <c r="C165" s="19"/>
      <c r="D165" s="111" t="s">
        <v>157</v>
      </c>
      <c r="E165" s="19"/>
      <c r="F165" s="138" t="s">
        <v>158</v>
      </c>
      <c r="G165" s="19"/>
      <c r="H165" s="19"/>
      <c r="I165" s="139"/>
      <c r="J165" s="19"/>
      <c r="K165" s="19"/>
      <c r="L165" s="20"/>
      <c r="M165" s="140"/>
      <c r="N165" s="141"/>
      <c r="O165" s="34"/>
      <c r="P165" s="34"/>
      <c r="Q165" s="34"/>
      <c r="R165" s="34"/>
      <c r="S165" s="34"/>
      <c r="T165" s="35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T165" s="10" t="s">
        <v>157</v>
      </c>
      <c r="AU165" s="10" t="s">
        <v>45</v>
      </c>
    </row>
    <row r="166" spans="2:63" s="7" customFormat="1" ht="22.9" customHeight="1">
      <c r="B166" s="82"/>
      <c r="D166" s="83" t="s">
        <v>41</v>
      </c>
      <c r="E166" s="93" t="s">
        <v>159</v>
      </c>
      <c r="F166" s="93" t="s">
        <v>160</v>
      </c>
      <c r="I166" s="85"/>
      <c r="J166" s="94">
        <f>BK166</f>
        <v>0</v>
      </c>
      <c r="L166" s="82"/>
      <c r="M166" s="87"/>
      <c r="N166" s="88"/>
      <c r="O166" s="88"/>
      <c r="P166" s="89">
        <f>P167</f>
        <v>0</v>
      </c>
      <c r="Q166" s="88"/>
      <c r="R166" s="89">
        <f>R167</f>
        <v>0</v>
      </c>
      <c r="S166" s="88"/>
      <c r="T166" s="90">
        <f>T167</f>
        <v>0</v>
      </c>
      <c r="AR166" s="83" t="s">
        <v>43</v>
      </c>
      <c r="AT166" s="91" t="s">
        <v>41</v>
      </c>
      <c r="AU166" s="91" t="s">
        <v>43</v>
      </c>
      <c r="AY166" s="83" t="s">
        <v>76</v>
      </c>
      <c r="BK166" s="92">
        <f>BK167</f>
        <v>0</v>
      </c>
    </row>
    <row r="167" spans="1:65" s="2" customFormat="1" ht="24.25" customHeight="1">
      <c r="A167" s="19"/>
      <c r="B167" s="95"/>
      <c r="C167" s="96" t="s">
        <v>161</v>
      </c>
      <c r="D167" s="96" t="s">
        <v>78</v>
      </c>
      <c r="E167" s="97" t="s">
        <v>162</v>
      </c>
      <c r="F167" s="98" t="s">
        <v>163</v>
      </c>
      <c r="G167" s="99" t="s">
        <v>102</v>
      </c>
      <c r="H167" s="100">
        <v>127.288</v>
      </c>
      <c r="I167" s="101"/>
      <c r="J167" s="102">
        <f>ROUND(I167*H167,2)</f>
        <v>0</v>
      </c>
      <c r="K167" s="103"/>
      <c r="L167" s="20"/>
      <c r="M167" s="104" t="s">
        <v>0</v>
      </c>
      <c r="N167" s="105" t="s">
        <v>24</v>
      </c>
      <c r="O167" s="34"/>
      <c r="P167" s="106">
        <f>O167*H167</f>
        <v>0</v>
      </c>
      <c r="Q167" s="106">
        <v>0</v>
      </c>
      <c r="R167" s="106">
        <f>Q167*H167</f>
        <v>0</v>
      </c>
      <c r="S167" s="106">
        <v>0</v>
      </c>
      <c r="T167" s="107">
        <f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108" t="s">
        <v>82</v>
      </c>
      <c r="AT167" s="108" t="s">
        <v>78</v>
      </c>
      <c r="AU167" s="108" t="s">
        <v>45</v>
      </c>
      <c r="AY167" s="10" t="s">
        <v>76</v>
      </c>
      <c r="BE167" s="109">
        <f>IF(N167="základní",J167,0)</f>
        <v>0</v>
      </c>
      <c r="BF167" s="109">
        <f>IF(N167="snížená",J167,0)</f>
        <v>0</v>
      </c>
      <c r="BG167" s="109">
        <f>IF(N167="zákl. přenesená",J167,0)</f>
        <v>0</v>
      </c>
      <c r="BH167" s="109">
        <f>IF(N167="sníž. přenesená",J167,0)</f>
        <v>0</v>
      </c>
      <c r="BI167" s="109">
        <f>IF(N167="nulová",J167,0)</f>
        <v>0</v>
      </c>
      <c r="BJ167" s="10" t="s">
        <v>43</v>
      </c>
      <c r="BK167" s="109">
        <f>ROUND(I167*H167,2)</f>
        <v>0</v>
      </c>
      <c r="BL167" s="10" t="s">
        <v>82</v>
      </c>
      <c r="BM167" s="108" t="s">
        <v>164</v>
      </c>
    </row>
    <row r="168" spans="2:63" s="7" customFormat="1" ht="25.9" customHeight="1">
      <c r="B168" s="82"/>
      <c r="D168" s="83" t="s">
        <v>41</v>
      </c>
      <c r="E168" s="84" t="s">
        <v>165</v>
      </c>
      <c r="F168" s="84" t="s">
        <v>166</v>
      </c>
      <c r="I168" s="85"/>
      <c r="J168" s="86">
        <f>BK168</f>
        <v>0</v>
      </c>
      <c r="L168" s="82"/>
      <c r="M168" s="87"/>
      <c r="N168" s="88"/>
      <c r="O168" s="88"/>
      <c r="P168" s="89">
        <f>P169</f>
        <v>0</v>
      </c>
      <c r="Q168" s="88"/>
      <c r="R168" s="89">
        <f>R169</f>
        <v>0.037985</v>
      </c>
      <c r="S168" s="88"/>
      <c r="T168" s="90">
        <f>T169</f>
        <v>0</v>
      </c>
      <c r="AR168" s="83" t="s">
        <v>45</v>
      </c>
      <c r="AT168" s="91" t="s">
        <v>41</v>
      </c>
      <c r="AU168" s="91" t="s">
        <v>42</v>
      </c>
      <c r="AY168" s="83" t="s">
        <v>76</v>
      </c>
      <c r="BK168" s="92">
        <f>BK169</f>
        <v>0</v>
      </c>
    </row>
    <row r="169" spans="2:63" s="7" customFormat="1" ht="22.9" customHeight="1">
      <c r="B169" s="82"/>
      <c r="D169" s="83" t="s">
        <v>41</v>
      </c>
      <c r="E169" s="93" t="s">
        <v>167</v>
      </c>
      <c r="F169" s="93" t="s">
        <v>168</v>
      </c>
      <c r="I169" s="85"/>
      <c r="J169" s="94">
        <f>BK169</f>
        <v>0</v>
      </c>
      <c r="L169" s="82"/>
      <c r="M169" s="87"/>
      <c r="N169" s="88"/>
      <c r="O169" s="88"/>
      <c r="P169" s="89">
        <f>SUM(P170:P173)</f>
        <v>0</v>
      </c>
      <c r="Q169" s="88"/>
      <c r="R169" s="89">
        <f>SUM(R170:R173)</f>
        <v>0.037985</v>
      </c>
      <c r="S169" s="88"/>
      <c r="T169" s="90">
        <f>SUM(T170:T173)</f>
        <v>0</v>
      </c>
      <c r="AR169" s="83" t="s">
        <v>45</v>
      </c>
      <c r="AT169" s="91" t="s">
        <v>41</v>
      </c>
      <c r="AU169" s="91" t="s">
        <v>43</v>
      </c>
      <c r="AY169" s="83" t="s">
        <v>76</v>
      </c>
      <c r="BK169" s="92">
        <f>SUM(BK170:BK173)</f>
        <v>0</v>
      </c>
    </row>
    <row r="170" spans="1:65" s="2" customFormat="1" ht="33" customHeight="1">
      <c r="A170" s="19"/>
      <c r="B170" s="95"/>
      <c r="C170" s="96" t="s">
        <v>169</v>
      </c>
      <c r="D170" s="96" t="s">
        <v>78</v>
      </c>
      <c r="E170" s="97" t="s">
        <v>170</v>
      </c>
      <c r="F170" s="98" t="s">
        <v>171</v>
      </c>
      <c r="G170" s="99" t="s">
        <v>81</v>
      </c>
      <c r="H170" s="100">
        <v>35.5</v>
      </c>
      <c r="I170" s="101"/>
      <c r="J170" s="102">
        <f>ROUND(I170*H170,2)</f>
        <v>0</v>
      </c>
      <c r="K170" s="103"/>
      <c r="L170" s="20"/>
      <c r="M170" s="104" t="s">
        <v>0</v>
      </c>
      <c r="N170" s="105" t="s">
        <v>24</v>
      </c>
      <c r="O170" s="34"/>
      <c r="P170" s="106">
        <f>O170*H170</f>
        <v>0</v>
      </c>
      <c r="Q170" s="106">
        <v>0.00075</v>
      </c>
      <c r="R170" s="106">
        <f>Q170*H170</f>
        <v>0.026625</v>
      </c>
      <c r="S170" s="106">
        <v>0</v>
      </c>
      <c r="T170" s="107">
        <f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108" t="s">
        <v>161</v>
      </c>
      <c r="AT170" s="108" t="s">
        <v>78</v>
      </c>
      <c r="AU170" s="108" t="s">
        <v>45</v>
      </c>
      <c r="AY170" s="10" t="s">
        <v>76</v>
      </c>
      <c r="BE170" s="109">
        <f>IF(N170="základní",J170,0)</f>
        <v>0</v>
      </c>
      <c r="BF170" s="109">
        <f>IF(N170="snížená",J170,0)</f>
        <v>0</v>
      </c>
      <c r="BG170" s="109">
        <f>IF(N170="zákl. přenesená",J170,0)</f>
        <v>0</v>
      </c>
      <c r="BH170" s="109">
        <f>IF(N170="sníž. přenesená",J170,0)</f>
        <v>0</v>
      </c>
      <c r="BI170" s="109">
        <f>IF(N170="nulová",J170,0)</f>
        <v>0</v>
      </c>
      <c r="BJ170" s="10" t="s">
        <v>43</v>
      </c>
      <c r="BK170" s="109">
        <f>ROUND(I170*H170,2)</f>
        <v>0</v>
      </c>
      <c r="BL170" s="10" t="s">
        <v>161</v>
      </c>
      <c r="BM170" s="108" t="s">
        <v>172</v>
      </c>
    </row>
    <row r="171" spans="2:51" s="8" customFormat="1" ht="12">
      <c r="B171" s="110"/>
      <c r="D171" s="111" t="s">
        <v>84</v>
      </c>
      <c r="E171" s="112" t="s">
        <v>0</v>
      </c>
      <c r="F171" s="113" t="s">
        <v>173</v>
      </c>
      <c r="H171" s="114">
        <v>35.5</v>
      </c>
      <c r="I171" s="115"/>
      <c r="L171" s="110"/>
      <c r="M171" s="116"/>
      <c r="N171" s="117"/>
      <c r="O171" s="117"/>
      <c r="P171" s="117"/>
      <c r="Q171" s="117"/>
      <c r="R171" s="117"/>
      <c r="S171" s="117"/>
      <c r="T171" s="118"/>
      <c r="AT171" s="112" t="s">
        <v>84</v>
      </c>
      <c r="AU171" s="112" t="s">
        <v>45</v>
      </c>
      <c r="AV171" s="8" t="s">
        <v>45</v>
      </c>
      <c r="AW171" s="8" t="s">
        <v>16</v>
      </c>
      <c r="AX171" s="8" t="s">
        <v>43</v>
      </c>
      <c r="AY171" s="112" t="s">
        <v>76</v>
      </c>
    </row>
    <row r="172" spans="1:65" s="2" customFormat="1" ht="24.25" customHeight="1">
      <c r="A172" s="19"/>
      <c r="B172" s="95"/>
      <c r="C172" s="96" t="s">
        <v>174</v>
      </c>
      <c r="D172" s="96" t="s">
        <v>78</v>
      </c>
      <c r="E172" s="97" t="s">
        <v>175</v>
      </c>
      <c r="F172" s="98" t="s">
        <v>176</v>
      </c>
      <c r="G172" s="99" t="s">
        <v>177</v>
      </c>
      <c r="H172" s="100">
        <v>71</v>
      </c>
      <c r="I172" s="101"/>
      <c r="J172" s="102">
        <f>ROUND(I172*H172,2)</f>
        <v>0</v>
      </c>
      <c r="K172" s="103"/>
      <c r="L172" s="20"/>
      <c r="M172" s="104" t="s">
        <v>0</v>
      </c>
      <c r="N172" s="105" t="s">
        <v>24</v>
      </c>
      <c r="O172" s="34"/>
      <c r="P172" s="106">
        <f>O172*H172</f>
        <v>0</v>
      </c>
      <c r="Q172" s="106">
        <v>0.00016</v>
      </c>
      <c r="R172" s="106">
        <f>Q172*H172</f>
        <v>0.01136</v>
      </c>
      <c r="S172" s="106">
        <v>0</v>
      </c>
      <c r="T172" s="107">
        <f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108" t="s">
        <v>161</v>
      </c>
      <c r="AT172" s="108" t="s">
        <v>78</v>
      </c>
      <c r="AU172" s="108" t="s">
        <v>45</v>
      </c>
      <c r="AY172" s="10" t="s">
        <v>76</v>
      </c>
      <c r="BE172" s="109">
        <f>IF(N172="základní",J172,0)</f>
        <v>0</v>
      </c>
      <c r="BF172" s="109">
        <f>IF(N172="snížená",J172,0)</f>
        <v>0</v>
      </c>
      <c r="BG172" s="109">
        <f>IF(N172="zákl. přenesená",J172,0)</f>
        <v>0</v>
      </c>
      <c r="BH172" s="109">
        <f>IF(N172="sníž. přenesená",J172,0)</f>
        <v>0</v>
      </c>
      <c r="BI172" s="109">
        <f>IF(N172="nulová",J172,0)</f>
        <v>0</v>
      </c>
      <c r="BJ172" s="10" t="s">
        <v>43</v>
      </c>
      <c r="BK172" s="109">
        <f>ROUND(I172*H172,2)</f>
        <v>0</v>
      </c>
      <c r="BL172" s="10" t="s">
        <v>161</v>
      </c>
      <c r="BM172" s="108" t="s">
        <v>178</v>
      </c>
    </row>
    <row r="173" spans="2:51" s="8" customFormat="1" ht="12">
      <c r="B173" s="110"/>
      <c r="D173" s="111" t="s">
        <v>84</v>
      </c>
      <c r="E173" s="112" t="s">
        <v>0</v>
      </c>
      <c r="F173" s="113" t="s">
        <v>179</v>
      </c>
      <c r="H173" s="114">
        <v>71</v>
      </c>
      <c r="I173" s="115"/>
      <c r="L173" s="110"/>
      <c r="M173" s="142"/>
      <c r="N173" s="143"/>
      <c r="O173" s="143"/>
      <c r="P173" s="143"/>
      <c r="Q173" s="143"/>
      <c r="R173" s="143"/>
      <c r="S173" s="143"/>
      <c r="T173" s="144"/>
      <c r="AT173" s="112" t="s">
        <v>84</v>
      </c>
      <c r="AU173" s="112" t="s">
        <v>45</v>
      </c>
      <c r="AV173" s="8" t="s">
        <v>45</v>
      </c>
      <c r="AW173" s="8" t="s">
        <v>16</v>
      </c>
      <c r="AX173" s="8" t="s">
        <v>43</v>
      </c>
      <c r="AY173" s="112" t="s">
        <v>76</v>
      </c>
    </row>
    <row r="174" spans="1:31" s="2" customFormat="1" ht="7" customHeight="1">
      <c r="A174" s="19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0"/>
      <c r="M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</sheetData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LIBOR10\Libor</dc:creator>
  <cp:keywords/>
  <dc:description/>
  <cp:lastModifiedBy>Jaromír</cp:lastModifiedBy>
  <dcterms:created xsi:type="dcterms:W3CDTF">2022-07-21T13:57:27Z</dcterms:created>
  <dcterms:modified xsi:type="dcterms:W3CDTF">2022-07-22T08:02:50Z</dcterms:modified>
  <cp:category/>
  <cp:version/>
  <cp:contentType/>
  <cp:contentStatus/>
</cp:coreProperties>
</file>