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 001" sheetId="3" r:id="rId3"/>
    <sheet name="SO 101" sheetId="4" r:id="rId4"/>
    <sheet name="SO 103" sheetId="5" r:id="rId5"/>
    <sheet name="SO 201" sheetId="6" r:id="rId6"/>
  </sheets>
  <definedNames/>
  <calcPr/>
  <webPublishing/>
</workbook>
</file>

<file path=xl/sharedStrings.xml><?xml version="1.0" encoding="utf-8"?>
<sst xmlns="http://schemas.openxmlformats.org/spreadsheetml/2006/main" count="3814" uniqueCount="1072">
  <si>
    <t>ASPE10</t>
  </si>
  <si>
    <t>S</t>
  </si>
  <si>
    <t>Soupis prací objektu</t>
  </si>
  <si>
    <t xml:space="preserve">Stavba: </t>
  </si>
  <si>
    <t>210012</t>
  </si>
  <si>
    <t>II/430 Maxlůvka, most 430-007 přes Roketnici, úpr po DI č. I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</si>
  <si>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</si>
  <si>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</si>
  <si>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</si>
  <si>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</si>
  <si>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</si>
  <si>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</si>
  <si>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</si>
  <si>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</si>
  <si>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</si>
  <si>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</si>
  <si>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</si>
  <si>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</si>
  <si>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</si>
  <si>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</si>
  <si>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</si>
  <si>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</si>
  <si>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</si>
  <si>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</si>
  <si>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</si>
  <si>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</si>
  <si>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</si>
  <si>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</si>
  <si>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</si>
  <si>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</si>
  <si>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</si>
  <si>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</si>
  <si>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</si>
  <si>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</si>
  <si>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</si>
  <si>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</si>
  <si>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</si>
  <si>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</si>
  <si>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</si>
  <si>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</si>
  <si>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</si>
  <si>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</si>
  <si>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</si>
  <si>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</si>
  <si>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</si>
  <si>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</si>
  <si>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</si>
  <si>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</si>
  <si>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02943</t>
  </si>
  <si>
    <t>OSTATNÍ POŽADAVKY - VYPRACOVÁNÍ RDS</t>
  </si>
  <si>
    <t>Realizační dokumentace stavby (dále jen RDS) - popsáno v obchodních podmínkách</t>
  </si>
  <si>
    <t>02944</t>
  </si>
  <si>
    <t>OSTAT POŽADAVKY - DOKUMENTACE SKUTEČ PROVEDENÍ V DIGIT FORMĚ</t>
  </si>
  <si>
    <t>Dokumentace skutečného provedení stavby (dále jen DSPS) - popsáno v obchodních podmínkách</t>
  </si>
  <si>
    <t>02945</t>
  </si>
  <si>
    <t>OSTAT POŽADAVKY - GEOMETRICKÝ PLÁN</t>
  </si>
  <si>
    <t>Geometrické plány - popsáno v obchodních podmínkách</t>
  </si>
  <si>
    <t>položka zahrnuje:  
- přípravu podkladů, podání žádosti na katastrální úřad  
- polní práce spojené s vyhotovením geometrického plánu  
- výpočetní a grafické kancelářské práce  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</si>
  <si>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</si>
  <si>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</si>
  <si>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</si>
  <si>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</si>
  <si>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</si>
  <si>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</si>
  <si>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</si>
  <si>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</si>
  <si>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</si>
  <si>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</si>
  <si>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</si>
  <si>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</si>
  <si>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</si>
  <si>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</si>
  <si>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</si>
  <si>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</si>
  <si>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00006</t>
  </si>
  <si>
    <t>Zajištění povolení zvláštního užívání komunikací - popsáno v obchodních podmínkách, v zákoně č. 13/1997 Sb., a vyhlášce č. 104/1997</t>
  </si>
  <si>
    <t>7</t>
  </si>
  <si>
    <t>00008</t>
  </si>
  <si>
    <t>Zajištění přístupů a příjezdů k sousedním nemovitostem  - popsáno v obchodních podmínkách, v zákoně č. 13/1997 Sb., a vyhlášce č. 104/1997</t>
  </si>
  <si>
    <t>8</t>
  </si>
  <si>
    <t>00009</t>
  </si>
  <si>
    <t>Hlavní prohlídka silnice prováděná při uvedení stavby do provozu  - popsáno v obchodních podmínkách a vyhlášce č. 104/1997</t>
  </si>
  <si>
    <t>00010</t>
  </si>
  <si>
    <t>Hlavní prohlídka mostu prováděná při uvedení stavby do provozu - popsáno v obchodních podmínkách</t>
  </si>
  <si>
    <t>vč. vložení do BMS</t>
  </si>
  <si>
    <t>00011</t>
  </si>
  <si>
    <t>Ohlašování pohybu třetích osob na staveništi - popsáno v obchodních podmínkách</t>
  </si>
  <si>
    <t>11</t>
  </si>
  <si>
    <t>00012</t>
  </si>
  <si>
    <t>Mostní listy - popsáno v projektové dokumentaci</t>
  </si>
  <si>
    <t>včetně výpočtu zatížitelnosti</t>
  </si>
  <si>
    <t>12</t>
  </si>
  <si>
    <t>00014</t>
  </si>
  <si>
    <t>Zajištění provedení a výstupů veškerých zkoušek a revizí - popsáno v obchodních podmínkách, technických podmínkách a normách ČSN</t>
  </si>
  <si>
    <t>13</t>
  </si>
  <si>
    <t>00015</t>
  </si>
  <si>
    <t>Bezpečnostní opatření - popsáno v projektové dokumentaci</t>
  </si>
  <si>
    <t>14</t>
  </si>
  <si>
    <t>00017</t>
  </si>
  <si>
    <t>Havarijní, povodňový plán - popsáno v projektové dokumentaci a ve vyhl. č. 24/2011 Sb.</t>
  </si>
  <si>
    <t>15</t>
  </si>
  <si>
    <t>00018</t>
  </si>
  <si>
    <t>Návrh technologického postupu prací - popsáno v obchodních podmínkách</t>
  </si>
  <si>
    <t>SO 001</t>
  </si>
  <si>
    <t>Demolice stávajících mostů ev. č. 430-007, 008</t>
  </si>
  <si>
    <t>014102</t>
  </si>
  <si>
    <t>POPLATKY ZA SKLÁDKU</t>
  </si>
  <si>
    <t>T</t>
  </si>
  <si>
    <t>nevhodná zemina a kamenivo z výkopů</t>
  </si>
  <si>
    <t>- dle pol. 113297 - ODSTRANĚNÍ ZPEVNĚNÝCH PLOCH, PŘÍKOPŮ A RIGOLŮ Z LOMOVÉHO KAMENE (2,6 t/m3): 2,6*1,98=5,148 [A] 
 - dle pol. 124737 -VYKOPÁVKY PRO KORYTA VODOTEČÍ TŘ. I (2,0 t/m3): 2,0*92,043=184,086 [B] 
 - dle pol. 13173 - HLOUBENÍ JAM ZAPAŽ I NEPAŽ TŘ. I (2,0 t/m3): 2,0*1069,223=2 138,446 [C] 
Celkem: A+B+C=2 327,680 [D]</t>
  </si>
  <si>
    <t>zahrnuje veškeré poplatky provozovateli skládky související s uložením odpadu na skládce.</t>
  </si>
  <si>
    <t>014112</t>
  </si>
  <si>
    <t>POPLATKY ZA SKLÁDKU TYP S-IO (INERTNÍ ODPAD)</t>
  </si>
  <si>
    <t>poplatky za uložení stavebních sutí a kamene, betonu, železobetonu - položky:</t>
  </si>
  <si>
    <t>dle pol. 966137 - BOURÁNÍ KONSTRUKCÍ Z KAMENE NA MC (2,6 t/m3): 2,6*83,453=216,978 [A] 
dle pol. 966147 - BOURÁNÍ KONSTRUKCÍ Z CIHEL A TVÁRNIC (1,8 t/m3): 1,8*21,740=39,132 [B] 
dle pol. 966157 - BOURÁNÍ KONSTRUKCÍ Z PROST BETONU (2,3 t/m3): 2,3*17,534=40,328 [C] 
dle pol. 966167 - BOURÁNÍ KONSTRUKCÍ ZE ŽELEZOBETONU (2,5 t/m3): 2,5*40,473=101,183 [D] 
Celkem: A+B+C+D=397,621 [E]</t>
  </si>
  <si>
    <t>014132</t>
  </si>
  <si>
    <t>POPLATKY ZA SKLÁDKU TYP S-NO (NEBEZPEČNÝ ODPAD)</t>
  </si>
  <si>
    <t>Uložení mostní izolace ze stávajících bouraných mostů.</t>
  </si>
  <si>
    <t>" izolace - dle pol. 97817 
počet m2 x 0.005 t/m2 = t": 0,005*206,674=1,033 [A]</t>
  </si>
  <si>
    <t>027421</t>
  </si>
  <si>
    <t>PROVIZORNÍ LÁVKY - MONTÁŽ</t>
  </si>
  <si>
    <t>M2</t>
  </si>
  <si>
    <t>"Provizorní lávka pro pěší, vč. kontroly v průběhu výstavby  
zahrnuje veškerou montáž a příp. terénní úpravy v místě uložení  
viz příloha 201_09_Schéma technologie výstavby"</t>
  </si>
  <si>
    <t>1,30*7,50=9,750 [A]</t>
  </si>
  <si>
    <t>zahrnuje veškeré náklady spojené s objednatelem požadovanými zařízeními</t>
  </si>
  <si>
    <t>027422</t>
  </si>
  <si>
    <t>PROVIZORNÍ LÁVKY - NÁJEMNÉ</t>
  </si>
  <si>
    <t>KPLMĚSÍC</t>
  </si>
  <si>
    <t>Poplatek za nájem lávky</t>
  </si>
  <si>
    <t>027423</t>
  </si>
  <si>
    <t>PROVIZORNÍ LÁVKY - DEMONTÁŽ</t>
  </si>
  <si>
    <t>"Odstranění provizorní lávky vč. uvedení místa do původního stavu  
viz příloha 201_09_Schéma technologie výstavby"</t>
  </si>
  <si>
    <t>Zemní práce</t>
  </si>
  <si>
    <t>11120</t>
  </si>
  <si>
    <t>ODSTRANĚNÍ KŘOVIN</t>
  </si>
  <si>
    <t>"kácení porostů dřevin v prostoru řešeného území  
odvoz a likvidace v režii zhotovitele"</t>
  </si>
  <si>
    <t>porosty dřevin nad 40 m2 určené ke kácení: 630=630,000 [A] 
porosty dřevin pod 40 m2 určené ke kácení: 246=246,000 [B] 
Celkem: A+B=876,000 [C]</t>
  </si>
  <si>
    <t>odstranění křovin a stromů do průměru 100 mm doprava dřevin bez ohledu na vzdálenost  
spálení na hromadách nebo štěpkování</t>
  </si>
  <si>
    <t>11201</t>
  </si>
  <si>
    <t>KÁCENÍ STROMŮ D KMENE DO 0,5M S ODSTRANĚNÍM PAŘEZŮ</t>
  </si>
  <si>
    <t>KUS</t>
  </si>
  <si>
    <t>"kácené stromy s obvodem kmene do 80 cm  
viz příloha F5.Dendrologický průzkum  
vč. štěpkování, odvoz a likvidace v režii zhotovitele"</t>
  </si>
  <si>
    <t>Kácení stromů se měří v [ks] poražených stromů (průměr stromů se měří ve výšce 1,3m nad  
terénem) a zahrnuje zejména:  
- poražení stromu a osekání větví  
- spálení větví na hromadách nebo štěpkování  
- dopravu a uložení kmenů, případné další práce s nimi dle pokynů zadávací dokumentace 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</si>
  <si>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11202</t>
  </si>
  <si>
    <t>KÁCENÍ STROMŮ D KMENE DO 0,9M S ODSTRANĚNÍM PAŘEZŮ</t>
  </si>
  <si>
    <t>"kácené stromy s obvodem kmene nad 80 cm  
viz příloha F5.Dendrologický průzkum  
vč. štěpkování, odvoz a likvidace v režii zhotovitele"</t>
  </si>
  <si>
    <t>113297</t>
  </si>
  <si>
    <t>ODSTRANĚNÍ ZPEVNĚNÝCH PLOCH, PŘÍKOPŮ A RIGOLŮ Z LOMOVÉHO KAMENE, ODVOZ DO 16KM</t>
  </si>
  <si>
    <t>M3</t>
  </si>
  <si>
    <t>"Odstranění kamenného záhozu na svazích koryta na povodní straně mostu 007  
Viz příloha 001_02_Půdorys"</t>
  </si>
  <si>
    <t>- na straně OP2: 2,20*0,25*3,60=1,980 [A]</t>
  </si>
  <si>
    <t>Položka zahrnuje i odstranění podkladu, veškerou manipulaci s vybouraným materiálem, odvoz na předepsanou vzdálenost vč. uložení na skládku. Nezahrnuje poplatek za skládku,  
který se vykazuje v položce 0141** (s výjimkou malého množství bouraného materiálu, kde je možné poplatek zahrnout do jednotkové ceny bourání – tento fakt musí být uveden v  
doplňujícím textu k položce).</t>
  </si>
  <si>
    <t>11512</t>
  </si>
  <si>
    <t>ČERPÁNÍ VODY DO 1000 L/MIN</t>
  </si>
  <si>
    <t>HOD</t>
  </si>
  <si>
    <t>"ČERPÁNO SE SOUHLASEM INVESTORA  
čerpání nad rámec výkopových prací "</t>
  </si>
  <si>
    <t>- 14 dní * 12 hodin: 14*12=168,000 [A]</t>
  </si>
  <si>
    <t>Položka čerpání vody na povrchu zahrnuje i potrubí, pohotovost záložní čerpací soupravy a zřízení čerpací jímky. Součástí položky je také následná demontáž a likvidace těchto zařízení</t>
  </si>
  <si>
    <t>11527</t>
  </si>
  <si>
    <t>PŘEV VOD NA POVRCHU POTR DN DO 1000MM NEBO ŽLAB R.O. DO 3,6M</t>
  </si>
  <si>
    <t>M</t>
  </si>
  <si>
    <t>Dočasné zatrubnění toku vč. zahrázkování koryta během demolice stávajících mostů a výstavby nového.  
2x trouba PVC DN1000 dl. 45 m.  
Kompletní dodávka, vč. dopravy, vč. odstranění po dokončení stavebních prací.  
viz příloha 201_09_Schéma technologie výstavby"</t>
  </si>
  <si>
    <t>potrubí PVC DN 1000, 2 ks: 2*45,0=90,000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</si>
  <si>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</si>
  <si>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124737</t>
  </si>
  <si>
    <t>VYKOPÁVKY PRO KORYTA VODOTEČÍ TŘ. I, ODVOZ DO 16KM</t>
  </si>
  <si>
    <t>"Odtěžení nezpevněného dna koryta toku zanesené naplaveninami, vč. výkopu mezi základy klenby do úrovně základové spáry stávajících mostů  
vč. dopravy  
Viz příloha 001_03_Most ev. č. 430-007 - řezy a 001_04_Most ev. č. 430-008 - řezy"</t>
  </si>
  <si>
    <t>pod klenbou mostu ev. č. 430-007: 2,49*1,05*9,90=25,884 [A] 
pod klenbou mostu ev. č. 430-008: 2,58*1,62*10,10=42,214 [B] 
v místě rámu mostu 007: 2,0*0,15*7,0=2,100 [C] 
v místě rámu mostu 008: 2,0*0,53*5,6=5,936 [D] 
návodní strana mostu 007: 1,27*1,20*2,75=4,191 [E] 
povodní strana mostu 007: 0,84*0,38*1,70=0,543 [F] 
návodní strana mostu 008: 1,64*1,69*3,38=9,368 [G] 
povodní strana mostu 008: 1,16*0,82*1,90=1,807 [H] 
Celkem: A+B+C+D+E+F+G+H=92,043 [I]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</si>
  <si>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</si>
  <si>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13173</t>
  </si>
  <si>
    <t>HLOUBENÍ JAM ZAPAŽ I NEPAŽ TŘ. I</t>
  </si>
  <si>
    <t>"výkopy pro demolici stávajících mostů - společný výkop pro oba mosty  
od úrovně zemní pláně stávající vozovky do úrovně základové spáry stávajících mostů, vč. odstranění přesypávky mostů  
uložení zeminy na mezideponii - zemina bude využita pro dočasný zásyp stavební jámy pro zřízení pilotážní plošiny v rámci SO201  
Viz příloha 001_02_Půdorys a 201_09_Schéma technologie výstavby"</t>
  </si>
  <si>
    <t>výkop v místě kleneb: 16,50*3,12*11,77=605,920 [A] 
výkop v místě rozšíření mostů rámy: 15,70*2,64*6,43=266,511 [B] 
výkop na návodní straně mostů: - u mostu 007: 2,14*3,26*7,11=49,602 [C] 
                                                    - mezi mosty: 2,19*3,27*5,70=40,819 [D] 
                                                    - u mostu 008: 2,34*3,36*4,42=34,752 [E] 
výkop na povodní straně mostů: - u mostu 007: 1,56*2,30*3,78=13,563 [F] 
                                                    - mezi mosty: 1,60*2,73*9,87=43,112 [G] 
                                                    - u mostu 008: 1,15*2,62*4,96=14,944 [H] 
Celkem: A+B+C+D+E+F+G+H=1 069,223 [I]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</si>
  <si>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</si>
  <si>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17120</t>
  </si>
  <si>
    <t>a</t>
  </si>
  <si>
    <t>ULOŽENÍ SYPANINY DO NÁSYPŮ A NA SKLÁDKY BEZ ZHUTNĚNÍ</t>
  </si>
  <si>
    <t>uložení nevhodné zeminy z výkopů na skládku, viz položky:</t>
  </si>
  <si>
    <t>- dle pol. 124737 -VYKOPÁVKY PRO KORYTA VODOTEČÍ TŘ. I: 92,043=92,043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</si>
  <si>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</si>
  <si>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16</t>
  </si>
  <si>
    <t>b</t>
  </si>
  <si>
    <t>uložení zeminy z výkopů využité pro zpětný zásyp na meziskládku, viz položky:</t>
  </si>
  <si>
    <t>- dle pol. 13173 - HLOUBENÍ JAM ZAPAŽ I NEPAŽ TŘ. I mínus pol. 17750: 1069,223-31,875=1 037,348 [A]</t>
  </si>
  <si>
    <t>17</t>
  </si>
  <si>
    <t>17750</t>
  </si>
  <si>
    <t>ZEMNÍ HRÁZKY ZE ZEMIN NEPROPUSTNÝCH</t>
  </si>
  <si>
    <t>"zahrázkování koryta během demolice stávajících mostů a výstavby nového -  
- zřízení zemních hrázek pro navedení vody do zatrubnění  
využití zeminy z výkopů pro demolici  
 viz příloha 001_02_Půdorys"</t>
  </si>
  <si>
    <t>- na návodní straně: 2,50*1,50*5,0=18,750 [A] 
 - na povodní straně: 2,50*1,50*3,5=13,125 [B] 
Celkem: A+B=31,875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</si>
  <si>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</si>
  <si>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Ostatní konstrukce a práce</t>
  </si>
  <si>
    <t>18</t>
  </si>
  <si>
    <t>9113C3</t>
  </si>
  <si>
    <t>SVODIDLO OCEL SILNIČ JEDNOSTR, ÚROVEŇ ZADRŽ H2 - DEMONTÁŽ S PŘESUNEM</t>
  </si>
  <si>
    <t>"Ostranění svodidel vč. směrových sloupků umístěných na svodnici  
Odvoz a likvidace v režii zhotovitele.  
Viz příloha 001_02_Půdorys"</t>
  </si>
  <si>
    <t>levá strana mostů: 28,10=28,100 [A] 
pravá strana mostů: 20,80+16,0=36,800 [B] 
Celkem: A+B=64,900 [C]</t>
  </si>
  <si>
    <t>položka zahrnuje:  
- demontáž a odstranění zařízení  
- jeho odvoz na předepsané místo</t>
  </si>
  <si>
    <t>19</t>
  </si>
  <si>
    <t>914163</t>
  </si>
  <si>
    <t>DOPRAVNÍ ZNAČKY ZÁKLADNÍ VELIKOSTI HLINÍKOVÉ FÓLIE TŘ 1 - DEMONTÁŽ</t>
  </si>
  <si>
    <t>"Rušené stávající dopravní značky na mostě  
Odvoz a likvidace v režii zhotovitele"</t>
  </si>
  <si>
    <t>"2x tabulky s evidenčním číslem mostů (vč. 1 ks sloupku) 
před mostem 007 a za mostem 008 ve směru jízdy": 
2*2=4,000 [A]</t>
  </si>
  <si>
    <t>Položka zahrnuje odstranění, demontáž a odklizení materiálu s odvozem na předepsané  
místo</t>
  </si>
  <si>
    <t>20</t>
  </si>
  <si>
    <t>966137</t>
  </si>
  <si>
    <t>BOURÁNÍ KONSTRUKCÍ Z KAMENE NA MC S ODVOZEM DO 16KM</t>
  </si>
  <si>
    <t>"Odstranění kamenných kleneb mostů ev. č. 430-007 a 008, kamenných čel a levé římsy mostu 007  
Viz příloha 001_02_Půdorys, 001_03_Most ev. č. 430-007 - řezy a 001_04_Most ev. č. 430-008 - řezy  
"</t>
  </si>
  <si>
    <t>kamenná část NK u paty klenby mostu 007: 0,25*10,10*2,87=7,247 [A] 
kamenná NK klenby mostu 008: 10,10*2,87=28,987 [B] 
Kamenná čela klenby mostu ev. č. 430-007 - návodní strana: 1,79*0,40*6,50=4,654 [C] 
                                                                     - povodní strana před rozšířením mostu 007 rámem: 1,70*0,40*5,50=3,740 [D] 
plošný základ klenby mostu 007: 2*1,10*0,70*9,93=15,292 [E] 
                                  - základ pod čelními zdmi (křídly) klenby: 4*0,90*0,70*0,74=1,865 [F]  
plošný základ klenby mostu 008: 2*1,10*0,70*10,11=15,569 [G] 
                                  - základ pod čelními zdmi (křídly) klenby: 3*0,90*0,70*0,70=1,323 [H] 
kamenná římsa mostu 007 - levá: 0,45*0,15*6,50=0,439 [I] 
kolmá křídla na povodní straně mostu 008 - u OP1: 0,40*1,21*2,15=1,041 [J] 
                                                                    - u OP2: 0,40*1,42*2,0=1,136 [K] 
zborcená kamenná zeď (kolmé křídlo) na návodní straně mostu 007 u OP1: 0,50*1,60*2,70=2,160 [L] 
Celkem: A+B+C+D+E+F+G+H+I+J+K+L=83,453 [M]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</si>
  <si>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</si>
  <si>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21</t>
  </si>
  <si>
    <t>966147</t>
  </si>
  <si>
    <t>BOURÁNÍ KONSTRUKCÍ Z CIHEL A TVÁRNIC S ODVOZEM DO 16KM</t>
  </si>
  <si>
    <t>Odstranění cihelné klenby mostu ev. č. 430-007 se spárami vyplněnými maltou</t>
  </si>
  <si>
    <t>cihelná část klenby mostu 007 (v patě přechází v kamennou): 0,75*10,10*2,87=21,740 [A]</t>
  </si>
  <si>
    <t>22</t>
  </si>
  <si>
    <t>966157</t>
  </si>
  <si>
    <t>BOURÁNÍ KONSTRUKCÍ Z PROST BETONU S ODVOZEM DO 16KM</t>
  </si>
  <si>
    <t>"Odstranění podkladního betonu pod rámovou částí NK a pod základy křídel mostů 007 a 008  
Odstranění betonové mazaniny jako ochrany izolace klenby a rámu  
Demolice kolmých křídel na povodní straně mostu 008  
Viz příloha 001_02_Půdorys, 001_03_Most ev. č. 430-007 - řezy a 001_04_Most ev. č. 430-008 - řezy"</t>
  </si>
  <si>
    <t>pod rám. NK mostu 007: 2,70*0,15*7,15=2,896 [A] 
pod rám. NK mostu 008: 2,70*0,15*5,75=2,329 [B] 
pod základy křídel mostu 007: 1,20*0,15*1,37=0,247 [C] 
pod základy křídel mostu 008: 1,25*0,15*1,30=0,244 [D] 
betonová mazanina mostu 007 - nad klenbou: 6,60*0,05*9,10=3,003 [E] 
                                                 - nad příčlí rámu: 2,40*0,15*6,40=2,304 [F] 
betonová mazanina mostu 008 - nad klenbou: 6,60*0,05*9,30=3,069 [G] 
                                                 - nad příčlí rámu: 2,40*0,15*5,0=1,800 [H] 
kolmé křídlo na návodní straně mostu 008 - u OP1: 0,50*1,33*1,23=0,818 [I] 
kolmá svahová křídla na návodní straně mostu 007 - u OP1: 0,20*1,51*1,26=0,381 [J] 
                                                                                  - u OP2: 0,20*1,80*1,23=0,443 [K] 
Celkem: A+B+C+D+E+F+G+H+I+J+K=17,534 [L]</t>
  </si>
  <si>
    <t>23</t>
  </si>
  <si>
    <t>966167</t>
  </si>
  <si>
    <t>BOURÁNÍ KONSTRUKCÍ ZE ŽELEZOBETONU S ODVOZEM DO 16KM</t>
  </si>
  <si>
    <t>"Odstranění ŽB prefabrikovaných rámů typu Beneš z rozšířené části mostů 007 a 008,  
vybourání ŽB čel kleneb na vtokové i původní výtokové straně před rozšířením mostu 008, ŽB čel rámu na povodní straně mostů 007 a 008 a ŽB říms   
Viz příloha 001_02_Půdorys, 001_03_Most ev. č. 430-007 - řezy a 001_04_Most ev. č. 430-008 - řezy"</t>
  </si>
  <si>
    <t>most 007 - 7x uzavřený rám. prefabrikát typu Beneš se světlostí otvoru 1,5x2,0 m, šířka dílce 1,0 m: 7*1,0*1,64=11,480 [A] 
most 008 - 5x uzavřený rám. prefabrikát typu Beneš se světlostí otvoru 1,5x2,0 m, 5x typický dílec šířky 1,0 m + 1x atypický čelní prefabrikát šířky 0,6 m v ose mostu: 5,60*1,64=9,184 [B] 
ŽB čela klenby mostu ev. č. 430-008 - návodní strana: 1,73*0,40*5,70=3,944 [C] 
                                                           - návodní strana - zalomená část (kolmé křídlo u OP2): 2,43*0,40*1,70=1,652 [D]  
                                                           - povodní strana před rozšířením mostu 008 rámem: 1,69*0,40*5,32=3,596 [E] 
ŽB čelo na povodní straně mostu 007 - dřík křídla 1P+2P: 2*0,60*1,40*1,20=2,016 [F] 
                                                            - základ křídla 1P+2P: 2*1,07*0,50*1,20=1,284 [G] 
                                                            - parapetní zídka nad příčlí rámu: 0,60*0,21*2,40=0,302 [H] 
ŽB čelo na povodní straně mostu 008 - dřík křídla 1P+2P: 2*0,60*1,62*1,25=2,430 [I] 
                                                            - základ křídla 1P+2P: 2*1,0*0,50*1,25=1,250 [J] 
                                                            - parapetní zídka nad příčlí rámu: 0,60*0,20*2,40=0,288 [K] 
ŽB monolitická římsa mostu 007 - pravá: 0,70*0,33*4,80=1,109 [L] 
ŽB monolitické římsy mostu 008 - levá: 0,52*0,20*5,70=0,593 [M] 
                                                   - levá - zalomení: 0,56*0,20*1,70=0,190 [N] 
                                                   - pravá: 0,70*0,33*5,0=1,155 [O] 
Celkem: A+B+C+D+E+F+G+H+I+J+K+L+M+N+O=40,473 [P]</t>
  </si>
  <si>
    <t>24</t>
  </si>
  <si>
    <t>97817</t>
  </si>
  <si>
    <t>ODSTRANĚNÍ MOSTNÍ IZOLACE</t>
  </si>
  <si>
    <t>"Odstranění izolace NK  
Viz příloha 001_03_Most ev. č. 430-007 - řezy a 001_04_Most ev. č. 430-008 - řezy"</t>
  </si>
  <si>
    <t>most ev. č. 430-007 
 - izolace klenby: 6,54*9,20=60,168 [A] 
              + zatažení na parapetní zdi klenby: 2*0,40*6,0=4,800 [B] 
 - izolace rámu: 6,41*6,40=41,024 [C] 
              + zatažení na parapetní zeď rámu: 0,10*4,80=0,480 [D] 
most ev. č. 430-008 
 - izolace klenby: 6,54*9,30=60,822 [E] 
              + zatažení na parapetní zdi klenby: 2*0,48*5,50=5,280 [F]  
 - izolace rámu: 6,41*5,0=32,050 [G] 
              + zatažení na parapetní zeď rámu: 0,41*5,0=2,050 [H] 
Celkem: A+B+C+D+E+F+G+H=206,674 [I]</t>
  </si>
  <si>
    <t>- položka zahrnuje veškerou manipulaci s vybouranou sutí a hmotami včetně uložení na skládku. Nezahrnuje poplatek za skládku, který se vykazuje v položce 0141** (s výjimkou  
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</si>
  <si>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SO 101</t>
  </si>
  <si>
    <t>Úprava silnice II/430</t>
  </si>
  <si>
    <t>poplatek za uložení frézovaných aslaftových směsí na skládku  
2,4 t/m3</t>
  </si>
  <si>
    <t>Objem asfaltových směsí vyplývá z položek: 
113727: frézování stávající horní asfaltové vrstvy: 332,340*2,4=797,616 [A] m3 
113137: odstranění stávající dolní asfaltové vrstvy: 391,920*2,4=940,608 [B] m3 
113763: frézování spáry pro asfaltovou zálivku: 0,025*0,012*153,8*2,4=0,111 [C] 
Celkem: A+B+C=1 738,335 [D]</t>
  </si>
  <si>
    <t>poplatek za uložení nestmelených vrstev na skládku</t>
  </si>
  <si>
    <t>Objem odstraňovaných nestmelených vrstev viz položka113327: 1350,431=1 350,431 [A] m3</t>
  </si>
  <si>
    <t>poplatek za uložení nevhodné zeminy na skládku  
2,0 t/m3</t>
  </si>
  <si>
    <t>objem vykopané zeminy z hloubení šachet a rýh: 
horské vpusti a kanalizační šachta dle pol. č. 131737: 17,882*2,0=35,764 [A] 
drénážní rýha dle pol. č. 212625: 200*0,3*2,0=120,000 [B] 
rýha dle pol. 132737: 50,566*2,0=101,132 [C] 
Celkem: A+B+C=256,896 [D]</t>
  </si>
  <si>
    <t>Poplatek za uložení sejmutého drnu na skládku;  
přednostně bude drn využit na ohumusování svahů a rovin  
2,0 t/m3</t>
  </si>
  <si>
    <t>Sejmutí drnu dle položky 11130.1: 155,657*0,15*2,0=46,697 [A]</t>
  </si>
  <si>
    <t>poplatek za uložení výkopů na skládku;  
výkopy dle položky 123737.1, 123737.2, 126737 a 12922  
2,0 t/m3</t>
  </si>
  <si>
    <t>123737.1 - výkopy mimo aktivní zónu: 438,05*2,0=876,100 [A] 
123737.2 - výkopy v místě aktivní zóny: 1672,16*2,0=3 344,320 [B] 
126737 - výkopy v místě stupňů: 119,6*2,0=239,200 [C] 
12922 - čištění krajnice: 74*0,1*2,0=14,800 [D] 
Celkem: A+B+C+D=4 474,420 [E]</t>
  </si>
  <si>
    <t>poplatek za uložení betonové suti;  
2,4 t/m3</t>
  </si>
  <si>
    <t>příkopové tvárnice dle položky 11328: 233*0,25*2,4=139,800 [A] 
silniční panely dle položky 113167: 8,730*2,4=20,952 [B] 
Celkem: A+B=160,752 [C]</t>
  </si>
  <si>
    <t>11130</t>
  </si>
  <si>
    <t>SEJMUTÍ DRNU</t>
  </si>
  <si>
    <t>sejmutí drnu v tl. 0,150 m, s dopravou do vzdálenosti 16 km;  
přebytečný materiál bude uložen na skládku - rozpočtováno položkou 014***</t>
  </si>
  <si>
    <t>Plocha snimání byla planimetrována z příčných řezů programem AutoCAD: 
2665,21=2 665,210 [A] 
odpočet potřebného materiálu pro ohumusování stavby pol. 11130.2: 
2509,553=2 509,553 [B] 
Celkem přebytek: 
A-B=155,657 [C]</t>
  </si>
  <si>
    <t>včetně vodorovné dopravy  a uložení na skládku</t>
  </si>
  <si>
    <t>sejmutí drnu v tl. 0,150 m, s dopravou do vzdálenosti ... km;  
materiál bude využit na stavbě pro ohumusování svahů  
včetně uložení na mezideponii</t>
  </si>
  <si>
    <t>Plocha snimání byla planimetrována z příčných řezů programem AutoCAD: 
Rozprostření ornice v rovině dle pol. 18230: 10,665/0,15=71,100 [A] 
Rozprostření ornice ve svahu dle pol. 18220: 274,869/0,15=1 832,460 [B] 
Rozprostření ornice v rámci objektu SO 201: 90,899/0,15=605,993 [C] 
Celkem: A+B+C=2 509,553 [D]</t>
  </si>
  <si>
    <t>113137</t>
  </si>
  <si>
    <t>ODSTRANĚNÍ KRYTU ZPEVNĚNÝCH PLOCH S ASFALT POJIVEM, ODVOZ DO 16KM</t>
  </si>
  <si>
    <t>Odstranění asfaltem stmelených vrstev stávající vozovky;  
odvoz materiálu do vzdálenosti 16 km;  
přebytečný materiál bude odvezen na skládku - rozpočtováno položkou č. 0141***</t>
  </si>
  <si>
    <t>Plocha odstraňované položky byla planimetrována ze situace programem AutoCAD, předpokládaná tloušťka asfaltem zpevněné vrstvy je 0,10 m: 
3919,2*0,1=391,920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</si>
  <si>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</si>
  <si>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113167</t>
  </si>
  <si>
    <t>ODSTRANĚNÍ KRYTU ZPEVNĚNÝCH PLOCH ZE SILNIČNÍCH DÍLCŮ, ODVOZ DO 16KM</t>
  </si>
  <si>
    <t>Odstranění staveništního sjezdu z betonových panelů, km 0,198 34  
odvoz materiálu do vzdálenosti 16 km;  
přebytečný materiál bude odvezen na skládku - rozpočtováno položkou č. 0141***</t>
  </si>
  <si>
    <t>Plocha sjezdu byla planimetrována ze situace programem AutoCAD: 
48,5*0,18=8,730 [A]</t>
  </si>
  <si>
    <t>11328</t>
  </si>
  <si>
    <t>ODSTRANĚNÍ PŘÍKOPŮ, ŽLABŮ A RIGOLŮ Z PŘÍKOPOVÝCH TVÁRNIC</t>
  </si>
  <si>
    <t>odstranění příkopových tvárnic;  
odvoz materiálu do vzdálenosti 16 km;  
přebytečný materiál bude odvezen na skládku - rozpočtováno položkou č. 0141***</t>
  </si>
  <si>
    <t>stávající tvárnice v kolizi: 18*1+65*1=83,000 [A]</t>
  </si>
  <si>
    <t>Položka zahrnuje odstranění tvárnic včetně podkladu, veškerou manipulaci s vybouranou sutí a s vybouranými hmotami,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</si>
  <si>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</si>
  <si>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</si>
  <si>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Odstranění nestmelených vrstev stávající vozovky;  
odvoz materiálu do vzdálenosti ... km včetně uložení na mezideponii;  
materiál bude využit na dosypávky krajnic a násyp</t>
  </si>
  <si>
    <t>Plocha odstraňované vozovky byla planimetrována ze situace programem AutoCAD, předpokládaná tloušťka nestmelené vrstvy je 0,45 m: 
využití na násyp viz položka 17110: 
170,200=170,200 [A] 
využití na dosypávku krajnice viz položka 17310: 
263,258=263,258 [B] 
Celkem: A+B=433,458 [C]</t>
  </si>
  <si>
    <t>Položka zahrnuje veškerou manipulaci s vybouranou sutí a s vybouranými hmotami vč. uložení na skládku.</t>
  </si>
  <si>
    <t>113327</t>
  </si>
  <si>
    <t>ODSTRAN PODKL ZPEVNĚNÝCH PLOCH Z KAMENIVA NESTMEL, ODVOZ DO 16KM</t>
  </si>
  <si>
    <t>Odstranění nestmelených vrstev stávající vozovky;  
odvoz materiálu do vzdálenosti 16 km;  
přebytečný materiál bude odvezen na skládku - rozpočtováno položkou č. 0140***</t>
  </si>
  <si>
    <t>Plocha odstraňované vozovky byla planimetrována ze situace programem AutoCAD, předpokládaná tloušťka nestmelené vrstvy je 0,45 m: 
3919,2*0,45=1 763,640 [A] 
odečet potřebného materiálu viz položka 113321: 
433,458=433,458 [B] 
odstranění staveništního sjezdu: 
48,5*0,05+1,15*48,5*0,15+1,30*48,5*0,15=20,249 [C] 
Celkem: A+C-B=1 350,431 [D]</t>
  </si>
  <si>
    <t>11372</t>
  </si>
  <si>
    <t>FRÉZOVÁNÍ ZPEVNĚNÝCH PLOCH ASFALTOVÝCH</t>
  </si>
  <si>
    <t>Frézování horní vrstvy asfaltu;  
materiál bude využit na zpevnění krajnic asfaltovým recyklátem;  
odvoz materiálu do vzdálenosti ... km včetně uložení na mezideponii a předrcení</t>
  </si>
  <si>
    <t>Plocha odstraňované vozovky byla planimetrována ze situace programem AutoCAD, předpokládaná tloušťka horní asfaltové vrstvy je 0,10 m: 
materiál pro zpevnění krajnice recyklátem viz položka 56963.1 a 56963.2: 
(323.200+74,000)*0,15=59,580 [A]</t>
  </si>
  <si>
    <t>113727</t>
  </si>
  <si>
    <t>FRÉZOVÁNÍ ZPEVNĚNÝCH PLOCH ASFALTOVÝCH, ODVOZ DO 16KM</t>
  </si>
  <si>
    <t>Frézování horní vrstvy asfaltu;  
odvoz do vzdálenosti 16 km,  
přebytečný materiál bude odvezen na skládku - rozpočtováno položkou č. 0140***</t>
  </si>
  <si>
    <t>Plocha odstraňované vozovky byla planimetrována ze situace programem AutoCAD, předpokládaná tloušťka horní asfaltové vrstvy je 0,10 m: 
3919,2*0,1=391,920 [A] 
odečet potřebného materiálu viz položka 11372: 
59,580=59,580 [B] 
Celkem přebytek: 
A-B=332,340 [C]</t>
  </si>
  <si>
    <t>113763</t>
  </si>
  <si>
    <t>FRÉZOVÁNÍ DRÁŽKY PRŮŘEZU DO 300MM2 V ASFALTOVÉ VOZOVCE</t>
  </si>
  <si>
    <t>frézování spáry pro asfaltovou zálivku, hloubky 25 mm, šířky 12 mm</t>
  </si>
  <si>
    <t>Délky spár byly planimetrovány ze situace programem AutoCAD: 
začátky a konce úseků: 12,0+11,9=23,900 [A] 
ukončení sjezdů: 29,5+16,8+16,9=63,200 [B] 
okolo příkopových žlabů: 66,7=66,700 [C] 
Celkem: A+B+C=153,800 [D]</t>
  </si>
  <si>
    <t>123737</t>
  </si>
  <si>
    <t>ODKOP PRO SPOD STAVBU SILNIC A ŽELEZNIC TŘ. I, ODVOZ DO 16KM</t>
  </si>
  <si>
    <t>výkopy mimo aktivní zónu,   
s dopravou do vzdálenosti 16 km,  
uložení na skládku je planimetrováno položkou 0141***</t>
  </si>
  <si>
    <t>Objem výkopů byl planimetrován z příčných řezů programem AutoCAD: 
438,05=438,050 [A]</t>
  </si>
  <si>
    <t>Výkopy v místě aktivní zóny,   
s dopravou do vzdálenosti 16 km,  
poplatek za uložení na skládku bude rozpočtován položkou 0141***</t>
  </si>
  <si>
    <t>Objem výkopů byl planimetrován ze situace programem AutoCAD: 
1672,16=1 672,160 [A]</t>
  </si>
  <si>
    <t>12573</t>
  </si>
  <si>
    <t>VYKOPÁVKY ZE ZEMNÍKŮ A SKLÁDEK TŘ. I</t>
  </si>
  <si>
    <t>Dovoz materiálu z meziskládky</t>
  </si>
  <si>
    <t>Uložení sypaniny do násypů se zhutněním dle pol. 17110: 170,200=170,200 [A] 
Zemní krajnice a dosypávky se zhutněním dle pol. 17310: 263,258=263,258 [B] 
Rozprostření ornice v rovině dle pol. 18230: 10,665=10,665 [C] 
Rozprostření ornice ve svahu dle pol. 18220: 274,869=274,869 [D] 
Zpevnění krajnice z recyklovaného materiálu dle. pol. 56963.1 a 56963.2: (323,200+74,000)*0,15=59,580 [E] 
Zpětný zásyp horských vpustí a kanalizační šachty dle pol. 17511: 57,528=57,528 [F] 
Zpětný zásyp plastového potrubí DN 300: 36,5*1,0*0,4=14,600 [G] 
Celkem: A+B+C+D+E+F+G=850,700 [H]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</si>
  <si>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</si>
  <si>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Dovoz materiálu pro aktivní zónu, nakupovaný materiál včetně nákupu</t>
  </si>
  <si>
    <t>Uložení sypaniny do násypů v aktivní zóně dle pol. 171303: 2170,11=2 170,110 [A]</t>
  </si>
  <si>
    <t>126737</t>
  </si>
  <si>
    <t>ZŘÍZENÍ STUPŇŮ V PODLOŽÍ NÁSYPŮ TŘ. I, ODVOZ DO 16KM</t>
  </si>
  <si>
    <t>výkopy v místě stupňů,   
s dopravou do vzdálenosti 16 km;  
uložení na skládku je planimetrováno položkou 0141***</t>
  </si>
  <si>
    <t>Objem stupňů byl planimetrován z příčných řezů programem AutoCAD. 
119,6=119,600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</si>
  <si>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</si>
  <si>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12922</t>
  </si>
  <si>
    <t>ČIŠTĚNÍ KRAJNIC OD NÁNOSU TL. DO 100MM</t>
  </si>
  <si>
    <t>seříznutí nezpevněné krajnice do příčného sklonu 8%  
vč. odvozu a uložení na skládku</t>
  </si>
  <si>
    <t>Plocha krajnic byla planimetrována ze situace programem AutoCAD: 
30,4+43,6=74,000 [A]</t>
  </si>
  <si>
    <t>Součástí položky je vodorovná a svislá doprava, přemístění, přeložení, manipulace s materiálem a uložení na skládku.  
Nezahrnuje poplatek za skládku, který se vykazuje v položce 0141** (s výjimkou malého množství  materiálu, kde je možné poplatek zahrnout do jednotkové ceny položky – tento fakt musí být uveden v doplňujícím textu k položce)</t>
  </si>
  <si>
    <t>Výkop jámy pro horské vpusti a kanalizační šachtu;  
materiál bude využit na zpětný zásyp;  
odvoz materiálu do vzdálenosti ... km včetně uložení na mezideponii</t>
  </si>
  <si>
    <t>Objem vykopaného materiálu byl vypočten dle přílohy 07 Detaily odvodnění: 
objem zpětného zásypu horská vpust km 0,19176: 3,75*5,10-1,5*0,88*1,845=16,690 [A] 
objem zpětného zásypu vtokové jímky propustku km 0,07500: 6,15*6,85-1,4*1,94*2,155=36,275 [B] 
objem zpětného zásypu jedna kanalizační šachta: 2,1*2,1*1,48-3,14*0,65*0,65*1,48=4,563 [C] 
Hloubení celkem: A+B+C=57,528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</si>
  <si>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</t>
  </si>
  <si>
    <t>131737</t>
  </si>
  <si>
    <t>HLOUBENÍ JAM ZAPAŽ I NEPAŽ TŘ. I, ODVOZ DO 16KM</t>
  </si>
  <si>
    <t>Výkop jámy pro horské vpusti a kanalizační šachtu;  
přebytečný materiál, včetně odvozu vykopané zeminy na skládku  
poplatky za skládku jsou vykazovány v pol. č. 0141***</t>
  </si>
  <si>
    <t>Objem vykopaného materiálu byl vypočten dle přílohy 07 Detaily odvodnění: 
objem výkopu horská vpust km 0,19176: 3,75*5,10=19,125 [A] 
objem výkopu vtoková jímka propustku km 0,07500: 6,15*6,85=42,128 [B] 
objem výkopu jedna kanalizační šachta: 2,1*2,1*1,48=6,527 [C] 
Odpočet materiálu na zpětný zásyp viz položka 131731: 49,898=49,898 [D] 
Hloubení celkem: A+B+C-D=17,882 [E]</t>
  </si>
  <si>
    <t>25</t>
  </si>
  <si>
    <t>13273</t>
  </si>
  <si>
    <t>HLOUBENÍ RÝH ŠÍŘ DO 2M PAŽ I NEPAŽ TŘ. I</t>
  </si>
  <si>
    <t>Výkop rýhy pro plastové potrubí DN 300;  
materiál bude využit na zpětný zásyp;  
odvoz materiálu do vzdálenosti ... km včetně uložení na mezideponii</t>
  </si>
  <si>
    <t>Objem vykopaného materiálu byl vypočten dle přílohy 06 Detaily odvodnění: 
potrubí DN 300: 36.5*1,0*0,4=14,600 [A]</t>
  </si>
  <si>
    <t>26</t>
  </si>
  <si>
    <t>132737</t>
  </si>
  <si>
    <t>HLOUBENÍ RÝH ŠÍŘ DO 2M PAŽ I NEPAŽ TŘ. I, ODVOZ DO 16KM</t>
  </si>
  <si>
    <t>Výkop rýhy pro plastové potrubí DN 300;  
přebytečný materiál, včetně odvozu vykopané zeminy na skládku  
poplatky za skládku jsou vykazovány v pol. č. 0141***</t>
  </si>
  <si>
    <t>Objem vykopaného materiálu byl vypočten dle přílohy 07 Detaily odvodnění: 
potrubí DN 300: 6,5*1,0*0,7=4,550 [A] 
propustek DN 800: 19*1,77*1,97=66,251 [B] 
úložný práh propustku: 1,3*0,4*0,8=0,416 [C] 
Celkem: A+B+C=71,217 [D]</t>
  </si>
  <si>
    <t>27</t>
  </si>
  <si>
    <t>17110</t>
  </si>
  <si>
    <t>ULOŽENÍ SYPANINY DO NÁSYPŮ SE ZHUTNĚNÍM</t>
  </si>
  <si>
    <t>násyp z vhodných materiálů;  
do násypů a v místě svahových stupňů</t>
  </si>
  <si>
    <t>Objem násypu byl planimetrován z příčných řezů programem AutoCAD: 
násyp běžný: 50,6=50,600 [A] 
násyp v místě stupňů: 119,6=119,600 [B] 
Celkem: A+B=170,200 [C]</t>
  </si>
  <si>
    <t>28</t>
  </si>
  <si>
    <t>171303</t>
  </si>
  <si>
    <t>ULOŽENÍ SYPANINY DO NÁSYPŮ V AKTIV ZÓNĚ SE ZHUT DO 100% PS</t>
  </si>
  <si>
    <t>aktivní zóna je tvořena z nakupovaných materiálů vhodných do AZ v souladu s ČSN 73 6133</t>
  </si>
  <si>
    <t>Objem aktivní zóny je planimetrován z příčných řezů programem AutoCAD: 
2170,11=2 170,110 [A]</t>
  </si>
  <si>
    <t>29</t>
  </si>
  <si>
    <t>17310</t>
  </si>
  <si>
    <t>ZEMNÍ KRAJNICE A DOSYPÁVKY SE ZHUTNĚNÍM</t>
  </si>
  <si>
    <t>Dosypání krajnic vhodným materiálem; 100 % PS, materiál minimálně podmínečně vhodný dle ČSN 73 6133</t>
  </si>
  <si>
    <t>Objem materálu byl planimetrován z příčných řezů programem AutoCAD: 
263,258=263,258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</si>
  <si>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</si>
  <si>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30</t>
  </si>
  <si>
    <t>17411</t>
  </si>
  <si>
    <t>ZÁSYP JAM A RÝH ZEMINOU SE ZHUTNĚNÍM</t>
  </si>
  <si>
    <t>zpětný zásyp rýhy u plastového potrubí DN 300</t>
  </si>
  <si>
    <t>Objem zásypu byl vypočten dle přílohy 07 Detaily odvodnění: 
36,5*1,0*0,4=14,600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</si>
  <si>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</si>
  <si>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31</t>
  </si>
  <si>
    <t>17481</t>
  </si>
  <si>
    <t>ZÁSYP JAM A RÝH Z NAKUPOVANÝCH MATERIÁLŮ</t>
  </si>
  <si>
    <t>Objem zásypu byl vypočten dle přílohy 07 Detaily odvodnění: 
36,5*1,0*0,2=7,300 [A]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</si>
  <si>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</si>
  <si>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32</t>
  </si>
  <si>
    <t>17511</t>
  </si>
  <si>
    <t>OBSYP POTRUBÍ A OBJEKTŮ SE ZHUTNĚNÍM</t>
  </si>
  <si>
    <t>Zpětný zásyp horských vpustí a kanalizační šachty zeminou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</si>
  <si>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  
- zemina vytlačená potrubím o DN do 180mm se od kubatury obsypů neodečítá</t>
  </si>
  <si>
    <t>33</t>
  </si>
  <si>
    <t>17581</t>
  </si>
  <si>
    <t>OBSYP POTRUBÍ A OBJEKTŮ Z NAKUPOVANÝCH MATERIÁLŮ</t>
  </si>
  <si>
    <t>štěrkopískový obsyp 0/16 plastového potrubí DN 300</t>
  </si>
  <si>
    <t>Objem obsypu byl vypočten dle přílohy 07 Detaily odvodnění: 
36,5*1,0*0,4=14,600 [A]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</si>
  <si>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  
- zemina vytlačená potrubím o DN do 180mm se od kubatury obsypů neodečítá</t>
  </si>
  <si>
    <t>34</t>
  </si>
  <si>
    <t>štěrkopískový obsyp 0/32 propustek DN 800</t>
  </si>
  <si>
    <t>Objem obsypu byl vypočten dle přílohy 07 Detaily odvodnění: 
19*1,3=24,700 [A]</t>
  </si>
  <si>
    <t>35</t>
  </si>
  <si>
    <t>18110</t>
  </si>
  <si>
    <t>ÚPRAVA PLÁNĚ SE ZHUTNĚNÍM V HORNINĚ TŘ. I</t>
  </si>
  <si>
    <t>Plocha pláně byla planimetrována z příčných řezů programem AutoCAD: 
3832,200=3 832,200 [A] 
Staveništní sjezd z betonových panelů, km 0,198 34 
1,30*48,5=63,050 [B] 
Celkem: A+B=3 895,250 [C]</t>
  </si>
  <si>
    <t>položka zahrnuje úpravu pláně včetně vyrovnání výškových rozdílů. Míru zhutnění určuje  
projekt.</t>
  </si>
  <si>
    <t>36</t>
  </si>
  <si>
    <t>18220</t>
  </si>
  <si>
    <t>ROZPROSTŘENÍ ORNICE VE SVAHU</t>
  </si>
  <si>
    <t>ohumusování svahů zemního tělesa v tl. 0,150 m;  
na ohumusování svahů bude přednostně využit materiál z položky 11130</t>
  </si>
  <si>
    <t>Plocha svahů byla planimetrována z příčných řezů programem AutoCAD: 
plocha svahů: 1832,46=1 832,460 [A] 
tl. ohumusování je 0,15 m: A*0,15=274,869 [B]</t>
  </si>
  <si>
    <t>položka zahrnuje:  
nutné přemístění ornice z dočasných skládek vzdálených do 50m rozprostření ornice v předepsané tloušťce ve svahu přes 1:5</t>
  </si>
  <si>
    <t>37</t>
  </si>
  <si>
    <t>18230</t>
  </si>
  <si>
    <t>ROZPROSTŘENÍ ORNICE V ROVINĚ</t>
  </si>
  <si>
    <t>rozprostření ornice v krajnicích za svodidly v tl. 0,15 m;  
přednostně bude využit materiál z položky 11130</t>
  </si>
  <si>
    <t>Plocha byla vypočtena ze situace: 
délka krajnic: 23,6+23,9+23,6=71,100 [A] m 
šířka ohumusování 1 m: A*1,0=71,100 [B] 
tloušťka vrstvy je 0,15 m: B*0,15=10,665 [C]</t>
  </si>
  <si>
    <t>položka zahrnuje:  
nutné přemístění ornice z dočasných skládek vzdálených do 50m rozprostření ornice v předepsané tloušťce v rovině a ve svahu do 1:5</t>
  </si>
  <si>
    <t>38</t>
  </si>
  <si>
    <t>18242</t>
  </si>
  <si>
    <t>ZALOŽENÍ TRÁVNÍKU HYDROOSEVEM NA ORNICI</t>
  </si>
  <si>
    <t>celková plocha založení trávníku viz položky 18230 a 18220</t>
  </si>
  <si>
    <t>1832,46+71,10=1 903,560 [A]</t>
  </si>
  <si>
    <t>Zahrnuje dodání předepsané travní směsi, hydroosev na ornici, zalévání, první pokosení, to vše bez ohledu na sklon terénu</t>
  </si>
  <si>
    <t>39</t>
  </si>
  <si>
    <t>18247</t>
  </si>
  <si>
    <t>OŠETŘOVÁNÍ TRÁVNÍKU</t>
  </si>
  <si>
    <t>3x množství viz položka 18242</t>
  </si>
  <si>
    <t>3*1903,560=5 710,680 [A]</t>
  </si>
  <si>
    <t>Zahrnuje pokosení se shrabáním, naložení shrabků na dopravní prostředek, s odvozem a se složením, to vše bez ohledu na sklon terénu  
zahrnuje nutné zalití a hnojení</t>
  </si>
  <si>
    <t>40</t>
  </si>
  <si>
    <t>18351</t>
  </si>
  <si>
    <t>CHEMICKÉ ODPLEVELENÍ</t>
  </si>
  <si>
    <t>množství viz položka 18242</t>
  </si>
  <si>
    <t>1903,560=1 903,560 [A]</t>
  </si>
  <si>
    <t>položka zahrnuje celoplošný postřik a chemickou likvidace nežádoucích rostlin nebo jejích částí a zabránění jejich dalšímu růstu na urovnaném volném terénu</t>
  </si>
  <si>
    <t>Základy</t>
  </si>
  <si>
    <t>41</t>
  </si>
  <si>
    <t>212625</t>
  </si>
  <si>
    <t>TRATIVODY KOMPL Z TRUB Z PLAST HM DN DO 100MM, RÝHA TŘ I</t>
  </si>
  <si>
    <t>včetně zemních prací - výkop rýhy vč. naložení</t>
  </si>
  <si>
    <t>Délka trativodů byla planimetrována ze situace programem AutoCAD: 
75+95+30=200,000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</si>
  <si>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</si>
  <si>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42</t>
  </si>
  <si>
    <t>21450</t>
  </si>
  <si>
    <t>SANAČNÍ VRSTVY Z KAMENIVA</t>
  </si>
  <si>
    <t>výměna podloží propustku DN 800</t>
  </si>
  <si>
    <t>Kubatura byla vypočtena dle přílohy 07 Detaily odvodnění: 
19*1,97*0,5=18,715 [A]</t>
  </si>
  <si>
    <t>položka zahrnuje dodávku předepsaného kameniva, mimostaveništní a vnitrostaveništní dopravu a jeho uložení  
není-li v zadávací dokumentaci uvedeno jinak, jedná se o nakupovaný materiál</t>
  </si>
  <si>
    <t>43</t>
  </si>
  <si>
    <t>21461</t>
  </si>
  <si>
    <t>SEPARAČNÍ GEOTEXTILIE</t>
  </si>
  <si>
    <t>separační geotextílie CBR min. 2 kN, odolnost proti proražení menší než 20 mm  
propustek DN 800</t>
  </si>
  <si>
    <t>Plocha byla vypočtena dle přílohy 06 Detaily odvodnění: 
19*6,5=123,500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</si>
  <si>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</si>
  <si>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44</t>
  </si>
  <si>
    <t>272314</t>
  </si>
  <si>
    <t>ZÁKLADY Z PROSTÉHO BETONU DO C25/30</t>
  </si>
  <si>
    <t>úložný betonový práh propustku DN 800 z bet. C25/30 XF3</t>
  </si>
  <si>
    <t>Objem byl vypočten dle přílohy 07 Detaily odvodnění: 
úložný práh propustku: 1,3*0,4*0,8=0,416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</si>
  <si>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proudů,</t>
  </si>
  <si>
    <t>45</t>
  </si>
  <si>
    <t>289972</t>
  </si>
  <si>
    <t>OPLÁŠTĚNÍ (ZPEVNĚNÍ) Z GEOMŘÍŽOVIN</t>
  </si>
  <si>
    <t>výztužná geomříž 35/35 kN, š. 4,00 m u propustku DN 400</t>
  </si>
  <si>
    <t>Plocha byla vypočtena dle přílohy 07 Detaily odvodnění: 
19*4,0=76,000 [A]</t>
  </si>
  <si>
    <t>Položka zahrnuje:  
- dodávku předepsané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</si>
  <si>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Vodorovné konstrukce</t>
  </si>
  <si>
    <t>46</t>
  </si>
  <si>
    <t>451112</t>
  </si>
  <si>
    <t>PODKL A VÝPLŇ VRSTVY Z DÍLCŮ BETON DO C12/15</t>
  </si>
  <si>
    <t>Podkladní beton vtokové jímky propustku DN 100 C12/15 X0 tl. 100 mm</t>
  </si>
  <si>
    <t>Kubatura byla vypočtena dle přílohy 07 Detaily odvodnění: 
1,6*2,14*0,1=0,342 [A]</t>
  </si>
  <si>
    <t>- dodání dílce požadovaného tvaru a vlastností, jeho skladování, doprava a osazení do  
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</si>
  <si>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47</t>
  </si>
  <si>
    <t>45131A</t>
  </si>
  <si>
    <t>PODKLADNÍ A VÝPLŇOVÉ VRSTVY Z PROSTÉHO BETONU C20/25</t>
  </si>
  <si>
    <t>betonové lože dlažby z lomového kamene tl. 100 mm z betonu C20/25nXF3</t>
  </si>
  <si>
    <t>Plocha dlažby měřena ze situace programem AutoCad: 
1,2*(4,1+4,5+3,6+4,7)*0,1=2,028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</si>
  <si>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</si>
  <si>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48</t>
  </si>
  <si>
    <t>45157</t>
  </si>
  <si>
    <t>PODKLADNÍ A VÝPLŇOVÉ VRSTVY Z KAMENIVA TĚŽENÉHO</t>
  </si>
  <si>
    <t>štěrkopískové lože 0/8 pod plastové potrubí DN 300</t>
  </si>
  <si>
    <t>Objem podsypu byl vypočten dle přílohy 07 Detaily odvodnění: 
36,5*1,0*0,1=3,650 [A]</t>
  </si>
  <si>
    <t>49</t>
  </si>
  <si>
    <t>štěrkopískové lože 0/16 propustek DN 800</t>
  </si>
  <si>
    <t>19*0,5=9,500 [A]</t>
  </si>
  <si>
    <t>50</t>
  </si>
  <si>
    <t>465512</t>
  </si>
  <si>
    <t>DLAŽBY Z LOMOVÉHO KAMENE NA MC</t>
  </si>
  <si>
    <t>dlažba z lomového kamene tl. 200 mm  
výplň spar hmotou s odolností proti CHLR a UV záření</t>
  </si>
  <si>
    <t>Plocha dlažby měřena ze situace programem AutoCad: 
1,2*(4,1+4,5+3,6+4,7)*0,2=4,056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</si>
  <si>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</si>
  <si>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</si>
  <si>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51</t>
  </si>
  <si>
    <t>56314</t>
  </si>
  <si>
    <t>VOZOVKOVÉ VRSTVY Z MECHANICKY ZPEVNĚNÉHO KAMENIVA TL. DO 200MM</t>
  </si>
  <si>
    <t>MZK 0/32 Ga, tl. 200 mm</t>
  </si>
  <si>
    <t>Plocha vozovky byla planimetrována ze situace programem AutoCAD: 
3193,5*1,1=3 512,850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</si>
  <si>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</si>
  <si>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52</t>
  </si>
  <si>
    <t>56333</t>
  </si>
  <si>
    <t>VOZOVKOVÉ VRSTVY ZE ŠTĚRKODRTI TL. DO 150MM</t>
  </si>
  <si>
    <t>Staveništní sjezd z betonových panelů, km 0,198 34  
ŠDA 0/32 Ge, 150 mm</t>
  </si>
  <si>
    <t>Plocha sjezdu byla planimetrována ze situace programem AutoCAD: 
1,15*48,5+1,30*48,5=118,825 [A]</t>
  </si>
  <si>
    <t>53</t>
  </si>
  <si>
    <t>56336</t>
  </si>
  <si>
    <t>VOZOVKOVÉ VRSTVY ZE ŠTĚRKODRTI TL. DO 300MM</t>
  </si>
  <si>
    <t>ŠDA 0/32 Ge, min. 250 mm</t>
  </si>
  <si>
    <t>Plocha vozovky byla planimetrována ze situace programem AutoCAD: 
3193,5*1,2=3 832,200 [A]</t>
  </si>
  <si>
    <t>54</t>
  </si>
  <si>
    <t>56963</t>
  </si>
  <si>
    <t>ZPEVNĚNÍ KRAJNIC Z RECYKLOVANÉHO MATERIÁLU TL DO 150MM</t>
  </si>
  <si>
    <t>Zpevnění krajnic recyklovaným materiálem z asfaltových vrstev fr. 0/32 tl. 150 mm, dle TP 210;  
bude využit materiál z položky č. 11372, případně také z položky 11313.R (SO103).</t>
  </si>
  <si>
    <t>Plocha krajnic byla planimetrována ze situace programem AutoCAD: 
323,2=323,200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</si>
  <si>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
- nezahrnuje postřiky, nátěry</t>
  </si>
  <si>
    <t>55</t>
  </si>
  <si>
    <t>obnova původních krajnic na konci úseku vpravo;  
zpevnění krajnic recyklovaným materiálem z asfaltových vrstev fr. 0/32 tl. 150 mm, dle TP 210;  
bude využit materiál z položky č. 11372, případně také z položky 11313.R (SO103).</t>
  </si>
  <si>
    <t>Plocha stávajících krajnic byla planimetrována ze situace programem AutoCAD: 
30,4+43,6=74,000 [A]</t>
  </si>
  <si>
    <t>56</t>
  </si>
  <si>
    <t>572123</t>
  </si>
  <si>
    <t>INFILTRAČNÍ POSTŘIK Z EMULZE DO 1,0KG/M2</t>
  </si>
  <si>
    <t>Infiltrační postřik z kationaktivní asfaltové emulze, 0,8 kg/m2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</si>
  <si>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</si>
  <si>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</t>
  </si>
  <si>
    <t>572214</t>
  </si>
  <si>
    <t>SPOJOVACÍ POSTŘIK Z MODIFIK EMULZE DO 0,5KG/M2</t>
  </si>
  <si>
    <t>Asfaltový postřik spojovací z modifikované kationaktivní asfaltové emulze 0,3 kg/m2 na ložnou vrstvu</t>
  </si>
  <si>
    <t>Plocha vozovky byla planimetrována ze situace programem AutoCAD: 
3193,5=3 193,500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</si>
  <si>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</si>
  <si>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58</t>
  </si>
  <si>
    <t>Spojovací postřik z modifikované kationaktivní asfaltové emulze, 0,3 kg/m2, na podkladní vrstvu</t>
  </si>
  <si>
    <t>Plocha vozovky byla planimetrována ze situace programem AutoCAD: 
3193,5*1,05=3 353,175 [A]</t>
  </si>
  <si>
    <t>59</t>
  </si>
  <si>
    <t>574D56</t>
  </si>
  <si>
    <t>ASFALTOVÝ BETON PRO LOŽNÍ VRSTVY MODIFIK ACL 16+, 16S TL. 60MM</t>
  </si>
  <si>
    <t>ACL 16 S  PMB  25/55-60, tl. 60 mm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</si>
  <si>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</si>
  <si>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60</t>
  </si>
  <si>
    <t>574F98</t>
  </si>
  <si>
    <t>ASFALTOVÝ BETON PRO PODKLADNÍ VRSTVY MODIFIK ACP 22+, 22S TL. 100MM</t>
  </si>
  <si>
    <t>ACP 22S PMB 25/55-60, tl. 100 mm</t>
  </si>
  <si>
    <t>61</t>
  </si>
  <si>
    <t>574J54</t>
  </si>
  <si>
    <t>ASFALTOVÝ KOBEREC MASTIXOVÝ MODIFIK SMA 11+, 11S TL. 40MM</t>
  </si>
  <si>
    <t>SMA 11S 45/80-65, tl. 40 mm,  
posyp vrstvy předobalovaným kamenivem je zahrnut v položce č. 576411</t>
  </si>
  <si>
    <t>Plocha nové vozovky byla planimetrována ze situace programem AutoCAD: 
3193,5=3 193,500 [A]</t>
  </si>
  <si>
    <t>62</t>
  </si>
  <si>
    <t>57621</t>
  </si>
  <si>
    <t>POSYP KAMENIVEM DRCENÝM 5KG/M2</t>
  </si>
  <si>
    <t>Posyp infiltračního postřiku HDK 2/4, 3 kg/m2</t>
  </si>
  <si>
    <t>- dodání kameniva předepsané kvality a zrnitosti  
- posyp předepsaným množstvím</t>
  </si>
  <si>
    <t>63</t>
  </si>
  <si>
    <t>576411</t>
  </si>
  <si>
    <t>POSYP KAMENIVEM OBALOVANÝM 2KG/M2</t>
  </si>
  <si>
    <t>Posyp asfaltového koberce mastixového předobaleným kamenivem frakce 2/4, 1,5 kg/m2</t>
  </si>
  <si>
    <t>Plocha posypu byla planimetrována ze situace programem AutoCAD: 
3193,5=3 193,500 [A]</t>
  </si>
  <si>
    <t>- dodání obalovaného kameniva předepsané kvality a zrnitosti  
- posyp předepsaným množstvím</t>
  </si>
  <si>
    <t>64</t>
  </si>
  <si>
    <t>58302</t>
  </si>
  <si>
    <t>KRYT ZE SINIČNÍCH DÍLCŮ (PANELŮ) TL 180MM</t>
  </si>
  <si>
    <t>Staveništní sjezd z betonových panelů, km 0,198 34  
silniční panely tl. 0,18 m do štěrkopískového lože tl. 50 mm</t>
  </si>
  <si>
    <t>Plocha sjezdu byla planimetrována ze situace programem AutoCAD: 
48,5=48,500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</si>
  <si>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</si>
  <si>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Potrubí</t>
  </si>
  <si>
    <t>65</t>
  </si>
  <si>
    <t>87445</t>
  </si>
  <si>
    <t>POTRUBÍ Z TRUB PLASTOVÝCH ODPADNÍCH DN DO 300MM</t>
  </si>
  <si>
    <t>Plastové potrubí z vyústění horských vpustí DN 300</t>
  </si>
  <si>
    <t>Délka potrubí změřena ze situace programem AutoCad: 
34,5+2=36,500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</si>
  <si>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</si>
  <si>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66</t>
  </si>
  <si>
    <t>894145</t>
  </si>
  <si>
    <t>ŠACHTY KANALIZAČNÍ Z BETON DÍLCŮ NA POTRUBÍ DN DO 300MM</t>
  </si>
  <si>
    <t>kanalizační šachta v km 0,156 90 kompletní, včetně rámu a poklopu  
včetně podkladního betonu C12/15 tl. 0,10 m  
včetně štěrkového lože tl. 0,10 m</t>
  </si>
  <si>
    <t>1=1,000 [A]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</si>
  <si>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</si>
  <si>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67</t>
  </si>
  <si>
    <t>89721</t>
  </si>
  <si>
    <t>VPUSŤ KANALIZAČNÍ HORSKÁ KOMPLETNÍ MONOLITICKÁ BETONOVÁ</t>
  </si>
  <si>
    <t>horská vpust v km 0,075 00, včetně rámu a mříže  
včetně podkladního betonu C 12/15 X0 tl. 0,10 m  
včetně izolace 1xNP+2xNA</t>
  </si>
  <si>
    <t>položka zahrnuje:  
- mříže s rámem, koše na bahno,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nátěry zabraňující soudržnost betonu a bednění,  
- výplň, těsnění  a tmelení spar a spojů,  
- opatření  povrchů  betonu  izolací  proti zemní vlhkosti v částech, kde přijdou do styku se  
zeminou nebo kamenivem,  
- předepsané podkladní konstrukce</t>
  </si>
  <si>
    <t>68</t>
  </si>
  <si>
    <t>899123</t>
  </si>
  <si>
    <t>MŘÍŽE Z KOMPOZITU SAMOSTATNÉ</t>
  </si>
  <si>
    <t>Mříž včetně rámu vtokové jímky propustku DN 800  
Světlý otvor vtokové jímky 1340x800 mm</t>
  </si>
  <si>
    <t>Položka zahrnuje dodávku a osazení předepsané mříže včetně rámu</t>
  </si>
  <si>
    <t>69</t>
  </si>
  <si>
    <t>9113B1</t>
  </si>
  <si>
    <t>SVODIDLO OCEL SILNIČ JEDNOSTR, ÚROVEŇ ZADRŽ H1 -DODÁVKA A MONTÁŽ</t>
  </si>
  <si>
    <t>Ocelové svodidlo před a za mostem, s úrovní zadržení H1</t>
  </si>
  <si>
    <t>Délka svodidla byla planimetrována ze situace programem AutoCAD: 
24+24+24+12=84,000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</si>
  <si>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 
prací) nebo koncovkou  
- přechod na jiný typ svodidla nebo přes mostní závěr  
- ochranu proti bludným proudům a vývody pro jejich měření  
nezahrnuje odrazky nebo retroreflexní fólie</t>
  </si>
  <si>
    <t>70</t>
  </si>
  <si>
    <t>91228</t>
  </si>
  <si>
    <t>SMĚROVÉ SLOUPKY Z PLAST HMOT VČETNĚ ODRAZNÉHO PÁSKU</t>
  </si>
  <si>
    <t>nové plastové směrové dopravní sloupky bílé barvy</t>
  </si>
  <si>
    <t>Množství nových směrových sloupků je patrné ze situace: 
11=11,000 [A]</t>
  </si>
  <si>
    <t>položka zahrnuje:  
- dodání a osazení sloupku včetně nutných zemních prací  
- vnitrostaveništní a mimostaveništní doprava  
- odrazky plastové nebo z retroreflexní fólie</t>
  </si>
  <si>
    <t>71</t>
  </si>
  <si>
    <t>nové plastové směrové dopravní sloupky červené barvy - na sjezdech</t>
  </si>
  <si>
    <t>Množství nových červených směrových sloupků je patrné ze situace: 
4=4,000 [A]</t>
  </si>
  <si>
    <t>72</t>
  </si>
  <si>
    <t>912283</t>
  </si>
  <si>
    <t>SMĚROVÉ SLOUPKY Z PLAST HMOT - DEMONTÁŽ A ODVOZ</t>
  </si>
  <si>
    <t>Demontáž stávajících směrových sloupků - likvidace a odvoz v režii zhotovitele.   
Stávající směrové sloupky budou nahrazeny novými.</t>
  </si>
  <si>
    <t>Množství odstraňovaných směrových sloupků bylo zjistěno pochůzkou: 
10 ks</t>
  </si>
  <si>
    <t>položka zahrnuje demontáž stávajícího sloupku, jeho odvoz do skladu nebo na skládku</t>
  </si>
  <si>
    <t>73</t>
  </si>
  <si>
    <t>914121</t>
  </si>
  <si>
    <t>DOPRAVNÍ ZNAČKY ZÁKLADNÍ VELIKOSTI OCELOVÉ FÓLIE TŘ 1 - DODÁVKA A MONTÁŽ</t>
  </si>
  <si>
    <t>dopravní značení podél komunikace bude vyměněno za nové;  
evidenční čísla mostů jsou součástí objektu SO 201</t>
  </si>
  <si>
    <t>Množství jednotlivých dopravních značek je zřejmé ze situace: 
IS3a: 1=1,000 [A] 
IZ4a: 1=1,000 [B] 
IS3cp: 1=1,000 [C] 
P1: 2=2,000 [D] 
B20a: 2=2,000 [E] 
B21a: 1=1,000 [F] 
P4: 1=1,000 [G] 
Celkem: A+B+C+D+E+F+G=9,000 [H]</t>
  </si>
  <si>
    <t>položka zahrnuje:  
- dodávku a montáž značek v požadovaném provedení</t>
  </si>
  <si>
    <t>74</t>
  </si>
  <si>
    <t>914123</t>
  </si>
  <si>
    <t>DOPRAVNÍ ZNAČKY ZÁKLADNÍ VELIKOSTI OCELOVÉ FÓLIE TŘ 1 - DEMONTÁŽ</t>
  </si>
  <si>
    <t>Odstranění stávajících dopravních značek vč. svislých sloupků;  
stávající dopravní značky budou odstraněny a nahrazeny novými;  
demontáž evidenčních čísel mostů je součástí SO 201;  
demontované dopravní značky - likvidace a odvoz v režii zhotovitele</t>
  </si>
  <si>
    <t>Počet odstraňovaných dopravních značek je patrný ze zaměření: 
9=9,000 [A] ks</t>
  </si>
  <si>
    <t>75</t>
  </si>
  <si>
    <t>914921</t>
  </si>
  <si>
    <t>SLOUPKY A STOJKY DOPRAVNÍCH ZNAČEK Z OCEL TRUBEK DO PATKY - DODÁVKA A MONTÁŽ</t>
  </si>
  <si>
    <t>sloupky pro nové svislé dopravní značení</t>
  </si>
  <si>
    <t>množství sloupků je patrné ze situace: 
6=6,000 [A]</t>
  </si>
  <si>
    <t>položka zahrnuje:  
- sloupky a upevňovací zařízení včetně jejich osazení (betonová patka, zemní práce)</t>
  </si>
  <si>
    <t>76</t>
  </si>
  <si>
    <t>915111</t>
  </si>
  <si>
    <t>VODOROVNÉ DOPRAVNÍ ZNAČENÍ BARVOU HLADKÉ - DODÁVKA A POKLÁDKA</t>
  </si>
  <si>
    <t>dodání a pokládka nátěrového materiálu vč. předznačení a reflexní úpravy</t>
  </si>
  <si>
    <t>Plocha nového vodorovného dopravního značení byla planimetrována ze situace programem AutoCAD: 
V4 (0,25): 555*0,25=138,750 [A] 
V1a (0,125): 194*0,125=24,250 [B] 
V2a (3/6/0,125): 114*0,125*1/3=4,750 [C] 
V2b (1,5/1,5/0,25): 15,4*0,25*1/2=1,925 [D] 
V3 (3/1,5/0,125): 31*0,125*2/3=2,583 [E] 
Celkem: A+B+C+D+E=172,258 [F]</t>
  </si>
  <si>
    <t>položka zahrnuje:  
- dodání a pokládku nátěrového materiálu (měří se pouze natíraná plocha)  
- předznačení a reflexní úpravu</t>
  </si>
  <si>
    <t>77</t>
  </si>
  <si>
    <t>915221</t>
  </si>
  <si>
    <t>VODOR DOPRAV ZNAČ PLASTEM STRUKTURÁLNÍ NEHLUČNÉ - DOD A POKLÁDKA</t>
  </si>
  <si>
    <t>dodání a pokládka nátěrového materiálu</t>
  </si>
  <si>
    <t>Plocha nového vodorovného dopravního značení byla planimetrována ze situace programem AutoCAD: 
V1a (0,125): 194*0,125=24,250 [A] 
V2a (3/6/0,125): 114*0,125*1/3=4,750 [B] 
V3 (3/1,5/0,125): 31*0,125*2/3=2,583 [C] 
Celkem: A+B+C=31,583 [D]</t>
  </si>
  <si>
    <t>78</t>
  </si>
  <si>
    <t>915231</t>
  </si>
  <si>
    <t>VODOR DOPRAV ZNAČ PLASTEM PROFIL ZVUČÍCÍ - DOD A POKLÁDKA</t>
  </si>
  <si>
    <t>Plocha nového vodorovného dopravního značení byla planimetrována ze situace programem AutoCAD: 
V4 (0,25): 555*0,25=138,750 [A] 
V2b (1,5/1,5/0,25): 15,4*0,25*1/2=1,925 [B] 
Celkem: A+B=140,675 [C]</t>
  </si>
  <si>
    <t>79</t>
  </si>
  <si>
    <t>9182E</t>
  </si>
  <si>
    <t>VTOKOVÉ JÍMKY BETONOVÉ VČETNĚ DLAŽBY PROPUSTU Z TRUB DN DO 800MM</t>
  </si>
  <si>
    <t>Vtoková jímka propustku DN 800  
včetně dlažby z lomového kamene tl. 150 mm do betonu C20/25nXF3 tl. 100 mm  
včetně izolace 1xNP+2xNA  
včetně stupaček - litina (kompozit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</si>
  <si>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dlažbu dna z lomového kamene, případně dokumentací předepsaný kamenný obklad stěn,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proudů. Nezahrnuje mříž a zábradlí.</t>
  </si>
  <si>
    <t>80</t>
  </si>
  <si>
    <t>918346</t>
  </si>
  <si>
    <t>PROPUSTY Z TRUB DN 400MM</t>
  </si>
  <si>
    <t>Provizorní zatrubnění příkopy pod staveništním sjezdem  
Kompletní konstrukce včetně veškerých zemních prací</t>
  </si>
  <si>
    <t>Délka zatrubnění byla planimetrována ze situace programem AutoCAD: 
9=9,000 [A]</t>
  </si>
  <si>
    <t>Položka zahrnuje:  
- dodání a položení potrubí z trub z dokumentací předepsaného materiálu a předepsaného průměru  
- případné úpravy trub (zkrácení, šikmé seříznutí)  
- veškeré zemní práce jako například hloubení rýhy, podsypy, obsypy, zásypy atd.</t>
  </si>
  <si>
    <t>81</t>
  </si>
  <si>
    <t>91836</t>
  </si>
  <si>
    <t>PROPUSTY Z TRUB DN 800MM</t>
  </si>
  <si>
    <t>plastový propustek DN 800, kruhová pevnost SN 8</t>
  </si>
  <si>
    <t>Délka byla vypočtena dle přílohy 06 Detaily odvodnění: 
19=19,000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</si>
  <si>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</si>
  <si>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82</t>
  </si>
  <si>
    <t>93131</t>
  </si>
  <si>
    <t>TĚSNĚNÍ DILATAČ SPAR ASF ZÁLIVKOU</t>
  </si>
  <si>
    <t>Objem zálivky dle pol. č. 113763: 
spára hloubky 25 mm, šířky 12 mm: 153,8*0,025*0,012=0,046 [A]</t>
  </si>
  <si>
    <t>položka zahrnuje dodávku a osazení předepsaného materiálu, očištění ploch spáry před úpravou, očištění okolí spáry po úpravě  
nezahrnuje těsnící profil</t>
  </si>
  <si>
    <t>83</t>
  </si>
  <si>
    <t>935212</t>
  </si>
  <si>
    <t>PŘÍKOPOVÉ ŽLABY Z BETON TVÁRNIC ŠÍŘ DO 600MM DO BETONU TL 100MM</t>
  </si>
  <si>
    <t>Příkopové žlaby šířky 0,50 m, z betonu C30/37 XF4,   
do betonového lože C20/25 nXF3, tl. 100 mm</t>
  </si>
  <si>
    <t>Délka žlabů byla planimetrována ze situace programem AutoCAD: 
66=66,000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</si>
  <si>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</si>
  <si>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84</t>
  </si>
  <si>
    <t>935232</t>
  </si>
  <si>
    <t>PŘÍKOPOVÉ ŽLABY Z BETON TVÁRNIC ŠÍŘ DO 1200MM DO BETONU TL 100MM</t>
  </si>
  <si>
    <t>Příkopové žlaby betonové šířky 1,00 m, C25/30 XF3, 1000/300/80 mm  
do betonového lože C20/25n XF3, tl. 100 mm</t>
  </si>
  <si>
    <t>Délka žlabů byla planimetrována ze situace programem AutoCAD: 
38+31=69,000 [A]</t>
  </si>
  <si>
    <t>85</t>
  </si>
  <si>
    <t>966346</t>
  </si>
  <si>
    <t>BOURÁNÍ PROPUSTŮ Z TRUB DN DO 400MM</t>
  </si>
  <si>
    <t>Odstranění provizorního propustku pod staveništním sjezdem  
Včetně odvozu, uložení a poplatku za skládku</t>
  </si>
  <si>
    <t>položka zahrnuje:  
- odstranění trub včetně případného obetonování a lože  
- veškeré pomocné konstrukce (lešení a pod.)  
- veškerou manipulaci s vybouranou sutí a hmotami včetně uložení na skládku.  
- veškeré další práce plynoucí z technologického předpisu a z platných předpisů  
- nezahrnuje bourání čel, vtokových a výtokových jímek, odstranění zábradlí</t>
  </si>
  <si>
    <t>SO 103</t>
  </si>
  <si>
    <t>Úprava sjezdů</t>
  </si>
  <si>
    <t>Poplatek za uložení frézovaných asfaltových směsí na skládku.  
2,4 t/m3</t>
  </si>
  <si>
    <t>Objem asfaltových směsí vyplývá z pol. č. 113137 a 113763  
113137: odstranění stávající dolní asfaltové vrstvy: 3,336 m3*2,4 t/m3=8,006 [A] t 
113763: frézování spáry pro asfaltovou zálivku: (0,025*0,012*12,920) m3*2,4 t/m3=0,009 [B] t 
Celkem: A+B=8,015 [C] t</t>
  </si>
  <si>
    <t>Poplatek za uložení nestmelených vrstev na skládku.  
2,0 t/m3</t>
  </si>
  <si>
    <t>Objem odstraňovaných nestmelených vrstev dle pol. 113327: 6,46 m3*2,0 t/m3 =12,920 [A] m3</t>
  </si>
  <si>
    <t>Poplatek za uložení nevhodné zeminy na skládku.  
2,0 t/m3</t>
  </si>
  <si>
    <t>objem vykopané zeminy z hloubení rýh: 
hloubení rýhy dle položky 132737: 8,120 m3*2,0 t/m3=16,240 [A] t</t>
  </si>
  <si>
    <t>Poplatek za uložení sejmutého drnu na skládku.  
Přednostně bude drn využit na ohumusování svahů a rovin.  
2,0 t/m3</t>
  </si>
  <si>
    <t>Sejmutí drnu dle položky 11130.1: 90,110 m2*0,15 m*2,0 t/m3=27,033 [A] t</t>
  </si>
  <si>
    <t>Uložení výkopů na skládku.  
Výkopy dle položky 123737.  
2,0 t/m3</t>
  </si>
  <si>
    <t>výkopy dle položky 123737: 134,490 m3*2,0 t/m3=268,980 [A] t 
čištění krajnice dle položky 12922: 18,30 m2*0,1 m*2,0 t/m3=3,660 [B] t 
Celkem: A+B=272,640 [C] t</t>
  </si>
  <si>
    <t>betonový kryt dle položky 113157: 5,97 m3*2,4 t/m3 =14,328 [A] t</t>
  </si>
  <si>
    <t>Plocha snimání byla planimetrována z příčných řezů programem AutoCAD: 
Odstranění drnu proběhne pouze pod sjezdem v km 0,175 58: 128,2=128,200 [A] 
odpočet potřebného materiálu pro ohumusování stavby pol. 11130.2: 38,09=38,090 [B] 
Celkem přebytek: A-B=90,110 [C]</t>
  </si>
  <si>
    <t>Plocha snimání byla planimetrována z příčných řezů programem AutoCAD: 
Rozprostření ornice ve svahu dle pol. 18220: 38,09=38,090 [A]</t>
  </si>
  <si>
    <t>11313</t>
  </si>
  <si>
    <t>ODSTRANĚNÍ KRYTU ZPEVNĚNÝCH PLOCH S ASFALTOVÝM POJIVEM</t>
  </si>
  <si>
    <t>Odstranění asfaltem stmelených vrstev na stávajícím sjezdu v km 0,216 26;  
materiál bude využit na zpevnění krajnic asfaltovým recyklátem;  
odvoz materiálu do vzdálenosti ... km včetně uložení na mezideponii a předrcení</t>
  </si>
  <si>
    <t>Plocha odstraňované vozovky byla planimetrována ze situace programem AutoCAD; tloušťka spodní asfaltové vrstvy je 0,07 m: 
potřebný materiál dle pol. 56963: 69,425*0,15=10,414 [A] 
odpočet materiálu z frézování pol. 11372: 5,000=5,000 [B] 
Objem celkem: A-B=5,414 [C]</t>
  </si>
  <si>
    <t>Odstranění asfaltem stmelených vrstev na stávajícím sjezdu v km 0,216 26;  
odvoz do vzdálenosti 16 km  
přebytečný materiál bude odvezen na skládku - rozpočtováno položkou č. 0140***</t>
  </si>
  <si>
    <t>Plocha odstraňované vozovky byla planimetrována ze situace programem AutoCAD; tloušťka spodní asfaltové vrstvy je 0,07 m: 
125*0,07=8,750 [A] 
odpočet potřebného materiálu dle pol. 11313: 5,414=5,414 [B] 
Objem celkem: A-B=3,336 [C]</t>
  </si>
  <si>
    <t>113157</t>
  </si>
  <si>
    <t>ODSTRANĚNÍ KRYTU ZPEVNĚNÝCH PLOCH Z BETONU, ODVOZ DO 16KM</t>
  </si>
  <si>
    <t>Odstranění betonové vrstvy na sjezdech v km 0,030 15 a v km 0,068 94;  
odvoz do vzdálenosti 16 km;  
přebytečný materiál bude odvezen na skládku - rozpočtováno položkou č. 0140***</t>
  </si>
  <si>
    <t>Plocha sjezdů byla planimetrována ze situace programem AutoCAD; tloušťka betonové vrstvy je 0,30 m: 
(12,4+7,5)*0,3=5,970 [A]</t>
  </si>
  <si>
    <t>Odstranění nestmelených vrstev stávající vozovky;  
odvoz materiálu do vzdálenosti ... km včetně uložení na mezideponii;  
materiál bude využit na dosypávky krajnic</t>
  </si>
  <si>
    <t>Plocha odstraňované vozovky byla planimetrována ze situace programem AutoCAD, předpokládaná tloušťka nestmelené vrstvy je 0,45 m: 
využití na dosypávku krajnice viz položka 17310: 
31,040=31,040 [A]</t>
  </si>
  <si>
    <t>Odstranění nestmelených vrstev na stávajících sjezdech;  
odvoz materiálu do vzdálenosti 16 km;  
přebytečný materiál bude odvezen na skládku - rozpočtováno položkou č. 0140***</t>
  </si>
  <si>
    <t>Plocha vozovky na sjezdech byla planimetrována ze situace programem AutoCAD; tloušťka nezpevněných vrstev je 0,30 m: 
125*0,3=37,500 [A] 
odpočet potřebného materiálu dle pol. 11332: 
31,040=31,040 [B] 
Objem celkem: A-B=6,460 [C]</t>
  </si>
  <si>
    <t>Plocha odstraňované vozovky byla planimetrována ze situace programem AutoCAD; tloušťka vrstvy je 0,04 m: 
125*0,04=5,000 [A]</t>
  </si>
  <si>
    <t>Délky spár byly planimetrovány ze situace programem AutoCAD: 
délka spár okolo přejezdových obrubníků na sjezdech: 2*4,5+2*1,96=12,920 [A]</t>
  </si>
  <si>
    <t>113765</t>
  </si>
  <si>
    <t>FRÉZOVÁNÍ DRÁŽKY PRŮŘEZU DO 600MM2 V ASFALTOVÉ VOZOVCE</t>
  </si>
  <si>
    <t>frézování spáry pro asfaltovou zálivku, hloubky 25 mm, šířky 20 mm</t>
  </si>
  <si>
    <t>Délka drážky byla planimetrována ze situace programem AutoCAD: 
drážka okolo liniového odvodnění: 3,1+3,6+2+2=10,700 [A]</t>
  </si>
  <si>
    <t>Výkopy s dopravou do vzdálenosti 16 km.  
Uložení na skládku je planimetrováno položkou 0141***</t>
  </si>
  <si>
    <t>Výkopy byly vypočteny planimetrováním ze situace a příčných řezů: 
sjezd v km 0,030 15: 6,84=6,840 [A] 
sjezd v km 0,068 94: 1,15=1,150 [B] 
zárodek sjezdu v km 0,175 58: 126,50=126,500 [C] 
Celkem: A+B+C=134,490 [D]</t>
  </si>
  <si>
    <t>Zemní krajnice a dosypávky se zhutněním dle pol. 17310: 31,04=31,040 [A] 
Rozprostření ornice ve svahu dle pol. 18220: 4,968=4,968 [B] 
Zpevnění krajnice z recyklovaného materiálu dle. pol. 56963: 69,425*0,15=10,414 [C] 
Celkem: A+B+C=46,422 [D]</t>
  </si>
  <si>
    <t>Uložení sypaniny do násypů v aktivní zóně dle pol. 171303: 81,00=81,000 [A]</t>
  </si>
  <si>
    <t>seříznutí nezpevněné krajnice do příčného sklonu 8%  
vč. odvozu a uložení na skládku  
jedná se o stávající krajnici podél sjezdu v km 0,216 26, která bude reprofilována a obnovena v původním tvaru</t>
  </si>
  <si>
    <t>Plocha krajnic byla planimetrována ze situace programem AutoCAD: 
18,3=18,300 [A]</t>
  </si>
  <si>
    <t>Hloubení rýh pod monolitickými odvodňovacími žlaby s dopravou do vzdálenosti 16 km.  
Uložení na skládku je planimetrováno položkou 0141***</t>
  </si>
  <si>
    <t>Objem výkopu byl vypočten z přílohy detaily odvodnění: 
sjezd v km 0,030 15: 0,4*6,3+0,9*1+0,9*1=4,320 [A] 
sjezd v km 0,068 94: 0,4*5+0,9*1+0,9*1=3,800 [B] 
Celkem: A+B=8,120 [C]</t>
  </si>
  <si>
    <t>Objem aktivní zóny byl planimetrován ze situace a z příčných řezů programem AutoCAD: 
sjedz v km 0,030 15: 2*3,5=7,000 [A] 
sjezd v km 0,068 94: 2*2=4,000 [B] 
zárodek sjezdu v km 0,175 58: 3,5*20=70,000 [C] 
Celkem: A+B+C=81,000 [D]</t>
  </si>
  <si>
    <t>Objem dosypávek byl planimetrován ze situace a příčných řezů programem AutoCAD: 
0,8*(3,8+4,5+3,8+3,8+10,9+12)=31,040 [A]</t>
  </si>
  <si>
    <t>Zásyp materiálem vhodným do AZ okolo monolitických odvodňovacích žlabů</t>
  </si>
  <si>
    <t>Objem materiálu byl vypočten z přílohy detaily odvodnění: 
okolo monolitického žlabu na sjezdu v km 0,030 15: (0,1+0,1)*6,3+(0,4+0,2)*1+(0,2+0,4)*1=2,460 [A] 
okolo monolitického žlabu na sjezdu v km 0,068 94: (0,1+0,1)*5+(0,4+0,2)*1+(0,2+0,4)*1=2,200 [B] 
Celkem: A+B=4,660 [C]</t>
  </si>
  <si>
    <t>Plocha byla planimetrována ze situace programem AutoCAD: 
252,66*1,1=277,926 [A]</t>
  </si>
  <si>
    <t>ohumusování svahů zemního tělesa v tl. 0,150 m;   
na ohumusování svahů bude přednostně využit materiál z položky 11130</t>
  </si>
  <si>
    <t>Ohumusování bylo planimetrováno ze situace programem AutoCAD: 
31,74*1,2*0,15=5,713 [A]</t>
  </si>
  <si>
    <t>plocha založení trávníku viz položka 18220</t>
  </si>
  <si>
    <t>38,09=38,090 [A]</t>
  </si>
  <si>
    <t>Plocha dlažby je vypočtena ze situace a detailů odvodnění, tl. kamenné dlažby je 200 mm 
vtok a výtok odvodnění pod sjezdem v km 0,030 15: 1,95*(1,5+1,5)=5,850 [A] 
vtok a výtok odvodnění pod sjezdem v km 0,068 94: 2,35*(1,5+1,5)=7,050 [B] 
Celkem: A+B=12,900 [C] m2 
tloušťka lože 200 mm: C*0,1=1,290 [D]</t>
  </si>
  <si>
    <t>Podkladní vrstva štěrkopísku pod monolitickými odvodňovacími žlaby;  
podklad ze ŠP tl. 100 mm</t>
  </si>
  <si>
    <t>Objem ŠP je vypočten z přílohy detaily odvodnění: 
0,16*(5,7+4,4)=1,616 [A]</t>
  </si>
  <si>
    <t>Podkladní vrstva štěrkopísku pod patkami žlabu;  
podklad ze ŠP tl. 100 mm</t>
  </si>
  <si>
    <t>Objem podkladní vrstvy je vypočten z přílohy detaily odvodnění: 
objem štěrkopísku pod jednou patkou: 0,14*1=0,140 [A] 
celkem 4 patky: 4*A=0,560 [B]</t>
  </si>
  <si>
    <t>461315</t>
  </si>
  <si>
    <t>PATKY Z PROSTÉHO BETONU C30/37</t>
  </si>
  <si>
    <t>Opěrné patky na začátku a na konci monolitických betonových žlabů;</t>
  </si>
  <si>
    <t>Objem patek je planimetrován z detailů odvodnění: 
jedna patka: 0,3*0,6*0,7=0,126 [A] 
celkem 4 patky: A*4=0,504 [B]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</si>
  <si>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</t>
  </si>
  <si>
    <t>Dlažby z lomového kamene na vtocích a výtocích monolitických odvodňovacích žlabů;  
kamenná dlažba tl. 200 mm;  
výplň spár. hmotou s odolností proti CHLR a UV záření</t>
  </si>
  <si>
    <t>Plocha dlažby je vypočtena ze situace a detailů odvodnění, tl. kamenné dlažby je 200 mm 
vtok a výtok odvodnění pod sjezdem v km 0,030 15: 1,95*(1,5+1,5)=5,850 [A] 
vtok a výtok odvodnění pod sjezdem v km 0,068 94: 2,35*(1,5+1,5)=7,050 [B] 
Celkem: A+B=12,900 [C] m2 
tloušťka dlažby 200 mm: C*0,2=2,580 [D]</t>
  </si>
  <si>
    <t>ŠDA 0/32 Ge, tl. min. 150 mm</t>
  </si>
  <si>
    <t>Plocha vozovky byla planimetrována ze situace programem AutoCAD: 
1,1*252,66=277,926 [A]</t>
  </si>
  <si>
    <t>56334</t>
  </si>
  <si>
    <t>VOZOVKOVÉ VRSTVY ZE ŠTĚRKODRTI TL. DO 200MM</t>
  </si>
  <si>
    <t>ŠDA 0/32 Ge, tl. 150 mm</t>
  </si>
  <si>
    <t>Plocha vozovky byla planimetrována ze situace programem AutoCAD: 
252,66=252,660 [A]</t>
  </si>
  <si>
    <t>Zpevnění nových a stávajících krajnic recyklovaným materiálem z asfaltových vrstev fr. 0/32 tl. 150 mm, dle TP 210;  
bude využit materiál z položky č. 113727, případně také z položky 11313</t>
  </si>
  <si>
    <t>Plocha krajnic byla planimetrována ze situace programem AutoCAD: 
Krajnice na sjezdu v km 0,03015: 3,8*0,5+4,5*0,5=4,150 [A] 
Krajnice na sjezdu v km 0,068 94: 3,8*0,5+3,8*0,5=3,800 [B] 
Krajnice na zárodku sjezdu v km 0,175 58: 10,9*1,5+15,5=31,850 [C] 
Krajnice na sjezdu v km 0,216 26: 15,1*0,75+18,3=29,625 [D] 
Celkem: A+B+C+D=69,425 [E]</t>
  </si>
  <si>
    <t>572213</t>
  </si>
  <si>
    <t>SPOJOVACÍ POSTŘIK Z EMULZE DO 0,5KG/M2</t>
  </si>
  <si>
    <t>Spojovací postřik z kationaktivní asfaltové emulze 0,3 kg/m2, na podkladní vrstvu</t>
  </si>
  <si>
    <t>574A34</t>
  </si>
  <si>
    <t>ASFALTOVÝ BETON PRO OBRUSNÉ VRSTVY ACO 11+, 11S TL. 40MM</t>
  </si>
  <si>
    <t>ACO 11+ 50/70, tl. 40 mm</t>
  </si>
  <si>
    <t>Plocha sjezdů byla planimetrována ze situace programem AutoCAD: 
sjezd 01: 12,36=12,360 [A] 
sjezd 02: 7,46=7,460 [B] 
zárodek sjezdu související stavby: 106,8=106,800 [C] 
sjezd 04: 126,04=126,040 [D] 
Celkem: A+B+C+D=252,660 [E]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</si>
  <si>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</si>
  <si>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574E66</t>
  </si>
  <si>
    <t>ASFALTOVÝ BETON PRO PODKLADNÍ VRSTVY ACP 16+, 16S TL. 70MM</t>
  </si>
  <si>
    <t>ACP 16+, 50/70, tl. 70 mm</t>
  </si>
  <si>
    <t>899122</t>
  </si>
  <si>
    <t>R1</t>
  </si>
  <si>
    <t>MŘÍŽE LITINOVÉ SAMOSTATNÉ</t>
  </si>
  <si>
    <t>Mříž na monolitický odvodňovací žlab na sjezdu v km 0,030 15.  
Jedná se o litinový rošt D400 o rozměrech 4,30 m x 0,50 m.</t>
  </si>
  <si>
    <t>km 0,030 15: 4,3 m x 0,50 m x 7400 Kč/m2 = 15910 Kč.</t>
  </si>
  <si>
    <t>R2</t>
  </si>
  <si>
    <t>Mříž na monolitický odvodňovací žlab na sjezdu v km 0,068 94.  
Jedná se o litinový rošt D400 o rozměrech 3,0 m x 0,50 m.</t>
  </si>
  <si>
    <t>km 0,068 94: 3,0 m x 0,50 m x 7400 kč/m2 = 11100 Kč.</t>
  </si>
  <si>
    <t>917224</t>
  </si>
  <si>
    <t>SILNIČNÍ A CHODNÍKOVÉ OBRUBY Z BETONOVÝCH OBRUBNÍKŮ ŠÍŘ 150MM</t>
  </si>
  <si>
    <t>Přejezdové obrubníky na sjezdech 150/250 mm, výšky 0,02 m nad vozovkou</t>
  </si>
  <si>
    <t>Délka obrubníků je patrná ze situace: 
5+2=7,000 [A]</t>
  </si>
  <si>
    <t>Položka zahrnuje:  
dodání a pokládku betonových obrubníků o rozměrech předepsaných zadávací dokumentací betonové lože i boční betonovou opěrku.</t>
  </si>
  <si>
    <t>91772</t>
  </si>
  <si>
    <t>OBRUBA Z DLAŽEBNÍCH KOSTEK DROBNÝCH</t>
  </si>
  <si>
    <t>Jednořádek z dlažební kostky 100/100 mm okolo monolitických žlabů;  
do betonového lože C20/25 nXF3, tl. 100 mm</t>
  </si>
  <si>
    <t>Délka jednořádků byla planimetrována ze situace programem AutoCAD: 
okolo monolitického žlabu na sjezdu v km 0,030 15: 3,1+3,6=6,700 [A] 
okolo monolitického žlabu na sjezdu v km 0,068 94: 2+2=4,000 [B] 
Celkem: A+B=10,700 [C]</t>
  </si>
  <si>
    <t>Položka zahrnuje:  
dodání a pokládku jedné řady dlažebních kostek o rozměrech předepsaných zadávací  
dokumentací  
betonové lože i boční betonovou opěrku.</t>
  </si>
  <si>
    <t>Objem zálivky dle pol. č. 113763 a 113765: 
spára hloubky 25 mm, šířky 12 mm: 12,92*0,025*0,012=0,004 [A] 
spára hloubky 25 mm, šířky 20 mm: 10,7*0,025*0,020=0,005 [B] 
Celkem: A+B=0,009 [C]</t>
  </si>
  <si>
    <t>93530</t>
  </si>
  <si>
    <t>ŽLABY A RIGOLY MONOLITICKÉ BETONOVÉ</t>
  </si>
  <si>
    <t>Monolitické odvodňovací žlaby pod sjezdy v km 0,030 15 a v km 0,068 94</t>
  </si>
  <si>
    <t>Objem žlabů je planimetrován ze situace a z detailů odvodnění: 
monolitický odvodňovací žlab pod sjezdem v km 0,030 15: 0,25*6,50=1,625 [A] 
monolitický odvodňovací žlab pod sjezdem v km 0,068 94:  0,25*5=1,250 [B] 
Celkem: A+B=2,875 [C]</t>
  </si>
  <si>
    <t>položka zahrnuje:  
- dodání a uložení betonové směsi předepsané kvality do předepsaného tvaru  
- provedení spar (smršťovacích, vkládaných, řezaných)  
- postřiky povrchu (proti odpařování, ochranné)</t>
  </si>
  <si>
    <t>93544</t>
  </si>
  <si>
    <t>ŽLABY Z DÍLCŮ Z POLYMERBET SVĚTLÉ ŠÍŘKY DO 250MM VČET MŘÍŽÍ</t>
  </si>
  <si>
    <t>Liniový odvodňovač na sjezdu v km 0,030 15;  
hl. 0,30 m, š. 0,15 m, dl. 2,90 m; z polymerbetonu pro D400</t>
  </si>
  <si>
    <t>Délka liniového odvodňovače byla planimetrována ze situace programem AutoCAD: 
2,9=2,900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</si>
  <si>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</si>
  <si>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SO 201</t>
  </si>
  <si>
    <t>Nový most na sil. II/430 přes Roketnici</t>
  </si>
  <si>
    <t>nevhodná zemina a kamenivo z výkopů  
2,0 t/m3</t>
  </si>
  <si>
    <t>- dle pol. 122737 - ODKOPÁVKY A PROKOPÁVKY OBECNÉ TŘ. I: 2,0*107,332=214,664 [A] 
 - dle pol. 17120b (SO 001) mínus pol. 17411a +17411b (SO201): 2,0*12,681=25,362 [B] 
 - nevhodný materiál z vrtů: 2,0*120,840=241,680 [C] 
 - dle pol. 131737a - HLOUBENÍ JAM ZAPAŽ I NEPAŽ TŘ. I, ODVOZ DO 16KM: 2,0*46,927=93,854 [D] 
 - dle pol. 131737b - HLOUBENÍ JAM ZAPAŽ I NEPAŽ TŘ. I, ODVOZ DO 16KM: 2,0*427,521=855,042 [E] 
 - dle pol. 124737a - VYKOPÁVKY PRO KORYTA VODOTEČÍ TŘ. I, ODVOZ DO 16KM: 2,0*154,464=308,928 [F] 
 - dle pol. 124737b - VYKOPÁVKY PRO KORYTA VODOTEČÍ TŘ. I, ODVOZ DO 16KM: 2,0*31,875=63,750 [G] 
Celkem: A+B+C+D+E+F+G=1 803,280 [H]</t>
  </si>
  <si>
    <t>dle pol. 966157 - BOURÁNÍ KONSTRUKCÍ Z PROST BETONU (2,3 t/m3): 2,3*14,732=33,884 [A]</t>
  </si>
  <si>
    <t>014122</t>
  </si>
  <si>
    <t>POPLATKY ZA SKLÁDKU TYP S-OO (OSTATNÍ ODPAD)</t>
  </si>
  <si>
    <t>Uložení materiálu z prohrábky dna toku (pol.12960).  
2,2 t/m3</t>
  </si>
  <si>
    <t>2,2*14,132=31,090 [A]</t>
  </si>
  <si>
    <t>čerpání vody z výkopu pro spodní stavbu, uvažováno 12 hodin denně po dobu 30 pracovních dní</t>
  </si>
  <si>
    <t>30*12=360,000 [A]</t>
  </si>
  <si>
    <t>122737</t>
  </si>
  <si>
    <t>ODKOPÁVKY A PROKOPÁVKY OBECNÉ TŘ. I, ODVOZ DO 16KM</t>
  </si>
  <si>
    <t>"odstranění zpevnění pilotážní plošiny v tl. 0,35 m  
viz příloha 201_09_Schéma technologie výstavby"</t>
  </si>
  <si>
    <t>viz položka 17660: 107,332=107,332 [A]</t>
  </si>
  <si>
    <t>12473</t>
  </si>
  <si>
    <t>VYKOPÁVKY PRO KORYTA VODOTEČÍ TŘ. I</t>
  </si>
  <si>
    <t>"odkop stávajícího terénu pro modelaci koryta, využití pro zpětnou modelaci a vysvahování koryta  
vč. odvozu a uložení na meziskládku"</t>
  </si>
  <si>
    <t>objem viz pol. 17120c: 75,548=75,548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</si>
  <si>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</t>
  </si>
  <si>
    <t>"odkop stávajícího terénu pro modelaci koryta a vysvahování  
vč. odvozu a uložení na skládku"</t>
  </si>
  <si>
    <t>Návodní strana: 
km 4,364 77 - km 4,374 17: 5,93*2,70*9,40=150,503 [AE] 
km 4,374: 1,70*2,34*2,50=9,945 [AF] 
km 4,379: 1,46*2,18*5,0=15,914 [AG] 
km 4,384: 1,26*1,93*5,0=12,159 [AH] 
km 4,389: 0,72*1,74*5,0=6,264 [AI] 
km 4,394: 0,30*1,74*5,0=2,610 [AJ] 
km 4,398 526: 0,53*1,23*4,4=2,868 [AK] 
Povodní strana - Modelace koryta od začátku zpevnění toku záhozem km 4,329 80 po km 4,327 57: 
 - pravý svah (sklon 1:1,5 =&gt; x1,2): 1,2*1,72*0,10*3,19=0,658 [AL] 
 - levý svah (sklon 1:1,5 =&gt; x1,2): 1,2*2,20*0,10*2,98=0,787 [AM] 
 - výkop pro zhotovení zpevnění dlažbou do betonu: 5,80*0,40*12,20=28,304 [AN] 
mínus objem viz. pol. 17120C: -75,548=-75,548 [AO] 
Celkem: AE+AF+AG+AH+AI+AJ+AK+AL+AM+AN+AO=154,464 [AP]</t>
  </si>
  <si>
    <t>Odstranění zemních hrázek</t>
  </si>
  <si>
    <t>Objem viz pol. 17750 (SO 001): 31,875=31,875 [A]</t>
  </si>
  <si>
    <t>"výkop a dovoz zeminy ze zemníků vhodné do násypů a zásypů z předepsaných materiálů  
položka je včetně veškeré dopravy"</t>
  </si>
  <si>
    <t>12960</t>
  </si>
  <si>
    <t>ČIŠTĚNÍ VODOTEČÍ A MELIORAČ KANÁLŮ OD NÁNOSŮ</t>
  </si>
  <si>
    <t>"prohrábka dna toku v rozsahu řešeného území na návodní a povodní straně mostu  
viz příloha 201_03_Půdorys a 201_13_Úprava toku - pracovní příčné řezy"</t>
  </si>
  <si>
    <t>návodní strana km 4,374 - 4,481: 1,30*0,20*24,353=6,332 [A] 
povodní strana km  4,302 - 4,332: 1,30*0,20*30,0=7,800 [B] 
Celkem: A+B=14,132 [C]</t>
  </si>
  <si>
    <t>"výkopy pro využití zeminy na zřízení svahových kuželů  
vč. odvozu na meziskládku - zemina bude využita pro zpětný zásyp  
viz příloha 201_09_Schéma technologie výstavby, 201_03_Půdorys, Zaměření"</t>
  </si>
  <si>
    <t>objem viz pol. 171101: 172,735=172,735 [A]</t>
  </si>
  <si>
    <t>"výkopy mimo výkop pro demolici mostů z boku nového křídla 1P a na přilehájící části rubu opěry 1,   
výkop do úrovně zřízení pilotážní plošiny (234,7 m.n.m.)  
vč. odvozu na skládku  
viz příloha 201_09_Schéma technologie výstavby, 201_03_Půdorys, Zaměření"</t>
  </si>
  <si>
    <t>za rubem opěry 1 (mimo výkop pro demolici mostů): 1,88*1,37*6,50=16,741 [A] 
na boku křídla 1P: 5,40*1,29*3,10=21,595 [B] 
                               3,70*1,29*1,80=8,591 [C] 
Celkem: A+B+C=46,927 [D]</t>
  </si>
  <si>
    <t>"odstranění dočasného zásypu stavební jámy sloužící jako pilotážní plošina + výkop do úrovně základové spáry nového mostu vč. vytvarování tvaru koryta pod mostem,  
vč. odvozu na skládku  
viz položka 201_09_Schéma technologie výstavby - fáze 3, 201_03_Půdorys, Zaměření"</t>
  </si>
  <si>
    <t>odstranění dočasného zásypu stavební jámy pro zřízení pilotážní plošiny (odstranění do úrovně 232,7 m.n.m) 
 - viz pol. 17411a kromě nájezdové rampy, která zůstane ponechána: 496,930=496,930 [A] 
 výkop z úrovně 232,7 m.n.m. do úrovně založení nového mostu 232,25 m.n.m.: 
 - po délce základů opěr mezi základy křídel: 4*0,81*0,45*12,20=17,788 [B] 
 - na návodní straně: 0,83*0,45*14,56=5,438 [C] 
 - na povodní straně: 0,83*0,45*12,0=4,482 [D] 
 - z boku křídla 1L: 0,83*0,45*3,90=1,457 [E] 
 - z boku křídla 2L: 0,83*0,45*4,80=1,793 [F] 
 - z boku křídla 2P: 0,83*0,45*4,50=1,681 [G] 
 - za rubem opěry 1 (mimo výkop pro demolici mostů): 1,57*2,45*6,50=25,002 [H]  
 - z boku křídla 1P - svahovaný výkop do úrovně 232,60 m.n.m.: 4,99*2,10*3,10+1,94*2,10*1,80=39,818 [I]                                                                                                
                              - výkop v jímce z pažících stěn do úrovně 231,45 m.n.m.: 1,35*1,15*3,78=5,868 [J] 
 - mínus objem zeminy využité pro zřízení svahových kuželů (viz pol. 171101): -172,735=- 172,735 [K] 
Celkem: A+B+C+D+E+F+G+H+I+J+K=427,522 [L]</t>
  </si>
  <si>
    <t>171101</t>
  </si>
  <si>
    <t>ULOŽENÍ SYPANINY DO NÁSYPŮ SE ZHUTNĚNÍM DO 95% PS</t>
  </si>
  <si>
    <t>"provedení svahových kuželů  
provedení zemní konstrukce vč. výběru vhodného materiálu a dovozu z meziskládky  
viz příloha 201_06_Příčné řezy v lících opěr"</t>
  </si>
  <si>
    <t>svahový kužel OP1 vlevo: 1,92*2,91*6,54=36,540 [A] 
svahový kužel OP1 vpravo: 3,21*3,06*5,14=50,488 [B] 
svahový kužel OP2 vlevo: 1,70*2,92*5,21=25,862 [C] 
svahový kužel OP2 vpravo: 2,68*3,08*7,25=59,844 [D] 
Celkem: A+B+C+D=172,734 [E]</t>
  </si>
  <si>
    <t>- dle pol. 122737 - ODKOPÁVKY A PROKOPÁVKY OBECNÉ TŘ. I, ODVOZ DO 16KM: 107,332=107,332 [A] 
 - dle pol. 17120 b (SO 001) mínus pol. 17411a+17411b (SO201): 12,681=12,681 [B] 
 - nevhodný materiál z vrtů: 19*10,0*0,636=120,840 [C] 
 - dle pol. 131737 a - HLOUBENÍ JAM ZAPAŽ I NEPAŽ TŘ. I, ODVOZ DO 16KM: 46,927=46,927 [D] 
 - dle pol. 131737 b - HLOUBENÍ JAM ZAPAŽ I NEPAŽ TŘ. I, ODVOZ DO 16KM: 427,521=427,521 [E] 
 - dle pol. 124737 a - VYKOPÁVKY PRO KORYTA VODOTEČÍ TŘ. I, ODVOZ DO 16KM: 154,464=154,464 [F] 
 - dle pol. 124737 b - VYKOPÁVKY PRO KORYTA VODOTEČÍ TŘ. I, ODVOZ DO 16KM: 31,875=31,875 [G] 
Celkem: A+B+C+D+E+F+G=901,640 [H]</t>
  </si>
  <si>
    <t>- dle pol. 13173 - HLOUBENÍ JAM ZAPAŽ I NEPAŽ TŘ. I: 172,735=172,735 [A] 
 - dle pol. 12473 - VYKOPÁVKY PRO KORYTA VODOTEČÍ TŘ. I: 75,548=75,548 [B] 
Celkem: A+B=248,283 [C]</t>
  </si>
  <si>
    <t>c</t>
  </si>
  <si>
    <t>"modelace nového koryta - vysvahování  
využití zeminy z meziskládky z pol. 12473"</t>
  </si>
  <si>
    <t>km 4,364 77 - km 4,374 17:   
 - levý svah: 3,56*1,38*9,40=46,180 [A] 
 - pravý svah: 2,58*1,11*9,40=26,920 [B] 
km 4,394: 0,51*0,96*5,0=2,448 [C] 
Celkem: A+B+C=75,548 [N]</t>
  </si>
  <si>
    <t>"Dočasné zasypání stavební jámy vzniklé po demolici stávajících mostů pro zřízení pilotážní plošiny  
viz příloha 201_09_Schéma technologie výstavby - fáze výstavby 2   
zeminou vykopanou při výkopech během demolice mostů - viz pol. 13173 SO 001  
viz příloha 201_02_Půdorys, 201_03_Podélný řez a 201_09_Schéma technologie výstavby"</t>
  </si>
  <si>
    <t>dočasný zpětný zásyp stavební jámy pro zřízení pilotážní plošiny (uvažováno do úrovně 234,70 m.n.m.): 
střední část: 10,60*2,0*16,70=354,040 [A] 
svah za OP1: 1,03*2,0*5,20=10,712 [B] 
svah za OP2: 1,03*2,0*11,40=23,484 [C] 
svah z boku křídla 1L: 1,44*2,0*3,90=11,232 [D] 
svah z boku křídla 2L: 1,45*2,0*4,80=13,920 [E] 
svah z boku křídla 2P: 1,45*2,0*4,50=13,050 [F] 
návodní strana:  
1,01*2,0*4,10=8,282 [G] 
1,45*2,0*8,26=23,954 [H] 
1,44*2,0*2,20=6,336 [I] 
povodní strana  
1,45*2,0*4,10=11,890 [J] 
0,73*2,0*2,0=2,920 [K] 
1,45*2,0*5,90=17,110 [L] 
nájezdová rampa na plošinu pro vrtání pilot: 8,09*2,40*8,80=170,861 [M] 
Celkem: A+B+C+D+E+F+G+H+I+J+K+L+M=667,791 [N]</t>
  </si>
  <si>
    <t>"Zásyp stavební jámy nad nájezdovou rampou na pilotážní plošinu do úrovně zemní pláně nové konstrukce vozovky,  
zeminou vykopanou při výkopech během demolice mostů - viz pol. 13173 SO 001  
viz příloha 201_09_Schéma technologie výstavby - fáze 5"</t>
  </si>
  <si>
    <t>zásyp stavební jámy po demolici mostů v prostoru kolem nájezdové rampy na plošinu po výkop pro přechodovou oblast nového mostu: 8,09*2,40*7,10=137,854 [A] 
zásyp nad úrovní nájezdové rampy po zemní pláň nové vozovky: 14,50*0,95*15,90=219,023 [B] 
Celkem: A+B=356,877 [C]</t>
  </si>
  <si>
    <t>"zásypy přechodové oblasti mostu zeminou vhodnou popř. podmíněčně vhodnou do násypu, vč. nákupu a dopravy materiálu   
- zásyp na líci a rubu základu pod těsnící vrstvou s hutněním Id=0,75-0,80,D= 95% PS po vrstvách max. tl. 300 mm  
- zásyp na rubu stěny rámu nad těsnící vrstvou s hutněním Id=0,85-0,90, D=100 % PS po vrstvách max. tl. 300 mm  
viz příloha 201_03_Půdorys a 201_04_Podélný řez"</t>
  </si>
  <si>
    <t>- líc základů OP1 a OP2: 2*1,04*1,07*14,90=33,161 [A] 
 - rub základu a stěny rámu OP1 a OP2 - pod těsnící vrstvou: 2*1,55*1,73*13,0=69,719 [B] 
 - rub stěny rámu OP1 a OP2 - nad těsnící vrstvou: 2*3,38*2,0*13,0=175,760 [C] 
 - boční strana základu, dříku křídla 1L: 1,43*4,11*0,95=5,583 [D] 
 - boční strana základu, dříku křídla 2L: 1,53*4,48*1,10=7,540 [E] 
 - boční strana základu, dříku křídla 1P: 1,25*3,52*0,95=4,180 [F] 
 - boční strana základu, dříku křídla 2P: 1,50*4,27*0,90=5,765 [G] 
Celkem: A+B+C+D+E+F+G=301,708 [H]</t>
  </si>
  <si>
    <t>"2 x vrstva ze štěrkopísku tl. 150 mm pro uložení těsnící fólie   
viz příloha 201_03_Půdorys a 201_04_Podélný řez"</t>
  </si>
  <si>
    <t>- těsnící vrstva za OP1 a OP2: 2*2*2,84*0,15*13,0=22,152 [A]</t>
  </si>
  <si>
    <t>17660</t>
  </si>
  <si>
    <t>VÝPLNĚ ZE ZEMIN KAMENITÝCH</t>
  </si>
  <si>
    <t>"Zpevnění pilotážní plošiny vrstvou kameniva tl. 0,35 m  
viz příloha 201_09_Schéma technologie výstavby"</t>
  </si>
  <si>
    <t>zpevnění zasypání výkopu po délce opěr: 13,34*0,35*15,90=74,237 [A] 
zpevnění zasypání výkopu na návodní straně: 2,74*0,35*17,63=16,907 [B] 
zpevnění zasypání výkopu na povodní straně: 2,74*0,35*16,88=16,188 [C] 
Celkem: A+B+C=107,332 [D]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</si>
  <si>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</si>
  <si>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"ohumusování svahových kuželů u mostu v tl. 0,15 m  
na ohumusování svahů bude přednostně využit materiál ze stavby z položky 11130 (SO 101)  
Plocha byla planimetrována ze situace programem AutoCAD:"</t>
  </si>
  <si>
    <t>svahový kužel OP1 vlevo - prům. sklon svahu 1:1,75 (=&gt; x 1,15): 1,15*0,15*20,70=3,571 [A]  
svahový kužel OP1 vpravo - prům. sklon svahu 1:2 (=&gt; x 1,12): 1,12*0,15*29,30=4,922 [B]  
svahový kužel OP2 vlevo - prům. sklon svahu 1:2 (=&gt; x 1,12): 1,12*0,15*12,10=2,033 [C] 
svahový kužel OP2 vpravo - prům. sklon svahu 1:2 (=&gt; x 1,12): 1,12*0,15*31,90=5,359 [D] 
Celkem: A+B+C+D=15,885 [E]</t>
  </si>
  <si>
    <t>"ohumusování svahů koryta v tl. 0,10 m, sklon svahu 1:1,5 (=&gt; x 1,2) v rozsahu nové modelace a vysvahování koryta toku na návodní a povodní straně mostu  
na ohumusování svahů bude přednostně využit materiál ze stavby z položky 11130 (SO 101)  
Plocha byla planimetrována ze situace programem AutoCAD:"</t>
  </si>
  <si>
    <t>svahy koryta na návodní straně:  
  - levý svah: 1,20*0,10*71,229=8,547 [A] 
  - pravý svah: 1,20*0,10*72,458=8,695 [B] 
svahy koryta na povodní straně:  
  - levý svah: 1,20*0,10*6,504=0,780 [C] 
  - pravý svah: 1,20*0,10*5,438=0,653 [D] 
Celkem: A+B+C+D=18,675 [E]</t>
  </si>
  <si>
    <t>"ohumusování a osetí tl. 100 mm na březích koryta na návodní straně mostu do km 4,374 (konec modelace koryta toku)  
Plocha byla planimetrována ze situace programem AutoCAD:"</t>
  </si>
  <si>
    <t>pravá berma: 0,10*39,323=3,932 [A]  
levá berma: 0,10*38,780=3,878 [B] 
Celkem: A+B=7,810 [C]</t>
  </si>
  <si>
    <t>"plocha dle pol. 18220 + 18230  
Plocha byla planimetrována ze situace programem AutoCAD:"</t>
  </si>
  <si>
    <t>svahový kužel OP1 vlevo - prům. sklon svahu 1:1,75 (=&gt; x 1,15): 1,15*20,70=23,805 [A]  
svahový kužel OP1 vpravo - prům. sklon svahu 1:2 (=&gt; x 1,12): 1,12*29,30=32,816 [B] 
svahový kužel OP2 vlevo - prům. sklon svahu 1:2 (=&gt; x 1,12): 1,12*12,10=13,552 [C] 
svahový kužel OP2 vpravo - prům. sklon svahu 1:2 (=&gt; x 1,12): 1,12*31,90=35,728 [D] 
svahy koryta na návodní straně 
  - levý svah: 1,20*71,229=85,475 [E] 
  - pravý svah: 1,20*72,458=86,950 [F] 
svahy koryta na povodní straně 
  - levý svah: 1,20*6,504=7,805 [G] 
  - pravý svah: 1,20*5,438=6,526 [H] 
návodní strana - pravá berma: 39,323=39,323 [I] 
návodní strana - levá berma: 38,780=38,780 [J] 
Celkem: A+B+C+D+E+F+G+H+I+J=370,760 [K]</t>
  </si>
  <si>
    <t>plocha dle pol. 18242</t>
  </si>
  <si>
    <t>21331</t>
  </si>
  <si>
    <t>DRENÁŽNÍ VRSTVY Z BETONU MEZEROVITÉHO (DRENÁŽNÍHO)</t>
  </si>
  <si>
    <t>"obsyp rubové drenáže drenážním betonem 300x300 mm  
viz příloha 201_04_Podélný řez"</t>
  </si>
  <si>
    <t>2*0,30*0,30*13,0=2,340 [A]</t>
  </si>
  <si>
    <t>Položka zahrnuje:  
- dodávku předepsaného materiálu pro drenážní vrstvu, včetně mimostaveništní a vnitrostaveništní dopravy  
- provedení drenážní vrstvy předepsaných rozměrů a předepsaného tvaru</t>
  </si>
  <si>
    <t>21341</t>
  </si>
  <si>
    <t>DRENÁŽNÍ VRSTVY Z PLASTBETONU (PLASTMALTY)</t>
  </si>
  <si>
    <t>Obetonování podélného drenážního profilu drenážním polymerbetonem.</t>
  </si>
  <si>
    <t>2*0,075*0,035*8,87-(2*0,03*0,02*8,87)=0,036 [A]</t>
  </si>
  <si>
    <t>224324</t>
  </si>
  <si>
    <t>PILOTY ZE ŽELEZOBETONU C25/30</t>
  </si>
  <si>
    <t>Vrtané ŽB pilot C25/30 XC2+XA1 průměru 900 mm dl. 10.0 m  
viz příloha 201_04_Podélný řez</t>
  </si>
  <si>
    <t>OP1: 9*10,0*0,636=57,240 [A] 
OP2: 10*10,0*0,636=63,600 [B] 
Celkem: A+B=120,840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</si>
  <si>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 
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betonu, včetně odbedňovacích a odskružovacích prostředků  
- podpěrné  konstr. (skruže) a lešení všech druhů pro bednění, uložení čerstvého betonu, výztuže a doplňkových konstr., vč. požadovaných otvorů, ochranných a bezpečnostních opatření a základů těchto konstrukcí a lešení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upevnění kotevních prvků a doplňkových konstrukcí  
- nátěry zabraňující soudržnost betonu a bednění  
- výplň, těsnění  a tmelení spar a spojů  
- opatření  povrchů  betonu  izolací  proti zemní vlhkosti v částech, kde přijdou do styku se  
zeminou nebo kamenivem  
- případné zřízení spojovací vrstvy u základů  
- úpravy pro osazení zařízení ochrany konstrukce proti vlivu bludných proudů  
- objem betonu pro přebetonování a nadbetonování, který se nepřičítá ke stanovenému objemu výplně piloty  
- ukončení piloty pod ústím vrtu a vyplnění zbývající části sypaninou nebo kamenivem  
- odbourání a odstranění znehodnocené části výplně a úprava hlavy piloty před výstavbou</t>
  </si>
  <si>
    <t>224365</t>
  </si>
  <si>
    <t>VÝZTUŽ PILOT Z OCELI 10505, B500B</t>
  </si>
  <si>
    <t>par. spotřeba 80 kg/m3</t>
  </si>
  <si>
    <t>0,08*120,840=9,667 [A]</t>
  </si>
  <si>
    <t>položka zahrnuje:  
- veškerý materiál, výrobky a polotovary, včetně mimostaveništní a vnitrostaveništní dopravy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úpravy výztuže pro zřízení kotevních prvků, závěsných ok a doplňkových konstrukcí  
- veškerá opatření pro zajištění soudržnosti výztuže a betonu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  
- separaci výztuže  
- osazení měřících zařízení a úpravy pro ně  
- osazení měřících skříní nebo míst pro měření bludných proudů</t>
  </si>
  <si>
    <t>22594</t>
  </si>
  <si>
    <t>ZÁPOROVÉ PAŽENÍ Z KOVU TRVALÉ</t>
  </si>
  <si>
    <t>"pažení v blízkosti křídla 1P pro ochranu stávající kanalizace VAS Brno zabraňující jejímu obnažení a zároveň plnící funkci ztraceného bednění základu křídla 1P  
ocelové zápory vč. jejich osazení do vrtů a zabetonování konců  
viz příloha 201_03_Půdorys a 201_06_Výkres tvaru NK"</t>
  </si>
  <si>
    <t>zápory záporového pažení z profilů HEB100 z oceli S355, 20,4 kg/m, dl. 2,5 m á 0,75m: 7*2,50*20,40/1000=0,357 [A]</t>
  </si>
  <si>
    <t>položka zahrnuje dodávku ocelových zápor, jejich osazení do připravených vrtů včetně zabetonování konců a obsypu, případně jejich zaberanění. Ocelová převázka se započítá do výsledné hmotnosti.</t>
  </si>
  <si>
    <t>22595A</t>
  </si>
  <si>
    <t>VÝDŘEVA ZÁPOROVÉHO PAŽENÍ TRVALÁ (PLOCHA)</t>
  </si>
  <si>
    <t>"výdřeva záporového pažení z cementovláknových desek plnící zároveň funkci ztraceného bednění  
viz příloha 201_03_Půdorys a 201_06_Výkres tvaru NK"</t>
  </si>
  <si>
    <t>5,0*1,15=5,750 [A]</t>
  </si>
  <si>
    <t>položka zahrnuje dodávku a osazení pažin bez ohledu na druh</t>
  </si>
  <si>
    <t>26174</t>
  </si>
  <si>
    <t>VRTY PRO KOTV, INJEKT, MIKROPIL NA POVR TŘ I A II D DO 200MM</t>
  </si>
  <si>
    <t>"pažení v blízkosti křídla 1P pro ochranu stávající kanalizace VAS Brno zabraňující jejímu obnažení a zároveň plnící funkci ztraceného bednění základu křídla 1P  
viz příloha 201_03_Půdorys a 201_06_Výkres tvaru NK"</t>
  </si>
  <si>
    <t>vrty prům. 180 mm, 7 ks á 0,75 m pro záporové pažení: 7*2,50=17,500 [A]</t>
  </si>
  <si>
    <t>položka zahrnuje:  
přemístění, montáž a demontáž vrtných souprav  
svislou dopravu zeminy z vrtu  
vodorovnou dopravu zeminy bez uložení na skládku případně nutné pažení dočasné (včetně odpažení) i trvalé</t>
  </si>
  <si>
    <t>264141</t>
  </si>
  <si>
    <t>VRTY PRO PILOTY TŘ. I D DO 1000MM</t>
  </si>
  <si>
    <t>Vrtané piloty průměru 900 mm v jemnozrnných zeminách třídy F.  
Viz příloha 201_03_Půdorys a 201_04_Podélný řez.  
Do délky vrtu započítáno také hluché vrtání na dl. 2,3 m.  
Viz příloha 201_09_Schéma technologie výstavby.</t>
  </si>
  <si>
    <t>OP1: 9,0*(10,0+2,3)=110,700 [A] 
OP2: 10,0*(10,0+2,3)=123,000 [B] 
Celkem: A+B=233,700 [C]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</si>
  <si>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</si>
  <si>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272324</t>
  </si>
  <si>
    <t>ZÁKLADY ZE ŽELEZOBETONU DO C25/30</t>
  </si>
  <si>
    <t>"základové pásy pod rámovou konstrukcí a křídly, včetně nátěrů zasypaných ploch proti zemni vlhkosti, výplní a těsnění pracovní spáry  
viz příloha 201_03_Půdorys, 201_04_Podélný řez a 201_08_Výkres tvaru NK"</t>
  </si>
  <si>
    <t>základ rámu OP1: 1,50*0,80*13,97=16,764 [A] 
základ rámu OP2: 1,50*0,80*15,36=18,432 [B] 
půdorysné zalomení základu křídla 1L: 1,35*0,80*1,50=1,620 [C] 
půdorysné zalomení základu křídla 2L: 1,35*0,80*1,64=1,771 [D] 
půdorysné zalomení základu křídla 1P: 1,35*1,60*2,43=5,249 [E] 
půdorysné zalomení základu křídla 2P: 1,35*0,80*1,50=1,620 [F] 
Celkem: A+B+C+D+E+F=45,456 [G]</t>
  </si>
  <si>
    <t>272365</t>
  </si>
  <si>
    <t>VÝZTUŽ ZÁKLADŮ Z OCELI 10505, B500B</t>
  </si>
  <si>
    <t>"výztuž základů pod rámovou konstrukcí a křídly,   
parametrická spotřeba 160 kg/m3  
- dle pol. 272324"</t>
  </si>
  <si>
    <t>0,16*45,456=7,273 [A]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</si>
  <si>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</si>
  <si>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28997</t>
  </si>
  <si>
    <t>OPLÁŠTĚNÍ (ZPEVNĚNÍ) Z GEOTEXTILIE A GEOMŘÍŽOVIN</t>
  </si>
  <si>
    <t>"ochrana fólie v těsnící vrstvě 2 x geotextilií, vykázána 2x plocha ((1+1)x300 g/m2)  
min. 600 g.m-2, CBR &gt; 4 kN (odolnost proti protlačení EN 12 236), pevnost v tahu &gt; 10 kN.m-1  
viz příloha 201_03_Půdorys, 201_04_Podélný řez"</t>
  </si>
  <si>
    <t>- za opěrou OP1 a OP2: 2*2,0*3,20*13,0=166,400 [A]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</si>
  <si>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</si>
  <si>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28999</t>
  </si>
  <si>
    <t>OPLÁŠTĚNÍ (ZPEVNĚNÍ) Z FÓLIE</t>
  </si>
  <si>
    <t>"těsnící vrstva v přechod. oblasti z PE fólie s pevností 20 kN/m a protažením 20% v obou směrech   
201_03_Půdorys, 201_04_Podélný řez"</t>
  </si>
  <si>
    <t>- za opěrou OP1 a OP2: 2*3,20*13,0=83,200 [A]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</si>
  <si>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</si>
  <si>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</t>
  </si>
  <si>
    <t>31717</t>
  </si>
  <si>
    <t>KOVOVÉ KONSTRUKCE PRO KOTVENÍ ŘÍMSY</t>
  </si>
  <si>
    <t>KS</t>
  </si>
  <si>
    <t>"kotva certifikovaná do betonu s trhlinami, vč. povrchové ochrany, vrtu, lepidla a vlepení kotev   
á 1 m, vč. osazení na nosné konstrukci i křídlech"</t>
  </si>
  <si>
    <t>- levá římsa: 20=20,000 [D] 
 - pravá římsa: 19=19,000 [E] 
Celkem: D+E=39,000 [F]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</si>
  <si>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</si>
  <si>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</si>
  <si>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</si>
  <si>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"římsy z betonu C30/37 XC4+XF4+XD3 včetně bednění, pracovních a dilatačních spar  
odměřeno acad, 201_03_Půdorys a 201_05_Příčný řez"</t>
  </si>
  <si>
    <t>- levá římsa - vodorovná část po okraj NK: 0,55*0,265*18,820=2,743 [A] 
                     - nos římsy: 0,25*0,74*18,82=3,482 [B] 
 - pravá římsa - vodorovná část po okraj NK: 0,55*0,265*18,57=2,707 [C] 
                       - nos římsy: 0,25*0,74*18,57=3,435 [D] 
Celkem: A+B+C+D=12,367 [E]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</si>
  <si>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</si>
  <si>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</si>
  <si>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</si>
  <si>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parametrická spotřeba - odhad 150 kg/m3</t>
  </si>
  <si>
    <t>- dle pol. 317325: 0,15*12,367=1,855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</si>
  <si>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</si>
  <si>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333325</t>
  </si>
  <si>
    <t>MOSTNÍ OPĚRY A KŘÍDLA ZE ŽELEZOVÉHO BETONU DO C30/37</t>
  </si>
  <si>
    <t>"ŽB křídla z betonu C 30/37 XC4+XF2+XD1  
komplet vč. nátěrů / izol. souvrství zasypaných ploch proti zemni vlhkosti,   
vč. těsněni pracovních spar, vč. vlysu do betonu s letopočtem výstavby mostu (2x)  
viz příloha 201_08_Výkres tvaru NK"</t>
  </si>
  <si>
    <t>- křídlo 1L 2,49*0,55*4,91=6,724 [A] 
 - křídlo 2L 2,53*0,55*5,05=7,027 [B] 
 - křídlo 1P 2,40*0,55*4,80=6,336 [C] 
 - křídlo 2P 2,49*0,55*4,91=6,724 [D] 
Celkem: A+B+C+D=26,811 [E]</t>
  </si>
  <si>
    <t>333365</t>
  </si>
  <si>
    <t>VÝZTUŽ MOSTNÍCH OPĚR A KŘÍDEL Z OCELI 10505, B500B</t>
  </si>
  <si>
    <t>parametrická spotřeba výztuže - odhad 140 kg/m3</t>
  </si>
  <si>
    <t>- objem dle pol. 333325: 0,14*26,811=3,754 [A]</t>
  </si>
  <si>
    <t>389325</t>
  </si>
  <si>
    <t>MOSTNÍ RÁMOVÉ KONSTRUKCE ZE ŽELEZOBETONU C30/37</t>
  </si>
  <si>
    <t>"stěny a příčel rámové NK z betonu C 30/37 XC4+XF2+XD1   
komplet vč. nátěrů / izol. souvrství zasypaných ploch proti zemni vlhkosti,   
vč. těsněni pracovních spar, včetně prostupu pro vyústění rub. drenáže  
viz příloha 201_08_Výkres tvaru NK"</t>
  </si>
  <si>
    <t>- stěna rámu OP1: 0,70*2,89*14,54=29,414 [A] 
 - stěna rámu OP2: 0,70*2,92*14,54=29,720 [B] 
 - náběhovaná příčel rámu: 14,10*0,557*8,867=69,639 [C] 
Celkem: A+B+C=128,773 [D]</t>
  </si>
  <si>
    <t>389365</t>
  </si>
  <si>
    <t>VÝZTUŽ MOSTNÍ RÁMOVÉ KONSTRUKCE Z OCELI 10505, B500B</t>
  </si>
  <si>
    <t>parametrická spotřeba výztuže - odhad 180 kg/m3</t>
  </si>
  <si>
    <t>- objem dle pol. 389325: 0,18*128,773=23,179 [A]</t>
  </si>
  <si>
    <t>431125</t>
  </si>
  <si>
    <t>SCHODIŠŤ KONSTR Z DÍLCŮ ŽELEZOBETON DO C30/37 (B37)</t>
  </si>
  <si>
    <t>"revizní schodiště u křídla 1L, stupně z betonových dílců C30/37 XF4  
odměřeno acad, 201_03_PUD a 251_03_POH"</t>
  </si>
  <si>
    <t>betonové stupně 550x750x180 mm, 17 ks: 17*0,75*0,18*0,55=1,262 [A]</t>
  </si>
  <si>
    <t>451312</t>
  </si>
  <si>
    <t>PODKLADNÍ A VÝPLŇOVÉ VRSTVY Z PROSTÉHO BETONU C12/15</t>
  </si>
  <si>
    <t>"šablona pro vrtání pilot z prostého betonu C8/10 tl. 200 mm vč. vytvoření čtvercových rámečků s vnitřním rozměrem 900x900 mm  
viz příloha 201_03_Půdorys a 201_09_Schéma technologie výstavby"</t>
  </si>
  <si>
    <t>šablona pro piloty OP1: 2,0*0,20*18,07=7,228 [A] 
šablona pro piloty OP2: 2,0*0,20*18,76=7,504 [B] 
Celkem: A+B=14,732 [C]</t>
  </si>
  <si>
    <t>"podkladní beton C 8/10 pod základy  
viz příloha 201_03_Půdorys, 201_04_Podélný řez, 201_06_Příčné řezy v lících opěr a 201_09_Výkres tvaru NK"</t>
  </si>
  <si>
    <t>pod základem OP1: 1,80*0,15*14,13=3,815 [A] 
pod základem OP2: 1,80*0,15*15,67=4,231 [B] 
pod půdorysným zalomením základu křídla 1L: 1,65*0,15*1,49=0,369 [C] 
pod půdorysným zalomením základu křídla 2L: 1,65*0,15*1,63=0,403 [D] 
pod půdorysným zalomením základu křídla 1P: 1,35*0,15*2,59=0,524 [E] 
pod půdorysným zalomením základu křídla 2P: 1,65*0,15*1,49=0,369 [F] 
vyspádování podkladního betonu z úrovně 232,25 m.n.m. do úrovně založení křídla 1P 231,45 m.n.m.: 0,55*0,80*1,86=0,818 [G] 
podkladní beton C 8/10n pod rubovou drenáží: 2*0,30*0,82*13,0=6,396 [H] 
Celkem: A+B+C+D+E+F+G+H=16,925 [I]</t>
  </si>
  <si>
    <t>"podkladní beton C20/25n XF3 pod zpevněním dlažbou z lomového kamene min tl. 100 mm,  
zpevnění podél křídel, zpevnění před a za římsami, vyústění skluzů, zpevnění koryta vodního toku odlážděním   
odměřeno acad, 201_03_Půdorys, 201_04_Podélný řez a 201_05_Příčný řez"</t>
  </si>
  <si>
    <t>zpevnění před levou římsou: 1,05*0,15*2,94=0,463 [A] 
zpevnění za levou římsou: 1,05*0,15*2,20=0,347 [B] 
zpevnění před pravou římsou: 1,05*0,15*2,10=0,331 [C] 
zpevnění za pravou římsou: 1,05*0,15*2,19=0,345 [D] 
zpevnění podél křídla 1L - svah 1:1,5: 1,20*0,15*0,15*4,59=0,124 [E] 
zpevnění podél křídla 2L - svah 1:1,5: 1,20*0,65*0,15*4,59=0,537 [F] 
zpevnění podél křídla 1P - svah 1:1,5: 1,20*0,65*0,15*4,80=0,562 [G] 
zpevnění podél křídla 2P - svah 1:1,5: 1,20*0,65*0,15*5,09=0,596 [H] 
vyústění skluzu vpravo před mostem: 0,60*0,15*1,0=0,090 [I] 
zpevnění koryta pod mostem vč. napojení na vtoku a výtoku: 15,15*0,10*18,70=28,331 [J]  
zpevnění koryta odlážděním na návodní straně: 8,43*0,10*6,50=5,480 [K] 
zpevnění koryta odlážděním na povodní straně: 5,21*0,10*12,20=6,356 [L] 
Celkem: A+B+C+D+E+F+G+H+I+J+K+L=43,562 [M]</t>
  </si>
  <si>
    <t>betonové lože z betonu C20/25n XF3 tl. 150 mm pod revizní schodiště podél křídla 1L</t>
  </si>
  <si>
    <t>betonové lože pod schodištěm ve sklonu svahu 1:1,5: 0,75*0,27*6,20=1,256 [A]</t>
  </si>
  <si>
    <t>štěrkopískový podsyp tl. 100 mm pod odlážděním koryta toku</t>
  </si>
  <si>
    <t>zpevnění koryta pod mostem odlážděním vč. napojení na vtoku a výtoku: 15,15*0,10*18,70=28,331 [A] 
zpevnění koryta odlážděním na návodní straně: 8,43*0,10*6,50=5,480 [B] 
zpevnění koryta odlážděním na povodní straně: 5,21*0,10*12,20=6,356 [C] 
Celkem: A+B+C=40,167 [D]</t>
  </si>
  <si>
    <t>45852</t>
  </si>
  <si>
    <t>VÝPLŇ ZA OPĚRAMI A ZDMI Z KAMENIVA DRCENÉHO</t>
  </si>
  <si>
    <t>"ochranný obsyp s drenážní funkcí tl. 0.8 m na rubu stěn rámu, vč. nákupu a dopravy materiálu  
Šda 0-32 (zemina vhodná dle čl. 5.3 ČSN 73 6244), míra hutnění Id=0,85 po vrstvách max. tl. 300 mm  
vč. nákupu a dopravy materiálu  
viz příloha 201_03_Půdorys a 201_04_Podélný řez"</t>
  </si>
  <si>
    <t>2*0,80*1,93*13,30=41,070 [A]</t>
  </si>
  <si>
    <t>45860</t>
  </si>
  <si>
    <t>VÝPLŇ ZA OPĚRAMI A ZDMI Z MEZEROVITÉHO BETONU</t>
  </si>
  <si>
    <t>"přechodový klín z mezerovitého betonu MCB-8  
viz příloha 201_04_Podélný řez"</t>
  </si>
  <si>
    <t>2*2,0*0,40*13,30=21,280 [A]</t>
  </si>
  <si>
    <t>položka zahrnuje:  
- dodávku mezerovitého betonu předepsané kvality a zásyp se zhutněním včetně mimostaveništní a vnitrostaveništní dopravy</t>
  </si>
  <si>
    <t>46451</t>
  </si>
  <si>
    <t>POHOZ DNA A SVAHŮ Z LOMOVÉHO KAMENE</t>
  </si>
  <si>
    <t>"kamenný zához koryta s vyklínováním kameny min. 80 kg  
z kamene o min. hmotnosti 200 kg/m2 s vyklínovaním  
odměřeno acad, 201_03_Půdorys a 201_12_Úprava toku - vzorové příčné řezy"</t>
  </si>
  <si>
    <t>začátek zpevnění toku: 4,62*0,35*1,80=2,911 [A] 
konec zpevnění toku: 6,33*0,35*2,20=4,874 [B] 
Celkem: A+B=7,785 [C]</t>
  </si>
  <si>
    <t>položka zahrnuje dodávku předepsaného kamene, mimostaveništní a vnitrostaveništní dopravu a jeho uložení  
není-li v zadávací dokumentaci uvedeno jinak, jedná se o nakupovaný materiál</t>
  </si>
  <si>
    <t>"zpevnění dlažbou z lomového kamene min tl. 200 mm,  
spárování cementovou maltou MC25 XF4  
zpevnění podél křídel, zpevnění před a za římsami, vyústění skluzů, zpevnění koryta vodního toku odlážděním   
odměřeno acad, 201_03_Půdorys, 201_04_Podélný řez a 201_06_Příčné řezy v lících opěr"</t>
  </si>
  <si>
    <t>zpevnění před levou římsou: 1,05*0,20*2,94=0,617 [A] 
zpevnění za levou římsou: 1,05*0,20*2,20=0,462 [B] 
zpevnění před pravou římsou: 1,05*0,20*2,10=0,441 [C] 
zpevnění za pravou římsou: 1,05*0,20*2,19=0,460 [D] 
zpevnění podél křídla 1L - svah 1:1,5: 1,20*0,15*0,20*4,59=0,165 [E] 
zpevnění podél křídla 2L - svah 1:1,5: 1,20*0,65*0,20*4,59=0,716 [F] 
zpevnění podél křídla 1P - svah 1:1,5: 1,20*0,65*0,20*4,80=0,749 [G] 
zpevnění podél křídla 2P - svah 1:1,5: 1,20*0,65*0,20*5,09=0,794 [H] 
vyústění skluzu vpravo před mostem: 0,60*0,20*1,0=0,120 [I] 
zpevnění koryta pod mostem odlážděním vč. napojení na vtoku a výtoku: 7,58*0,20*18,70=28,349 [J] 
zpevnění koryta odlážděním na návodní straně: 8,43*0,20*6,50=10,959 [K] 
zpevnění koryta odlážděním na povodní straně: 5,21*0,20*12,20=12,712 [L] 
Celkem: A+B+C+D+E+F+G+H+I+J+K+L=56,544 [M]</t>
  </si>
  <si>
    <t>467211</t>
  </si>
  <si>
    <t>STUPNĚ A PRAHY VOD KORYT ZDĚNÉ Z LOM KAM NA SUCHO</t>
  </si>
  <si>
    <t>"stabilizační práh z lomového kamene kladený na štět vždy 1 kámen, kameny min. 200 kg  
viz příloha 201_12_Úprava toku - vzorové příčné řezy"</t>
  </si>
  <si>
    <t>u konce prohrábky dna toku km 4,481: 2,0*0,80*0,80=1,280 [A]</t>
  </si>
  <si>
    <t>položka zahrnuje:  
- nutné zemní práce (hloubení rýh apod.)  
- dodávku a zdění lomového kamene předepsané frakce na sucho do předepsaného tvaru včetně mimostaveništní a vnitrostaveništní dopravy</t>
  </si>
  <si>
    <t>467314</t>
  </si>
  <si>
    <t>STUPNĚ A PRAHY VODNÍCH KORYT Z PROSTÉHO BETONU C25/30</t>
  </si>
  <si>
    <t>"stabilizační betonový práh C20/25 XF3 0.3 x 0.7 m na začátku a konci zpevnění toku odlážděním  
odměřeno acad, 201_03_Půdorys"</t>
  </si>
  <si>
    <t>začátek zpevnění toku odlážděním - dno koryta: 0,30*0,70*1,30=0,273 [A] 
                                                       - svahy koryta se sklonem 1:1,5: 0,30*0,70*5,68=1,193 [B] 
konec zpevnění toku odlážděním - dno koryta: 0,30*0,70*3,20=0,672 [C] 
                                                       - svahy koryta se sklonem 1:1,5: 0,30*0,70*6,12=1,285 [D] 
Celkem: A+B+C+D=3,423 [E]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</si>
  <si>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</t>
  </si>
  <si>
    <t>"MZK 0/32 Ga, tl. 200 mm  
Plocha vozovky byla planimetrována ze situace programem AutoCAD:"</t>
  </si>
  <si>
    <t>plocha vozovkové vrstvy za rubem OP1 po konec říms: 13,0*4,52=58,760 [A] 
plocha vozovkové vrstvy za rubem OP2 po konec říms: 13,0*4,68=60,840 [B] 
Celkem: A+B=119,600 [C]</t>
  </si>
  <si>
    <t>"ŠDA 0/32 Ge, min. 250 mm  
"</t>
  </si>
  <si>
    <t>Plocha vozovky byla planimetrována ze situace programem AutoCAD: 
plocha vozovkové vrstvy za rubem OP1 po konec říms: 13,0*2,93=38,090 [A] 
plocha vozovkové vrstvy za rubem OP2 po konec říms: 13,0*3,12=40,560 [B] 
Celkem: A+B=78,650 [C]</t>
  </si>
  <si>
    <t>"Infiltrační postřik z kationaktivní asfaltové emulze, 0,8 kg/m2  
na vrstvu z MZK"</t>
  </si>
  <si>
    <t>viz položka 56314: 119,60=119,600 [A]</t>
  </si>
  <si>
    <t>Plocha na délku mostu - viz pol. 574C56: 243,100=243,100 [A]</t>
  </si>
  <si>
    <t>"Spojovací postřik z modifikované kationaktivní asfaltové emulze, 0,3 kg/m2, 
na ochrannou vrstvu z MA na NK a na podkladní vrstvu za rubem opěr"</t>
  </si>
  <si>
    <t>Plocha na délku mostu: 13,0*18,70=243,100 [A]</t>
  </si>
  <si>
    <t>"ACL 16 S PMB 25/55-60, tl. 60 mm 
plocha vozovky na délku mostu"</t>
  </si>
  <si>
    <t>Plocha vozovky byla planimetrována ze situace programem AutoCAD: 
13,0*18,70=243,100 [A]</t>
  </si>
  <si>
    <t>ACP 22S PMB 25/55-60, tl. 100 mm 
Plocha vozovky byla planimetrována ze situace programem AutoCAD:</t>
  </si>
  <si>
    <t>plocha vozovkové vrstvy za rubem OP1 po konec říms: 13,0*4,94=64,220 [A] 
plocha vozovkové vrstvy za rubem OP2 po konec říms: 13,0*5,06=65,780 [B] 
Celkem: A+B=130,000 [C]</t>
  </si>
  <si>
    <t>"SMA 11S 45/80-65, tl. 40 mm,  
plocha vozovky uvažována na délku mostu 
posyp vrstvy předobalovaným kamenivem je zahrnut v položce č. 576411"</t>
  </si>
  <si>
    <t>575F43</t>
  </si>
  <si>
    <t>LITÝ ASFALT MA IV (OCHRANA MOSTNÍ IZOLACE) 11 TL. 35MM MODIFIK</t>
  </si>
  <si>
    <t>"Ochranná vrstva mostní izolace NK z litého asfaltu MA 11 IV, tl. 35 mm  
plocha vrstvy uvažována na délku rubu příčle NK se zkosením 150/150 mm"</t>
  </si>
  <si>
    <t>Plocha vozovky byla planimetrována ze situace programem AutoCAD: 
13,0*9,10=118,300 [A]</t>
  </si>
  <si>
    <t>"Posyp asfaltového koberce mastixového předobaleným kamenivem frakce 2/4, 1,5 kg/m2  
plocha vozovky uvažována na délku mostu"</t>
  </si>
  <si>
    <t>58301</t>
  </si>
  <si>
    <t>KRYT ZE SINIČNÍCH DÍLCŮ (PANELŮ) TL 150MM</t>
  </si>
  <si>
    <t>"Ochrana stávající kanalizace VAS Brno proti poškození během výstavby mostu v místě křídla 1P,  
umístění panelu min. 0,50 m nad horním povrchem potrubí"</t>
  </si>
  <si>
    <t>silniční panel 1,0 x 3,0 m tl. 0,15 m: 1,0*3,0=3,000 [A]</t>
  </si>
  <si>
    <t>58920</t>
  </si>
  <si>
    <t>VÝPLŇ SPAR MODIFIKOVANÝM ASFALTEM</t>
  </si>
  <si>
    <t>"výplň spáry vozovka - římsa s předtěsněním, podél přechod. klínů za římsami  
viz 201_03_Půdorys, 201_04_Podélný řez a 201_05_Příčný řez"</t>
  </si>
  <si>
    <t>spára: vozovka - levá římsa: 18,82=18,820 [A] 
spára: vozovka - pravá římsa: 18,57=18,570 [B] 
spára podél přechodových klínů před a za římsou: 4*2=8,000 [C] 
Celkem: A+B+C=45,390 [D]</t>
  </si>
  <si>
    <t>položka zahrnuje:  
- dodávku předepsaného materiálu  
- vyčištění a výplň spar tímto materiálem</t>
  </si>
  <si>
    <t>řezaná spára 15x40 mm v obrusné vrstvě vozovky vyplněná asfaltovou modifikovanou zálivkou na úrovni rubu opěr OP1 a OP2</t>
  </si>
  <si>
    <t>viz položka 919111: 26,80=26,800 [A]</t>
  </si>
  <si>
    <t>Přidružená stavební výroba</t>
  </si>
  <si>
    <t>711332</t>
  </si>
  <si>
    <t>IZOLACE PODZEM OBJ PROTI VOL STÉK VODĚ ASFALT PÁSY</t>
  </si>
  <si>
    <t>"tl. 5 mm, natavované asfaltové pásy na penetrační nátěr na rubu stojek a dříků křídel  
vykázáno bez přesahů, rub NK - příčle a stěn rámu, rub křídel, horní povrch křídel  
viz 201_08_Výkres tvaru nosné konstrukce"</t>
  </si>
  <si>
    <t>- rub stěny rámu mezi křídly + přetažení na šířku 0,5 m na rub křídla - opěra 1: 3,56*14,40=51,264 [A] 
 - rub stěny rámu mezi křídly + přetažení na šířku 0,5 m na rub křídla - opěra 2: 3,60*14,40=51,840 [B] 
 - přetažení izolace z rubu stěn na rub příčle rámu v šířce 0,5 m: 2*0,50*13,40=13,400 [C] 
 - rub křídla 1L: 2,43*4,84=11,761 [D] 
 - rub křídla 2L: 2,50*5,12=12,800 [E] 
 - rub křídla 1P: 2,37*4,87=11,542 [F] 
 - rub křídla 2P: 2,43*4,84=11,761 [G] 
 - horní povrch křídla 1L + přetažení 0,5 m na rub příčle: 0,55*5,41=2,976 [H] 
 - horní povrch křídla 2L + přetažení 0,5 m na rub příčle: 0,55*5,55=3,053 [I] 
 - horní povrch křídla 1P + přetažení 0,5 m na rub příčle: 0,55*5,30=2,915 [J] 
 - horní povrch křídla 2P + přetažení 0,5 m na rub příčle: 0,55*5,41=2,976 [K] 
Celkem: A+B+C+D+E+F+G+H+I+J+K=176,288 [L]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</si>
  <si>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</si>
  <si>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"povrchové těsnění pracovní spáry na rubu opěr - ochranný asfaltový izolační pás NAIP š.300 mm  
a těsnění pracovní spáry základ x stěna rámu na rubu i lící NAIP š. 500 mm  
viz 201_08_Výkres tvaru nosné konstrukce"</t>
  </si>
  <si>
    <t>přeizolování pracovní spáry mezi stěnou a příčlí rámu na rubu opěr mezi křídly + přetažení 0,50 m na rub křídel: 2*0,30*14,40=8,640 [A] 
přetažení izolace z rubu stěn rámu a křídel na horní povrch základu v šířce 0,25 m - OP1: 0,25*16,61=4,153 [B] 
přetažení izolace z rubu stěn rámu a křídel na horní povrch základu v šířce 0,25 m - OP2: 0,25*17,36=4,340 [C] 
těsnění pracovní spáry základ x stěna rámu a křídel - líc OP1: 0,50*18,40=9,200 [D] 
těsnění pracovní spáry základ x stěna rámu a křídel - líc OP2: 0,50*19,71=9,855 [E] 
Celkem: A+B+C+D+E=36,188 [F]</t>
  </si>
  <si>
    <t>711442</t>
  </si>
  <si>
    <t>IZOLACE MOSTOVEK CELOPLOŠNÁ ASFALTOVÝMI PÁSY S PEČETÍCÍ VRSTVOU</t>
  </si>
  <si>
    <t>"natavované asfaltové pásy tl. 5 mm na pečetící vrstvu na rubu příčle rámu (šikmá délka na rubu příčle vč. zkosení x kolmá šířka)  
vykázáno bez přesahů  
viz 201_08_Výkres tvaru nosné konstrukce"</t>
  </si>
  <si>
    <t>14,15*9,0=127,350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</si>
  <si>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</si>
  <si>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711502</t>
  </si>
  <si>
    <t>OCHRANA IZOLACE NA POVRCHU ASFALTOVÝMI PÁSY</t>
  </si>
  <si>
    <t>"ochrana izolace - asf. pásy s výztužnou kovovou vložkou, zatažení izolace min. 150 mm za hranu římsové obruby,  
vykázaná plocha izolovaného povrchu, tj. bez přesahů izolačních pásů,  
vč. úpravy kolem kotevních přípravků říms"</t>
  </si>
  <si>
    <t>- levá římsa: 0,73*18,82=13,739 [A] 
 - pravá římsa: 0,73*18,57=13,556 [B] 
Celkem: A+B=27,295 [C]</t>
  </si>
  <si>
    <t>položka zahrnuje:  
- dodání  předepsaného ochranného materiálu  
- zřízení ochrany izolace</t>
  </si>
  <si>
    <t>711509</t>
  </si>
  <si>
    <t>OCHRANA IZOLACE NA POVRCHU TEXTILIÍ</t>
  </si>
  <si>
    <t>"vykázáno bez přesahů  
rubové i lícní plochy - geotextilie 600 g/m2, min. tl. 6 mm po stlačení, tažnost min. 70 %"</t>
  </si>
  <si>
    <t>- rub stěny rámu mezi křídly + přetažení na šířku 0,5 m na rub křídla - opěra 1: 3,56*14,40=51,264 [A] 
 - rub stěny rámu mezi křídly + přetažení na šířku 0,5 m na rub křídla - opěra 2: 3,60*14,40=51,840 [B] 
 - rub křídla 1L: 2,43*4,84=11,761 [C] 
 - rub křídla 2L: 2,50*5,12=12,800 [D] 
 - rub křídla 1P: 2,37*4,87=11,542 [E] 
 - rub křídla 2P: 2,43*4,84=11,761 [F] 
 - líc křídla 1L (povrch líce křídla 250 mm pod terénem): 1,20*6,11=7,332 [G] 
 - líc křídla 2L (povrch líce křídla 250 mm pod terénem): 1,12*6,43=7,202 [H] 
 - líc křídla 1P (povrch líce křídla 250 mm pod terénem): 0,95*5,86=5,567 [I] 
 - líc křídla 2P (povrch líce křídla 250 mm pod terénem): 1,02*6,40=6,528 [J] 
 - boční strana základů křídel 1L, 2L, 2P: 3*0,80*1,35=3,240 [K] 
 - boční strana základu křídla 1P: 1,60*1,35=2,160 [L] 
 - líc základu křídla 1L: 1,20*2,66=3,192 [M] 
 - líc základu křídla 2L: 1,20*2,86=3,432 [N] 
 - líc základu křídla 1P: 2,0*2,11=4,220 [O] 
 - líc základu křídla 2P: 1,20*2,66=3,192 [P] 
 - rub základu křídla 1L: 1,20*1,59=1,908 [Q] 
 - rub základu křídla 2L: 1,20*1,96=2,352 [R] 
 - rub základu křídla 1P: 2,0*1,21=2,420 [S] 
 - rub základu křídla 2P: 1,20*1,59=1,908 [T] 
 - rubová strana základu stěny rámu - OP1 + OP2: 2*1,20*12,99=31,176 [U] 
 - lícní strana základu stěny rámu - OP1 + OP2: 2*1,50*15,44=46,320 [V] 
Celkem: A+B+C+D+E+F+G+H+I+J+K+L+M+N+O+P+Q+R+S+T+U+V=283,117 [W]</t>
  </si>
  <si>
    <t>78382</t>
  </si>
  <si>
    <t>NÁTĚRY BETON KONSTR TYP S2 (OS-B)</t>
  </si>
  <si>
    <t>"ochranný nátěr na čelech rámu - lícní plochy (i pod římsami) + zatažení na spodní povrch (na šířku 250 mm za okraj)  
viz příloha 201_08_Výkres tvaru nosné konstrukce"</t>
  </si>
  <si>
    <t>Pravá (povodní strana) 
 - čelní plochy příčle rámu - pravá strana: 0,45*8,867=3,990 [A] 
                                          + zatažení na spodní povrch příčle: 0,31*7,73=2,396 [B] 
 - čelní plocha stěny rámu OP1 + zatažení na líc opěry 250 mm: 0,972*2,51=2,440 [C] 
 - čelní plocha stěny rámu OP2 + zatažení na líc opěry 250 mm: 1,04*2,40=2,496 [D] 
Levá (návodní) strana: 
 - čelní plochy příčle rámu - levá strana: 0,44*8,867=3,901 [E] 
                                          + zatažení na spodní povrch příčle: 0,31*7,73=2,396 [F] 
 - čelní plocha stěny rámu OP1 + zatažení na líc opěry 250 mm: 1,04*2,26=2,350 [G] 
 - čelní plocha stěny rámu OP2 + zatažení na líc opěry 250 mm: 0,972*2,40=2,333 [H] 
Celkem: A+B+C+D+E+F+G+H=22,302 [I]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</si>
  <si>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</si>
  <si>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</si>
  <si>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</si>
  <si>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>"nátěr odrazného pruhu na římse (svislá část + 150 mm na horním povrchu římsy)  
viz příloha 201_02_Půdorys a 201_04_Příčný řez"</t>
  </si>
  <si>
    <t>- levá římsa: 0,26*18,82=4,893 [A] 
 - pravá římsa: 0,26*18,57=4,828 [B] 
Celkem: A+B=9,721 [C]</t>
  </si>
  <si>
    <t>87134</t>
  </si>
  <si>
    <t>POTRUBÍ Z TRUB PLASTOVÝCH TLAKOVÝCH HRDLOVÝCH DN DO 200MM</t>
  </si>
  <si>
    <t>"vyvedení rubové drenáže přes dřík opěry trubkou PVC DN180 s přírubou prům. 400x5 mm  
viz příloha 201_06_Příčné řezy v lících opěr"</t>
  </si>
  <si>
    <t>2*0,85=1,700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</si>
  <si>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</si>
  <si>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87515</t>
  </si>
  <si>
    <t>POTRUBÍ DREN Z TRUB PLAST (I FLEXIBIL) DN DO 50MM</t>
  </si>
  <si>
    <t>Podélný drenážní hliníkový perforovaný profil v úžlabí NK.  
30x20 mm, tl. stěny 2 mm.</t>
  </si>
  <si>
    <t>2*8,87=17,740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</si>
  <si>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</si>
  <si>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875332</t>
  </si>
  <si>
    <t>POTRUBÍ DREN Z TRUB PLAST DN DO 150MM DĚROVANÝCH</t>
  </si>
  <si>
    <t>"rubová drenáž; celoperforovaná drenážní trubka DN 150, SN8  
viz příloha 201_04_Podélný řez, 201_06_Příčné řezy v lících opěr"</t>
  </si>
  <si>
    <t>podél rubu opěr: 2*13,0=26,000 [A]</t>
  </si>
  <si>
    <t>9117C1</t>
  </si>
  <si>
    <t>SVOD OCEL ZÁBRADEL ÚROVEŇ ZADRŽ H2 - DODÁVKA A MONTÁŽ</t>
  </si>
  <si>
    <t>"ocelové mostní zábradelní svodidlo se svislou výplní s úrovní zadržení H2 kotvené do římsy  
viz příloha 201_03_Půdorys"</t>
  </si>
  <si>
    <t>levá strana (km 0,140 41 - km 0,162 41): 22,0+ 
pravá strana (km 0,136 87 - km 0,158 87): 22,0=44,000 [A]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</si>
  <si>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</si>
  <si>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91345</t>
  </si>
  <si>
    <t>NIVELAČNÍ ZNAČKY KOVOVÉ</t>
  </si>
  <si>
    <t>Osazení  nivelačních značek nad opěry a uprostřed rozpětí na každou stranu mostu</t>
  </si>
  <si>
    <t>levá strana mostu: 3+ 
pravá strana mostu: 3=6,000 [A]</t>
  </si>
  <si>
    <t>položka zahrnuje:  
- dodání a osazení nivelační značky včetně nutných zemních prací  
- vnitrostaveništní a mimostaveništní dopravu</t>
  </si>
  <si>
    <t>91355</t>
  </si>
  <si>
    <t>EVIDENČNÍ ČÍSLO MOSTU</t>
  </si>
  <si>
    <t>"ev. č. mostu vč. nových sloupků na pravém okraji ve směru jízdy"</t>
  </si>
  <si>
    <t>- ev.č. mostu: 2=2,000 [A]</t>
  </si>
  <si>
    <t>položka zahrnuje štítek s evidenčním číslem mostu, sloupek dopravní značky včetně osazení  
a nutných zemních prací a zabetonování</t>
  </si>
  <si>
    <t>86</t>
  </si>
  <si>
    <t>917223</t>
  </si>
  <si>
    <t>SILNIČNÍ A CHODNÍKOVÉ OBRUBY Z BETONOVÝCH OBRUBNÍKŮ ŠÍŘ 100MM</t>
  </si>
  <si>
    <t>"Obrubníky 100/250 kolem schodišťových stupňů  a kolem přechodových klínů před a za římsami,   
vč. osazení, betonového lože i boční betonové opěrky  
viz příloha 201_03_Půdorys"</t>
  </si>
  <si>
    <t>před levou římsou - kolem zpevnění + vytvarování nátoku do skluzu: 6,09+ 
                             - podél schodiště (ve svahu 1:1,5 =&gt; x1,20): 1,20*4,60+ 
za levou římsou - kolem zpevnění: 4,60+ 
                         - podél zpevnění podél křídla 2L (ve svahu 1:1,5 =&gt; x1,20): 1,20*4,60+ 
před pravou římsou - kolem zpevnění + vytvarování nátoku do skluzu: 4,90+ 
                                - podél zpevnění podél křídla 1P (ve svahu 1:1,5 =&gt; x1,20): 1,20*4,75+  
za pravou římsou - kolem zpevnění: 4,49+ 
                            - podél zpevnění podél křídla 2P (ve svahu 1:1,5 =&gt; x1,20): 1,20*5,15=43,000 [A]</t>
  </si>
  <si>
    <t>87</t>
  </si>
  <si>
    <t>"silniční obruby š. 150 mm u přechodových klínů před a za římsami, vč. osazení  
vč. osazení, betonového lože i boční betonové opěrky  
viz příloha 201_03_Půdorys"</t>
  </si>
  <si>
    <t>zpevnění před levou římsou: 1,90+  
zpevnění za levou římsou: 2,0+ 
zpevnění před pravou římsou: 1,90+ 
zpevnění za pravou římsou: 2,0=7,800 [A]</t>
  </si>
  <si>
    <t>88</t>
  </si>
  <si>
    <t>919111</t>
  </si>
  <si>
    <t>ŘEZÁNÍ ASFALTOVÉHO KRYTU VOZOVEK TL DO 50MM</t>
  </si>
  <si>
    <t>řezaná spára 15x40 mm v obrusné vrstvě vozovky vyplněná asfaltovou modifikovanou zálivkou na úrovni rubu opěr</t>
  </si>
  <si>
    <t>na rubu OP1 a OP2: 2*13,40=26,800 [A]</t>
  </si>
  <si>
    <t>položka zahrnuje řezání vozovkové vrstvy v předepsané tloušťce, včetně spotřeby vody</t>
  </si>
  <si>
    <t>89</t>
  </si>
  <si>
    <t>"skluz z betonových tvárnic do betonového lože (včetně)  
viz 201_03_Půdorys"</t>
  </si>
  <si>
    <t>- skluz na pravé straně před mostem (ve svahu sklonu 1:2,5 =&gt; x1.1): 1,10*6,0=6,600 [A]</t>
  </si>
  <si>
    <t>90</t>
  </si>
  <si>
    <t>936541</t>
  </si>
  <si>
    <t>MOSTNÍ ODVODŇOVACÍ TRUBKA (POVRCHŮ IZOLACE) Z NEREZ OCELI</t>
  </si>
  <si>
    <t>Viz příloha D.1_SO201_08_Výkres tvaru nosné konstrukce.</t>
  </si>
  <si>
    <t>2*2=4,000 [A]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</si>
  <si>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 
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</si>
  <si>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91</t>
  </si>
  <si>
    <t>odstranění šablon pro pilotáž, vč odvozu a uložení na skládku</t>
  </si>
  <si>
    <t>viz pol. 451312a: 14,732=14,732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</si>
</sst>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16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47</v>
      </c>
    </row>
    <row r="18" spans="1:16" ht="12.75">
      <c r="A18" s="18" t="s">
        <v>38</v>
      </c>
      <c s="23" t="s">
        <v>15</v>
      </c>
      <c s="23" t="s">
        <v>51</v>
      </c>
      <c s="18" t="s">
        <v>40</v>
      </c>
      <c s="24" t="s">
        <v>52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25.5">
      <c r="A19" s="28" t="s">
        <v>43</v>
      </c>
      <c r="E19" s="29" t="s">
        <v>53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47</v>
      </c>
    </row>
    <row r="22" spans="1:16" ht="12.75">
      <c r="A22" s="18" t="s">
        <v>38</v>
      </c>
      <c s="23" t="s">
        <v>26</v>
      </c>
      <c s="23" t="s">
        <v>54</v>
      </c>
      <c s="18" t="s">
        <v>40</v>
      </c>
      <c s="24" t="s">
        <v>55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56</v>
      </c>
    </row>
    <row r="24" spans="1:5" ht="12.75">
      <c r="A24" s="30" t="s">
        <v>45</v>
      </c>
      <c r="E24" s="31" t="s">
        <v>40</v>
      </c>
    </row>
    <row r="25" spans="1:5" ht="63.75">
      <c r="A25" t="s">
        <v>46</v>
      </c>
      <c r="E25" s="29" t="s">
        <v>57</v>
      </c>
    </row>
    <row r="26" spans="1:16" ht="12.75">
      <c r="A26" s="18" t="s">
        <v>38</v>
      </c>
      <c s="23" t="s">
        <v>28</v>
      </c>
      <c s="23" t="s">
        <v>58</v>
      </c>
      <c s="18" t="s">
        <v>40</v>
      </c>
      <c s="24" t="s">
        <v>59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60</v>
      </c>
    </row>
    <row r="28" spans="1:5" ht="12.75">
      <c r="A28" s="30" t="s">
        <v>45</v>
      </c>
      <c r="E28" s="31" t="s">
        <v>40</v>
      </c>
    </row>
    <row r="29" spans="1:5" ht="63.75">
      <c r="A29" t="s">
        <v>46</v>
      </c>
      <c r="E29" s="29" t="s">
        <v>61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62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62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0+I10+I14+I18+I22+I26+I30+I34+I38+I42+I46+I50+I54+I58+I62+I66</f>
      </c>
      <c>
        <f>0+O10+O14+O18+O22+O26+O30+O34+O38+O42+O46+O50+O54+O58+O62+O66</f>
      </c>
    </row>
    <row r="10" spans="1:16" ht="25.5">
      <c r="A10" s="18" t="s">
        <v>38</v>
      </c>
      <c s="23" t="s">
        <v>22</v>
      </c>
      <c s="23" t="s">
        <v>63</v>
      </c>
      <c s="18" t="s">
        <v>64</v>
      </c>
      <c s="24" t="s">
        <v>65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66</v>
      </c>
      <c s="18" t="s">
        <v>64</v>
      </c>
      <c s="24" t="s">
        <v>67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12.75">
      <c r="A18" s="18" t="s">
        <v>38</v>
      </c>
      <c s="23" t="s">
        <v>15</v>
      </c>
      <c s="23" t="s">
        <v>68</v>
      </c>
      <c s="18" t="s">
        <v>64</v>
      </c>
      <c s="24" t="s">
        <v>69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26</v>
      </c>
      <c s="23" t="s">
        <v>70</v>
      </c>
      <c s="18" t="s">
        <v>64</v>
      </c>
      <c s="24" t="s">
        <v>71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28</v>
      </c>
      <c s="23" t="s">
        <v>72</v>
      </c>
      <c s="18" t="s">
        <v>64</v>
      </c>
      <c s="24" t="s">
        <v>73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25.5">
      <c r="A30" s="18" t="s">
        <v>38</v>
      </c>
      <c s="23" t="s">
        <v>30</v>
      </c>
      <c s="23" t="s">
        <v>74</v>
      </c>
      <c s="18" t="s">
        <v>64</v>
      </c>
      <c s="24" t="s">
        <v>75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25.5">
      <c r="A34" s="18" t="s">
        <v>38</v>
      </c>
      <c s="23" t="s">
        <v>76</v>
      </c>
      <c s="23" t="s">
        <v>77</v>
      </c>
      <c s="18" t="s">
        <v>64</v>
      </c>
      <c s="24" t="s">
        <v>78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25.5">
      <c r="A38" s="18" t="s">
        <v>38</v>
      </c>
      <c s="23" t="s">
        <v>79</v>
      </c>
      <c s="23" t="s">
        <v>80</v>
      </c>
      <c s="18" t="s">
        <v>64</v>
      </c>
      <c s="24" t="s">
        <v>81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25.5">
      <c r="A42" s="18" t="s">
        <v>38</v>
      </c>
      <c s="23" t="s">
        <v>33</v>
      </c>
      <c s="23" t="s">
        <v>82</v>
      </c>
      <c s="18" t="s">
        <v>64</v>
      </c>
      <c s="24" t="s">
        <v>83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84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  <row r="46" spans="1:16" ht="12.75">
      <c r="A46" s="18" t="s">
        <v>38</v>
      </c>
      <c s="23" t="s">
        <v>35</v>
      </c>
      <c s="23" t="s">
        <v>85</v>
      </c>
      <c s="18" t="s">
        <v>64</v>
      </c>
      <c s="24" t="s">
        <v>86</v>
      </c>
      <c s="25" t="s">
        <v>42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40</v>
      </c>
    </row>
    <row r="49" spans="1:5" ht="12.75">
      <c r="A49" t="s">
        <v>46</v>
      </c>
      <c r="E49" s="29" t="s">
        <v>40</v>
      </c>
    </row>
    <row r="50" spans="1:16" ht="12.75">
      <c r="A50" s="18" t="s">
        <v>38</v>
      </c>
      <c s="23" t="s">
        <v>87</v>
      </c>
      <c s="23" t="s">
        <v>88</v>
      </c>
      <c s="18" t="s">
        <v>64</v>
      </c>
      <c s="24" t="s">
        <v>89</v>
      </c>
      <c s="25" t="s">
        <v>42</v>
      </c>
      <c s="26">
        <v>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90</v>
      </c>
    </row>
    <row r="52" spans="1:5" ht="12.75">
      <c r="A52" s="30" t="s">
        <v>45</v>
      </c>
      <c r="E52" s="31" t="s">
        <v>40</v>
      </c>
    </row>
    <row r="53" spans="1:5" ht="12.75">
      <c r="A53" t="s">
        <v>46</v>
      </c>
      <c r="E53" s="29" t="s">
        <v>40</v>
      </c>
    </row>
    <row r="54" spans="1:16" ht="25.5">
      <c r="A54" s="18" t="s">
        <v>38</v>
      </c>
      <c s="23" t="s">
        <v>91</v>
      </c>
      <c s="23" t="s">
        <v>92</v>
      </c>
      <c s="18" t="s">
        <v>64</v>
      </c>
      <c s="24" t="s">
        <v>93</v>
      </c>
      <c s="25" t="s">
        <v>42</v>
      </c>
      <c s="26">
        <v>1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40</v>
      </c>
    </row>
    <row r="56" spans="1:5" ht="12.75">
      <c r="A56" s="30" t="s">
        <v>45</v>
      </c>
      <c r="E56" s="31" t="s">
        <v>40</v>
      </c>
    </row>
    <row r="57" spans="1:5" ht="12.75">
      <c r="A57" t="s">
        <v>46</v>
      </c>
      <c r="E57" s="29" t="s">
        <v>40</v>
      </c>
    </row>
    <row r="58" spans="1:16" ht="12.75">
      <c r="A58" s="18" t="s">
        <v>38</v>
      </c>
      <c s="23" t="s">
        <v>94</v>
      </c>
      <c s="23" t="s">
        <v>95</v>
      </c>
      <c s="18" t="s">
        <v>64</v>
      </c>
      <c s="24" t="s">
        <v>96</v>
      </c>
      <c s="25" t="s">
        <v>42</v>
      </c>
      <c s="26">
        <v>1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40</v>
      </c>
    </row>
    <row r="60" spans="1:5" ht="12.75">
      <c r="A60" s="30" t="s">
        <v>45</v>
      </c>
      <c r="E60" s="31" t="s">
        <v>40</v>
      </c>
    </row>
    <row r="61" spans="1:5" ht="12.75">
      <c r="A61" t="s">
        <v>46</v>
      </c>
      <c r="E61" s="29" t="s">
        <v>40</v>
      </c>
    </row>
    <row r="62" spans="1:16" ht="25.5">
      <c r="A62" s="18" t="s">
        <v>38</v>
      </c>
      <c s="23" t="s">
        <v>97</v>
      </c>
      <c s="23" t="s">
        <v>98</v>
      </c>
      <c s="18" t="s">
        <v>64</v>
      </c>
      <c s="24" t="s">
        <v>99</v>
      </c>
      <c s="25" t="s">
        <v>42</v>
      </c>
      <c s="26">
        <v>1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40</v>
      </c>
    </row>
    <row r="64" spans="1:5" ht="12.75">
      <c r="A64" s="30" t="s">
        <v>45</v>
      </c>
      <c r="E64" s="31" t="s">
        <v>40</v>
      </c>
    </row>
    <row r="65" spans="1:5" ht="12.75">
      <c r="A65" t="s">
        <v>46</v>
      </c>
      <c r="E65" s="29" t="s">
        <v>40</v>
      </c>
    </row>
    <row r="66" spans="1:16" ht="12.75">
      <c r="A66" s="18" t="s">
        <v>38</v>
      </c>
      <c s="23" t="s">
        <v>100</v>
      </c>
      <c s="23" t="s">
        <v>101</v>
      </c>
      <c s="18" t="s">
        <v>64</v>
      </c>
      <c s="24" t="s">
        <v>102</v>
      </c>
      <c s="25" t="s">
        <v>42</v>
      </c>
      <c s="26">
        <v>1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40</v>
      </c>
    </row>
    <row r="68" spans="1:5" ht="12.75">
      <c r="A68" s="30" t="s">
        <v>45</v>
      </c>
      <c r="E68" s="31" t="s">
        <v>40</v>
      </c>
    </row>
    <row r="69" spans="1:5" ht="12.75">
      <c r="A69" t="s">
        <v>46</v>
      </c>
      <c r="E69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0+O8+O33+O78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103</v>
      </c>
      <c s="32">
        <f>0+I8+I33+I78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103</v>
      </c>
      <c s="5"/>
      <c s="14" t="s">
        <v>104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18" t="s">
        <v>38</v>
      </c>
      <c s="23" t="s">
        <v>22</v>
      </c>
      <c s="23" t="s">
        <v>105</v>
      </c>
      <c s="18" t="s">
        <v>40</v>
      </c>
      <c s="24" t="s">
        <v>106</v>
      </c>
      <c s="25" t="s">
        <v>107</v>
      </c>
      <c s="26">
        <v>2327.68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108</v>
      </c>
    </row>
    <row r="11" spans="1:5" ht="89.25">
      <c r="A11" s="30" t="s">
        <v>45</v>
      </c>
      <c r="E11" s="31" t="s">
        <v>109</v>
      </c>
    </row>
    <row r="12" spans="1:5" ht="25.5">
      <c r="A12" t="s">
        <v>46</v>
      </c>
      <c r="E12" s="29" t="s">
        <v>110</v>
      </c>
    </row>
    <row r="13" spans="1:16" ht="12.75">
      <c r="A13" s="18" t="s">
        <v>38</v>
      </c>
      <c s="23" t="s">
        <v>16</v>
      </c>
      <c s="23" t="s">
        <v>111</v>
      </c>
      <c s="18" t="s">
        <v>40</v>
      </c>
      <c s="24" t="s">
        <v>112</v>
      </c>
      <c s="25" t="s">
        <v>107</v>
      </c>
      <c s="26">
        <v>397.621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113</v>
      </c>
    </row>
    <row r="15" spans="1:5" ht="114.75">
      <c r="A15" s="30" t="s">
        <v>45</v>
      </c>
      <c r="E15" s="31" t="s">
        <v>114</v>
      </c>
    </row>
    <row r="16" spans="1:5" ht="25.5">
      <c r="A16" t="s">
        <v>46</v>
      </c>
      <c r="E16" s="29" t="s">
        <v>110</v>
      </c>
    </row>
    <row r="17" spans="1:16" ht="12.75">
      <c r="A17" s="18" t="s">
        <v>38</v>
      </c>
      <c s="23" t="s">
        <v>15</v>
      </c>
      <c s="23" t="s">
        <v>115</v>
      </c>
      <c s="18" t="s">
        <v>40</v>
      </c>
      <c s="24" t="s">
        <v>116</v>
      </c>
      <c s="25" t="s">
        <v>107</v>
      </c>
      <c s="26">
        <v>1.033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117</v>
      </c>
    </row>
    <row r="19" spans="1:5" ht="25.5">
      <c r="A19" s="30" t="s">
        <v>45</v>
      </c>
      <c r="E19" s="31" t="s">
        <v>118</v>
      </c>
    </row>
    <row r="20" spans="1:5" ht="25.5">
      <c r="A20" t="s">
        <v>46</v>
      </c>
      <c r="E20" s="29" t="s">
        <v>110</v>
      </c>
    </row>
    <row r="21" spans="1:16" ht="12.75">
      <c r="A21" s="18" t="s">
        <v>38</v>
      </c>
      <c s="23" t="s">
        <v>26</v>
      </c>
      <c s="23" t="s">
        <v>119</v>
      </c>
      <c s="18" t="s">
        <v>40</v>
      </c>
      <c s="24" t="s">
        <v>120</v>
      </c>
      <c s="25" t="s">
        <v>121</v>
      </c>
      <c s="26">
        <v>9.75</v>
      </c>
      <c s="27">
        <v>0</v>
      </c>
      <c s="27">
        <f>ROUND(ROUND(H21,2)*ROUND(G21,3),2)</f>
      </c>
      <c r="O21">
        <f>(I21*21)/100</f>
      </c>
      <c t="s">
        <v>16</v>
      </c>
    </row>
    <row r="22" spans="1:5" ht="38.25">
      <c r="A22" s="28" t="s">
        <v>43</v>
      </c>
      <c r="E22" s="29" t="s">
        <v>122</v>
      </c>
    </row>
    <row r="23" spans="1:5" ht="12.75">
      <c r="A23" s="30" t="s">
        <v>45</v>
      </c>
      <c r="E23" s="31" t="s">
        <v>123</v>
      </c>
    </row>
    <row r="24" spans="1:5" ht="12.75">
      <c r="A24" t="s">
        <v>46</v>
      </c>
      <c r="E24" s="29" t="s">
        <v>124</v>
      </c>
    </row>
    <row r="25" spans="1:16" ht="12.75">
      <c r="A25" s="18" t="s">
        <v>38</v>
      </c>
      <c s="23" t="s">
        <v>28</v>
      </c>
      <c s="23" t="s">
        <v>125</v>
      </c>
      <c s="18" t="s">
        <v>40</v>
      </c>
      <c s="24" t="s">
        <v>126</v>
      </c>
      <c s="25" t="s">
        <v>127</v>
      </c>
      <c s="26">
        <v>3</v>
      </c>
      <c s="27">
        <v>0</v>
      </c>
      <c s="27">
        <f>ROUND(ROUND(H25,2)*ROUND(G25,3),2)</f>
      </c>
      <c r="O25">
        <f>(I25*21)/100</f>
      </c>
      <c t="s">
        <v>16</v>
      </c>
    </row>
    <row r="26" spans="1:5" ht="12.75">
      <c r="A26" s="28" t="s">
        <v>43</v>
      </c>
      <c r="E26" s="29" t="s">
        <v>128</v>
      </c>
    </row>
    <row r="27" spans="1:5" ht="12.75">
      <c r="A27" s="30" t="s">
        <v>45</v>
      </c>
      <c r="E27" s="31" t="s">
        <v>40</v>
      </c>
    </row>
    <row r="28" spans="1:5" ht="12.75">
      <c r="A28" t="s">
        <v>46</v>
      </c>
      <c r="E28" s="29" t="s">
        <v>124</v>
      </c>
    </row>
    <row r="29" spans="1:16" ht="12.75">
      <c r="A29" s="18" t="s">
        <v>38</v>
      </c>
      <c s="23" t="s">
        <v>30</v>
      </c>
      <c s="23" t="s">
        <v>129</v>
      </c>
      <c s="18" t="s">
        <v>40</v>
      </c>
      <c s="24" t="s">
        <v>130</v>
      </c>
      <c s="25" t="s">
        <v>121</v>
      </c>
      <c s="26">
        <v>9.75</v>
      </c>
      <c s="27">
        <v>0</v>
      </c>
      <c s="27">
        <f>ROUND(ROUND(H29,2)*ROUND(G29,3),2)</f>
      </c>
      <c r="O29">
        <f>(I29*21)/100</f>
      </c>
      <c t="s">
        <v>16</v>
      </c>
    </row>
    <row r="30" spans="1:5" ht="25.5">
      <c r="A30" s="28" t="s">
        <v>43</v>
      </c>
      <c r="E30" s="29" t="s">
        <v>131</v>
      </c>
    </row>
    <row r="31" spans="1:5" ht="12.75">
      <c r="A31" s="30" t="s">
        <v>45</v>
      </c>
      <c r="E31" s="31" t="s">
        <v>123</v>
      </c>
    </row>
    <row r="32" spans="1:5" ht="12.75">
      <c r="A32" t="s">
        <v>46</v>
      </c>
      <c r="E32" s="29" t="s">
        <v>124</v>
      </c>
    </row>
    <row r="33" spans="1:18" ht="12.75" customHeight="1">
      <c r="A33" s="5" t="s">
        <v>36</v>
      </c>
      <c s="5"/>
      <c s="35" t="s">
        <v>22</v>
      </c>
      <c s="5"/>
      <c s="21" t="s">
        <v>132</v>
      </c>
      <c s="5"/>
      <c s="5"/>
      <c s="5"/>
      <c s="36">
        <f>0+Q33</f>
      </c>
      <c r="O33">
        <f>0+R33</f>
      </c>
      <c r="Q33">
        <f>0+I34+I38+I42+I46+I50+I54+I58+I62+I66+I70+I74</f>
      </c>
      <c>
        <f>0+O34+O38+O42+O46+O50+O54+O58+O62+O66+O70+O74</f>
      </c>
    </row>
    <row r="34" spans="1:16" ht="12.75">
      <c r="A34" s="18" t="s">
        <v>38</v>
      </c>
      <c s="23" t="s">
        <v>76</v>
      </c>
      <c s="23" t="s">
        <v>133</v>
      </c>
      <c s="18" t="s">
        <v>40</v>
      </c>
      <c s="24" t="s">
        <v>134</v>
      </c>
      <c s="25" t="s">
        <v>121</v>
      </c>
      <c s="26">
        <v>876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25.5">
      <c r="A35" s="28" t="s">
        <v>43</v>
      </c>
      <c r="E35" s="29" t="s">
        <v>135</v>
      </c>
    </row>
    <row r="36" spans="1:5" ht="38.25">
      <c r="A36" s="30" t="s">
        <v>45</v>
      </c>
      <c r="E36" s="31" t="s">
        <v>136</v>
      </c>
    </row>
    <row r="37" spans="1:5" ht="38.25">
      <c r="A37" t="s">
        <v>46</v>
      </c>
      <c r="E37" s="29" t="s">
        <v>137</v>
      </c>
    </row>
    <row r="38" spans="1:16" ht="12.75">
      <c r="A38" s="18" t="s">
        <v>38</v>
      </c>
      <c s="23" t="s">
        <v>79</v>
      </c>
      <c s="23" t="s">
        <v>138</v>
      </c>
      <c s="18" t="s">
        <v>40</v>
      </c>
      <c s="24" t="s">
        <v>139</v>
      </c>
      <c s="25" t="s">
        <v>140</v>
      </c>
      <c s="26">
        <v>6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38.25">
      <c r="A39" s="28" t="s">
        <v>43</v>
      </c>
      <c r="E39" s="29" t="s">
        <v>141</v>
      </c>
    </row>
    <row r="40" spans="1:5" ht="12.75">
      <c r="A40" s="30" t="s">
        <v>45</v>
      </c>
      <c r="E40" s="31" t="s">
        <v>40</v>
      </c>
    </row>
    <row r="41" spans="1:5" ht="165.75">
      <c r="A41" t="s">
        <v>46</v>
      </c>
      <c r="E41" s="29" t="s">
        <v>142</v>
      </c>
    </row>
    <row r="42" spans="1:16" ht="12.75">
      <c r="A42" s="18" t="s">
        <v>38</v>
      </c>
      <c s="23" t="s">
        <v>33</v>
      </c>
      <c s="23" t="s">
        <v>143</v>
      </c>
      <c s="18" t="s">
        <v>40</v>
      </c>
      <c s="24" t="s">
        <v>144</v>
      </c>
      <c s="25" t="s">
        <v>140</v>
      </c>
      <c s="26">
        <v>25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38.25">
      <c r="A43" s="28" t="s">
        <v>43</v>
      </c>
      <c r="E43" s="29" t="s">
        <v>145</v>
      </c>
    </row>
    <row r="44" spans="1:5" ht="12.75">
      <c r="A44" s="30" t="s">
        <v>45</v>
      </c>
      <c r="E44" s="31" t="s">
        <v>40</v>
      </c>
    </row>
    <row r="45" spans="1:5" ht="165.75">
      <c r="A45" t="s">
        <v>46</v>
      </c>
      <c r="E45" s="29" t="s">
        <v>142</v>
      </c>
    </row>
    <row r="46" spans="1:16" ht="25.5">
      <c r="A46" s="18" t="s">
        <v>38</v>
      </c>
      <c s="23" t="s">
        <v>35</v>
      </c>
      <c s="23" t="s">
        <v>146</v>
      </c>
      <c s="18" t="s">
        <v>40</v>
      </c>
      <c s="24" t="s">
        <v>147</v>
      </c>
      <c s="25" t="s">
        <v>148</v>
      </c>
      <c s="26">
        <v>1.98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25.5">
      <c r="A47" s="28" t="s">
        <v>43</v>
      </c>
      <c r="E47" s="29" t="s">
        <v>149</v>
      </c>
    </row>
    <row r="48" spans="1:5" ht="12.75">
      <c r="A48" s="30" t="s">
        <v>45</v>
      </c>
      <c r="E48" s="31" t="s">
        <v>150</v>
      </c>
    </row>
    <row r="49" spans="1:5" ht="89.25">
      <c r="A49" t="s">
        <v>46</v>
      </c>
      <c r="E49" s="29" t="s">
        <v>151</v>
      </c>
    </row>
    <row r="50" spans="1:16" ht="12.75">
      <c r="A50" s="18" t="s">
        <v>38</v>
      </c>
      <c s="23" t="s">
        <v>87</v>
      </c>
      <c s="23" t="s">
        <v>152</v>
      </c>
      <c s="18" t="s">
        <v>40</v>
      </c>
      <c s="24" t="s">
        <v>153</v>
      </c>
      <c s="25" t="s">
        <v>154</v>
      </c>
      <c s="26">
        <v>168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25.5">
      <c r="A51" s="28" t="s">
        <v>43</v>
      </c>
      <c r="E51" s="29" t="s">
        <v>155</v>
      </c>
    </row>
    <row r="52" spans="1:5" ht="12.75">
      <c r="A52" s="30" t="s">
        <v>45</v>
      </c>
      <c r="E52" s="31" t="s">
        <v>156</v>
      </c>
    </row>
    <row r="53" spans="1:5" ht="38.25">
      <c r="A53" t="s">
        <v>46</v>
      </c>
      <c r="E53" s="29" t="s">
        <v>157</v>
      </c>
    </row>
    <row r="54" spans="1:16" ht="12.75">
      <c r="A54" s="18" t="s">
        <v>38</v>
      </c>
      <c s="23" t="s">
        <v>91</v>
      </c>
      <c s="23" t="s">
        <v>158</v>
      </c>
      <c s="18" t="s">
        <v>40</v>
      </c>
      <c s="24" t="s">
        <v>159</v>
      </c>
      <c s="25" t="s">
        <v>160</v>
      </c>
      <c s="26">
        <v>90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63.75">
      <c r="A55" s="28" t="s">
        <v>43</v>
      </c>
      <c r="E55" s="29" t="s">
        <v>161</v>
      </c>
    </row>
    <row r="56" spans="1:5" ht="12.75">
      <c r="A56" s="30" t="s">
        <v>45</v>
      </c>
      <c r="E56" s="31" t="s">
        <v>162</v>
      </c>
    </row>
    <row r="57" spans="1:5" ht="38.25">
      <c r="A57" t="s">
        <v>46</v>
      </c>
      <c r="E57" s="29" t="s">
        <v>163</v>
      </c>
    </row>
    <row r="58" spans="1:16" ht="12.75">
      <c r="A58" s="18" t="s">
        <v>38</v>
      </c>
      <c s="23" t="s">
        <v>94</v>
      </c>
      <c s="23" t="s">
        <v>164</v>
      </c>
      <c s="18" t="s">
        <v>40</v>
      </c>
      <c s="24" t="s">
        <v>165</v>
      </c>
      <c s="25" t="s">
        <v>148</v>
      </c>
      <c s="26">
        <v>92.043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51">
      <c r="A59" s="28" t="s">
        <v>43</v>
      </c>
      <c r="E59" s="29" t="s">
        <v>166</v>
      </c>
    </row>
    <row r="60" spans="1:5" ht="114.75">
      <c r="A60" s="30" t="s">
        <v>45</v>
      </c>
      <c r="E60" s="31" t="s">
        <v>167</v>
      </c>
    </row>
    <row r="61" spans="1:5" ht="382.5">
      <c r="A61" t="s">
        <v>46</v>
      </c>
      <c r="E61" s="29" t="s">
        <v>168</v>
      </c>
    </row>
    <row r="62" spans="1:16" ht="12.75">
      <c r="A62" s="18" t="s">
        <v>38</v>
      </c>
      <c s="23" t="s">
        <v>97</v>
      </c>
      <c s="23" t="s">
        <v>169</v>
      </c>
      <c s="18" t="s">
        <v>40</v>
      </c>
      <c s="24" t="s">
        <v>170</v>
      </c>
      <c s="25" t="s">
        <v>148</v>
      </c>
      <c s="26">
        <v>1069.223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76.5">
      <c r="A63" s="28" t="s">
        <v>43</v>
      </c>
      <c r="E63" s="29" t="s">
        <v>171</v>
      </c>
    </row>
    <row r="64" spans="1:5" ht="114.75">
      <c r="A64" s="30" t="s">
        <v>45</v>
      </c>
      <c r="E64" s="31" t="s">
        <v>172</v>
      </c>
    </row>
    <row r="65" spans="1:5" ht="344.25">
      <c r="A65" t="s">
        <v>46</v>
      </c>
      <c r="E65" s="29" t="s">
        <v>173</v>
      </c>
    </row>
    <row r="66" spans="1:16" ht="12.75">
      <c r="A66" s="18" t="s">
        <v>38</v>
      </c>
      <c s="23" t="s">
        <v>100</v>
      </c>
      <c s="23" t="s">
        <v>174</v>
      </c>
      <c s="18" t="s">
        <v>175</v>
      </c>
      <c s="24" t="s">
        <v>176</v>
      </c>
      <c s="25" t="s">
        <v>148</v>
      </c>
      <c s="26">
        <v>92.043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177</v>
      </c>
    </row>
    <row r="68" spans="1:5" ht="25.5">
      <c r="A68" s="30" t="s">
        <v>45</v>
      </c>
      <c r="E68" s="31" t="s">
        <v>178</v>
      </c>
    </row>
    <row r="69" spans="1:5" ht="191.25">
      <c r="A69" t="s">
        <v>46</v>
      </c>
      <c r="E69" s="29" t="s">
        <v>179</v>
      </c>
    </row>
    <row r="70" spans="1:16" ht="12.75">
      <c r="A70" s="18" t="s">
        <v>38</v>
      </c>
      <c s="23" t="s">
        <v>180</v>
      </c>
      <c s="23" t="s">
        <v>174</v>
      </c>
      <c s="18" t="s">
        <v>181</v>
      </c>
      <c s="24" t="s">
        <v>176</v>
      </c>
      <c s="25" t="s">
        <v>148</v>
      </c>
      <c s="26">
        <v>1037.348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182</v>
      </c>
    </row>
    <row r="72" spans="1:5" ht="25.5">
      <c r="A72" s="30" t="s">
        <v>45</v>
      </c>
      <c r="E72" s="31" t="s">
        <v>183</v>
      </c>
    </row>
    <row r="73" spans="1:5" ht="191.25">
      <c r="A73" t="s">
        <v>46</v>
      </c>
      <c r="E73" s="29" t="s">
        <v>179</v>
      </c>
    </row>
    <row r="74" spans="1:16" ht="12.75">
      <c r="A74" s="18" t="s">
        <v>38</v>
      </c>
      <c s="23" t="s">
        <v>184</v>
      </c>
      <c s="23" t="s">
        <v>185</v>
      </c>
      <c s="18" t="s">
        <v>40</v>
      </c>
      <c s="24" t="s">
        <v>186</v>
      </c>
      <c s="25" t="s">
        <v>148</v>
      </c>
      <c s="26">
        <v>31.875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51">
      <c r="A75" s="28" t="s">
        <v>43</v>
      </c>
      <c r="E75" s="29" t="s">
        <v>187</v>
      </c>
    </row>
    <row r="76" spans="1:5" ht="38.25">
      <c r="A76" s="30" t="s">
        <v>45</v>
      </c>
      <c r="E76" s="31" t="s">
        <v>188</v>
      </c>
    </row>
    <row r="77" spans="1:5" ht="267.75">
      <c r="A77" t="s">
        <v>46</v>
      </c>
      <c r="E77" s="29" t="s">
        <v>189</v>
      </c>
    </row>
    <row r="78" spans="1:18" ht="12.75" customHeight="1">
      <c r="A78" s="5" t="s">
        <v>36</v>
      </c>
      <c s="5"/>
      <c s="35" t="s">
        <v>33</v>
      </c>
      <c s="5"/>
      <c s="21" t="s">
        <v>190</v>
      </c>
      <c s="5"/>
      <c s="5"/>
      <c s="5"/>
      <c s="36">
        <f>0+Q78</f>
      </c>
      <c r="O78">
        <f>0+R78</f>
      </c>
      <c r="Q78">
        <f>0+I79+I83+I87+I91+I95+I99+I103</f>
      </c>
      <c>
        <f>0+O79+O83+O87+O91+O95+O99+O103</f>
      </c>
    </row>
    <row r="79" spans="1:16" ht="25.5">
      <c r="A79" s="18" t="s">
        <v>38</v>
      </c>
      <c s="23" t="s">
        <v>191</v>
      </c>
      <c s="23" t="s">
        <v>192</v>
      </c>
      <c s="18" t="s">
        <v>40</v>
      </c>
      <c s="24" t="s">
        <v>193</v>
      </c>
      <c s="25" t="s">
        <v>160</v>
      </c>
      <c s="26">
        <v>64.9</v>
      </c>
      <c s="27">
        <v>0</v>
      </c>
      <c s="27">
        <f>ROUND(ROUND(H79,2)*ROUND(G79,3),2)</f>
      </c>
      <c r="O79">
        <f>(I79*21)/100</f>
      </c>
      <c t="s">
        <v>16</v>
      </c>
    </row>
    <row r="80" spans="1:5" ht="38.25">
      <c r="A80" s="28" t="s">
        <v>43</v>
      </c>
      <c r="E80" s="29" t="s">
        <v>194</v>
      </c>
    </row>
    <row r="81" spans="1:5" ht="38.25">
      <c r="A81" s="30" t="s">
        <v>45</v>
      </c>
      <c r="E81" s="31" t="s">
        <v>195</v>
      </c>
    </row>
    <row r="82" spans="1:5" ht="38.25">
      <c r="A82" t="s">
        <v>46</v>
      </c>
      <c r="E82" s="29" t="s">
        <v>196</v>
      </c>
    </row>
    <row r="83" spans="1:16" ht="12.75">
      <c r="A83" s="18" t="s">
        <v>38</v>
      </c>
      <c s="23" t="s">
        <v>197</v>
      </c>
      <c s="23" t="s">
        <v>198</v>
      </c>
      <c s="18" t="s">
        <v>40</v>
      </c>
      <c s="24" t="s">
        <v>199</v>
      </c>
      <c s="25" t="s">
        <v>140</v>
      </c>
      <c s="26">
        <v>4</v>
      </c>
      <c s="27">
        <v>0</v>
      </c>
      <c s="27">
        <f>ROUND(ROUND(H83,2)*ROUND(G83,3),2)</f>
      </c>
      <c r="O83">
        <f>(I83*21)/100</f>
      </c>
      <c t="s">
        <v>16</v>
      </c>
    </row>
    <row r="84" spans="1:5" ht="25.5">
      <c r="A84" s="28" t="s">
        <v>43</v>
      </c>
      <c r="E84" s="29" t="s">
        <v>200</v>
      </c>
    </row>
    <row r="85" spans="1:5" ht="38.25">
      <c r="A85" s="30" t="s">
        <v>45</v>
      </c>
      <c r="E85" s="31" t="s">
        <v>201</v>
      </c>
    </row>
    <row r="86" spans="1:5" ht="38.25">
      <c r="A86" t="s">
        <v>46</v>
      </c>
      <c r="E86" s="29" t="s">
        <v>202</v>
      </c>
    </row>
    <row r="87" spans="1:16" ht="12.75">
      <c r="A87" s="18" t="s">
        <v>38</v>
      </c>
      <c s="23" t="s">
        <v>203</v>
      </c>
      <c s="23" t="s">
        <v>204</v>
      </c>
      <c s="18" t="s">
        <v>40</v>
      </c>
      <c s="24" t="s">
        <v>205</v>
      </c>
      <c s="25" t="s">
        <v>148</v>
      </c>
      <c s="26">
        <v>83.453</v>
      </c>
      <c s="27">
        <v>0</v>
      </c>
      <c s="27">
        <f>ROUND(ROUND(H87,2)*ROUND(G87,3),2)</f>
      </c>
      <c r="O87">
        <f>(I87*21)/100</f>
      </c>
      <c t="s">
        <v>16</v>
      </c>
    </row>
    <row r="88" spans="1:5" ht="63.75">
      <c r="A88" s="28" t="s">
        <v>43</v>
      </c>
      <c r="E88" s="29" t="s">
        <v>206</v>
      </c>
    </row>
    <row r="89" spans="1:5" ht="229.5">
      <c r="A89" s="30" t="s">
        <v>45</v>
      </c>
      <c r="E89" s="31" t="s">
        <v>207</v>
      </c>
    </row>
    <row r="90" spans="1:5" ht="102">
      <c r="A90" t="s">
        <v>46</v>
      </c>
      <c r="E90" s="29" t="s">
        <v>208</v>
      </c>
    </row>
    <row r="91" spans="1:16" ht="12.75">
      <c r="A91" s="18" t="s">
        <v>38</v>
      </c>
      <c s="23" t="s">
        <v>209</v>
      </c>
      <c s="23" t="s">
        <v>210</v>
      </c>
      <c s="18" t="s">
        <v>40</v>
      </c>
      <c s="24" t="s">
        <v>211</v>
      </c>
      <c s="25" t="s">
        <v>148</v>
      </c>
      <c s="26">
        <v>21.74</v>
      </c>
      <c s="27">
        <v>0</v>
      </c>
      <c s="27">
        <f>ROUND(ROUND(H91,2)*ROUND(G91,3),2)</f>
      </c>
      <c r="O91">
        <f>(I91*21)/100</f>
      </c>
      <c t="s">
        <v>16</v>
      </c>
    </row>
    <row r="92" spans="1:5" ht="12.75">
      <c r="A92" s="28" t="s">
        <v>43</v>
      </c>
      <c r="E92" s="29" t="s">
        <v>212</v>
      </c>
    </row>
    <row r="93" spans="1:5" ht="25.5">
      <c r="A93" s="30" t="s">
        <v>45</v>
      </c>
      <c r="E93" s="31" t="s">
        <v>213</v>
      </c>
    </row>
    <row r="94" spans="1:5" ht="102">
      <c r="A94" t="s">
        <v>46</v>
      </c>
      <c r="E94" s="29" t="s">
        <v>208</v>
      </c>
    </row>
    <row r="95" spans="1:16" ht="12.75">
      <c r="A95" s="18" t="s">
        <v>38</v>
      </c>
      <c s="23" t="s">
        <v>214</v>
      </c>
      <c s="23" t="s">
        <v>215</v>
      </c>
      <c s="18" t="s">
        <v>40</v>
      </c>
      <c s="24" t="s">
        <v>216</v>
      </c>
      <c s="25" t="s">
        <v>148</v>
      </c>
      <c s="26">
        <v>17.534</v>
      </c>
      <c s="27">
        <v>0</v>
      </c>
      <c s="27">
        <f>ROUND(ROUND(H95,2)*ROUND(G95,3),2)</f>
      </c>
      <c r="O95">
        <f>(I95*21)/100</f>
      </c>
      <c t="s">
        <v>16</v>
      </c>
    </row>
    <row r="96" spans="1:5" ht="76.5">
      <c r="A96" s="28" t="s">
        <v>43</v>
      </c>
      <c r="E96" s="29" t="s">
        <v>217</v>
      </c>
    </row>
    <row r="97" spans="1:5" ht="178.5">
      <c r="A97" s="30" t="s">
        <v>45</v>
      </c>
      <c r="E97" s="31" t="s">
        <v>218</v>
      </c>
    </row>
    <row r="98" spans="1:5" ht="102">
      <c r="A98" t="s">
        <v>46</v>
      </c>
      <c r="E98" s="29" t="s">
        <v>208</v>
      </c>
    </row>
    <row r="99" spans="1:16" ht="12.75">
      <c r="A99" s="18" t="s">
        <v>38</v>
      </c>
      <c s="23" t="s">
        <v>219</v>
      </c>
      <c s="23" t="s">
        <v>220</v>
      </c>
      <c s="18" t="s">
        <v>40</v>
      </c>
      <c s="24" t="s">
        <v>221</v>
      </c>
      <c s="25" t="s">
        <v>148</v>
      </c>
      <c s="26">
        <v>40.473</v>
      </c>
      <c s="27">
        <v>0</v>
      </c>
      <c s="27">
        <f>ROUND(ROUND(H99,2)*ROUND(G99,3),2)</f>
      </c>
      <c r="O99">
        <f>(I99*21)/100</f>
      </c>
      <c t="s">
        <v>16</v>
      </c>
    </row>
    <row r="100" spans="1:5" ht="76.5">
      <c r="A100" s="28" t="s">
        <v>43</v>
      </c>
      <c r="E100" s="29" t="s">
        <v>222</v>
      </c>
    </row>
    <row r="101" spans="1:5" ht="344.25">
      <c r="A101" s="30" t="s">
        <v>45</v>
      </c>
      <c r="E101" s="31" t="s">
        <v>223</v>
      </c>
    </row>
    <row r="102" spans="1:5" ht="102">
      <c r="A102" t="s">
        <v>46</v>
      </c>
      <c r="E102" s="29" t="s">
        <v>208</v>
      </c>
    </row>
    <row r="103" spans="1:16" ht="12.75">
      <c r="A103" s="18" t="s">
        <v>38</v>
      </c>
      <c s="23" t="s">
        <v>224</v>
      </c>
      <c s="23" t="s">
        <v>225</v>
      </c>
      <c s="18" t="s">
        <v>40</v>
      </c>
      <c s="24" t="s">
        <v>226</v>
      </c>
      <c s="25" t="s">
        <v>121</v>
      </c>
      <c s="26">
        <v>206.674</v>
      </c>
      <c s="27">
        <v>0</v>
      </c>
      <c s="27">
        <f>ROUND(ROUND(H103,2)*ROUND(G103,3),2)</f>
      </c>
      <c r="O103">
        <f>(I103*21)/100</f>
      </c>
      <c t="s">
        <v>16</v>
      </c>
    </row>
    <row r="104" spans="1:5" ht="25.5">
      <c r="A104" s="28" t="s">
        <v>43</v>
      </c>
      <c r="E104" s="29" t="s">
        <v>227</v>
      </c>
    </row>
    <row r="105" spans="1:5" ht="140.25">
      <c r="A105" s="30" t="s">
        <v>45</v>
      </c>
      <c r="E105" s="31" t="s">
        <v>228</v>
      </c>
    </row>
    <row r="106" spans="1:5" ht="89.25">
      <c r="A106" t="s">
        <v>46</v>
      </c>
      <c r="E106" s="29" t="s">
        <v>229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0+O8+O33+O170+O191+O212+O269+O286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230</v>
      </c>
      <c s="32">
        <f>0+I8+I33+I170+I191+I212+I269+I286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230</v>
      </c>
      <c s="5"/>
      <c s="14" t="s">
        <v>231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18" t="s">
        <v>38</v>
      </c>
      <c s="23" t="s">
        <v>22</v>
      </c>
      <c s="23" t="s">
        <v>105</v>
      </c>
      <c s="18" t="s">
        <v>22</v>
      </c>
      <c s="24" t="s">
        <v>106</v>
      </c>
      <c s="25" t="s">
        <v>107</v>
      </c>
      <c s="26">
        <v>1738.335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25.5">
      <c r="A10" s="28" t="s">
        <v>43</v>
      </c>
      <c r="E10" s="29" t="s">
        <v>232</v>
      </c>
    </row>
    <row r="11" spans="1:5" ht="63.75">
      <c r="A11" s="30" t="s">
        <v>45</v>
      </c>
      <c r="E11" s="31" t="s">
        <v>233</v>
      </c>
    </row>
    <row r="12" spans="1:5" ht="25.5">
      <c r="A12" t="s">
        <v>46</v>
      </c>
      <c r="E12" s="29" t="s">
        <v>110</v>
      </c>
    </row>
    <row r="13" spans="1:16" ht="12.75">
      <c r="A13" s="18" t="s">
        <v>38</v>
      </c>
      <c s="23" t="s">
        <v>16</v>
      </c>
      <c s="23" t="s">
        <v>105</v>
      </c>
      <c s="18" t="s">
        <v>16</v>
      </c>
      <c s="24" t="s">
        <v>106</v>
      </c>
      <c s="25" t="s">
        <v>107</v>
      </c>
      <c s="26">
        <v>1350.431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234</v>
      </c>
    </row>
    <row r="15" spans="1:5" ht="25.5">
      <c r="A15" s="30" t="s">
        <v>45</v>
      </c>
      <c r="E15" s="31" t="s">
        <v>235</v>
      </c>
    </row>
    <row r="16" spans="1:5" ht="25.5">
      <c r="A16" t="s">
        <v>46</v>
      </c>
      <c r="E16" s="29" t="s">
        <v>110</v>
      </c>
    </row>
    <row r="17" spans="1:16" ht="12.75">
      <c r="A17" s="18" t="s">
        <v>38</v>
      </c>
      <c s="23" t="s">
        <v>15</v>
      </c>
      <c s="23" t="s">
        <v>105</v>
      </c>
      <c s="18" t="s">
        <v>15</v>
      </c>
      <c s="24" t="s">
        <v>106</v>
      </c>
      <c s="25" t="s">
        <v>107</v>
      </c>
      <c s="26">
        <v>256.896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25.5">
      <c r="A18" s="28" t="s">
        <v>43</v>
      </c>
      <c r="E18" s="29" t="s">
        <v>236</v>
      </c>
    </row>
    <row r="19" spans="1:5" ht="63.75">
      <c r="A19" s="30" t="s">
        <v>45</v>
      </c>
      <c r="E19" s="31" t="s">
        <v>237</v>
      </c>
    </row>
    <row r="20" spans="1:5" ht="25.5">
      <c r="A20" t="s">
        <v>46</v>
      </c>
      <c r="E20" s="29" t="s">
        <v>110</v>
      </c>
    </row>
    <row r="21" spans="1:16" ht="12.75">
      <c r="A21" s="18" t="s">
        <v>38</v>
      </c>
      <c s="23" t="s">
        <v>26</v>
      </c>
      <c s="23" t="s">
        <v>105</v>
      </c>
      <c s="18" t="s">
        <v>26</v>
      </c>
      <c s="24" t="s">
        <v>106</v>
      </c>
      <c s="25" t="s">
        <v>107</v>
      </c>
      <c s="26">
        <v>46.697</v>
      </c>
      <c s="27">
        <v>0</v>
      </c>
      <c s="27">
        <f>ROUND(ROUND(H21,2)*ROUND(G21,3),2)</f>
      </c>
      <c r="O21">
        <f>(I21*21)/100</f>
      </c>
      <c t="s">
        <v>16</v>
      </c>
    </row>
    <row r="22" spans="1:5" ht="38.25">
      <c r="A22" s="28" t="s">
        <v>43</v>
      </c>
      <c r="E22" s="29" t="s">
        <v>238</v>
      </c>
    </row>
    <row r="23" spans="1:5" ht="12.75">
      <c r="A23" s="30" t="s">
        <v>45</v>
      </c>
      <c r="E23" s="31" t="s">
        <v>239</v>
      </c>
    </row>
    <row r="24" spans="1:5" ht="25.5">
      <c r="A24" t="s">
        <v>46</v>
      </c>
      <c r="E24" s="29" t="s">
        <v>110</v>
      </c>
    </row>
    <row r="25" spans="1:16" ht="12.75">
      <c r="A25" s="18" t="s">
        <v>38</v>
      </c>
      <c s="23" t="s">
        <v>28</v>
      </c>
      <c s="23" t="s">
        <v>105</v>
      </c>
      <c s="18" t="s">
        <v>28</v>
      </c>
      <c s="24" t="s">
        <v>106</v>
      </c>
      <c s="25" t="s">
        <v>107</v>
      </c>
      <c s="26">
        <v>4474.42</v>
      </c>
      <c s="27">
        <v>0</v>
      </c>
      <c s="27">
        <f>ROUND(ROUND(H25,2)*ROUND(G25,3),2)</f>
      </c>
      <c r="O25">
        <f>(I25*21)/100</f>
      </c>
      <c t="s">
        <v>16</v>
      </c>
    </row>
    <row r="26" spans="1:5" ht="38.25">
      <c r="A26" s="28" t="s">
        <v>43</v>
      </c>
      <c r="E26" s="29" t="s">
        <v>240</v>
      </c>
    </row>
    <row r="27" spans="1:5" ht="63.75">
      <c r="A27" s="30" t="s">
        <v>45</v>
      </c>
      <c r="E27" s="31" t="s">
        <v>241</v>
      </c>
    </row>
    <row r="28" spans="1:5" ht="25.5">
      <c r="A28" t="s">
        <v>46</v>
      </c>
      <c r="E28" s="29" t="s">
        <v>110</v>
      </c>
    </row>
    <row r="29" spans="1:16" ht="12.75">
      <c r="A29" s="18" t="s">
        <v>38</v>
      </c>
      <c s="23" t="s">
        <v>30</v>
      </c>
      <c s="23" t="s">
        <v>105</v>
      </c>
      <c s="18" t="s">
        <v>30</v>
      </c>
      <c s="24" t="s">
        <v>106</v>
      </c>
      <c s="25" t="s">
        <v>107</v>
      </c>
      <c s="26">
        <v>160.752</v>
      </c>
      <c s="27">
        <v>0</v>
      </c>
      <c s="27">
        <f>ROUND(ROUND(H29,2)*ROUND(G29,3),2)</f>
      </c>
      <c r="O29">
        <f>(I29*21)/100</f>
      </c>
      <c t="s">
        <v>16</v>
      </c>
    </row>
    <row r="30" spans="1:5" ht="25.5">
      <c r="A30" s="28" t="s">
        <v>43</v>
      </c>
      <c r="E30" s="29" t="s">
        <v>242</v>
      </c>
    </row>
    <row r="31" spans="1:5" ht="38.25">
      <c r="A31" s="30" t="s">
        <v>45</v>
      </c>
      <c r="E31" s="31" t="s">
        <v>243</v>
      </c>
    </row>
    <row r="32" spans="1:5" ht="25.5">
      <c r="A32" t="s">
        <v>46</v>
      </c>
      <c r="E32" s="29" t="s">
        <v>110</v>
      </c>
    </row>
    <row r="33" spans="1:18" ht="12.75" customHeight="1">
      <c r="A33" s="5" t="s">
        <v>36</v>
      </c>
      <c s="5"/>
      <c s="35" t="s">
        <v>22</v>
      </c>
      <c s="5"/>
      <c s="21" t="s">
        <v>132</v>
      </c>
      <c s="5"/>
      <c s="5"/>
      <c s="5"/>
      <c s="36">
        <f>0+Q33</f>
      </c>
      <c r="O33">
        <f>0+R33</f>
      </c>
      <c r="Q33">
        <f>0+I34+I38+I42+I46+I50+I54+I58+I62+I66+I70+I74+I78+I82+I86+I90+I94+I98+I102+I106+I110+I114+I118+I122+I126+I130+I134+I138+I142+I146+I150+I154+I158+I162+I166</f>
      </c>
      <c>
        <f>0+O34+O38+O42+O46+O50+O54+O58+O62+O66+O70+O74+O78+O82+O86+O90+O94+O98+O102+O106+O110+O114+O118+O122+O126+O130+O134+O138+O142+O146+O150+O154+O158+O162+O166</f>
      </c>
    </row>
    <row r="34" spans="1:16" ht="12.75">
      <c r="A34" s="18" t="s">
        <v>38</v>
      </c>
      <c s="23" t="s">
        <v>76</v>
      </c>
      <c s="23" t="s">
        <v>244</v>
      </c>
      <c s="18" t="s">
        <v>22</v>
      </c>
      <c s="24" t="s">
        <v>245</v>
      </c>
      <c s="25" t="s">
        <v>121</v>
      </c>
      <c s="26">
        <v>155.657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25.5">
      <c r="A35" s="28" t="s">
        <v>43</v>
      </c>
      <c r="E35" s="29" t="s">
        <v>246</v>
      </c>
    </row>
    <row r="36" spans="1:5" ht="76.5">
      <c r="A36" s="30" t="s">
        <v>45</v>
      </c>
      <c r="E36" s="31" t="s">
        <v>247</v>
      </c>
    </row>
    <row r="37" spans="1:5" ht="12.75">
      <c r="A37" t="s">
        <v>46</v>
      </c>
      <c r="E37" s="29" t="s">
        <v>248</v>
      </c>
    </row>
    <row r="38" spans="1:16" ht="12.75">
      <c r="A38" s="18" t="s">
        <v>38</v>
      </c>
      <c s="23" t="s">
        <v>79</v>
      </c>
      <c s="23" t="s">
        <v>244</v>
      </c>
      <c s="18" t="s">
        <v>16</v>
      </c>
      <c s="24" t="s">
        <v>245</v>
      </c>
      <c s="25" t="s">
        <v>121</v>
      </c>
      <c s="26">
        <v>2509.553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38.25">
      <c r="A39" s="28" t="s">
        <v>43</v>
      </c>
      <c r="E39" s="29" t="s">
        <v>249</v>
      </c>
    </row>
    <row r="40" spans="1:5" ht="63.75">
      <c r="A40" s="30" t="s">
        <v>45</v>
      </c>
      <c r="E40" s="31" t="s">
        <v>250</v>
      </c>
    </row>
    <row r="41" spans="1:5" ht="12.75">
      <c r="A41" t="s">
        <v>46</v>
      </c>
      <c r="E41" s="29" t="s">
        <v>248</v>
      </c>
    </row>
    <row r="42" spans="1:16" ht="25.5">
      <c r="A42" s="18" t="s">
        <v>38</v>
      </c>
      <c s="23" t="s">
        <v>33</v>
      </c>
      <c s="23" t="s">
        <v>251</v>
      </c>
      <c s="18" t="s">
        <v>40</v>
      </c>
      <c s="24" t="s">
        <v>252</v>
      </c>
      <c s="25" t="s">
        <v>148</v>
      </c>
      <c s="26">
        <v>391.92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38.25">
      <c r="A43" s="28" t="s">
        <v>43</v>
      </c>
      <c r="E43" s="29" t="s">
        <v>253</v>
      </c>
    </row>
    <row r="44" spans="1:5" ht="38.25">
      <c r="A44" s="30" t="s">
        <v>45</v>
      </c>
      <c r="E44" s="31" t="s">
        <v>254</v>
      </c>
    </row>
    <row r="45" spans="1:5" ht="63.75">
      <c r="A45" t="s">
        <v>46</v>
      </c>
      <c r="E45" s="29" t="s">
        <v>255</v>
      </c>
    </row>
    <row r="46" spans="1:16" ht="25.5">
      <c r="A46" s="18" t="s">
        <v>38</v>
      </c>
      <c s="23" t="s">
        <v>35</v>
      </c>
      <c s="23" t="s">
        <v>256</v>
      </c>
      <c s="18" t="s">
        <v>40</v>
      </c>
      <c s="24" t="s">
        <v>257</v>
      </c>
      <c s="25" t="s">
        <v>148</v>
      </c>
      <c s="26">
        <v>8.73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38.25">
      <c r="A47" s="28" t="s">
        <v>43</v>
      </c>
      <c r="E47" s="29" t="s">
        <v>258</v>
      </c>
    </row>
    <row r="48" spans="1:5" ht="25.5">
      <c r="A48" s="30" t="s">
        <v>45</v>
      </c>
      <c r="E48" s="31" t="s">
        <v>259</v>
      </c>
    </row>
    <row r="49" spans="1:5" ht="63.75">
      <c r="A49" t="s">
        <v>46</v>
      </c>
      <c r="E49" s="29" t="s">
        <v>255</v>
      </c>
    </row>
    <row r="50" spans="1:16" ht="12.75">
      <c r="A50" s="18" t="s">
        <v>38</v>
      </c>
      <c s="23" t="s">
        <v>87</v>
      </c>
      <c s="23" t="s">
        <v>260</v>
      </c>
      <c s="18" t="s">
        <v>40</v>
      </c>
      <c s="24" t="s">
        <v>261</v>
      </c>
      <c s="25" t="s">
        <v>121</v>
      </c>
      <c s="26">
        <v>83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38.25">
      <c r="A51" s="28" t="s">
        <v>43</v>
      </c>
      <c r="E51" s="29" t="s">
        <v>262</v>
      </c>
    </row>
    <row r="52" spans="1:5" ht="12.75">
      <c r="A52" s="30" t="s">
        <v>45</v>
      </c>
      <c r="E52" s="31" t="s">
        <v>263</v>
      </c>
    </row>
    <row r="53" spans="1:5" ht="63.75">
      <c r="A53" t="s">
        <v>46</v>
      </c>
      <c r="E53" s="29" t="s">
        <v>264</v>
      </c>
    </row>
    <row r="54" spans="1:16" ht="25.5">
      <c r="A54" s="18" t="s">
        <v>38</v>
      </c>
      <c s="23" t="s">
        <v>91</v>
      </c>
      <c s="23" t="s">
        <v>265</v>
      </c>
      <c s="18" t="s">
        <v>64</v>
      </c>
      <c s="24" t="s">
        <v>266</v>
      </c>
      <c s="25" t="s">
        <v>148</v>
      </c>
      <c s="26">
        <v>433.458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38.25">
      <c r="A55" s="28" t="s">
        <v>43</v>
      </c>
      <c r="E55" s="29" t="s">
        <v>267</v>
      </c>
    </row>
    <row r="56" spans="1:5" ht="89.25">
      <c r="A56" s="30" t="s">
        <v>45</v>
      </c>
      <c r="E56" s="31" t="s">
        <v>268</v>
      </c>
    </row>
    <row r="57" spans="1:5" ht="25.5">
      <c r="A57" t="s">
        <v>46</v>
      </c>
      <c r="E57" s="29" t="s">
        <v>269</v>
      </c>
    </row>
    <row r="58" spans="1:16" ht="25.5">
      <c r="A58" s="18" t="s">
        <v>38</v>
      </c>
      <c s="23" t="s">
        <v>94</v>
      </c>
      <c s="23" t="s">
        <v>270</v>
      </c>
      <c s="18" t="s">
        <v>40</v>
      </c>
      <c s="24" t="s">
        <v>271</v>
      </c>
      <c s="25" t="s">
        <v>148</v>
      </c>
      <c s="26">
        <v>1350.431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38.25">
      <c r="A59" s="28" t="s">
        <v>43</v>
      </c>
      <c r="E59" s="29" t="s">
        <v>272</v>
      </c>
    </row>
    <row r="60" spans="1:5" ht="102">
      <c r="A60" s="30" t="s">
        <v>45</v>
      </c>
      <c r="E60" s="31" t="s">
        <v>273</v>
      </c>
    </row>
    <row r="61" spans="1:5" ht="63.75">
      <c r="A61" t="s">
        <v>46</v>
      </c>
      <c r="E61" s="29" t="s">
        <v>255</v>
      </c>
    </row>
    <row r="62" spans="1:16" ht="12.75">
      <c r="A62" s="18" t="s">
        <v>38</v>
      </c>
      <c s="23" t="s">
        <v>97</v>
      </c>
      <c s="23" t="s">
        <v>274</v>
      </c>
      <c s="18" t="s">
        <v>64</v>
      </c>
      <c s="24" t="s">
        <v>275</v>
      </c>
      <c s="25" t="s">
        <v>148</v>
      </c>
      <c s="26">
        <v>59.58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38.25">
      <c r="A63" s="28" t="s">
        <v>43</v>
      </c>
      <c r="E63" s="29" t="s">
        <v>276</v>
      </c>
    </row>
    <row r="64" spans="1:5" ht="51">
      <c r="A64" s="30" t="s">
        <v>45</v>
      </c>
      <c r="E64" s="31" t="s">
        <v>277</v>
      </c>
    </row>
    <row r="65" spans="1:5" ht="25.5">
      <c r="A65" t="s">
        <v>46</v>
      </c>
      <c r="E65" s="29" t="s">
        <v>269</v>
      </c>
    </row>
    <row r="66" spans="1:16" ht="12.75">
      <c r="A66" s="18" t="s">
        <v>38</v>
      </c>
      <c s="23" t="s">
        <v>100</v>
      </c>
      <c s="23" t="s">
        <v>278</v>
      </c>
      <c s="18" t="s">
        <v>40</v>
      </c>
      <c s="24" t="s">
        <v>279</v>
      </c>
      <c s="25" t="s">
        <v>148</v>
      </c>
      <c s="26">
        <v>332.34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38.25">
      <c r="A67" s="28" t="s">
        <v>43</v>
      </c>
      <c r="E67" s="29" t="s">
        <v>280</v>
      </c>
    </row>
    <row r="68" spans="1:5" ht="89.25">
      <c r="A68" s="30" t="s">
        <v>45</v>
      </c>
      <c r="E68" s="31" t="s">
        <v>281</v>
      </c>
    </row>
    <row r="69" spans="1:5" ht="63.75">
      <c r="A69" t="s">
        <v>46</v>
      </c>
      <c r="E69" s="29" t="s">
        <v>255</v>
      </c>
    </row>
    <row r="70" spans="1:16" ht="12.75">
      <c r="A70" s="18" t="s">
        <v>38</v>
      </c>
      <c s="23" t="s">
        <v>180</v>
      </c>
      <c s="23" t="s">
        <v>282</v>
      </c>
      <c s="18" t="s">
        <v>40</v>
      </c>
      <c s="24" t="s">
        <v>283</v>
      </c>
      <c s="25" t="s">
        <v>160</v>
      </c>
      <c s="26">
        <v>153.8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284</v>
      </c>
    </row>
    <row r="72" spans="1:5" ht="63.75">
      <c r="A72" s="30" t="s">
        <v>45</v>
      </c>
      <c r="E72" s="31" t="s">
        <v>285</v>
      </c>
    </row>
    <row r="73" spans="1:5" ht="25.5">
      <c r="A73" t="s">
        <v>46</v>
      </c>
      <c r="E73" s="29" t="s">
        <v>269</v>
      </c>
    </row>
    <row r="74" spans="1:16" ht="12.75">
      <c r="A74" s="18" t="s">
        <v>38</v>
      </c>
      <c s="23" t="s">
        <v>184</v>
      </c>
      <c s="23" t="s">
        <v>286</v>
      </c>
      <c s="18" t="s">
        <v>22</v>
      </c>
      <c s="24" t="s">
        <v>287</v>
      </c>
      <c s="25" t="s">
        <v>148</v>
      </c>
      <c s="26">
        <v>438.05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38.25">
      <c r="A75" s="28" t="s">
        <v>43</v>
      </c>
      <c r="E75" s="29" t="s">
        <v>288</v>
      </c>
    </row>
    <row r="76" spans="1:5" ht="25.5">
      <c r="A76" s="30" t="s">
        <v>45</v>
      </c>
      <c r="E76" s="31" t="s">
        <v>289</v>
      </c>
    </row>
    <row r="77" spans="1:5" ht="382.5">
      <c r="A77" t="s">
        <v>46</v>
      </c>
      <c r="E77" s="29" t="s">
        <v>168</v>
      </c>
    </row>
    <row r="78" spans="1:16" ht="12.75">
      <c r="A78" s="18" t="s">
        <v>38</v>
      </c>
      <c s="23" t="s">
        <v>191</v>
      </c>
      <c s="23" t="s">
        <v>286</v>
      </c>
      <c s="18" t="s">
        <v>16</v>
      </c>
      <c s="24" t="s">
        <v>287</v>
      </c>
      <c s="25" t="s">
        <v>148</v>
      </c>
      <c s="26">
        <v>1672.16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38.25">
      <c r="A79" s="28" t="s">
        <v>43</v>
      </c>
      <c r="E79" s="29" t="s">
        <v>290</v>
      </c>
    </row>
    <row r="80" spans="1:5" ht="25.5">
      <c r="A80" s="30" t="s">
        <v>45</v>
      </c>
      <c r="E80" s="31" t="s">
        <v>291</v>
      </c>
    </row>
    <row r="81" spans="1:5" ht="382.5">
      <c r="A81" t="s">
        <v>46</v>
      </c>
      <c r="E81" s="29" t="s">
        <v>168</v>
      </c>
    </row>
    <row r="82" spans="1:16" ht="12.75">
      <c r="A82" s="18" t="s">
        <v>38</v>
      </c>
      <c s="23" t="s">
        <v>197</v>
      </c>
      <c s="23" t="s">
        <v>292</v>
      </c>
      <c s="18" t="s">
        <v>40</v>
      </c>
      <c s="24" t="s">
        <v>293</v>
      </c>
      <c s="25" t="s">
        <v>148</v>
      </c>
      <c s="26">
        <v>850.7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12.75">
      <c r="A83" s="28" t="s">
        <v>43</v>
      </c>
      <c r="E83" s="29" t="s">
        <v>294</v>
      </c>
    </row>
    <row r="84" spans="1:5" ht="127.5">
      <c r="A84" s="30" t="s">
        <v>45</v>
      </c>
      <c r="E84" s="31" t="s">
        <v>295</v>
      </c>
    </row>
    <row r="85" spans="1:5" ht="318.75">
      <c r="A85" t="s">
        <v>46</v>
      </c>
      <c r="E85" s="29" t="s">
        <v>296</v>
      </c>
    </row>
    <row r="86" spans="1:16" ht="12.75">
      <c r="A86" s="18" t="s">
        <v>38</v>
      </c>
      <c s="23" t="s">
        <v>203</v>
      </c>
      <c s="23" t="s">
        <v>292</v>
      </c>
      <c s="18" t="s">
        <v>64</v>
      </c>
      <c s="24" t="s">
        <v>293</v>
      </c>
      <c s="25" t="s">
        <v>148</v>
      </c>
      <c s="26">
        <v>2170.11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12.75">
      <c r="A87" s="28" t="s">
        <v>43</v>
      </c>
      <c r="E87" s="29" t="s">
        <v>297</v>
      </c>
    </row>
    <row r="88" spans="1:5" ht="12.75">
      <c r="A88" s="30" t="s">
        <v>45</v>
      </c>
      <c r="E88" s="31" t="s">
        <v>298</v>
      </c>
    </row>
    <row r="89" spans="1:5" ht="318.75">
      <c r="A89" t="s">
        <v>46</v>
      </c>
      <c r="E89" s="29" t="s">
        <v>296</v>
      </c>
    </row>
    <row r="90" spans="1:16" ht="12.75">
      <c r="A90" s="18" t="s">
        <v>38</v>
      </c>
      <c s="23" t="s">
        <v>209</v>
      </c>
      <c s="23" t="s">
        <v>299</v>
      </c>
      <c s="18" t="s">
        <v>40</v>
      </c>
      <c s="24" t="s">
        <v>300</v>
      </c>
      <c s="25" t="s">
        <v>148</v>
      </c>
      <c s="26">
        <v>119.6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38.25">
      <c r="A91" s="28" t="s">
        <v>43</v>
      </c>
      <c r="E91" s="29" t="s">
        <v>301</v>
      </c>
    </row>
    <row r="92" spans="1:5" ht="25.5">
      <c r="A92" s="30" t="s">
        <v>45</v>
      </c>
      <c r="E92" s="31" t="s">
        <v>302</v>
      </c>
    </row>
    <row r="93" spans="1:5" ht="318.75">
      <c r="A93" t="s">
        <v>46</v>
      </c>
      <c r="E93" s="29" t="s">
        <v>303</v>
      </c>
    </row>
    <row r="94" spans="1:16" ht="12.75">
      <c r="A94" s="18" t="s">
        <v>38</v>
      </c>
      <c s="23" t="s">
        <v>214</v>
      </c>
      <c s="23" t="s">
        <v>304</v>
      </c>
      <c s="18" t="s">
        <v>40</v>
      </c>
      <c s="24" t="s">
        <v>305</v>
      </c>
      <c s="25" t="s">
        <v>121</v>
      </c>
      <c s="26">
        <v>74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25.5">
      <c r="A95" s="28" t="s">
        <v>43</v>
      </c>
      <c r="E95" s="29" t="s">
        <v>306</v>
      </c>
    </row>
    <row r="96" spans="1:5" ht="25.5">
      <c r="A96" s="30" t="s">
        <v>45</v>
      </c>
      <c r="E96" s="31" t="s">
        <v>307</v>
      </c>
    </row>
    <row r="97" spans="1:5" ht="63.75">
      <c r="A97" t="s">
        <v>46</v>
      </c>
      <c r="E97" s="29" t="s">
        <v>308</v>
      </c>
    </row>
    <row r="98" spans="1:16" ht="12.75">
      <c r="A98" s="18" t="s">
        <v>38</v>
      </c>
      <c s="23" t="s">
        <v>219</v>
      </c>
      <c s="23" t="s">
        <v>169</v>
      </c>
      <c s="18" t="s">
        <v>64</v>
      </c>
      <c s="24" t="s">
        <v>170</v>
      </c>
      <c s="25" t="s">
        <v>148</v>
      </c>
      <c s="26">
        <v>57.528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38.25">
      <c r="A99" s="28" t="s">
        <v>43</v>
      </c>
      <c r="E99" s="29" t="s">
        <v>309</v>
      </c>
    </row>
    <row r="100" spans="1:5" ht="102">
      <c r="A100" s="30" t="s">
        <v>45</v>
      </c>
      <c r="E100" s="31" t="s">
        <v>310</v>
      </c>
    </row>
    <row r="101" spans="1:5" ht="306">
      <c r="A101" t="s">
        <v>46</v>
      </c>
      <c r="E101" s="29" t="s">
        <v>311</v>
      </c>
    </row>
    <row r="102" spans="1:16" ht="12.75">
      <c r="A102" s="18" t="s">
        <v>38</v>
      </c>
      <c s="23" t="s">
        <v>224</v>
      </c>
      <c s="23" t="s">
        <v>312</v>
      </c>
      <c s="18" t="s">
        <v>40</v>
      </c>
      <c s="24" t="s">
        <v>313</v>
      </c>
      <c s="25" t="s">
        <v>148</v>
      </c>
      <c s="26">
        <v>17.882</v>
      </c>
      <c s="27">
        <v>0</v>
      </c>
      <c s="27">
        <f>ROUND(ROUND(H102,2)*ROUND(G102,3),2)</f>
      </c>
      <c r="O102">
        <f>(I102*21)/100</f>
      </c>
      <c t="s">
        <v>16</v>
      </c>
    </row>
    <row r="103" spans="1:5" ht="38.25">
      <c r="A103" s="28" t="s">
        <v>43</v>
      </c>
      <c r="E103" s="29" t="s">
        <v>314</v>
      </c>
    </row>
    <row r="104" spans="1:5" ht="76.5">
      <c r="A104" s="30" t="s">
        <v>45</v>
      </c>
      <c r="E104" s="31" t="s">
        <v>315</v>
      </c>
    </row>
    <row r="105" spans="1:5" ht="344.25">
      <c r="A105" t="s">
        <v>46</v>
      </c>
      <c r="E105" s="29" t="s">
        <v>173</v>
      </c>
    </row>
    <row r="106" spans="1:16" ht="12.75">
      <c r="A106" s="18" t="s">
        <v>38</v>
      </c>
      <c s="23" t="s">
        <v>316</v>
      </c>
      <c s="23" t="s">
        <v>317</v>
      </c>
      <c s="18" t="s">
        <v>64</v>
      </c>
      <c s="24" t="s">
        <v>318</v>
      </c>
      <c s="25" t="s">
        <v>148</v>
      </c>
      <c s="26">
        <v>14.6</v>
      </c>
      <c s="27">
        <v>0</v>
      </c>
      <c s="27">
        <f>ROUND(ROUND(H106,2)*ROUND(G106,3),2)</f>
      </c>
      <c r="O106">
        <f>(I106*21)/100</f>
      </c>
      <c t="s">
        <v>16</v>
      </c>
    </row>
    <row r="107" spans="1:5" ht="38.25">
      <c r="A107" s="28" t="s">
        <v>43</v>
      </c>
      <c r="E107" s="29" t="s">
        <v>319</v>
      </c>
    </row>
    <row r="108" spans="1:5" ht="25.5">
      <c r="A108" s="30" t="s">
        <v>45</v>
      </c>
      <c r="E108" s="31" t="s">
        <v>320</v>
      </c>
    </row>
    <row r="109" spans="1:5" ht="306">
      <c r="A109" t="s">
        <v>46</v>
      </c>
      <c r="E109" s="29" t="s">
        <v>311</v>
      </c>
    </row>
    <row r="110" spans="1:16" ht="12.75">
      <c r="A110" s="18" t="s">
        <v>38</v>
      </c>
      <c s="23" t="s">
        <v>321</v>
      </c>
      <c s="23" t="s">
        <v>322</v>
      </c>
      <c s="18" t="s">
        <v>40</v>
      </c>
      <c s="24" t="s">
        <v>323</v>
      </c>
      <c s="25" t="s">
        <v>148</v>
      </c>
      <c s="26">
        <v>71.217</v>
      </c>
      <c s="27">
        <v>0</v>
      </c>
      <c s="27">
        <f>ROUND(ROUND(H110,2)*ROUND(G110,3),2)</f>
      </c>
      <c r="O110">
        <f>(I110*21)/100</f>
      </c>
      <c t="s">
        <v>16</v>
      </c>
    </row>
    <row r="111" spans="1:5" ht="38.25">
      <c r="A111" s="28" t="s">
        <v>43</v>
      </c>
      <c r="E111" s="29" t="s">
        <v>324</v>
      </c>
    </row>
    <row r="112" spans="1:5" ht="63.75">
      <c r="A112" s="30" t="s">
        <v>45</v>
      </c>
      <c r="E112" s="31" t="s">
        <v>325</v>
      </c>
    </row>
    <row r="113" spans="1:5" ht="344.25">
      <c r="A113" t="s">
        <v>46</v>
      </c>
      <c r="E113" s="29" t="s">
        <v>173</v>
      </c>
    </row>
    <row r="114" spans="1:16" ht="12.75">
      <c r="A114" s="18" t="s">
        <v>38</v>
      </c>
      <c s="23" t="s">
        <v>326</v>
      </c>
      <c s="23" t="s">
        <v>327</v>
      </c>
      <c s="18" t="s">
        <v>40</v>
      </c>
      <c s="24" t="s">
        <v>328</v>
      </c>
      <c s="25" t="s">
        <v>148</v>
      </c>
      <c s="26">
        <v>170.2</v>
      </c>
      <c s="27">
        <v>0</v>
      </c>
      <c s="27">
        <f>ROUND(ROUND(H114,2)*ROUND(G114,3),2)</f>
      </c>
      <c r="O114">
        <f>(I114*21)/100</f>
      </c>
      <c t="s">
        <v>16</v>
      </c>
    </row>
    <row r="115" spans="1:5" ht="25.5">
      <c r="A115" s="28" t="s">
        <v>43</v>
      </c>
      <c r="E115" s="29" t="s">
        <v>329</v>
      </c>
    </row>
    <row r="116" spans="1:5" ht="51">
      <c r="A116" s="30" t="s">
        <v>45</v>
      </c>
      <c r="E116" s="31" t="s">
        <v>330</v>
      </c>
    </row>
    <row r="117" spans="1:5" ht="267.75">
      <c r="A117" t="s">
        <v>46</v>
      </c>
      <c r="E117" s="29" t="s">
        <v>189</v>
      </c>
    </row>
    <row r="118" spans="1:16" ht="12.75">
      <c r="A118" s="18" t="s">
        <v>38</v>
      </c>
      <c s="23" t="s">
        <v>331</v>
      </c>
      <c s="23" t="s">
        <v>332</v>
      </c>
      <c s="18" t="s">
        <v>40</v>
      </c>
      <c s="24" t="s">
        <v>333</v>
      </c>
      <c s="25" t="s">
        <v>148</v>
      </c>
      <c s="26">
        <v>2170.11</v>
      </c>
      <c s="27">
        <v>0</v>
      </c>
      <c s="27">
        <f>ROUND(ROUND(H118,2)*ROUND(G118,3),2)</f>
      </c>
      <c r="O118">
        <f>(I118*21)/100</f>
      </c>
      <c t="s">
        <v>16</v>
      </c>
    </row>
    <row r="119" spans="1:5" ht="25.5">
      <c r="A119" s="28" t="s">
        <v>43</v>
      </c>
      <c r="E119" s="29" t="s">
        <v>334</v>
      </c>
    </row>
    <row r="120" spans="1:5" ht="25.5">
      <c r="A120" s="30" t="s">
        <v>45</v>
      </c>
      <c r="E120" s="31" t="s">
        <v>335</v>
      </c>
    </row>
    <row r="121" spans="1:5" ht="267.75">
      <c r="A121" t="s">
        <v>46</v>
      </c>
      <c r="E121" s="29" t="s">
        <v>189</v>
      </c>
    </row>
    <row r="122" spans="1:16" ht="12.75">
      <c r="A122" s="18" t="s">
        <v>38</v>
      </c>
      <c s="23" t="s">
        <v>336</v>
      </c>
      <c s="23" t="s">
        <v>337</v>
      </c>
      <c s="18" t="s">
        <v>40</v>
      </c>
      <c s="24" t="s">
        <v>338</v>
      </c>
      <c s="25" t="s">
        <v>148</v>
      </c>
      <c s="26">
        <v>263.258</v>
      </c>
      <c s="27">
        <v>0</v>
      </c>
      <c s="27">
        <f>ROUND(ROUND(H122,2)*ROUND(G122,3),2)</f>
      </c>
      <c r="O122">
        <f>(I122*21)/100</f>
      </c>
      <c t="s">
        <v>16</v>
      </c>
    </row>
    <row r="123" spans="1:5" ht="25.5">
      <c r="A123" s="28" t="s">
        <v>43</v>
      </c>
      <c r="E123" s="29" t="s">
        <v>339</v>
      </c>
    </row>
    <row r="124" spans="1:5" ht="25.5">
      <c r="A124" s="30" t="s">
        <v>45</v>
      </c>
      <c r="E124" s="31" t="s">
        <v>340</v>
      </c>
    </row>
    <row r="125" spans="1:5" ht="242.25">
      <c r="A125" t="s">
        <v>46</v>
      </c>
      <c r="E125" s="29" t="s">
        <v>341</v>
      </c>
    </row>
    <row r="126" spans="1:16" ht="12.75">
      <c r="A126" s="18" t="s">
        <v>38</v>
      </c>
      <c s="23" t="s">
        <v>342</v>
      </c>
      <c s="23" t="s">
        <v>343</v>
      </c>
      <c s="18" t="s">
        <v>40</v>
      </c>
      <c s="24" t="s">
        <v>344</v>
      </c>
      <c s="25" t="s">
        <v>148</v>
      </c>
      <c s="26">
        <v>14.6</v>
      </c>
      <c s="27">
        <v>0</v>
      </c>
      <c s="27">
        <f>ROUND(ROUND(H126,2)*ROUND(G126,3),2)</f>
      </c>
      <c r="O126">
        <f>(I126*21)/100</f>
      </c>
      <c t="s">
        <v>16</v>
      </c>
    </row>
    <row r="127" spans="1:5" ht="12.75">
      <c r="A127" s="28" t="s">
        <v>43</v>
      </c>
      <c r="E127" s="29" t="s">
        <v>345</v>
      </c>
    </row>
    <row r="128" spans="1:5" ht="25.5">
      <c r="A128" s="30" t="s">
        <v>45</v>
      </c>
      <c r="E128" s="31" t="s">
        <v>346</v>
      </c>
    </row>
    <row r="129" spans="1:5" ht="229.5">
      <c r="A129" t="s">
        <v>46</v>
      </c>
      <c r="E129" s="29" t="s">
        <v>347</v>
      </c>
    </row>
    <row r="130" spans="1:16" ht="12.75">
      <c r="A130" s="18" t="s">
        <v>38</v>
      </c>
      <c s="23" t="s">
        <v>348</v>
      </c>
      <c s="23" t="s">
        <v>349</v>
      </c>
      <c s="18" t="s">
        <v>40</v>
      </c>
      <c s="24" t="s">
        <v>350</v>
      </c>
      <c s="25" t="s">
        <v>148</v>
      </c>
      <c s="26">
        <v>7.3</v>
      </c>
      <c s="27">
        <v>0</v>
      </c>
      <c s="27">
        <f>ROUND(ROUND(H130,2)*ROUND(G130,3),2)</f>
      </c>
      <c r="O130">
        <f>(I130*21)/100</f>
      </c>
      <c t="s">
        <v>16</v>
      </c>
    </row>
    <row r="131" spans="1:5" ht="12.75">
      <c r="A131" s="28" t="s">
        <v>43</v>
      </c>
      <c r="E131" s="29" t="s">
        <v>345</v>
      </c>
    </row>
    <row r="132" spans="1:5" ht="25.5">
      <c r="A132" s="30" t="s">
        <v>45</v>
      </c>
      <c r="E132" s="31" t="s">
        <v>351</v>
      </c>
    </row>
    <row r="133" spans="1:5" ht="242.25">
      <c r="A133" t="s">
        <v>46</v>
      </c>
      <c r="E133" s="29" t="s">
        <v>352</v>
      </c>
    </row>
    <row r="134" spans="1:16" ht="12.75">
      <c r="A134" s="18" t="s">
        <v>38</v>
      </c>
      <c s="23" t="s">
        <v>353</v>
      </c>
      <c s="23" t="s">
        <v>354</v>
      </c>
      <c s="18" t="s">
        <v>40</v>
      </c>
      <c s="24" t="s">
        <v>355</v>
      </c>
      <c s="25" t="s">
        <v>148</v>
      </c>
      <c s="26">
        <v>57.528</v>
      </c>
      <c s="27">
        <v>0</v>
      </c>
      <c s="27">
        <f>ROUND(ROUND(H134,2)*ROUND(G134,3),2)</f>
      </c>
      <c r="O134">
        <f>(I134*21)/100</f>
      </c>
      <c t="s">
        <v>16</v>
      </c>
    </row>
    <row r="135" spans="1:5" ht="12.75">
      <c r="A135" s="28" t="s">
        <v>43</v>
      </c>
      <c r="E135" s="29" t="s">
        <v>356</v>
      </c>
    </row>
    <row r="136" spans="1:5" ht="102">
      <c r="A136" s="30" t="s">
        <v>45</v>
      </c>
      <c r="E136" s="31" t="s">
        <v>310</v>
      </c>
    </row>
    <row r="137" spans="1:5" ht="280.5">
      <c r="A137" t="s">
        <v>46</v>
      </c>
      <c r="E137" s="29" t="s">
        <v>357</v>
      </c>
    </row>
    <row r="138" spans="1:16" ht="12.75">
      <c r="A138" s="18" t="s">
        <v>38</v>
      </c>
      <c s="23" t="s">
        <v>358</v>
      </c>
      <c s="23" t="s">
        <v>359</v>
      </c>
      <c s="18" t="s">
        <v>22</v>
      </c>
      <c s="24" t="s">
        <v>360</v>
      </c>
      <c s="25" t="s">
        <v>148</v>
      </c>
      <c s="26">
        <v>14.6</v>
      </c>
      <c s="27">
        <v>0</v>
      </c>
      <c s="27">
        <f>ROUND(ROUND(H138,2)*ROUND(G138,3),2)</f>
      </c>
      <c r="O138">
        <f>(I138*21)/100</f>
      </c>
      <c t="s">
        <v>16</v>
      </c>
    </row>
    <row r="139" spans="1:5" ht="12.75">
      <c r="A139" s="28" t="s">
        <v>43</v>
      </c>
      <c r="E139" s="29" t="s">
        <v>361</v>
      </c>
    </row>
    <row r="140" spans="1:5" ht="25.5">
      <c r="A140" s="30" t="s">
        <v>45</v>
      </c>
      <c r="E140" s="31" t="s">
        <v>362</v>
      </c>
    </row>
    <row r="141" spans="1:5" ht="306">
      <c r="A141" t="s">
        <v>46</v>
      </c>
      <c r="E141" s="29" t="s">
        <v>363</v>
      </c>
    </row>
    <row r="142" spans="1:16" ht="12.75">
      <c r="A142" s="18" t="s">
        <v>38</v>
      </c>
      <c s="23" t="s">
        <v>364</v>
      </c>
      <c s="23" t="s">
        <v>359</v>
      </c>
      <c s="18" t="s">
        <v>16</v>
      </c>
      <c s="24" t="s">
        <v>360</v>
      </c>
      <c s="25" t="s">
        <v>148</v>
      </c>
      <c s="26">
        <v>24.7</v>
      </c>
      <c s="27">
        <v>0</v>
      </c>
      <c s="27">
        <f>ROUND(ROUND(H142,2)*ROUND(G142,3),2)</f>
      </c>
      <c r="O142">
        <f>(I142*21)/100</f>
      </c>
      <c t="s">
        <v>16</v>
      </c>
    </row>
    <row r="143" spans="1:5" ht="12.75">
      <c r="A143" s="28" t="s">
        <v>43</v>
      </c>
      <c r="E143" s="29" t="s">
        <v>365</v>
      </c>
    </row>
    <row r="144" spans="1:5" ht="25.5">
      <c r="A144" s="30" t="s">
        <v>45</v>
      </c>
      <c r="E144" s="31" t="s">
        <v>366</v>
      </c>
    </row>
    <row r="145" spans="1:5" ht="306">
      <c r="A145" t="s">
        <v>46</v>
      </c>
      <c r="E145" s="29" t="s">
        <v>363</v>
      </c>
    </row>
    <row r="146" spans="1:16" ht="12.75">
      <c r="A146" s="18" t="s">
        <v>38</v>
      </c>
      <c s="23" t="s">
        <v>367</v>
      </c>
      <c s="23" t="s">
        <v>368</v>
      </c>
      <c s="18" t="s">
        <v>40</v>
      </c>
      <c s="24" t="s">
        <v>369</v>
      </c>
      <c s="25" t="s">
        <v>121</v>
      </c>
      <c s="26">
        <v>3895.25</v>
      </c>
      <c s="27">
        <v>0</v>
      </c>
      <c s="27">
        <f>ROUND(ROUND(H146,2)*ROUND(G146,3),2)</f>
      </c>
      <c r="O146">
        <f>(I146*21)/100</f>
      </c>
      <c t="s">
        <v>16</v>
      </c>
    </row>
    <row r="147" spans="1:5" ht="12.75">
      <c r="A147" s="28" t="s">
        <v>43</v>
      </c>
      <c r="E147" s="29" t="s">
        <v>40</v>
      </c>
    </row>
    <row r="148" spans="1:5" ht="63.75">
      <c r="A148" s="30" t="s">
        <v>45</v>
      </c>
      <c r="E148" s="31" t="s">
        <v>370</v>
      </c>
    </row>
    <row r="149" spans="1:5" ht="38.25">
      <c r="A149" t="s">
        <v>46</v>
      </c>
      <c r="E149" s="29" t="s">
        <v>371</v>
      </c>
    </row>
    <row r="150" spans="1:16" ht="12.75">
      <c r="A150" s="18" t="s">
        <v>38</v>
      </c>
      <c s="23" t="s">
        <v>372</v>
      </c>
      <c s="23" t="s">
        <v>373</v>
      </c>
      <c s="18" t="s">
        <v>40</v>
      </c>
      <c s="24" t="s">
        <v>374</v>
      </c>
      <c s="25" t="s">
        <v>148</v>
      </c>
      <c s="26">
        <v>274.869</v>
      </c>
      <c s="27">
        <v>0</v>
      </c>
      <c s="27">
        <f>ROUND(ROUND(H150,2)*ROUND(G150,3),2)</f>
      </c>
      <c r="O150">
        <f>(I150*21)/100</f>
      </c>
      <c t="s">
        <v>16</v>
      </c>
    </row>
    <row r="151" spans="1:5" ht="25.5">
      <c r="A151" s="28" t="s">
        <v>43</v>
      </c>
      <c r="E151" s="29" t="s">
        <v>375</v>
      </c>
    </row>
    <row r="152" spans="1:5" ht="38.25">
      <c r="A152" s="30" t="s">
        <v>45</v>
      </c>
      <c r="E152" s="31" t="s">
        <v>376</v>
      </c>
    </row>
    <row r="153" spans="1:5" ht="38.25">
      <c r="A153" t="s">
        <v>46</v>
      </c>
      <c r="E153" s="29" t="s">
        <v>377</v>
      </c>
    </row>
    <row r="154" spans="1:16" ht="12.75">
      <c r="A154" s="18" t="s">
        <v>38</v>
      </c>
      <c s="23" t="s">
        <v>378</v>
      </c>
      <c s="23" t="s">
        <v>379</v>
      </c>
      <c s="18" t="s">
        <v>40</v>
      </c>
      <c s="24" t="s">
        <v>380</v>
      </c>
      <c s="25" t="s">
        <v>148</v>
      </c>
      <c s="26">
        <v>10.665</v>
      </c>
      <c s="27">
        <v>0</v>
      </c>
      <c s="27">
        <f>ROUND(ROUND(H154,2)*ROUND(G154,3),2)</f>
      </c>
      <c r="O154">
        <f>(I154*21)/100</f>
      </c>
      <c t="s">
        <v>16</v>
      </c>
    </row>
    <row r="155" spans="1:5" ht="25.5">
      <c r="A155" s="28" t="s">
        <v>43</v>
      </c>
      <c r="E155" s="29" t="s">
        <v>381</v>
      </c>
    </row>
    <row r="156" spans="1:5" ht="51">
      <c r="A156" s="30" t="s">
        <v>45</v>
      </c>
      <c r="E156" s="31" t="s">
        <v>382</v>
      </c>
    </row>
    <row r="157" spans="1:5" ht="38.25">
      <c r="A157" t="s">
        <v>46</v>
      </c>
      <c r="E157" s="29" t="s">
        <v>383</v>
      </c>
    </row>
    <row r="158" spans="1:16" ht="12.75">
      <c r="A158" s="18" t="s">
        <v>38</v>
      </c>
      <c s="23" t="s">
        <v>384</v>
      </c>
      <c s="23" t="s">
        <v>385</v>
      </c>
      <c s="18" t="s">
        <v>40</v>
      </c>
      <c s="24" t="s">
        <v>386</v>
      </c>
      <c s="25" t="s">
        <v>121</v>
      </c>
      <c s="26">
        <v>1903.56</v>
      </c>
      <c s="27">
        <v>0</v>
      </c>
      <c s="27">
        <f>ROUND(ROUND(H158,2)*ROUND(G158,3),2)</f>
      </c>
      <c r="O158">
        <f>(I158*21)/100</f>
      </c>
      <c t="s">
        <v>16</v>
      </c>
    </row>
    <row r="159" spans="1:5" ht="12.75">
      <c r="A159" s="28" t="s">
        <v>43</v>
      </c>
      <c r="E159" s="29" t="s">
        <v>387</v>
      </c>
    </row>
    <row r="160" spans="1:5" ht="12.75">
      <c r="A160" s="30" t="s">
        <v>45</v>
      </c>
      <c r="E160" s="31" t="s">
        <v>388</v>
      </c>
    </row>
    <row r="161" spans="1:5" ht="25.5">
      <c r="A161" t="s">
        <v>46</v>
      </c>
      <c r="E161" s="29" t="s">
        <v>389</v>
      </c>
    </row>
    <row r="162" spans="1:16" ht="12.75">
      <c r="A162" s="18" t="s">
        <v>38</v>
      </c>
      <c s="23" t="s">
        <v>390</v>
      </c>
      <c s="23" t="s">
        <v>391</v>
      </c>
      <c s="18" t="s">
        <v>40</v>
      </c>
      <c s="24" t="s">
        <v>392</v>
      </c>
      <c s="25" t="s">
        <v>121</v>
      </c>
      <c s="26">
        <v>5710.68</v>
      </c>
      <c s="27">
        <v>0</v>
      </c>
      <c s="27">
        <f>ROUND(ROUND(H162,2)*ROUND(G162,3),2)</f>
      </c>
      <c r="O162">
        <f>(I162*21)/100</f>
      </c>
      <c t="s">
        <v>16</v>
      </c>
    </row>
    <row r="163" spans="1:5" ht="12.75">
      <c r="A163" s="28" t="s">
        <v>43</v>
      </c>
      <c r="E163" s="29" t="s">
        <v>393</v>
      </c>
    </row>
    <row r="164" spans="1:5" ht="12.75">
      <c r="A164" s="30" t="s">
        <v>45</v>
      </c>
      <c r="E164" s="31" t="s">
        <v>394</v>
      </c>
    </row>
    <row r="165" spans="1:5" ht="38.25">
      <c r="A165" t="s">
        <v>46</v>
      </c>
      <c r="E165" s="29" t="s">
        <v>395</v>
      </c>
    </row>
    <row r="166" spans="1:16" ht="12.75">
      <c r="A166" s="18" t="s">
        <v>38</v>
      </c>
      <c s="23" t="s">
        <v>396</v>
      </c>
      <c s="23" t="s">
        <v>397</v>
      </c>
      <c s="18" t="s">
        <v>40</v>
      </c>
      <c s="24" t="s">
        <v>398</v>
      </c>
      <c s="25" t="s">
        <v>121</v>
      </c>
      <c s="26">
        <v>1903.56</v>
      </c>
      <c s="27">
        <v>0</v>
      </c>
      <c s="27">
        <f>ROUND(ROUND(H166,2)*ROUND(G166,3),2)</f>
      </c>
      <c r="O166">
        <f>(I166*21)/100</f>
      </c>
      <c t="s">
        <v>16</v>
      </c>
    </row>
    <row r="167" spans="1:5" ht="12.75">
      <c r="A167" s="28" t="s">
        <v>43</v>
      </c>
      <c r="E167" s="29" t="s">
        <v>399</v>
      </c>
    </row>
    <row r="168" spans="1:5" ht="12.75">
      <c r="A168" s="30" t="s">
        <v>45</v>
      </c>
      <c r="E168" s="31" t="s">
        <v>400</v>
      </c>
    </row>
    <row r="169" spans="1:5" ht="25.5">
      <c r="A169" t="s">
        <v>46</v>
      </c>
      <c r="E169" s="29" t="s">
        <v>401</v>
      </c>
    </row>
    <row r="170" spans="1:18" ht="12.75" customHeight="1">
      <c r="A170" s="5" t="s">
        <v>36</v>
      </c>
      <c s="5"/>
      <c s="35" t="s">
        <v>16</v>
      </c>
      <c s="5"/>
      <c s="21" t="s">
        <v>402</v>
      </c>
      <c s="5"/>
      <c s="5"/>
      <c s="5"/>
      <c s="36">
        <f>0+Q170</f>
      </c>
      <c r="O170">
        <f>0+R170</f>
      </c>
      <c r="Q170">
        <f>0+I171+I175+I179+I183+I187</f>
      </c>
      <c>
        <f>0+O171+O175+O179+O183+O187</f>
      </c>
    </row>
    <row r="171" spans="1:16" ht="12.75">
      <c r="A171" s="18" t="s">
        <v>38</v>
      </c>
      <c s="23" t="s">
        <v>403</v>
      </c>
      <c s="23" t="s">
        <v>404</v>
      </c>
      <c s="18" t="s">
        <v>40</v>
      </c>
      <c s="24" t="s">
        <v>405</v>
      </c>
      <c s="25" t="s">
        <v>160</v>
      </c>
      <c s="26">
        <v>200</v>
      </c>
      <c s="27">
        <v>0</v>
      </c>
      <c s="27">
        <f>ROUND(ROUND(H171,2)*ROUND(G171,3),2)</f>
      </c>
      <c r="O171">
        <f>(I171*21)/100</f>
      </c>
      <c t="s">
        <v>16</v>
      </c>
    </row>
    <row r="172" spans="1:5" ht="12.75">
      <c r="A172" s="28" t="s">
        <v>43</v>
      </c>
      <c r="E172" s="29" t="s">
        <v>406</v>
      </c>
    </row>
    <row r="173" spans="1:5" ht="25.5">
      <c r="A173" s="30" t="s">
        <v>45</v>
      </c>
      <c r="E173" s="31" t="s">
        <v>407</v>
      </c>
    </row>
    <row r="174" spans="1:5" ht="165.75">
      <c r="A174" t="s">
        <v>46</v>
      </c>
      <c r="E174" s="29" t="s">
        <v>408</v>
      </c>
    </row>
    <row r="175" spans="1:16" ht="12.75">
      <c r="A175" s="18" t="s">
        <v>38</v>
      </c>
      <c s="23" t="s">
        <v>409</v>
      </c>
      <c s="23" t="s">
        <v>410</v>
      </c>
      <c s="18" t="s">
        <v>40</v>
      </c>
      <c s="24" t="s">
        <v>411</v>
      </c>
      <c s="25" t="s">
        <v>148</v>
      </c>
      <c s="26">
        <v>18.715</v>
      </c>
      <c s="27">
        <v>0</v>
      </c>
      <c s="27">
        <f>ROUND(ROUND(H175,2)*ROUND(G175,3),2)</f>
      </c>
      <c r="O175">
        <f>(I175*21)/100</f>
      </c>
      <c t="s">
        <v>16</v>
      </c>
    </row>
    <row r="176" spans="1:5" ht="12.75">
      <c r="A176" s="28" t="s">
        <v>43</v>
      </c>
      <c r="E176" s="29" t="s">
        <v>412</v>
      </c>
    </row>
    <row r="177" spans="1:5" ht="25.5">
      <c r="A177" s="30" t="s">
        <v>45</v>
      </c>
      <c r="E177" s="31" t="s">
        <v>413</v>
      </c>
    </row>
    <row r="178" spans="1:5" ht="38.25">
      <c r="A178" t="s">
        <v>46</v>
      </c>
      <c r="E178" s="29" t="s">
        <v>414</v>
      </c>
    </row>
    <row r="179" spans="1:16" ht="12.75">
      <c r="A179" s="18" t="s">
        <v>38</v>
      </c>
      <c s="23" t="s">
        <v>415</v>
      </c>
      <c s="23" t="s">
        <v>416</v>
      </c>
      <c s="18" t="s">
        <v>40</v>
      </c>
      <c s="24" t="s">
        <v>417</v>
      </c>
      <c s="25" t="s">
        <v>121</v>
      </c>
      <c s="26">
        <v>123.5</v>
      </c>
      <c s="27">
        <v>0</v>
      </c>
      <c s="27">
        <f>ROUND(ROUND(H179,2)*ROUND(G179,3),2)</f>
      </c>
      <c r="O179">
        <f>(I179*21)/100</f>
      </c>
      <c t="s">
        <v>16</v>
      </c>
    </row>
    <row r="180" spans="1:5" ht="25.5">
      <c r="A180" s="28" t="s">
        <v>43</v>
      </c>
      <c r="E180" s="29" t="s">
        <v>418</v>
      </c>
    </row>
    <row r="181" spans="1:5" ht="25.5">
      <c r="A181" s="30" t="s">
        <v>45</v>
      </c>
      <c r="E181" s="31" t="s">
        <v>419</v>
      </c>
    </row>
    <row r="182" spans="1:5" ht="102">
      <c r="A182" t="s">
        <v>46</v>
      </c>
      <c r="E182" s="29" t="s">
        <v>420</v>
      </c>
    </row>
    <row r="183" spans="1:16" ht="12.75">
      <c r="A183" s="18" t="s">
        <v>38</v>
      </c>
      <c s="23" t="s">
        <v>421</v>
      </c>
      <c s="23" t="s">
        <v>422</v>
      </c>
      <c s="18" t="s">
        <v>40</v>
      </c>
      <c s="24" t="s">
        <v>423</v>
      </c>
      <c s="25" t="s">
        <v>148</v>
      </c>
      <c s="26">
        <v>0.416</v>
      </c>
      <c s="27">
        <v>0</v>
      </c>
      <c s="27">
        <f>ROUND(ROUND(H183,2)*ROUND(G183,3),2)</f>
      </c>
      <c r="O183">
        <f>(I183*21)/100</f>
      </c>
      <c t="s">
        <v>16</v>
      </c>
    </row>
    <row r="184" spans="1:5" ht="12.75">
      <c r="A184" s="28" t="s">
        <v>43</v>
      </c>
      <c r="E184" s="29" t="s">
        <v>424</v>
      </c>
    </row>
    <row r="185" spans="1:5" ht="25.5">
      <c r="A185" s="30" t="s">
        <v>45</v>
      </c>
      <c r="E185" s="31" t="s">
        <v>425</v>
      </c>
    </row>
    <row r="186" spans="1:5" ht="395.25">
      <c r="A186" t="s">
        <v>46</v>
      </c>
      <c r="E186" s="29" t="s">
        <v>426</v>
      </c>
    </row>
    <row r="187" spans="1:16" ht="12.75">
      <c r="A187" s="18" t="s">
        <v>38</v>
      </c>
      <c s="23" t="s">
        <v>427</v>
      </c>
      <c s="23" t="s">
        <v>428</v>
      </c>
      <c s="18" t="s">
        <v>40</v>
      </c>
      <c s="24" t="s">
        <v>429</v>
      </c>
      <c s="25" t="s">
        <v>121</v>
      </c>
      <c s="26">
        <v>76</v>
      </c>
      <c s="27">
        <v>0</v>
      </c>
      <c s="27">
        <f>ROUND(ROUND(H187,2)*ROUND(G187,3),2)</f>
      </c>
      <c r="O187">
        <f>(I187*21)/100</f>
      </c>
      <c t="s">
        <v>16</v>
      </c>
    </row>
    <row r="188" spans="1:5" ht="12.75">
      <c r="A188" s="28" t="s">
        <v>43</v>
      </c>
      <c r="E188" s="29" t="s">
        <v>430</v>
      </c>
    </row>
    <row r="189" spans="1:5" ht="25.5">
      <c r="A189" s="30" t="s">
        <v>45</v>
      </c>
      <c r="E189" s="31" t="s">
        <v>431</v>
      </c>
    </row>
    <row r="190" spans="1:5" ht="102">
      <c r="A190" t="s">
        <v>46</v>
      </c>
      <c r="E190" s="29" t="s">
        <v>432</v>
      </c>
    </row>
    <row r="191" spans="1:18" ht="12.75" customHeight="1">
      <c r="A191" s="5" t="s">
        <v>36</v>
      </c>
      <c s="5"/>
      <c s="35" t="s">
        <v>26</v>
      </c>
      <c s="5"/>
      <c s="21" t="s">
        <v>433</v>
      </c>
      <c s="5"/>
      <c s="5"/>
      <c s="5"/>
      <c s="36">
        <f>0+Q191</f>
      </c>
      <c r="O191">
        <f>0+R191</f>
      </c>
      <c r="Q191">
        <f>0+I192+I196+I200+I204+I208</f>
      </c>
      <c>
        <f>0+O192+O196+O200+O204+O208</f>
      </c>
    </row>
    <row r="192" spans="1:16" ht="12.75">
      <c r="A192" s="18" t="s">
        <v>38</v>
      </c>
      <c s="23" t="s">
        <v>434</v>
      </c>
      <c s="23" t="s">
        <v>435</v>
      </c>
      <c s="18" t="s">
        <v>40</v>
      </c>
      <c s="24" t="s">
        <v>436</v>
      </c>
      <c s="25" t="s">
        <v>148</v>
      </c>
      <c s="26">
        <v>0.342</v>
      </c>
      <c s="27">
        <v>0</v>
      </c>
      <c s="27">
        <f>ROUND(ROUND(H192,2)*ROUND(G192,3),2)</f>
      </c>
      <c r="O192">
        <f>(I192*21)/100</f>
      </c>
      <c t="s">
        <v>16</v>
      </c>
    </row>
    <row r="193" spans="1:5" ht="12.75">
      <c r="A193" s="28" t="s">
        <v>43</v>
      </c>
      <c r="E193" s="29" t="s">
        <v>437</v>
      </c>
    </row>
    <row r="194" spans="1:5" ht="25.5">
      <c r="A194" s="30" t="s">
        <v>45</v>
      </c>
      <c r="E194" s="31" t="s">
        <v>438</v>
      </c>
    </row>
    <row r="195" spans="1:5" ht="242.25">
      <c r="A195" t="s">
        <v>46</v>
      </c>
      <c r="E195" s="29" t="s">
        <v>439</v>
      </c>
    </row>
    <row r="196" spans="1:16" ht="12.75">
      <c r="A196" s="18" t="s">
        <v>38</v>
      </c>
      <c s="23" t="s">
        <v>440</v>
      </c>
      <c s="23" t="s">
        <v>441</v>
      </c>
      <c s="18" t="s">
        <v>40</v>
      </c>
      <c s="24" t="s">
        <v>442</v>
      </c>
      <c s="25" t="s">
        <v>148</v>
      </c>
      <c s="26">
        <v>2.028</v>
      </c>
      <c s="27">
        <v>0</v>
      </c>
      <c s="27">
        <f>ROUND(ROUND(H196,2)*ROUND(G196,3),2)</f>
      </c>
      <c r="O196">
        <f>(I196*21)/100</f>
      </c>
      <c t="s">
        <v>16</v>
      </c>
    </row>
    <row r="197" spans="1:5" ht="12.75">
      <c r="A197" s="28" t="s">
        <v>43</v>
      </c>
      <c r="E197" s="29" t="s">
        <v>443</v>
      </c>
    </row>
    <row r="198" spans="1:5" ht="25.5">
      <c r="A198" s="30" t="s">
        <v>45</v>
      </c>
      <c r="E198" s="31" t="s">
        <v>444</v>
      </c>
    </row>
    <row r="199" spans="1:5" ht="395.25">
      <c r="A199" t="s">
        <v>46</v>
      </c>
      <c r="E199" s="29" t="s">
        <v>445</v>
      </c>
    </row>
    <row r="200" spans="1:16" ht="12.75">
      <c r="A200" s="18" t="s">
        <v>38</v>
      </c>
      <c s="23" t="s">
        <v>446</v>
      </c>
      <c s="23" t="s">
        <v>447</v>
      </c>
      <c s="18" t="s">
        <v>22</v>
      </c>
      <c s="24" t="s">
        <v>448</v>
      </c>
      <c s="25" t="s">
        <v>148</v>
      </c>
      <c s="26">
        <v>3.65</v>
      </c>
      <c s="27">
        <v>0</v>
      </c>
      <c s="27">
        <f>ROUND(ROUND(H200,2)*ROUND(G200,3),2)</f>
      </c>
      <c r="O200">
        <f>(I200*21)/100</f>
      </c>
      <c t="s">
        <v>16</v>
      </c>
    </row>
    <row r="201" spans="1:5" ht="12.75">
      <c r="A201" s="28" t="s">
        <v>43</v>
      </c>
      <c r="E201" s="29" t="s">
        <v>449</v>
      </c>
    </row>
    <row r="202" spans="1:5" ht="25.5">
      <c r="A202" s="30" t="s">
        <v>45</v>
      </c>
      <c r="E202" s="31" t="s">
        <v>450</v>
      </c>
    </row>
    <row r="203" spans="1:5" ht="38.25">
      <c r="A203" t="s">
        <v>46</v>
      </c>
      <c r="E203" s="29" t="s">
        <v>414</v>
      </c>
    </row>
    <row r="204" spans="1:16" ht="12.75">
      <c r="A204" s="18" t="s">
        <v>38</v>
      </c>
      <c s="23" t="s">
        <v>451</v>
      </c>
      <c s="23" t="s">
        <v>447</v>
      </c>
      <c s="18" t="s">
        <v>16</v>
      </c>
      <c s="24" t="s">
        <v>448</v>
      </c>
      <c s="25" t="s">
        <v>148</v>
      </c>
      <c s="26">
        <v>9.5</v>
      </c>
      <c s="27">
        <v>0</v>
      </c>
      <c s="27">
        <f>ROUND(ROUND(H204,2)*ROUND(G204,3),2)</f>
      </c>
      <c r="O204">
        <f>(I204*21)/100</f>
      </c>
      <c t="s">
        <v>16</v>
      </c>
    </row>
    <row r="205" spans="1:5" ht="12.75">
      <c r="A205" s="28" t="s">
        <v>43</v>
      </c>
      <c r="E205" s="29" t="s">
        <v>452</v>
      </c>
    </row>
    <row r="206" spans="1:5" ht="12.75">
      <c r="A206" s="30" t="s">
        <v>45</v>
      </c>
      <c r="E206" s="31" t="s">
        <v>453</v>
      </c>
    </row>
    <row r="207" spans="1:5" ht="38.25">
      <c r="A207" t="s">
        <v>46</v>
      </c>
      <c r="E207" s="29" t="s">
        <v>414</v>
      </c>
    </row>
    <row r="208" spans="1:16" ht="12.75">
      <c r="A208" s="18" t="s">
        <v>38</v>
      </c>
      <c s="23" t="s">
        <v>454</v>
      </c>
      <c s="23" t="s">
        <v>455</v>
      </c>
      <c s="18" t="s">
        <v>40</v>
      </c>
      <c s="24" t="s">
        <v>456</v>
      </c>
      <c s="25" t="s">
        <v>148</v>
      </c>
      <c s="26">
        <v>4.056</v>
      </c>
      <c s="27">
        <v>0</v>
      </c>
      <c s="27">
        <f>ROUND(ROUND(H208,2)*ROUND(G208,3),2)</f>
      </c>
      <c r="O208">
        <f>(I208*21)/100</f>
      </c>
      <c t="s">
        <v>16</v>
      </c>
    </row>
    <row r="209" spans="1:5" ht="25.5">
      <c r="A209" s="28" t="s">
        <v>43</v>
      </c>
      <c r="E209" s="29" t="s">
        <v>457</v>
      </c>
    </row>
    <row r="210" spans="1:5" ht="25.5">
      <c r="A210" s="30" t="s">
        <v>45</v>
      </c>
      <c r="E210" s="31" t="s">
        <v>458</v>
      </c>
    </row>
    <row r="211" spans="1:5" ht="102">
      <c r="A211" t="s">
        <v>46</v>
      </c>
      <c r="E211" s="29" t="s">
        <v>459</v>
      </c>
    </row>
    <row r="212" spans="1:18" ht="12.75" customHeight="1">
      <c r="A212" s="5" t="s">
        <v>36</v>
      </c>
      <c s="5"/>
      <c s="35" t="s">
        <v>28</v>
      </c>
      <c s="5"/>
      <c s="21" t="s">
        <v>460</v>
      </c>
      <c s="5"/>
      <c s="5"/>
      <c s="5"/>
      <c s="36">
        <f>0+Q212</f>
      </c>
      <c r="O212">
        <f>0+R212</f>
      </c>
      <c r="Q212">
        <f>0+I213+I217+I221+I225+I229+I233+I237+I241+I245+I249+I253+I257+I261+I265</f>
      </c>
      <c>
        <f>0+O213+O217+O221+O225+O229+O233+O237+O241+O245+O249+O253+O257+O261+O265</f>
      </c>
    </row>
    <row r="213" spans="1:16" ht="25.5">
      <c r="A213" s="18" t="s">
        <v>38</v>
      </c>
      <c s="23" t="s">
        <v>461</v>
      </c>
      <c s="23" t="s">
        <v>462</v>
      </c>
      <c s="18" t="s">
        <v>40</v>
      </c>
      <c s="24" t="s">
        <v>463</v>
      </c>
      <c s="25" t="s">
        <v>121</v>
      </c>
      <c s="26">
        <v>3512.85</v>
      </c>
      <c s="27">
        <v>0</v>
      </c>
      <c s="27">
        <f>ROUND(ROUND(H213,2)*ROUND(G213,3),2)</f>
      </c>
      <c r="O213">
        <f>(I213*21)/100</f>
      </c>
      <c t="s">
        <v>16</v>
      </c>
    </row>
    <row r="214" spans="1:5" ht="12.75">
      <c r="A214" s="28" t="s">
        <v>43</v>
      </c>
      <c r="E214" s="29" t="s">
        <v>464</v>
      </c>
    </row>
    <row r="215" spans="1:5" ht="25.5">
      <c r="A215" s="30" t="s">
        <v>45</v>
      </c>
      <c r="E215" s="31" t="s">
        <v>465</v>
      </c>
    </row>
    <row r="216" spans="1:5" ht="51">
      <c r="A216" t="s">
        <v>46</v>
      </c>
      <c r="E216" s="29" t="s">
        <v>466</v>
      </c>
    </row>
    <row r="217" spans="1:16" ht="12.75">
      <c r="A217" s="18" t="s">
        <v>38</v>
      </c>
      <c s="23" t="s">
        <v>467</v>
      </c>
      <c s="23" t="s">
        <v>468</v>
      </c>
      <c s="18" t="s">
        <v>40</v>
      </c>
      <c s="24" t="s">
        <v>469</v>
      </c>
      <c s="25" t="s">
        <v>121</v>
      </c>
      <c s="26">
        <v>118.825</v>
      </c>
      <c s="27">
        <v>0</v>
      </c>
      <c s="27">
        <f>ROUND(ROUND(H217,2)*ROUND(G217,3),2)</f>
      </c>
      <c r="O217">
        <f>(I217*21)/100</f>
      </c>
      <c t="s">
        <v>16</v>
      </c>
    </row>
    <row r="218" spans="1:5" ht="25.5">
      <c r="A218" s="28" t="s">
        <v>43</v>
      </c>
      <c r="E218" s="29" t="s">
        <v>470</v>
      </c>
    </row>
    <row r="219" spans="1:5" ht="25.5">
      <c r="A219" s="30" t="s">
        <v>45</v>
      </c>
      <c r="E219" s="31" t="s">
        <v>471</v>
      </c>
    </row>
    <row r="220" spans="1:5" ht="51">
      <c r="A220" t="s">
        <v>46</v>
      </c>
      <c r="E220" s="29" t="s">
        <v>466</v>
      </c>
    </row>
    <row r="221" spans="1:16" ht="12.75">
      <c r="A221" s="18" t="s">
        <v>38</v>
      </c>
      <c s="23" t="s">
        <v>472</v>
      </c>
      <c s="23" t="s">
        <v>473</v>
      </c>
      <c s="18" t="s">
        <v>40</v>
      </c>
      <c s="24" t="s">
        <v>474</v>
      </c>
      <c s="25" t="s">
        <v>121</v>
      </c>
      <c s="26">
        <v>3832.2</v>
      </c>
      <c s="27">
        <v>0</v>
      </c>
      <c s="27">
        <f>ROUND(ROUND(H221,2)*ROUND(G221,3),2)</f>
      </c>
      <c r="O221">
        <f>(I221*21)/100</f>
      </c>
      <c t="s">
        <v>16</v>
      </c>
    </row>
    <row r="222" spans="1:5" ht="12.75">
      <c r="A222" s="28" t="s">
        <v>43</v>
      </c>
      <c r="E222" s="29" t="s">
        <v>475</v>
      </c>
    </row>
    <row r="223" spans="1:5" ht="25.5">
      <c r="A223" s="30" t="s">
        <v>45</v>
      </c>
      <c r="E223" s="31" t="s">
        <v>476</v>
      </c>
    </row>
    <row r="224" spans="1:5" ht="51">
      <c r="A224" t="s">
        <v>46</v>
      </c>
      <c r="E224" s="29" t="s">
        <v>466</v>
      </c>
    </row>
    <row r="225" spans="1:16" ht="12.75">
      <c r="A225" s="18" t="s">
        <v>38</v>
      </c>
      <c s="23" t="s">
        <v>477</v>
      </c>
      <c s="23" t="s">
        <v>478</v>
      </c>
      <c s="18" t="s">
        <v>22</v>
      </c>
      <c s="24" t="s">
        <v>479</v>
      </c>
      <c s="25" t="s">
        <v>121</v>
      </c>
      <c s="26">
        <v>323.2</v>
      </c>
      <c s="27">
        <v>0</v>
      </c>
      <c s="27">
        <f>ROUND(ROUND(H225,2)*ROUND(G225,3),2)</f>
      </c>
      <c r="O225">
        <f>(I225*21)/100</f>
      </c>
      <c t="s">
        <v>16</v>
      </c>
    </row>
    <row r="226" spans="1:5" ht="38.25">
      <c r="A226" s="28" t="s">
        <v>43</v>
      </c>
      <c r="E226" s="29" t="s">
        <v>480</v>
      </c>
    </row>
    <row r="227" spans="1:5" ht="25.5">
      <c r="A227" s="30" t="s">
        <v>45</v>
      </c>
      <c r="E227" s="31" t="s">
        <v>481</v>
      </c>
    </row>
    <row r="228" spans="1:5" ht="102">
      <c r="A228" t="s">
        <v>46</v>
      </c>
      <c r="E228" s="29" t="s">
        <v>482</v>
      </c>
    </row>
    <row r="229" spans="1:16" ht="12.75">
      <c r="A229" s="18" t="s">
        <v>38</v>
      </c>
      <c s="23" t="s">
        <v>483</v>
      </c>
      <c s="23" t="s">
        <v>478</v>
      </c>
      <c s="18" t="s">
        <v>16</v>
      </c>
      <c s="24" t="s">
        <v>479</v>
      </c>
      <c s="25" t="s">
        <v>121</v>
      </c>
      <c s="26">
        <v>74</v>
      </c>
      <c s="27">
        <v>0</v>
      </c>
      <c s="27">
        <f>ROUND(ROUND(H229,2)*ROUND(G229,3),2)</f>
      </c>
      <c r="O229">
        <f>(I229*21)/100</f>
      </c>
      <c t="s">
        <v>16</v>
      </c>
    </row>
    <row r="230" spans="1:5" ht="51">
      <c r="A230" s="28" t="s">
        <v>43</v>
      </c>
      <c r="E230" s="29" t="s">
        <v>484</v>
      </c>
    </row>
    <row r="231" spans="1:5" ht="25.5">
      <c r="A231" s="30" t="s">
        <v>45</v>
      </c>
      <c r="E231" s="31" t="s">
        <v>485</v>
      </c>
    </row>
    <row r="232" spans="1:5" ht="102">
      <c r="A232" t="s">
        <v>46</v>
      </c>
      <c r="E232" s="29" t="s">
        <v>482</v>
      </c>
    </row>
    <row r="233" spans="1:16" ht="12.75">
      <c r="A233" s="18" t="s">
        <v>38</v>
      </c>
      <c s="23" t="s">
        <v>486</v>
      </c>
      <c s="23" t="s">
        <v>487</v>
      </c>
      <c s="18" t="s">
        <v>40</v>
      </c>
      <c s="24" t="s">
        <v>488</v>
      </c>
      <c s="25" t="s">
        <v>121</v>
      </c>
      <c s="26">
        <v>3512.85</v>
      </c>
      <c s="27">
        <v>0</v>
      </c>
      <c s="27">
        <f>ROUND(ROUND(H233,2)*ROUND(G233,3),2)</f>
      </c>
      <c r="O233">
        <f>(I233*21)/100</f>
      </c>
      <c t="s">
        <v>16</v>
      </c>
    </row>
    <row r="234" spans="1:5" ht="12.75">
      <c r="A234" s="28" t="s">
        <v>43</v>
      </c>
      <c r="E234" s="29" t="s">
        <v>489</v>
      </c>
    </row>
    <row r="235" spans="1:5" ht="25.5">
      <c r="A235" s="30" t="s">
        <v>45</v>
      </c>
      <c r="E235" s="31" t="s">
        <v>465</v>
      </c>
    </row>
    <row r="236" spans="1:5" ht="51">
      <c r="A236" t="s">
        <v>46</v>
      </c>
      <c r="E236" s="29" t="s">
        <v>490</v>
      </c>
    </row>
    <row r="237" spans="1:16" ht="12.75">
      <c r="A237" s="18" t="s">
        <v>38</v>
      </c>
      <c s="23" t="s">
        <v>491</v>
      </c>
      <c s="23" t="s">
        <v>492</v>
      </c>
      <c s="18" t="s">
        <v>22</v>
      </c>
      <c s="24" t="s">
        <v>493</v>
      </c>
      <c s="25" t="s">
        <v>121</v>
      </c>
      <c s="26">
        <v>3193.5</v>
      </c>
      <c s="27">
        <v>0</v>
      </c>
      <c s="27">
        <f>ROUND(ROUND(H237,2)*ROUND(G237,3),2)</f>
      </c>
      <c r="O237">
        <f>(I237*21)/100</f>
      </c>
      <c t="s">
        <v>16</v>
      </c>
    </row>
    <row r="238" spans="1:5" ht="25.5">
      <c r="A238" s="28" t="s">
        <v>43</v>
      </c>
      <c r="E238" s="29" t="s">
        <v>494</v>
      </c>
    </row>
    <row r="239" spans="1:5" ht="25.5">
      <c r="A239" s="30" t="s">
        <v>45</v>
      </c>
      <c r="E239" s="31" t="s">
        <v>495</v>
      </c>
    </row>
    <row r="240" spans="1:5" ht="51">
      <c r="A240" t="s">
        <v>46</v>
      </c>
      <c r="E240" s="29" t="s">
        <v>496</v>
      </c>
    </row>
    <row r="241" spans="1:16" ht="12.75">
      <c r="A241" s="18" t="s">
        <v>38</v>
      </c>
      <c s="23" t="s">
        <v>497</v>
      </c>
      <c s="23" t="s">
        <v>492</v>
      </c>
      <c s="18" t="s">
        <v>16</v>
      </c>
      <c s="24" t="s">
        <v>493</v>
      </c>
      <c s="25" t="s">
        <v>121</v>
      </c>
      <c s="26">
        <v>3353.175</v>
      </c>
      <c s="27">
        <v>0</v>
      </c>
      <c s="27">
        <f>ROUND(ROUND(H241,2)*ROUND(G241,3),2)</f>
      </c>
      <c r="O241">
        <f>(I241*21)/100</f>
      </c>
      <c t="s">
        <v>16</v>
      </c>
    </row>
    <row r="242" spans="1:5" ht="25.5">
      <c r="A242" s="28" t="s">
        <v>43</v>
      </c>
      <c r="E242" s="29" t="s">
        <v>498</v>
      </c>
    </row>
    <row r="243" spans="1:5" ht="25.5">
      <c r="A243" s="30" t="s">
        <v>45</v>
      </c>
      <c r="E243" s="31" t="s">
        <v>499</v>
      </c>
    </row>
    <row r="244" spans="1:5" ht="51">
      <c r="A244" t="s">
        <v>46</v>
      </c>
      <c r="E244" s="29" t="s">
        <v>496</v>
      </c>
    </row>
    <row r="245" spans="1:16" ht="12.75">
      <c r="A245" s="18" t="s">
        <v>38</v>
      </c>
      <c s="23" t="s">
        <v>500</v>
      </c>
      <c s="23" t="s">
        <v>501</v>
      </c>
      <c s="18" t="s">
        <v>40</v>
      </c>
      <c s="24" t="s">
        <v>502</v>
      </c>
      <c s="25" t="s">
        <v>121</v>
      </c>
      <c s="26">
        <v>3193.5</v>
      </c>
      <c s="27">
        <v>0</v>
      </c>
      <c s="27">
        <f>ROUND(ROUND(H245,2)*ROUND(G245,3),2)</f>
      </c>
      <c r="O245">
        <f>(I245*21)/100</f>
      </c>
      <c t="s">
        <v>16</v>
      </c>
    </row>
    <row r="246" spans="1:5" ht="12.75">
      <c r="A246" s="28" t="s">
        <v>43</v>
      </c>
      <c r="E246" s="29" t="s">
        <v>503</v>
      </c>
    </row>
    <row r="247" spans="1:5" ht="25.5">
      <c r="A247" s="30" t="s">
        <v>45</v>
      </c>
      <c r="E247" s="31" t="s">
        <v>495</v>
      </c>
    </row>
    <row r="248" spans="1:5" ht="140.25">
      <c r="A248" t="s">
        <v>46</v>
      </c>
      <c r="E248" s="29" t="s">
        <v>504</v>
      </c>
    </row>
    <row r="249" spans="1:16" ht="25.5">
      <c r="A249" s="18" t="s">
        <v>38</v>
      </c>
      <c s="23" t="s">
        <v>505</v>
      </c>
      <c s="23" t="s">
        <v>506</v>
      </c>
      <c s="18" t="s">
        <v>40</v>
      </c>
      <c s="24" t="s">
        <v>507</v>
      </c>
      <c s="25" t="s">
        <v>121</v>
      </c>
      <c s="26">
        <v>3353.175</v>
      </c>
      <c s="27">
        <v>0</v>
      </c>
      <c s="27">
        <f>ROUND(ROUND(H249,2)*ROUND(G249,3),2)</f>
      </c>
      <c r="O249">
        <f>(I249*21)/100</f>
      </c>
      <c t="s">
        <v>16</v>
      </c>
    </row>
    <row r="250" spans="1:5" ht="12.75">
      <c r="A250" s="28" t="s">
        <v>43</v>
      </c>
      <c r="E250" s="29" t="s">
        <v>508</v>
      </c>
    </row>
    <row r="251" spans="1:5" ht="25.5">
      <c r="A251" s="30" t="s">
        <v>45</v>
      </c>
      <c r="E251" s="31" t="s">
        <v>499</v>
      </c>
    </row>
    <row r="252" spans="1:5" ht="140.25">
      <c r="A252" t="s">
        <v>46</v>
      </c>
      <c r="E252" s="29" t="s">
        <v>504</v>
      </c>
    </row>
    <row r="253" spans="1:16" ht="12.75">
      <c r="A253" s="18" t="s">
        <v>38</v>
      </c>
      <c s="23" t="s">
        <v>509</v>
      </c>
      <c s="23" t="s">
        <v>510</v>
      </c>
      <c s="18" t="s">
        <v>40</v>
      </c>
      <c s="24" t="s">
        <v>511</v>
      </c>
      <c s="25" t="s">
        <v>121</v>
      </c>
      <c s="26">
        <v>3193.5</v>
      </c>
      <c s="27">
        <v>0</v>
      </c>
      <c s="27">
        <f>ROUND(ROUND(H253,2)*ROUND(G253,3),2)</f>
      </c>
      <c r="O253">
        <f>(I253*21)/100</f>
      </c>
      <c t="s">
        <v>16</v>
      </c>
    </row>
    <row r="254" spans="1:5" ht="25.5">
      <c r="A254" s="28" t="s">
        <v>43</v>
      </c>
      <c r="E254" s="29" t="s">
        <v>512</v>
      </c>
    </row>
    <row r="255" spans="1:5" ht="25.5">
      <c r="A255" s="30" t="s">
        <v>45</v>
      </c>
      <c r="E255" s="31" t="s">
        <v>513</v>
      </c>
    </row>
    <row r="256" spans="1:5" ht="140.25">
      <c r="A256" t="s">
        <v>46</v>
      </c>
      <c r="E256" s="29" t="s">
        <v>504</v>
      </c>
    </row>
    <row r="257" spans="1:16" ht="12.75">
      <c r="A257" s="18" t="s">
        <v>38</v>
      </c>
      <c s="23" t="s">
        <v>514</v>
      </c>
      <c s="23" t="s">
        <v>515</v>
      </c>
      <c s="18" t="s">
        <v>40</v>
      </c>
      <c s="24" t="s">
        <v>516</v>
      </c>
      <c s="25" t="s">
        <v>121</v>
      </c>
      <c s="26">
        <v>3512.85</v>
      </c>
      <c s="27">
        <v>0</v>
      </c>
      <c s="27">
        <f>ROUND(ROUND(H257,2)*ROUND(G257,3),2)</f>
      </c>
      <c r="O257">
        <f>(I257*21)/100</f>
      </c>
      <c t="s">
        <v>16</v>
      </c>
    </row>
    <row r="258" spans="1:5" ht="12.75">
      <c r="A258" s="28" t="s">
        <v>43</v>
      </c>
      <c r="E258" s="29" t="s">
        <v>517</v>
      </c>
    </row>
    <row r="259" spans="1:5" ht="25.5">
      <c r="A259" s="30" t="s">
        <v>45</v>
      </c>
      <c r="E259" s="31" t="s">
        <v>465</v>
      </c>
    </row>
    <row r="260" spans="1:5" ht="25.5">
      <c r="A260" t="s">
        <v>46</v>
      </c>
      <c r="E260" s="29" t="s">
        <v>518</v>
      </c>
    </row>
    <row r="261" spans="1:16" ht="12.75">
      <c r="A261" s="18" t="s">
        <v>38</v>
      </c>
      <c s="23" t="s">
        <v>519</v>
      </c>
      <c s="23" t="s">
        <v>520</v>
      </c>
      <c s="18" t="s">
        <v>40</v>
      </c>
      <c s="24" t="s">
        <v>521</v>
      </c>
      <c s="25" t="s">
        <v>121</v>
      </c>
      <c s="26">
        <v>3193.5</v>
      </c>
      <c s="27">
        <v>0</v>
      </c>
      <c s="27">
        <f>ROUND(ROUND(H261,2)*ROUND(G261,3),2)</f>
      </c>
      <c r="O261">
        <f>(I261*21)/100</f>
      </c>
      <c t="s">
        <v>16</v>
      </c>
    </row>
    <row r="262" spans="1:5" ht="25.5">
      <c r="A262" s="28" t="s">
        <v>43</v>
      </c>
      <c r="E262" s="29" t="s">
        <v>522</v>
      </c>
    </row>
    <row r="263" spans="1:5" ht="25.5">
      <c r="A263" s="30" t="s">
        <v>45</v>
      </c>
      <c r="E263" s="31" t="s">
        <v>523</v>
      </c>
    </row>
    <row r="264" spans="1:5" ht="25.5">
      <c r="A264" t="s">
        <v>46</v>
      </c>
      <c r="E264" s="29" t="s">
        <v>524</v>
      </c>
    </row>
    <row r="265" spans="1:16" ht="12.75">
      <c r="A265" s="18" t="s">
        <v>38</v>
      </c>
      <c s="23" t="s">
        <v>525</v>
      </c>
      <c s="23" t="s">
        <v>526</v>
      </c>
      <c s="18" t="s">
        <v>40</v>
      </c>
      <c s="24" t="s">
        <v>527</v>
      </c>
      <c s="25" t="s">
        <v>121</v>
      </c>
      <c s="26">
        <v>48.5</v>
      </c>
      <c s="27">
        <v>0</v>
      </c>
      <c s="27">
        <f>ROUND(ROUND(H265,2)*ROUND(G265,3),2)</f>
      </c>
      <c r="O265">
        <f>(I265*21)/100</f>
      </c>
      <c t="s">
        <v>16</v>
      </c>
    </row>
    <row r="266" spans="1:5" ht="25.5">
      <c r="A266" s="28" t="s">
        <v>43</v>
      </c>
      <c r="E266" s="29" t="s">
        <v>528</v>
      </c>
    </row>
    <row r="267" spans="1:5" ht="25.5">
      <c r="A267" s="30" t="s">
        <v>45</v>
      </c>
      <c r="E267" s="31" t="s">
        <v>529</v>
      </c>
    </row>
    <row r="268" spans="1:5" ht="153">
      <c r="A268" t="s">
        <v>46</v>
      </c>
      <c r="E268" s="29" t="s">
        <v>530</v>
      </c>
    </row>
    <row r="269" spans="1:18" ht="12.75" customHeight="1">
      <c r="A269" s="5" t="s">
        <v>36</v>
      </c>
      <c s="5"/>
      <c s="35" t="s">
        <v>79</v>
      </c>
      <c s="5"/>
      <c s="21" t="s">
        <v>531</v>
      </c>
      <c s="5"/>
      <c s="5"/>
      <c s="5"/>
      <c s="36">
        <f>0+Q269</f>
      </c>
      <c r="O269">
        <f>0+R269</f>
      </c>
      <c r="Q269">
        <f>0+I270+I274+I278+I282</f>
      </c>
      <c>
        <f>0+O270+O274+O278+O282</f>
      </c>
    </row>
    <row r="270" spans="1:16" ht="12.75">
      <c r="A270" s="18" t="s">
        <v>38</v>
      </c>
      <c s="23" t="s">
        <v>532</v>
      </c>
      <c s="23" t="s">
        <v>533</v>
      </c>
      <c s="18" t="s">
        <v>40</v>
      </c>
      <c s="24" t="s">
        <v>534</v>
      </c>
      <c s="25" t="s">
        <v>160</v>
      </c>
      <c s="26">
        <v>36.5</v>
      </c>
      <c s="27">
        <v>0</v>
      </c>
      <c s="27">
        <f>ROUND(ROUND(H270,2)*ROUND(G270,3),2)</f>
      </c>
      <c r="O270">
        <f>(I270*21)/100</f>
      </c>
      <c t="s">
        <v>16</v>
      </c>
    </row>
    <row r="271" spans="1:5" ht="12.75">
      <c r="A271" s="28" t="s">
        <v>43</v>
      </c>
      <c r="E271" s="29" t="s">
        <v>535</v>
      </c>
    </row>
    <row r="272" spans="1:5" ht="25.5">
      <c r="A272" s="30" t="s">
        <v>45</v>
      </c>
      <c r="E272" s="31" t="s">
        <v>536</v>
      </c>
    </row>
    <row r="273" spans="1:5" ht="255">
      <c r="A273" t="s">
        <v>46</v>
      </c>
      <c r="E273" s="29" t="s">
        <v>537</v>
      </c>
    </row>
    <row r="274" spans="1:16" ht="12.75">
      <c r="A274" s="18" t="s">
        <v>38</v>
      </c>
      <c s="23" t="s">
        <v>538</v>
      </c>
      <c s="23" t="s">
        <v>539</v>
      </c>
      <c s="18" t="s">
        <v>40</v>
      </c>
      <c s="24" t="s">
        <v>540</v>
      </c>
      <c s="25" t="s">
        <v>140</v>
      </c>
      <c s="26">
        <v>1</v>
      </c>
      <c s="27">
        <v>0</v>
      </c>
      <c s="27">
        <f>ROUND(ROUND(H274,2)*ROUND(G274,3),2)</f>
      </c>
      <c r="O274">
        <f>(I274*21)/100</f>
      </c>
      <c t="s">
        <v>16</v>
      </c>
    </row>
    <row r="275" spans="1:5" ht="38.25">
      <c r="A275" s="28" t="s">
        <v>43</v>
      </c>
      <c r="E275" s="29" t="s">
        <v>541</v>
      </c>
    </row>
    <row r="276" spans="1:5" ht="12.75">
      <c r="A276" s="30" t="s">
        <v>45</v>
      </c>
      <c r="E276" s="31" t="s">
        <v>542</v>
      </c>
    </row>
    <row r="277" spans="1:5" ht="242.25">
      <c r="A277" t="s">
        <v>46</v>
      </c>
      <c r="E277" s="29" t="s">
        <v>543</v>
      </c>
    </row>
    <row r="278" spans="1:16" ht="12.75">
      <c r="A278" s="18" t="s">
        <v>38</v>
      </c>
      <c s="23" t="s">
        <v>544</v>
      </c>
      <c s="23" t="s">
        <v>545</v>
      </c>
      <c s="18" t="s">
        <v>40</v>
      </c>
      <c s="24" t="s">
        <v>546</v>
      </c>
      <c s="25" t="s">
        <v>140</v>
      </c>
      <c s="26">
        <v>1</v>
      </c>
      <c s="27">
        <v>0</v>
      </c>
      <c s="27">
        <f>ROUND(ROUND(H278,2)*ROUND(G278,3),2)</f>
      </c>
      <c r="O278">
        <f>(I278*21)/100</f>
      </c>
      <c t="s">
        <v>16</v>
      </c>
    </row>
    <row r="279" spans="1:5" ht="38.25">
      <c r="A279" s="28" t="s">
        <v>43</v>
      </c>
      <c r="E279" s="29" t="s">
        <v>547</v>
      </c>
    </row>
    <row r="280" spans="1:5" ht="12.75">
      <c r="A280" s="30" t="s">
        <v>45</v>
      </c>
      <c r="E280" s="31" t="s">
        <v>542</v>
      </c>
    </row>
    <row r="281" spans="1:5" ht="267.75">
      <c r="A281" t="s">
        <v>46</v>
      </c>
      <c r="E281" s="29" t="s">
        <v>548</v>
      </c>
    </row>
    <row r="282" spans="1:16" ht="12.75">
      <c r="A282" s="18" t="s">
        <v>38</v>
      </c>
      <c s="23" t="s">
        <v>549</v>
      </c>
      <c s="23" t="s">
        <v>550</v>
      </c>
      <c s="18" t="s">
        <v>40</v>
      </c>
      <c s="24" t="s">
        <v>551</v>
      </c>
      <c s="25" t="s">
        <v>140</v>
      </c>
      <c s="26">
        <v>1</v>
      </c>
      <c s="27">
        <v>0</v>
      </c>
      <c s="27">
        <f>ROUND(ROUND(H282,2)*ROUND(G282,3),2)</f>
      </c>
      <c r="O282">
        <f>(I282*21)/100</f>
      </c>
      <c t="s">
        <v>16</v>
      </c>
    </row>
    <row r="283" spans="1:5" ht="25.5">
      <c r="A283" s="28" t="s">
        <v>43</v>
      </c>
      <c r="E283" s="29" t="s">
        <v>552</v>
      </c>
    </row>
    <row r="284" spans="1:5" ht="12.75">
      <c r="A284" s="30" t="s">
        <v>45</v>
      </c>
      <c r="E284" s="31" t="s">
        <v>542</v>
      </c>
    </row>
    <row r="285" spans="1:5" ht="12.75">
      <c r="A285" t="s">
        <v>46</v>
      </c>
      <c r="E285" s="29" t="s">
        <v>553</v>
      </c>
    </row>
    <row r="286" spans="1:18" ht="12.75" customHeight="1">
      <c r="A286" s="5" t="s">
        <v>36</v>
      </c>
      <c s="5"/>
      <c s="35" t="s">
        <v>33</v>
      </c>
      <c s="5"/>
      <c s="21" t="s">
        <v>190</v>
      </c>
      <c s="5"/>
      <c s="5"/>
      <c s="5"/>
      <c s="36">
        <f>0+Q286</f>
      </c>
      <c r="O286">
        <f>0+R286</f>
      </c>
      <c r="Q286">
        <f>0+I287+I291+I295+I299+I303+I307+I311+I315+I319+I323+I327+I331+I335+I339+I343+I347+I351</f>
      </c>
      <c>
        <f>0+O287+O291+O295+O299+O303+O307+O311+O315+O319+O323+O327+O331+O335+O339+O343+O347+O351</f>
      </c>
    </row>
    <row r="287" spans="1:16" ht="25.5">
      <c r="A287" s="18" t="s">
        <v>38</v>
      </c>
      <c s="23" t="s">
        <v>554</v>
      </c>
      <c s="23" t="s">
        <v>555</v>
      </c>
      <c s="18" t="s">
        <v>40</v>
      </c>
      <c s="24" t="s">
        <v>556</v>
      </c>
      <c s="25" t="s">
        <v>160</v>
      </c>
      <c s="26">
        <v>84</v>
      </c>
      <c s="27">
        <v>0</v>
      </c>
      <c s="27">
        <f>ROUND(ROUND(H287,2)*ROUND(G287,3),2)</f>
      </c>
      <c r="O287">
        <f>(I287*21)/100</f>
      </c>
      <c t="s">
        <v>16</v>
      </c>
    </row>
    <row r="288" spans="1:5" ht="12.75">
      <c r="A288" s="28" t="s">
        <v>43</v>
      </c>
      <c r="E288" s="29" t="s">
        <v>557</v>
      </c>
    </row>
    <row r="289" spans="1:5" ht="25.5">
      <c r="A289" s="30" t="s">
        <v>45</v>
      </c>
      <c r="E289" s="31" t="s">
        <v>558</v>
      </c>
    </row>
    <row r="290" spans="1:5" ht="140.25">
      <c r="A290" t="s">
        <v>46</v>
      </c>
      <c r="E290" s="29" t="s">
        <v>559</v>
      </c>
    </row>
    <row r="291" spans="1:16" ht="12.75">
      <c r="A291" s="18" t="s">
        <v>38</v>
      </c>
      <c s="23" t="s">
        <v>560</v>
      </c>
      <c s="23" t="s">
        <v>561</v>
      </c>
      <c s="18" t="s">
        <v>22</v>
      </c>
      <c s="24" t="s">
        <v>562</v>
      </c>
      <c s="25" t="s">
        <v>140</v>
      </c>
      <c s="26">
        <v>11</v>
      </c>
      <c s="27">
        <v>0</v>
      </c>
      <c s="27">
        <f>ROUND(ROUND(H291,2)*ROUND(G291,3),2)</f>
      </c>
      <c r="O291">
        <f>(I291*21)/100</f>
      </c>
      <c t="s">
        <v>16</v>
      </c>
    </row>
    <row r="292" spans="1:5" ht="12.75">
      <c r="A292" s="28" t="s">
        <v>43</v>
      </c>
      <c r="E292" s="29" t="s">
        <v>563</v>
      </c>
    </row>
    <row r="293" spans="1:5" ht="25.5">
      <c r="A293" s="30" t="s">
        <v>45</v>
      </c>
      <c r="E293" s="31" t="s">
        <v>564</v>
      </c>
    </row>
    <row r="294" spans="1:5" ht="51">
      <c r="A294" t="s">
        <v>46</v>
      </c>
      <c r="E294" s="29" t="s">
        <v>565</v>
      </c>
    </row>
    <row r="295" spans="1:16" ht="12.75">
      <c r="A295" s="18" t="s">
        <v>38</v>
      </c>
      <c s="23" t="s">
        <v>566</v>
      </c>
      <c s="23" t="s">
        <v>561</v>
      </c>
      <c s="18" t="s">
        <v>16</v>
      </c>
      <c s="24" t="s">
        <v>562</v>
      </c>
      <c s="25" t="s">
        <v>140</v>
      </c>
      <c s="26">
        <v>4</v>
      </c>
      <c s="27">
        <v>0</v>
      </c>
      <c s="27">
        <f>ROUND(ROUND(H295,2)*ROUND(G295,3),2)</f>
      </c>
      <c r="O295">
        <f>(I295*21)/100</f>
      </c>
      <c t="s">
        <v>16</v>
      </c>
    </row>
    <row r="296" spans="1:5" ht="12.75">
      <c r="A296" s="28" t="s">
        <v>43</v>
      </c>
      <c r="E296" s="29" t="s">
        <v>567</v>
      </c>
    </row>
    <row r="297" spans="1:5" ht="25.5">
      <c r="A297" s="30" t="s">
        <v>45</v>
      </c>
      <c r="E297" s="31" t="s">
        <v>568</v>
      </c>
    </row>
    <row r="298" spans="1:5" ht="51">
      <c r="A298" t="s">
        <v>46</v>
      </c>
      <c r="E298" s="29" t="s">
        <v>565</v>
      </c>
    </row>
    <row r="299" spans="1:16" ht="12.75">
      <c r="A299" s="18" t="s">
        <v>38</v>
      </c>
      <c s="23" t="s">
        <v>569</v>
      </c>
      <c s="23" t="s">
        <v>570</v>
      </c>
      <c s="18" t="s">
        <v>40</v>
      </c>
      <c s="24" t="s">
        <v>571</v>
      </c>
      <c s="25" t="s">
        <v>140</v>
      </c>
      <c s="26">
        <v>10</v>
      </c>
      <c s="27">
        <v>0</v>
      </c>
      <c s="27">
        <f>ROUND(ROUND(H299,2)*ROUND(G299,3),2)</f>
      </c>
      <c r="O299">
        <f>(I299*21)/100</f>
      </c>
      <c t="s">
        <v>16</v>
      </c>
    </row>
    <row r="300" spans="1:5" ht="25.5">
      <c r="A300" s="28" t="s">
        <v>43</v>
      </c>
      <c r="E300" s="29" t="s">
        <v>572</v>
      </c>
    </row>
    <row r="301" spans="1:5" ht="25.5">
      <c r="A301" s="30" t="s">
        <v>45</v>
      </c>
      <c r="E301" s="31" t="s">
        <v>573</v>
      </c>
    </row>
    <row r="302" spans="1:5" ht="25.5">
      <c r="A302" t="s">
        <v>46</v>
      </c>
      <c r="E302" s="29" t="s">
        <v>574</v>
      </c>
    </row>
    <row r="303" spans="1:16" ht="25.5">
      <c r="A303" s="18" t="s">
        <v>38</v>
      </c>
      <c s="23" t="s">
        <v>575</v>
      </c>
      <c s="23" t="s">
        <v>576</v>
      </c>
      <c s="18" t="s">
        <v>40</v>
      </c>
      <c s="24" t="s">
        <v>577</v>
      </c>
      <c s="25" t="s">
        <v>140</v>
      </c>
      <c s="26">
        <v>9</v>
      </c>
      <c s="27">
        <v>0</v>
      </c>
      <c s="27">
        <f>ROUND(ROUND(H303,2)*ROUND(G303,3),2)</f>
      </c>
      <c r="O303">
        <f>(I303*21)/100</f>
      </c>
      <c t="s">
        <v>16</v>
      </c>
    </row>
    <row r="304" spans="1:5" ht="25.5">
      <c r="A304" s="28" t="s">
        <v>43</v>
      </c>
      <c r="E304" s="29" t="s">
        <v>578</v>
      </c>
    </row>
    <row r="305" spans="1:5" ht="114.75">
      <c r="A305" s="30" t="s">
        <v>45</v>
      </c>
      <c r="E305" s="31" t="s">
        <v>579</v>
      </c>
    </row>
    <row r="306" spans="1:5" ht="25.5">
      <c r="A306" t="s">
        <v>46</v>
      </c>
      <c r="E306" s="29" t="s">
        <v>580</v>
      </c>
    </row>
    <row r="307" spans="1:16" ht="12.75">
      <c r="A307" s="18" t="s">
        <v>38</v>
      </c>
      <c s="23" t="s">
        <v>581</v>
      </c>
      <c s="23" t="s">
        <v>582</v>
      </c>
      <c s="18" t="s">
        <v>40</v>
      </c>
      <c s="24" t="s">
        <v>583</v>
      </c>
      <c s="25" t="s">
        <v>140</v>
      </c>
      <c s="26">
        <v>9</v>
      </c>
      <c s="27">
        <v>0</v>
      </c>
      <c s="27">
        <f>ROUND(ROUND(H307,2)*ROUND(G307,3),2)</f>
      </c>
      <c r="O307">
        <f>(I307*21)/100</f>
      </c>
      <c t="s">
        <v>16</v>
      </c>
    </row>
    <row r="308" spans="1:5" ht="51">
      <c r="A308" s="28" t="s">
        <v>43</v>
      </c>
      <c r="E308" s="29" t="s">
        <v>584</v>
      </c>
    </row>
    <row r="309" spans="1:5" ht="25.5">
      <c r="A309" s="30" t="s">
        <v>45</v>
      </c>
      <c r="E309" s="31" t="s">
        <v>585</v>
      </c>
    </row>
    <row r="310" spans="1:5" ht="38.25">
      <c r="A310" t="s">
        <v>46</v>
      </c>
      <c r="E310" s="29" t="s">
        <v>202</v>
      </c>
    </row>
    <row r="311" spans="1:16" ht="25.5">
      <c r="A311" s="18" t="s">
        <v>38</v>
      </c>
      <c s="23" t="s">
        <v>586</v>
      </c>
      <c s="23" t="s">
        <v>587</v>
      </c>
      <c s="18" t="s">
        <v>40</v>
      </c>
      <c s="24" t="s">
        <v>588</v>
      </c>
      <c s="25" t="s">
        <v>140</v>
      </c>
      <c s="26">
        <v>6</v>
      </c>
      <c s="27">
        <v>0</v>
      </c>
      <c s="27">
        <f>ROUND(ROUND(H311,2)*ROUND(G311,3),2)</f>
      </c>
      <c r="O311">
        <f>(I311*21)/100</f>
      </c>
      <c t="s">
        <v>16</v>
      </c>
    </row>
    <row r="312" spans="1:5" ht="12.75">
      <c r="A312" s="28" t="s">
        <v>43</v>
      </c>
      <c r="E312" s="29" t="s">
        <v>589</v>
      </c>
    </row>
    <row r="313" spans="1:5" ht="25.5">
      <c r="A313" s="30" t="s">
        <v>45</v>
      </c>
      <c r="E313" s="31" t="s">
        <v>590</v>
      </c>
    </row>
    <row r="314" spans="1:5" ht="25.5">
      <c r="A314" t="s">
        <v>46</v>
      </c>
      <c r="E314" s="29" t="s">
        <v>591</v>
      </c>
    </row>
    <row r="315" spans="1:16" ht="25.5">
      <c r="A315" s="18" t="s">
        <v>38</v>
      </c>
      <c s="23" t="s">
        <v>592</v>
      </c>
      <c s="23" t="s">
        <v>593</v>
      </c>
      <c s="18" t="s">
        <v>40</v>
      </c>
      <c s="24" t="s">
        <v>594</v>
      </c>
      <c s="25" t="s">
        <v>121</v>
      </c>
      <c s="26">
        <v>172.258</v>
      </c>
      <c s="27">
        <v>0</v>
      </c>
      <c s="27">
        <f>ROUND(ROUND(H315,2)*ROUND(G315,3),2)</f>
      </c>
      <c r="O315">
        <f>(I315*21)/100</f>
      </c>
      <c t="s">
        <v>16</v>
      </c>
    </row>
    <row r="316" spans="1:5" ht="12.75">
      <c r="A316" s="28" t="s">
        <v>43</v>
      </c>
      <c r="E316" s="29" t="s">
        <v>595</v>
      </c>
    </row>
    <row r="317" spans="1:5" ht="102">
      <c r="A317" s="30" t="s">
        <v>45</v>
      </c>
      <c r="E317" s="31" t="s">
        <v>596</v>
      </c>
    </row>
    <row r="318" spans="1:5" ht="38.25">
      <c r="A318" t="s">
        <v>46</v>
      </c>
      <c r="E318" s="29" t="s">
        <v>597</v>
      </c>
    </row>
    <row r="319" spans="1:16" ht="25.5">
      <c r="A319" s="18" t="s">
        <v>38</v>
      </c>
      <c s="23" t="s">
        <v>598</v>
      </c>
      <c s="23" t="s">
        <v>599</v>
      </c>
      <c s="18" t="s">
        <v>40</v>
      </c>
      <c s="24" t="s">
        <v>600</v>
      </c>
      <c s="25" t="s">
        <v>121</v>
      </c>
      <c s="26">
        <v>31.583</v>
      </c>
      <c s="27">
        <v>0</v>
      </c>
      <c s="27">
        <f>ROUND(ROUND(H319,2)*ROUND(G319,3),2)</f>
      </c>
      <c r="O319">
        <f>(I319*21)/100</f>
      </c>
      <c t="s">
        <v>16</v>
      </c>
    </row>
    <row r="320" spans="1:5" ht="12.75">
      <c r="A320" s="28" t="s">
        <v>43</v>
      </c>
      <c r="E320" s="29" t="s">
        <v>601</v>
      </c>
    </row>
    <row r="321" spans="1:5" ht="76.5">
      <c r="A321" s="30" t="s">
        <v>45</v>
      </c>
      <c r="E321" s="31" t="s">
        <v>602</v>
      </c>
    </row>
    <row r="322" spans="1:5" ht="38.25">
      <c r="A322" t="s">
        <v>46</v>
      </c>
      <c r="E322" s="29" t="s">
        <v>597</v>
      </c>
    </row>
    <row r="323" spans="1:16" ht="12.75">
      <c r="A323" s="18" t="s">
        <v>38</v>
      </c>
      <c s="23" t="s">
        <v>603</v>
      </c>
      <c s="23" t="s">
        <v>604</v>
      </c>
      <c s="18" t="s">
        <v>40</v>
      </c>
      <c s="24" t="s">
        <v>605</v>
      </c>
      <c s="25" t="s">
        <v>121</v>
      </c>
      <c s="26">
        <v>140.675</v>
      </c>
      <c s="27">
        <v>0</v>
      </c>
      <c s="27">
        <f>ROUND(ROUND(H323,2)*ROUND(G323,3),2)</f>
      </c>
      <c r="O323">
        <f>(I323*21)/100</f>
      </c>
      <c t="s">
        <v>16</v>
      </c>
    </row>
    <row r="324" spans="1:5" ht="12.75">
      <c r="A324" s="28" t="s">
        <v>43</v>
      </c>
      <c r="E324" s="29" t="s">
        <v>601</v>
      </c>
    </row>
    <row r="325" spans="1:5" ht="63.75">
      <c r="A325" s="30" t="s">
        <v>45</v>
      </c>
      <c r="E325" s="31" t="s">
        <v>606</v>
      </c>
    </row>
    <row r="326" spans="1:5" ht="38.25">
      <c r="A326" t="s">
        <v>46</v>
      </c>
      <c r="E326" s="29" t="s">
        <v>597</v>
      </c>
    </row>
    <row r="327" spans="1:16" ht="25.5">
      <c r="A327" s="18" t="s">
        <v>38</v>
      </c>
      <c s="23" t="s">
        <v>607</v>
      </c>
      <c s="23" t="s">
        <v>608</v>
      </c>
      <c s="18" t="s">
        <v>40</v>
      </c>
      <c s="24" t="s">
        <v>609</v>
      </c>
      <c s="25" t="s">
        <v>140</v>
      </c>
      <c s="26">
        <v>1</v>
      </c>
      <c s="27">
        <v>0</v>
      </c>
      <c s="27">
        <f>ROUND(ROUND(H327,2)*ROUND(G327,3),2)</f>
      </c>
      <c r="O327">
        <f>(I327*21)/100</f>
      </c>
      <c t="s">
        <v>16</v>
      </c>
    </row>
    <row r="328" spans="1:5" ht="51">
      <c r="A328" s="28" t="s">
        <v>43</v>
      </c>
      <c r="E328" s="29" t="s">
        <v>610</v>
      </c>
    </row>
    <row r="329" spans="1:5" ht="12.75">
      <c r="A329" s="30" t="s">
        <v>45</v>
      </c>
      <c r="E329" s="31" t="s">
        <v>542</v>
      </c>
    </row>
    <row r="330" spans="1:5" ht="409.5">
      <c r="A330" t="s">
        <v>46</v>
      </c>
      <c r="E330" s="29" t="s">
        <v>611</v>
      </c>
    </row>
    <row r="331" spans="1:16" ht="12.75">
      <c r="A331" s="18" t="s">
        <v>38</v>
      </c>
      <c s="23" t="s">
        <v>612</v>
      </c>
      <c s="23" t="s">
        <v>613</v>
      </c>
      <c s="18" t="s">
        <v>64</v>
      </c>
      <c s="24" t="s">
        <v>614</v>
      </c>
      <c s="25" t="s">
        <v>160</v>
      </c>
      <c s="26">
        <v>9</v>
      </c>
      <c s="27">
        <v>0</v>
      </c>
      <c s="27">
        <f>ROUND(ROUND(H331,2)*ROUND(G331,3),2)</f>
      </c>
      <c r="O331">
        <f>(I331*21)/100</f>
      </c>
      <c t="s">
        <v>16</v>
      </c>
    </row>
    <row r="332" spans="1:5" ht="25.5">
      <c r="A332" s="28" t="s">
        <v>43</v>
      </c>
      <c r="E332" s="29" t="s">
        <v>615</v>
      </c>
    </row>
    <row r="333" spans="1:5" ht="25.5">
      <c r="A333" s="30" t="s">
        <v>45</v>
      </c>
      <c r="E333" s="31" t="s">
        <v>616</v>
      </c>
    </row>
    <row r="334" spans="1:5" ht="63.75">
      <c r="A334" t="s">
        <v>46</v>
      </c>
      <c r="E334" s="29" t="s">
        <v>617</v>
      </c>
    </row>
    <row r="335" spans="1:16" ht="12.75">
      <c r="A335" s="18" t="s">
        <v>38</v>
      </c>
      <c s="23" t="s">
        <v>618</v>
      </c>
      <c s="23" t="s">
        <v>619</v>
      </c>
      <c s="18" t="s">
        <v>40</v>
      </c>
      <c s="24" t="s">
        <v>620</v>
      </c>
      <c s="25" t="s">
        <v>160</v>
      </c>
      <c s="26">
        <v>19</v>
      </c>
      <c s="27">
        <v>0</v>
      </c>
      <c s="27">
        <f>ROUND(ROUND(H335,2)*ROUND(G335,3),2)</f>
      </c>
      <c r="O335">
        <f>(I335*21)/100</f>
      </c>
      <c t="s">
        <v>16</v>
      </c>
    </row>
    <row r="336" spans="1:5" ht="12.75">
      <c r="A336" s="28" t="s">
        <v>43</v>
      </c>
      <c r="E336" s="29" t="s">
        <v>621</v>
      </c>
    </row>
    <row r="337" spans="1:5" ht="25.5">
      <c r="A337" s="30" t="s">
        <v>45</v>
      </c>
      <c r="E337" s="31" t="s">
        <v>622</v>
      </c>
    </row>
    <row r="338" spans="1:5" ht="63.75">
      <c r="A338" t="s">
        <v>46</v>
      </c>
      <c r="E338" s="29" t="s">
        <v>623</v>
      </c>
    </row>
    <row r="339" spans="1:16" ht="12.75">
      <c r="A339" s="18" t="s">
        <v>38</v>
      </c>
      <c s="23" t="s">
        <v>624</v>
      </c>
      <c s="23" t="s">
        <v>625</v>
      </c>
      <c s="18" t="s">
        <v>40</v>
      </c>
      <c s="24" t="s">
        <v>626</v>
      </c>
      <c s="25" t="s">
        <v>148</v>
      </c>
      <c s="26">
        <v>0.046</v>
      </c>
      <c s="27">
        <v>0</v>
      </c>
      <c s="27">
        <f>ROUND(ROUND(H339,2)*ROUND(G339,3),2)</f>
      </c>
      <c r="O339">
        <f>(I339*21)/100</f>
      </c>
      <c t="s">
        <v>16</v>
      </c>
    </row>
    <row r="340" spans="1:5" ht="12.75">
      <c r="A340" s="28" t="s">
        <v>43</v>
      </c>
      <c r="E340" s="29" t="s">
        <v>40</v>
      </c>
    </row>
    <row r="341" spans="1:5" ht="25.5">
      <c r="A341" s="30" t="s">
        <v>45</v>
      </c>
      <c r="E341" s="31" t="s">
        <v>627</v>
      </c>
    </row>
    <row r="342" spans="1:5" ht="38.25">
      <c r="A342" t="s">
        <v>46</v>
      </c>
      <c r="E342" s="29" t="s">
        <v>628</v>
      </c>
    </row>
    <row r="343" spans="1:16" ht="12.75">
      <c r="A343" s="18" t="s">
        <v>38</v>
      </c>
      <c s="23" t="s">
        <v>629</v>
      </c>
      <c s="23" t="s">
        <v>630</v>
      </c>
      <c s="18" t="s">
        <v>40</v>
      </c>
      <c s="24" t="s">
        <v>631</v>
      </c>
      <c s="25" t="s">
        <v>160</v>
      </c>
      <c s="26">
        <v>66</v>
      </c>
      <c s="27">
        <v>0</v>
      </c>
      <c s="27">
        <f>ROUND(ROUND(H343,2)*ROUND(G343,3),2)</f>
      </c>
      <c r="O343">
        <f>(I343*21)/100</f>
      </c>
      <c t="s">
        <v>16</v>
      </c>
    </row>
    <row r="344" spans="1:5" ht="25.5">
      <c r="A344" s="28" t="s">
        <v>43</v>
      </c>
      <c r="E344" s="29" t="s">
        <v>632</v>
      </c>
    </row>
    <row r="345" spans="1:5" ht="25.5">
      <c r="A345" s="30" t="s">
        <v>45</v>
      </c>
      <c r="E345" s="31" t="s">
        <v>633</v>
      </c>
    </row>
    <row r="346" spans="1:5" ht="89.25">
      <c r="A346" t="s">
        <v>46</v>
      </c>
      <c r="E346" s="29" t="s">
        <v>634</v>
      </c>
    </row>
    <row r="347" spans="1:16" ht="12.75">
      <c r="A347" s="18" t="s">
        <v>38</v>
      </c>
      <c s="23" t="s">
        <v>635</v>
      </c>
      <c s="23" t="s">
        <v>636</v>
      </c>
      <c s="18" t="s">
        <v>40</v>
      </c>
      <c s="24" t="s">
        <v>637</v>
      </c>
      <c s="25" t="s">
        <v>160</v>
      </c>
      <c s="26">
        <v>69</v>
      </c>
      <c s="27">
        <v>0</v>
      </c>
      <c s="27">
        <f>ROUND(ROUND(H347,2)*ROUND(G347,3),2)</f>
      </c>
      <c r="O347">
        <f>(I347*21)/100</f>
      </c>
      <c t="s">
        <v>16</v>
      </c>
    </row>
    <row r="348" spans="1:5" ht="25.5">
      <c r="A348" s="28" t="s">
        <v>43</v>
      </c>
      <c r="E348" s="29" t="s">
        <v>638</v>
      </c>
    </row>
    <row r="349" spans="1:5" ht="25.5">
      <c r="A349" s="30" t="s">
        <v>45</v>
      </c>
      <c r="E349" s="31" t="s">
        <v>639</v>
      </c>
    </row>
    <row r="350" spans="1:5" ht="89.25">
      <c r="A350" t="s">
        <v>46</v>
      </c>
      <c r="E350" s="29" t="s">
        <v>634</v>
      </c>
    </row>
    <row r="351" spans="1:16" ht="12.75">
      <c r="A351" s="18" t="s">
        <v>38</v>
      </c>
      <c s="23" t="s">
        <v>640</v>
      </c>
      <c s="23" t="s">
        <v>641</v>
      </c>
      <c s="18" t="s">
        <v>64</v>
      </c>
      <c s="24" t="s">
        <v>642</v>
      </c>
      <c s="25" t="s">
        <v>160</v>
      </c>
      <c s="26">
        <v>9</v>
      </c>
      <c s="27">
        <v>0</v>
      </c>
      <c s="27">
        <f>ROUND(ROUND(H351,2)*ROUND(G351,3),2)</f>
      </c>
      <c r="O351">
        <f>(I351*21)/100</f>
      </c>
      <c t="s">
        <v>16</v>
      </c>
    </row>
    <row r="352" spans="1:5" ht="25.5">
      <c r="A352" s="28" t="s">
        <v>43</v>
      </c>
      <c r="E352" s="29" t="s">
        <v>643</v>
      </c>
    </row>
    <row r="353" spans="1:5" ht="25.5">
      <c r="A353" s="30" t="s">
        <v>45</v>
      </c>
      <c r="E353" s="31" t="s">
        <v>616</v>
      </c>
    </row>
    <row r="354" spans="1:5" ht="76.5">
      <c r="A354" t="s">
        <v>46</v>
      </c>
      <c r="E354" s="29" t="s">
        <v>644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0+O8+O33+O126+O147+O180+O189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645</v>
      </c>
      <c s="32">
        <f>0+I8+I33+I126+I147+I180+I189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645</v>
      </c>
      <c s="5"/>
      <c s="14" t="s">
        <v>646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18" t="s">
        <v>38</v>
      </c>
      <c s="23" t="s">
        <v>22</v>
      </c>
      <c s="23" t="s">
        <v>105</v>
      </c>
      <c s="18" t="s">
        <v>22</v>
      </c>
      <c s="24" t="s">
        <v>106</v>
      </c>
      <c s="25" t="s">
        <v>107</v>
      </c>
      <c s="26">
        <v>8.015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25.5">
      <c r="A10" s="28" t="s">
        <v>43</v>
      </c>
      <c r="E10" s="29" t="s">
        <v>647</v>
      </c>
    </row>
    <row r="11" spans="1:5" ht="63.75">
      <c r="A11" s="30" t="s">
        <v>45</v>
      </c>
      <c r="E11" s="31" t="s">
        <v>648</v>
      </c>
    </row>
    <row r="12" spans="1:5" ht="25.5">
      <c r="A12" t="s">
        <v>46</v>
      </c>
      <c r="E12" s="29" t="s">
        <v>110</v>
      </c>
    </row>
    <row r="13" spans="1:16" ht="12.75">
      <c r="A13" s="18" t="s">
        <v>38</v>
      </c>
      <c s="23" t="s">
        <v>16</v>
      </c>
      <c s="23" t="s">
        <v>105</v>
      </c>
      <c s="18" t="s">
        <v>16</v>
      </c>
      <c s="24" t="s">
        <v>106</v>
      </c>
      <c s="25" t="s">
        <v>107</v>
      </c>
      <c s="26">
        <v>12.92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25.5">
      <c r="A14" s="28" t="s">
        <v>43</v>
      </c>
      <c r="E14" s="29" t="s">
        <v>649</v>
      </c>
    </row>
    <row r="15" spans="1:5" ht="25.5">
      <c r="A15" s="30" t="s">
        <v>45</v>
      </c>
      <c r="E15" s="31" t="s">
        <v>650</v>
      </c>
    </row>
    <row r="16" spans="1:5" ht="25.5">
      <c r="A16" t="s">
        <v>46</v>
      </c>
      <c r="E16" s="29" t="s">
        <v>110</v>
      </c>
    </row>
    <row r="17" spans="1:16" ht="12.75">
      <c r="A17" s="18" t="s">
        <v>38</v>
      </c>
      <c s="23" t="s">
        <v>15</v>
      </c>
      <c s="23" t="s">
        <v>105</v>
      </c>
      <c s="18" t="s">
        <v>15</v>
      </c>
      <c s="24" t="s">
        <v>106</v>
      </c>
      <c s="25" t="s">
        <v>107</v>
      </c>
      <c s="26">
        <v>16.24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25.5">
      <c r="A18" s="28" t="s">
        <v>43</v>
      </c>
      <c r="E18" s="29" t="s">
        <v>651</v>
      </c>
    </row>
    <row r="19" spans="1:5" ht="25.5">
      <c r="A19" s="30" t="s">
        <v>45</v>
      </c>
      <c r="E19" s="31" t="s">
        <v>652</v>
      </c>
    </row>
    <row r="20" spans="1:5" ht="25.5">
      <c r="A20" t="s">
        <v>46</v>
      </c>
      <c r="E20" s="29" t="s">
        <v>110</v>
      </c>
    </row>
    <row r="21" spans="1:16" ht="12.75">
      <c r="A21" s="18" t="s">
        <v>38</v>
      </c>
      <c s="23" t="s">
        <v>26</v>
      </c>
      <c s="23" t="s">
        <v>105</v>
      </c>
      <c s="18" t="s">
        <v>26</v>
      </c>
      <c s="24" t="s">
        <v>106</v>
      </c>
      <c s="25" t="s">
        <v>107</v>
      </c>
      <c s="26">
        <v>27.033</v>
      </c>
      <c s="27">
        <v>0</v>
      </c>
      <c s="27">
        <f>ROUND(ROUND(H21,2)*ROUND(G21,3),2)</f>
      </c>
      <c r="O21">
        <f>(I21*21)/100</f>
      </c>
      <c t="s">
        <v>16</v>
      </c>
    </row>
    <row r="22" spans="1:5" ht="38.25">
      <c r="A22" s="28" t="s">
        <v>43</v>
      </c>
      <c r="E22" s="29" t="s">
        <v>653</v>
      </c>
    </row>
    <row r="23" spans="1:5" ht="12.75">
      <c r="A23" s="30" t="s">
        <v>45</v>
      </c>
      <c r="E23" s="31" t="s">
        <v>654</v>
      </c>
    </row>
    <row r="24" spans="1:5" ht="25.5">
      <c r="A24" t="s">
        <v>46</v>
      </c>
      <c r="E24" s="29" t="s">
        <v>110</v>
      </c>
    </row>
    <row r="25" spans="1:16" ht="12.75">
      <c r="A25" s="18" t="s">
        <v>38</v>
      </c>
      <c s="23" t="s">
        <v>28</v>
      </c>
      <c s="23" t="s">
        <v>105</v>
      </c>
      <c s="18" t="s">
        <v>28</v>
      </c>
      <c s="24" t="s">
        <v>106</v>
      </c>
      <c s="25" t="s">
        <v>107</v>
      </c>
      <c s="26">
        <v>272.64</v>
      </c>
      <c s="27">
        <v>0</v>
      </c>
      <c s="27">
        <f>ROUND(ROUND(H25,2)*ROUND(G25,3),2)</f>
      </c>
      <c r="O25">
        <f>(I25*21)/100</f>
      </c>
      <c t="s">
        <v>16</v>
      </c>
    </row>
    <row r="26" spans="1:5" ht="38.25">
      <c r="A26" s="28" t="s">
        <v>43</v>
      </c>
      <c r="E26" s="29" t="s">
        <v>655</v>
      </c>
    </row>
    <row r="27" spans="1:5" ht="38.25">
      <c r="A27" s="30" t="s">
        <v>45</v>
      </c>
      <c r="E27" s="31" t="s">
        <v>656</v>
      </c>
    </row>
    <row r="28" spans="1:5" ht="25.5">
      <c r="A28" t="s">
        <v>46</v>
      </c>
      <c r="E28" s="29" t="s">
        <v>110</v>
      </c>
    </row>
    <row r="29" spans="1:16" ht="12.75">
      <c r="A29" s="18" t="s">
        <v>38</v>
      </c>
      <c s="23" t="s">
        <v>30</v>
      </c>
      <c s="23" t="s">
        <v>105</v>
      </c>
      <c s="18" t="s">
        <v>30</v>
      </c>
      <c s="24" t="s">
        <v>106</v>
      </c>
      <c s="25" t="s">
        <v>107</v>
      </c>
      <c s="26">
        <v>14.328</v>
      </c>
      <c s="27">
        <v>0</v>
      </c>
      <c s="27">
        <f>ROUND(ROUND(H29,2)*ROUND(G29,3),2)</f>
      </c>
      <c r="O29">
        <f>(I29*21)/100</f>
      </c>
      <c t="s">
        <v>16</v>
      </c>
    </row>
    <row r="30" spans="1:5" ht="25.5">
      <c r="A30" s="28" t="s">
        <v>43</v>
      </c>
      <c r="E30" s="29" t="s">
        <v>242</v>
      </c>
    </row>
    <row r="31" spans="1:5" ht="12.75">
      <c r="A31" s="30" t="s">
        <v>45</v>
      </c>
      <c r="E31" s="31" t="s">
        <v>657</v>
      </c>
    </row>
    <row r="32" spans="1:5" ht="25.5">
      <c r="A32" t="s">
        <v>46</v>
      </c>
      <c r="E32" s="29" t="s">
        <v>110</v>
      </c>
    </row>
    <row r="33" spans="1:18" ht="12.75" customHeight="1">
      <c r="A33" s="5" t="s">
        <v>36</v>
      </c>
      <c s="5"/>
      <c s="35" t="s">
        <v>22</v>
      </c>
      <c s="5"/>
      <c s="21" t="s">
        <v>132</v>
      </c>
      <c s="5"/>
      <c s="5"/>
      <c s="5"/>
      <c s="36">
        <f>0+Q33</f>
      </c>
      <c r="O33">
        <f>0+R33</f>
      </c>
      <c r="Q33">
        <f>0+I34+I38+I42+I46+I50+I54+I58+I62+I66+I70+I74+I78+I82+I86+I90+I94+I98+I102+I106+I110+I114+I118+I122</f>
      </c>
      <c>
        <f>0+O34+O38+O42+O46+O50+O54+O58+O62+O66+O70+O74+O78+O82+O86+O90+O94+O98+O102+O106+O110+O114+O118+O122</f>
      </c>
    </row>
    <row r="34" spans="1:16" ht="12.75">
      <c r="A34" s="18" t="s">
        <v>38</v>
      </c>
      <c s="23" t="s">
        <v>76</v>
      </c>
      <c s="23" t="s">
        <v>244</v>
      </c>
      <c s="18" t="s">
        <v>22</v>
      </c>
      <c s="24" t="s">
        <v>245</v>
      </c>
      <c s="25" t="s">
        <v>121</v>
      </c>
      <c s="26">
        <v>90.11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25.5">
      <c r="A35" s="28" t="s">
        <v>43</v>
      </c>
      <c r="E35" s="29" t="s">
        <v>246</v>
      </c>
    </row>
    <row r="36" spans="1:5" ht="63.75">
      <c r="A36" s="30" t="s">
        <v>45</v>
      </c>
      <c r="E36" s="31" t="s">
        <v>658</v>
      </c>
    </row>
    <row r="37" spans="1:5" ht="12.75">
      <c r="A37" t="s">
        <v>46</v>
      </c>
      <c r="E37" s="29" t="s">
        <v>248</v>
      </c>
    </row>
    <row r="38" spans="1:16" ht="12.75">
      <c r="A38" s="18" t="s">
        <v>38</v>
      </c>
      <c s="23" t="s">
        <v>79</v>
      </c>
      <c s="23" t="s">
        <v>244</v>
      </c>
      <c s="18" t="s">
        <v>16</v>
      </c>
      <c s="24" t="s">
        <v>245</v>
      </c>
      <c s="25" t="s">
        <v>121</v>
      </c>
      <c s="26">
        <v>38.09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38.25">
      <c r="A39" s="28" t="s">
        <v>43</v>
      </c>
      <c r="E39" s="29" t="s">
        <v>249</v>
      </c>
    </row>
    <row r="40" spans="1:5" ht="25.5">
      <c r="A40" s="30" t="s">
        <v>45</v>
      </c>
      <c r="E40" s="31" t="s">
        <v>659</v>
      </c>
    </row>
    <row r="41" spans="1:5" ht="12.75">
      <c r="A41" t="s">
        <v>46</v>
      </c>
      <c r="E41" s="29" t="s">
        <v>248</v>
      </c>
    </row>
    <row r="42" spans="1:16" ht="12.75">
      <c r="A42" s="18" t="s">
        <v>38</v>
      </c>
      <c s="23" t="s">
        <v>33</v>
      </c>
      <c s="23" t="s">
        <v>660</v>
      </c>
      <c s="18" t="s">
        <v>64</v>
      </c>
      <c s="24" t="s">
        <v>661</v>
      </c>
      <c s="25" t="s">
        <v>148</v>
      </c>
      <c s="26">
        <v>5.414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38.25">
      <c r="A43" s="28" t="s">
        <v>43</v>
      </c>
      <c r="E43" s="29" t="s">
        <v>662</v>
      </c>
    </row>
    <row r="44" spans="1:5" ht="63.75">
      <c r="A44" s="30" t="s">
        <v>45</v>
      </c>
      <c r="E44" s="31" t="s">
        <v>663</v>
      </c>
    </row>
    <row r="45" spans="1:5" ht="25.5">
      <c r="A45" t="s">
        <v>46</v>
      </c>
      <c r="E45" s="29" t="s">
        <v>269</v>
      </c>
    </row>
    <row r="46" spans="1:16" ht="25.5">
      <c r="A46" s="18" t="s">
        <v>38</v>
      </c>
      <c s="23" t="s">
        <v>35</v>
      </c>
      <c s="23" t="s">
        <v>251</v>
      </c>
      <c s="18" t="s">
        <v>40</v>
      </c>
      <c s="24" t="s">
        <v>252</v>
      </c>
      <c s="25" t="s">
        <v>148</v>
      </c>
      <c s="26">
        <v>3.336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38.25">
      <c r="A47" s="28" t="s">
        <v>43</v>
      </c>
      <c r="E47" s="29" t="s">
        <v>664</v>
      </c>
    </row>
    <row r="48" spans="1:5" ht="63.75">
      <c r="A48" s="30" t="s">
        <v>45</v>
      </c>
      <c r="E48" s="31" t="s">
        <v>665</v>
      </c>
    </row>
    <row r="49" spans="1:5" ht="63.75">
      <c r="A49" t="s">
        <v>46</v>
      </c>
      <c r="E49" s="29" t="s">
        <v>255</v>
      </c>
    </row>
    <row r="50" spans="1:16" ht="12.75">
      <c r="A50" s="18" t="s">
        <v>38</v>
      </c>
      <c s="23" t="s">
        <v>87</v>
      </c>
      <c s="23" t="s">
        <v>666</v>
      </c>
      <c s="18" t="s">
        <v>40</v>
      </c>
      <c s="24" t="s">
        <v>667</v>
      </c>
      <c s="25" t="s">
        <v>148</v>
      </c>
      <c s="26">
        <v>5.97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38.25">
      <c r="A51" s="28" t="s">
        <v>43</v>
      </c>
      <c r="E51" s="29" t="s">
        <v>668</v>
      </c>
    </row>
    <row r="52" spans="1:5" ht="38.25">
      <c r="A52" s="30" t="s">
        <v>45</v>
      </c>
      <c r="E52" s="31" t="s">
        <v>669</v>
      </c>
    </row>
    <row r="53" spans="1:5" ht="63.75">
      <c r="A53" t="s">
        <v>46</v>
      </c>
      <c r="E53" s="29" t="s">
        <v>255</v>
      </c>
    </row>
    <row r="54" spans="1:16" ht="25.5">
      <c r="A54" s="18" t="s">
        <v>38</v>
      </c>
      <c s="23" t="s">
        <v>91</v>
      </c>
      <c s="23" t="s">
        <v>265</v>
      </c>
      <c s="18" t="s">
        <v>40</v>
      </c>
      <c s="24" t="s">
        <v>266</v>
      </c>
      <c s="25" t="s">
        <v>148</v>
      </c>
      <c s="26">
        <v>31.04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38.25">
      <c r="A55" s="28" t="s">
        <v>43</v>
      </c>
      <c r="E55" s="29" t="s">
        <v>670</v>
      </c>
    </row>
    <row r="56" spans="1:5" ht="51">
      <c r="A56" s="30" t="s">
        <v>45</v>
      </c>
      <c r="E56" s="31" t="s">
        <v>671</v>
      </c>
    </row>
    <row r="57" spans="1:5" ht="63.75">
      <c r="A57" t="s">
        <v>46</v>
      </c>
      <c r="E57" s="29" t="s">
        <v>255</v>
      </c>
    </row>
    <row r="58" spans="1:16" ht="25.5">
      <c r="A58" s="18" t="s">
        <v>38</v>
      </c>
      <c s="23" t="s">
        <v>94</v>
      </c>
      <c s="23" t="s">
        <v>270</v>
      </c>
      <c s="18" t="s">
        <v>40</v>
      </c>
      <c s="24" t="s">
        <v>271</v>
      </c>
      <c s="25" t="s">
        <v>148</v>
      </c>
      <c s="26">
        <v>6.46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38.25">
      <c r="A59" s="28" t="s">
        <v>43</v>
      </c>
      <c r="E59" s="29" t="s">
        <v>672</v>
      </c>
    </row>
    <row r="60" spans="1:5" ht="76.5">
      <c r="A60" s="30" t="s">
        <v>45</v>
      </c>
      <c r="E60" s="31" t="s">
        <v>673</v>
      </c>
    </row>
    <row r="61" spans="1:5" ht="63.75">
      <c r="A61" t="s">
        <v>46</v>
      </c>
      <c r="E61" s="29" t="s">
        <v>255</v>
      </c>
    </row>
    <row r="62" spans="1:16" ht="12.75">
      <c r="A62" s="18" t="s">
        <v>38</v>
      </c>
      <c s="23" t="s">
        <v>97</v>
      </c>
      <c s="23" t="s">
        <v>274</v>
      </c>
      <c s="18" t="s">
        <v>64</v>
      </c>
      <c s="24" t="s">
        <v>275</v>
      </c>
      <c s="25" t="s">
        <v>148</v>
      </c>
      <c s="26">
        <v>5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38.25">
      <c r="A63" s="28" t="s">
        <v>43</v>
      </c>
      <c r="E63" s="29" t="s">
        <v>276</v>
      </c>
    </row>
    <row r="64" spans="1:5" ht="38.25">
      <c r="A64" s="30" t="s">
        <v>45</v>
      </c>
      <c r="E64" s="31" t="s">
        <v>674</v>
      </c>
    </row>
    <row r="65" spans="1:5" ht="25.5">
      <c r="A65" t="s">
        <v>46</v>
      </c>
      <c r="E65" s="29" t="s">
        <v>269</v>
      </c>
    </row>
    <row r="66" spans="1:16" ht="12.75">
      <c r="A66" s="18" t="s">
        <v>38</v>
      </c>
      <c s="23" t="s">
        <v>100</v>
      </c>
      <c s="23" t="s">
        <v>282</v>
      </c>
      <c s="18" t="s">
        <v>40</v>
      </c>
      <c s="24" t="s">
        <v>283</v>
      </c>
      <c s="25" t="s">
        <v>160</v>
      </c>
      <c s="26">
        <v>12.92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284</v>
      </c>
    </row>
    <row r="68" spans="1:5" ht="25.5">
      <c r="A68" s="30" t="s">
        <v>45</v>
      </c>
      <c r="E68" s="31" t="s">
        <v>675</v>
      </c>
    </row>
    <row r="69" spans="1:5" ht="25.5">
      <c r="A69" t="s">
        <v>46</v>
      </c>
      <c r="E69" s="29" t="s">
        <v>269</v>
      </c>
    </row>
    <row r="70" spans="1:16" ht="12.75">
      <c r="A70" s="18" t="s">
        <v>38</v>
      </c>
      <c s="23" t="s">
        <v>180</v>
      </c>
      <c s="23" t="s">
        <v>676</v>
      </c>
      <c s="18" t="s">
        <v>40</v>
      </c>
      <c s="24" t="s">
        <v>677</v>
      </c>
      <c s="25" t="s">
        <v>160</v>
      </c>
      <c s="26">
        <v>10.7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678</v>
      </c>
    </row>
    <row r="72" spans="1:5" ht="25.5">
      <c r="A72" s="30" t="s">
        <v>45</v>
      </c>
      <c r="E72" s="31" t="s">
        <v>679</v>
      </c>
    </row>
    <row r="73" spans="1:5" ht="25.5">
      <c r="A73" t="s">
        <v>46</v>
      </c>
      <c r="E73" s="29" t="s">
        <v>269</v>
      </c>
    </row>
    <row r="74" spans="1:16" ht="12.75">
      <c r="A74" s="18" t="s">
        <v>38</v>
      </c>
      <c s="23" t="s">
        <v>184</v>
      </c>
      <c s="23" t="s">
        <v>286</v>
      </c>
      <c s="18" t="s">
        <v>40</v>
      </c>
      <c s="24" t="s">
        <v>287</v>
      </c>
      <c s="25" t="s">
        <v>148</v>
      </c>
      <c s="26">
        <v>134.49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25.5">
      <c r="A75" s="28" t="s">
        <v>43</v>
      </c>
      <c r="E75" s="29" t="s">
        <v>680</v>
      </c>
    </row>
    <row r="76" spans="1:5" ht="63.75">
      <c r="A76" s="30" t="s">
        <v>45</v>
      </c>
      <c r="E76" s="31" t="s">
        <v>681</v>
      </c>
    </row>
    <row r="77" spans="1:5" ht="382.5">
      <c r="A77" t="s">
        <v>46</v>
      </c>
      <c r="E77" s="29" t="s">
        <v>168</v>
      </c>
    </row>
    <row r="78" spans="1:16" ht="12.75">
      <c r="A78" s="18" t="s">
        <v>38</v>
      </c>
      <c s="23" t="s">
        <v>191</v>
      </c>
      <c s="23" t="s">
        <v>292</v>
      </c>
      <c s="18" t="s">
        <v>40</v>
      </c>
      <c s="24" t="s">
        <v>293</v>
      </c>
      <c s="25" t="s">
        <v>148</v>
      </c>
      <c s="26">
        <v>46.422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12.75">
      <c r="A79" s="28" t="s">
        <v>43</v>
      </c>
      <c r="E79" s="29" t="s">
        <v>294</v>
      </c>
    </row>
    <row r="80" spans="1:5" ht="63.75">
      <c r="A80" s="30" t="s">
        <v>45</v>
      </c>
      <c r="E80" s="31" t="s">
        <v>682</v>
      </c>
    </row>
    <row r="81" spans="1:5" ht="318.75">
      <c r="A81" t="s">
        <v>46</v>
      </c>
      <c r="E81" s="29" t="s">
        <v>296</v>
      </c>
    </row>
    <row r="82" spans="1:16" ht="12.75">
      <c r="A82" s="18" t="s">
        <v>38</v>
      </c>
      <c s="23" t="s">
        <v>197</v>
      </c>
      <c s="23" t="s">
        <v>292</v>
      </c>
      <c s="18" t="s">
        <v>64</v>
      </c>
      <c s="24" t="s">
        <v>293</v>
      </c>
      <c s="25" t="s">
        <v>148</v>
      </c>
      <c s="26">
        <v>81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12.75">
      <c r="A83" s="28" t="s">
        <v>43</v>
      </c>
      <c r="E83" s="29" t="s">
        <v>297</v>
      </c>
    </row>
    <row r="84" spans="1:5" ht="12.75">
      <c r="A84" s="30" t="s">
        <v>45</v>
      </c>
      <c r="E84" s="31" t="s">
        <v>683</v>
      </c>
    </row>
    <row r="85" spans="1:5" ht="318.75">
      <c r="A85" t="s">
        <v>46</v>
      </c>
      <c r="E85" s="29" t="s">
        <v>296</v>
      </c>
    </row>
    <row r="86" spans="1:16" ht="12.75">
      <c r="A86" s="18" t="s">
        <v>38</v>
      </c>
      <c s="23" t="s">
        <v>203</v>
      </c>
      <c s="23" t="s">
        <v>304</v>
      </c>
      <c s="18" t="s">
        <v>40</v>
      </c>
      <c s="24" t="s">
        <v>305</v>
      </c>
      <c s="25" t="s">
        <v>121</v>
      </c>
      <c s="26">
        <v>18.3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51">
      <c r="A87" s="28" t="s">
        <v>43</v>
      </c>
      <c r="E87" s="29" t="s">
        <v>684</v>
      </c>
    </row>
    <row r="88" spans="1:5" ht="25.5">
      <c r="A88" s="30" t="s">
        <v>45</v>
      </c>
      <c r="E88" s="31" t="s">
        <v>685</v>
      </c>
    </row>
    <row r="89" spans="1:5" ht="63.75">
      <c r="A89" t="s">
        <v>46</v>
      </c>
      <c r="E89" s="29" t="s">
        <v>308</v>
      </c>
    </row>
    <row r="90" spans="1:16" ht="12.75">
      <c r="A90" s="18" t="s">
        <v>38</v>
      </c>
      <c s="23" t="s">
        <v>209</v>
      </c>
      <c s="23" t="s">
        <v>322</v>
      </c>
      <c s="18" t="s">
        <v>40</v>
      </c>
      <c s="24" t="s">
        <v>323</v>
      </c>
      <c s="25" t="s">
        <v>148</v>
      </c>
      <c s="26">
        <v>8.12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38.25">
      <c r="A91" s="28" t="s">
        <v>43</v>
      </c>
      <c r="E91" s="29" t="s">
        <v>686</v>
      </c>
    </row>
    <row r="92" spans="1:5" ht="51">
      <c r="A92" s="30" t="s">
        <v>45</v>
      </c>
      <c r="E92" s="31" t="s">
        <v>687</v>
      </c>
    </row>
    <row r="93" spans="1:5" ht="344.25">
      <c r="A93" t="s">
        <v>46</v>
      </c>
      <c r="E93" s="29" t="s">
        <v>173</v>
      </c>
    </row>
    <row r="94" spans="1:16" ht="12.75">
      <c r="A94" s="18" t="s">
        <v>38</v>
      </c>
      <c s="23" t="s">
        <v>214</v>
      </c>
      <c s="23" t="s">
        <v>332</v>
      </c>
      <c s="18" t="s">
        <v>40</v>
      </c>
      <c s="24" t="s">
        <v>333</v>
      </c>
      <c s="25" t="s">
        <v>148</v>
      </c>
      <c s="26">
        <v>81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25.5">
      <c r="A95" s="28" t="s">
        <v>43</v>
      </c>
      <c r="E95" s="29" t="s">
        <v>334</v>
      </c>
    </row>
    <row r="96" spans="1:5" ht="76.5">
      <c r="A96" s="30" t="s">
        <v>45</v>
      </c>
      <c r="E96" s="31" t="s">
        <v>688</v>
      </c>
    </row>
    <row r="97" spans="1:5" ht="267.75">
      <c r="A97" t="s">
        <v>46</v>
      </c>
      <c r="E97" s="29" t="s">
        <v>189</v>
      </c>
    </row>
    <row r="98" spans="1:16" ht="12.75">
      <c r="A98" s="18" t="s">
        <v>38</v>
      </c>
      <c s="23" t="s">
        <v>219</v>
      </c>
      <c s="23" t="s">
        <v>337</v>
      </c>
      <c s="18" t="s">
        <v>40</v>
      </c>
      <c s="24" t="s">
        <v>338</v>
      </c>
      <c s="25" t="s">
        <v>148</v>
      </c>
      <c s="26">
        <v>31.04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25.5">
      <c r="A99" s="28" t="s">
        <v>43</v>
      </c>
      <c r="E99" s="29" t="s">
        <v>339</v>
      </c>
    </row>
    <row r="100" spans="1:5" ht="38.25">
      <c r="A100" s="30" t="s">
        <v>45</v>
      </c>
      <c r="E100" s="31" t="s">
        <v>689</v>
      </c>
    </row>
    <row r="101" spans="1:5" ht="242.25">
      <c r="A101" t="s">
        <v>46</v>
      </c>
      <c r="E101" s="29" t="s">
        <v>341</v>
      </c>
    </row>
    <row r="102" spans="1:16" ht="12.75">
      <c r="A102" s="18" t="s">
        <v>38</v>
      </c>
      <c s="23" t="s">
        <v>224</v>
      </c>
      <c s="23" t="s">
        <v>349</v>
      </c>
      <c s="18" t="s">
        <v>40</v>
      </c>
      <c s="24" t="s">
        <v>350</v>
      </c>
      <c s="25" t="s">
        <v>148</v>
      </c>
      <c s="26">
        <v>4.66</v>
      </c>
      <c s="27">
        <v>0</v>
      </c>
      <c s="27">
        <f>ROUND(ROUND(H102,2)*ROUND(G102,3),2)</f>
      </c>
      <c r="O102">
        <f>(I102*21)/100</f>
      </c>
      <c t="s">
        <v>16</v>
      </c>
    </row>
    <row r="103" spans="1:5" ht="12.75">
      <c r="A103" s="28" t="s">
        <v>43</v>
      </c>
      <c r="E103" s="29" t="s">
        <v>690</v>
      </c>
    </row>
    <row r="104" spans="1:5" ht="76.5">
      <c r="A104" s="30" t="s">
        <v>45</v>
      </c>
      <c r="E104" s="31" t="s">
        <v>691</v>
      </c>
    </row>
    <row r="105" spans="1:5" ht="242.25">
      <c r="A105" t="s">
        <v>46</v>
      </c>
      <c r="E105" s="29" t="s">
        <v>352</v>
      </c>
    </row>
    <row r="106" spans="1:16" ht="12.75">
      <c r="A106" s="18" t="s">
        <v>38</v>
      </c>
      <c s="23" t="s">
        <v>316</v>
      </c>
      <c s="23" t="s">
        <v>368</v>
      </c>
      <c s="18" t="s">
        <v>40</v>
      </c>
      <c s="24" t="s">
        <v>369</v>
      </c>
      <c s="25" t="s">
        <v>121</v>
      </c>
      <c s="26">
        <v>277.926</v>
      </c>
      <c s="27">
        <v>0</v>
      </c>
      <c s="27">
        <f>ROUND(ROUND(H106,2)*ROUND(G106,3),2)</f>
      </c>
      <c r="O106">
        <f>(I106*21)/100</f>
      </c>
      <c t="s">
        <v>16</v>
      </c>
    </row>
    <row r="107" spans="1:5" ht="12.75">
      <c r="A107" s="28" t="s">
        <v>43</v>
      </c>
      <c r="E107" s="29" t="s">
        <v>40</v>
      </c>
    </row>
    <row r="108" spans="1:5" ht="25.5">
      <c r="A108" s="30" t="s">
        <v>45</v>
      </c>
      <c r="E108" s="31" t="s">
        <v>692</v>
      </c>
    </row>
    <row r="109" spans="1:5" ht="38.25">
      <c r="A109" t="s">
        <v>46</v>
      </c>
      <c r="E109" s="29" t="s">
        <v>371</v>
      </c>
    </row>
    <row r="110" spans="1:16" ht="12.75">
      <c r="A110" s="18" t="s">
        <v>38</v>
      </c>
      <c s="23" t="s">
        <v>321</v>
      </c>
      <c s="23" t="s">
        <v>373</v>
      </c>
      <c s="18" t="s">
        <v>40</v>
      </c>
      <c s="24" t="s">
        <v>374</v>
      </c>
      <c s="25" t="s">
        <v>148</v>
      </c>
      <c s="26">
        <v>5.713</v>
      </c>
      <c s="27">
        <v>0</v>
      </c>
      <c s="27">
        <f>ROUND(ROUND(H110,2)*ROUND(G110,3),2)</f>
      </c>
      <c r="O110">
        <f>(I110*21)/100</f>
      </c>
      <c t="s">
        <v>16</v>
      </c>
    </row>
    <row r="111" spans="1:5" ht="25.5">
      <c r="A111" s="28" t="s">
        <v>43</v>
      </c>
      <c r="E111" s="29" t="s">
        <v>693</v>
      </c>
    </row>
    <row r="112" spans="1:5" ht="25.5">
      <c r="A112" s="30" t="s">
        <v>45</v>
      </c>
      <c r="E112" s="31" t="s">
        <v>694</v>
      </c>
    </row>
    <row r="113" spans="1:5" ht="38.25">
      <c r="A113" t="s">
        <v>46</v>
      </c>
      <c r="E113" s="29" t="s">
        <v>377</v>
      </c>
    </row>
    <row r="114" spans="1:16" ht="12.75">
      <c r="A114" s="18" t="s">
        <v>38</v>
      </c>
      <c s="23" t="s">
        <v>326</v>
      </c>
      <c s="23" t="s">
        <v>385</v>
      </c>
      <c s="18" t="s">
        <v>40</v>
      </c>
      <c s="24" t="s">
        <v>386</v>
      </c>
      <c s="25" t="s">
        <v>121</v>
      </c>
      <c s="26">
        <v>38.09</v>
      </c>
      <c s="27">
        <v>0</v>
      </c>
      <c s="27">
        <f>ROUND(ROUND(H114,2)*ROUND(G114,3),2)</f>
      </c>
      <c r="O114">
        <f>(I114*21)/100</f>
      </c>
      <c t="s">
        <v>16</v>
      </c>
    </row>
    <row r="115" spans="1:5" ht="12.75">
      <c r="A115" s="28" t="s">
        <v>43</v>
      </c>
      <c r="E115" s="29" t="s">
        <v>695</v>
      </c>
    </row>
    <row r="116" spans="1:5" ht="12.75">
      <c r="A116" s="30" t="s">
        <v>45</v>
      </c>
      <c r="E116" s="31" t="s">
        <v>696</v>
      </c>
    </row>
    <row r="117" spans="1:5" ht="25.5">
      <c r="A117" t="s">
        <v>46</v>
      </c>
      <c r="E117" s="29" t="s">
        <v>389</v>
      </c>
    </row>
    <row r="118" spans="1:16" ht="12.75">
      <c r="A118" s="18" t="s">
        <v>38</v>
      </c>
      <c s="23" t="s">
        <v>331</v>
      </c>
      <c s="23" t="s">
        <v>391</v>
      </c>
      <c s="18" t="s">
        <v>40</v>
      </c>
      <c s="24" t="s">
        <v>392</v>
      </c>
      <c s="25" t="s">
        <v>121</v>
      </c>
      <c s="26">
        <v>38.09</v>
      </c>
      <c s="27">
        <v>0</v>
      </c>
      <c s="27">
        <f>ROUND(ROUND(H118,2)*ROUND(G118,3),2)</f>
      </c>
      <c r="O118">
        <f>(I118*21)/100</f>
      </c>
      <c t="s">
        <v>16</v>
      </c>
    </row>
    <row r="119" spans="1:5" ht="12.75">
      <c r="A119" s="28" t="s">
        <v>43</v>
      </c>
      <c r="E119" s="29" t="s">
        <v>399</v>
      </c>
    </row>
    <row r="120" spans="1:5" ht="12.75">
      <c r="A120" s="30" t="s">
        <v>45</v>
      </c>
      <c r="E120" s="31" t="s">
        <v>696</v>
      </c>
    </row>
    <row r="121" spans="1:5" ht="38.25">
      <c r="A121" t="s">
        <v>46</v>
      </c>
      <c r="E121" s="29" t="s">
        <v>395</v>
      </c>
    </row>
    <row r="122" spans="1:16" ht="12.75">
      <c r="A122" s="18" t="s">
        <v>38</v>
      </c>
      <c s="23" t="s">
        <v>336</v>
      </c>
      <c s="23" t="s">
        <v>397</v>
      </c>
      <c s="18" t="s">
        <v>40</v>
      </c>
      <c s="24" t="s">
        <v>398</v>
      </c>
      <c s="25" t="s">
        <v>121</v>
      </c>
      <c s="26">
        <v>38.09</v>
      </c>
      <c s="27">
        <v>0</v>
      </c>
      <c s="27">
        <f>ROUND(ROUND(H122,2)*ROUND(G122,3),2)</f>
      </c>
      <c r="O122">
        <f>(I122*21)/100</f>
      </c>
      <c t="s">
        <v>16</v>
      </c>
    </row>
    <row r="123" spans="1:5" ht="12.75">
      <c r="A123" s="28" t="s">
        <v>43</v>
      </c>
      <c r="E123" s="29" t="s">
        <v>399</v>
      </c>
    </row>
    <row r="124" spans="1:5" ht="12.75">
      <c r="A124" s="30" t="s">
        <v>45</v>
      </c>
      <c r="E124" s="31" t="s">
        <v>696</v>
      </c>
    </row>
    <row r="125" spans="1:5" ht="25.5">
      <c r="A125" t="s">
        <v>46</v>
      </c>
      <c r="E125" s="29" t="s">
        <v>401</v>
      </c>
    </row>
    <row r="126" spans="1:18" ht="12.75" customHeight="1">
      <c r="A126" s="5" t="s">
        <v>36</v>
      </c>
      <c s="5"/>
      <c s="35" t="s">
        <v>26</v>
      </c>
      <c s="5"/>
      <c s="21" t="s">
        <v>433</v>
      </c>
      <c s="5"/>
      <c s="5"/>
      <c s="5"/>
      <c s="36">
        <f>0+Q126</f>
      </c>
      <c r="O126">
        <f>0+R126</f>
      </c>
      <c r="Q126">
        <f>0+I127+I131+I135+I139+I143</f>
      </c>
      <c>
        <f>0+O127+O131+O135+O139+O143</f>
      </c>
    </row>
    <row r="127" spans="1:16" ht="12.75">
      <c r="A127" s="18" t="s">
        <v>38</v>
      </c>
      <c s="23" t="s">
        <v>342</v>
      </c>
      <c s="23" t="s">
        <v>441</v>
      </c>
      <c s="18" t="s">
        <v>40</v>
      </c>
      <c s="24" t="s">
        <v>442</v>
      </c>
      <c s="25" t="s">
        <v>148</v>
      </c>
      <c s="26">
        <v>1.29</v>
      </c>
      <c s="27">
        <v>0</v>
      </c>
      <c s="27">
        <f>ROUND(ROUND(H127,2)*ROUND(G127,3),2)</f>
      </c>
      <c r="O127">
        <f>(I127*21)/100</f>
      </c>
      <c t="s">
        <v>16</v>
      </c>
    </row>
    <row r="128" spans="1:5" ht="12.75">
      <c r="A128" s="28" t="s">
        <v>43</v>
      </c>
      <c r="E128" s="29" t="s">
        <v>443</v>
      </c>
    </row>
    <row r="129" spans="1:5" ht="76.5">
      <c r="A129" s="30" t="s">
        <v>45</v>
      </c>
      <c r="E129" s="31" t="s">
        <v>697</v>
      </c>
    </row>
    <row r="130" spans="1:5" ht="395.25">
      <c r="A130" t="s">
        <v>46</v>
      </c>
      <c r="E130" s="29" t="s">
        <v>445</v>
      </c>
    </row>
    <row r="131" spans="1:16" ht="12.75">
      <c r="A131" s="18" t="s">
        <v>38</v>
      </c>
      <c s="23" t="s">
        <v>348</v>
      </c>
      <c s="23" t="s">
        <v>447</v>
      </c>
      <c s="18" t="s">
        <v>22</v>
      </c>
      <c s="24" t="s">
        <v>448</v>
      </c>
      <c s="25" t="s">
        <v>148</v>
      </c>
      <c s="26">
        <v>1.616</v>
      </c>
      <c s="27">
        <v>0</v>
      </c>
      <c s="27">
        <f>ROUND(ROUND(H131,2)*ROUND(G131,3),2)</f>
      </c>
      <c r="O131">
        <f>(I131*21)/100</f>
      </c>
      <c t="s">
        <v>16</v>
      </c>
    </row>
    <row r="132" spans="1:5" ht="25.5">
      <c r="A132" s="28" t="s">
        <v>43</v>
      </c>
      <c r="E132" s="29" t="s">
        <v>698</v>
      </c>
    </row>
    <row r="133" spans="1:5" ht="25.5">
      <c r="A133" s="30" t="s">
        <v>45</v>
      </c>
      <c r="E133" s="31" t="s">
        <v>699</v>
      </c>
    </row>
    <row r="134" spans="1:5" ht="38.25">
      <c r="A134" t="s">
        <v>46</v>
      </c>
      <c r="E134" s="29" t="s">
        <v>414</v>
      </c>
    </row>
    <row r="135" spans="1:16" ht="12.75">
      <c r="A135" s="18" t="s">
        <v>38</v>
      </c>
      <c s="23" t="s">
        <v>353</v>
      </c>
      <c s="23" t="s">
        <v>447</v>
      </c>
      <c s="18" t="s">
        <v>16</v>
      </c>
      <c s="24" t="s">
        <v>448</v>
      </c>
      <c s="25" t="s">
        <v>148</v>
      </c>
      <c s="26">
        <v>0.56</v>
      </c>
      <c s="27">
        <v>0</v>
      </c>
      <c s="27">
        <f>ROUND(ROUND(H135,2)*ROUND(G135,3),2)</f>
      </c>
      <c r="O135">
        <f>(I135*21)/100</f>
      </c>
      <c t="s">
        <v>16</v>
      </c>
    </row>
    <row r="136" spans="1:5" ht="25.5">
      <c r="A136" s="28" t="s">
        <v>43</v>
      </c>
      <c r="E136" s="29" t="s">
        <v>700</v>
      </c>
    </row>
    <row r="137" spans="1:5" ht="38.25">
      <c r="A137" s="30" t="s">
        <v>45</v>
      </c>
      <c r="E137" s="31" t="s">
        <v>701</v>
      </c>
    </row>
    <row r="138" spans="1:5" ht="38.25">
      <c r="A138" t="s">
        <v>46</v>
      </c>
      <c r="E138" s="29" t="s">
        <v>414</v>
      </c>
    </row>
    <row r="139" spans="1:16" ht="12.75">
      <c r="A139" s="18" t="s">
        <v>38</v>
      </c>
      <c s="23" t="s">
        <v>358</v>
      </c>
      <c s="23" t="s">
        <v>702</v>
      </c>
      <c s="18" t="s">
        <v>40</v>
      </c>
      <c s="24" t="s">
        <v>703</v>
      </c>
      <c s="25" t="s">
        <v>148</v>
      </c>
      <c s="26">
        <v>0.504</v>
      </c>
      <c s="27">
        <v>0</v>
      </c>
      <c s="27">
        <f>ROUND(ROUND(H139,2)*ROUND(G139,3),2)</f>
      </c>
      <c r="O139">
        <f>(I139*21)/100</f>
      </c>
      <c t="s">
        <v>16</v>
      </c>
    </row>
    <row r="140" spans="1:5" ht="12.75">
      <c r="A140" s="28" t="s">
        <v>43</v>
      </c>
      <c r="E140" s="29" t="s">
        <v>704</v>
      </c>
    </row>
    <row r="141" spans="1:5" ht="38.25">
      <c r="A141" s="30" t="s">
        <v>45</v>
      </c>
      <c r="E141" s="31" t="s">
        <v>705</v>
      </c>
    </row>
    <row r="142" spans="1:5" ht="318.75">
      <c r="A142" t="s">
        <v>46</v>
      </c>
      <c r="E142" s="29" t="s">
        <v>706</v>
      </c>
    </row>
    <row r="143" spans="1:16" ht="12.75">
      <c r="A143" s="18" t="s">
        <v>38</v>
      </c>
      <c s="23" t="s">
        <v>364</v>
      </c>
      <c s="23" t="s">
        <v>455</v>
      </c>
      <c s="18" t="s">
        <v>40</v>
      </c>
      <c s="24" t="s">
        <v>456</v>
      </c>
      <c s="25" t="s">
        <v>148</v>
      </c>
      <c s="26">
        <v>2.58</v>
      </c>
      <c s="27">
        <v>0</v>
      </c>
      <c s="27">
        <f>ROUND(ROUND(H143,2)*ROUND(G143,3),2)</f>
      </c>
      <c r="O143">
        <f>(I143*21)/100</f>
      </c>
      <c t="s">
        <v>16</v>
      </c>
    </row>
    <row r="144" spans="1:5" ht="51">
      <c r="A144" s="28" t="s">
        <v>43</v>
      </c>
      <c r="E144" s="29" t="s">
        <v>707</v>
      </c>
    </row>
    <row r="145" spans="1:5" ht="76.5">
      <c r="A145" s="30" t="s">
        <v>45</v>
      </c>
      <c r="E145" s="31" t="s">
        <v>708</v>
      </c>
    </row>
    <row r="146" spans="1:5" ht="102">
      <c r="A146" t="s">
        <v>46</v>
      </c>
      <c r="E146" s="29" t="s">
        <v>459</v>
      </c>
    </row>
    <row r="147" spans="1:18" ht="12.75" customHeight="1">
      <c r="A147" s="5" t="s">
        <v>36</v>
      </c>
      <c s="5"/>
      <c s="35" t="s">
        <v>28</v>
      </c>
      <c s="5"/>
      <c s="21" t="s">
        <v>460</v>
      </c>
      <c s="5"/>
      <c s="5"/>
      <c s="5"/>
      <c s="36">
        <f>0+Q147</f>
      </c>
      <c r="O147">
        <f>0+R147</f>
      </c>
      <c r="Q147">
        <f>0+I148+I152+I156+I160+I164+I168+I172+I176</f>
      </c>
      <c>
        <f>0+O148+O152+O156+O160+O164+O168+O172+O176</f>
      </c>
    </row>
    <row r="148" spans="1:16" ht="12.75">
      <c r="A148" s="18" t="s">
        <v>38</v>
      </c>
      <c s="23" t="s">
        <v>367</v>
      </c>
      <c s="23" t="s">
        <v>468</v>
      </c>
      <c s="18" t="s">
        <v>40</v>
      </c>
      <c s="24" t="s">
        <v>469</v>
      </c>
      <c s="25" t="s">
        <v>121</v>
      </c>
      <c s="26">
        <v>277.926</v>
      </c>
      <c s="27">
        <v>0</v>
      </c>
      <c s="27">
        <f>ROUND(ROUND(H148,2)*ROUND(G148,3),2)</f>
      </c>
      <c r="O148">
        <f>(I148*21)/100</f>
      </c>
      <c t="s">
        <v>16</v>
      </c>
    </row>
    <row r="149" spans="1:5" ht="12.75">
      <c r="A149" s="28" t="s">
        <v>43</v>
      </c>
      <c r="E149" s="29" t="s">
        <v>709</v>
      </c>
    </row>
    <row r="150" spans="1:5" ht="25.5">
      <c r="A150" s="30" t="s">
        <v>45</v>
      </c>
      <c r="E150" s="31" t="s">
        <v>710</v>
      </c>
    </row>
    <row r="151" spans="1:5" ht="51">
      <c r="A151" t="s">
        <v>46</v>
      </c>
      <c r="E151" s="29" t="s">
        <v>466</v>
      </c>
    </row>
    <row r="152" spans="1:16" ht="12.75">
      <c r="A152" s="18" t="s">
        <v>38</v>
      </c>
      <c s="23" t="s">
        <v>372</v>
      </c>
      <c s="23" t="s">
        <v>711</v>
      </c>
      <c s="18" t="s">
        <v>40</v>
      </c>
      <c s="24" t="s">
        <v>712</v>
      </c>
      <c s="25" t="s">
        <v>121</v>
      </c>
      <c s="26">
        <v>252.66</v>
      </c>
      <c s="27">
        <v>0</v>
      </c>
      <c s="27">
        <f>ROUND(ROUND(H152,2)*ROUND(G152,3),2)</f>
      </c>
      <c r="O152">
        <f>(I152*21)/100</f>
      </c>
      <c t="s">
        <v>16</v>
      </c>
    </row>
    <row r="153" spans="1:5" ht="12.75">
      <c r="A153" s="28" t="s">
        <v>43</v>
      </c>
      <c r="E153" s="29" t="s">
        <v>713</v>
      </c>
    </row>
    <row r="154" spans="1:5" ht="25.5">
      <c r="A154" s="30" t="s">
        <v>45</v>
      </c>
      <c r="E154" s="31" t="s">
        <v>714</v>
      </c>
    </row>
    <row r="155" spans="1:5" ht="51">
      <c r="A155" t="s">
        <v>46</v>
      </c>
      <c r="E155" s="29" t="s">
        <v>466</v>
      </c>
    </row>
    <row r="156" spans="1:16" ht="12.75">
      <c r="A156" s="18" t="s">
        <v>38</v>
      </c>
      <c s="23" t="s">
        <v>378</v>
      </c>
      <c s="23" t="s">
        <v>478</v>
      </c>
      <c s="18" t="s">
        <v>40</v>
      </c>
      <c s="24" t="s">
        <v>479</v>
      </c>
      <c s="25" t="s">
        <v>121</v>
      </c>
      <c s="26">
        <v>69.425</v>
      </c>
      <c s="27">
        <v>0</v>
      </c>
      <c s="27">
        <f>ROUND(ROUND(H156,2)*ROUND(G156,3),2)</f>
      </c>
      <c r="O156">
        <f>(I156*21)/100</f>
      </c>
      <c t="s">
        <v>16</v>
      </c>
    </row>
    <row r="157" spans="1:5" ht="38.25">
      <c r="A157" s="28" t="s">
        <v>43</v>
      </c>
      <c r="E157" s="29" t="s">
        <v>715</v>
      </c>
    </row>
    <row r="158" spans="1:5" ht="76.5">
      <c r="A158" s="30" t="s">
        <v>45</v>
      </c>
      <c r="E158" s="31" t="s">
        <v>716</v>
      </c>
    </row>
    <row r="159" spans="1:5" ht="102">
      <c r="A159" t="s">
        <v>46</v>
      </c>
      <c r="E159" s="29" t="s">
        <v>482</v>
      </c>
    </row>
    <row r="160" spans="1:16" ht="12.75">
      <c r="A160" s="18" t="s">
        <v>38</v>
      </c>
      <c s="23" t="s">
        <v>384</v>
      </c>
      <c s="23" t="s">
        <v>487</v>
      </c>
      <c s="18" t="s">
        <v>40</v>
      </c>
      <c s="24" t="s">
        <v>488</v>
      </c>
      <c s="25" t="s">
        <v>121</v>
      </c>
      <c s="26">
        <v>252.66</v>
      </c>
      <c s="27">
        <v>0</v>
      </c>
      <c s="27">
        <f>ROUND(ROUND(H160,2)*ROUND(G160,3),2)</f>
      </c>
      <c r="O160">
        <f>(I160*21)/100</f>
      </c>
      <c t="s">
        <v>16</v>
      </c>
    </row>
    <row r="161" spans="1:5" ht="12.75">
      <c r="A161" s="28" t="s">
        <v>43</v>
      </c>
      <c r="E161" s="29" t="s">
        <v>489</v>
      </c>
    </row>
    <row r="162" spans="1:5" ht="25.5">
      <c r="A162" s="30" t="s">
        <v>45</v>
      </c>
      <c r="E162" s="31" t="s">
        <v>714</v>
      </c>
    </row>
    <row r="163" spans="1:5" ht="51">
      <c r="A163" t="s">
        <v>46</v>
      </c>
      <c r="E163" s="29" t="s">
        <v>490</v>
      </c>
    </row>
    <row r="164" spans="1:16" ht="12.75">
      <c r="A164" s="18" t="s">
        <v>38</v>
      </c>
      <c s="23" t="s">
        <v>390</v>
      </c>
      <c s="23" t="s">
        <v>717</v>
      </c>
      <c s="18" t="s">
        <v>40</v>
      </c>
      <c s="24" t="s">
        <v>718</v>
      </c>
      <c s="25" t="s">
        <v>121</v>
      </c>
      <c s="26">
        <v>252.66</v>
      </c>
      <c s="27">
        <v>0</v>
      </c>
      <c s="27">
        <f>ROUND(ROUND(H164,2)*ROUND(G164,3),2)</f>
      </c>
      <c r="O164">
        <f>(I164*21)/100</f>
      </c>
      <c t="s">
        <v>16</v>
      </c>
    </row>
    <row r="165" spans="1:5" ht="12.75">
      <c r="A165" s="28" t="s">
        <v>43</v>
      </c>
      <c r="E165" s="29" t="s">
        <v>719</v>
      </c>
    </row>
    <row r="166" spans="1:5" ht="25.5">
      <c r="A166" s="30" t="s">
        <v>45</v>
      </c>
      <c r="E166" s="31" t="s">
        <v>714</v>
      </c>
    </row>
    <row r="167" spans="1:5" ht="51">
      <c r="A167" t="s">
        <v>46</v>
      </c>
      <c r="E167" s="29" t="s">
        <v>490</v>
      </c>
    </row>
    <row r="168" spans="1:16" ht="12.75">
      <c r="A168" s="18" t="s">
        <v>38</v>
      </c>
      <c s="23" t="s">
        <v>396</v>
      </c>
      <c s="23" t="s">
        <v>720</v>
      </c>
      <c s="18" t="s">
        <v>40</v>
      </c>
      <c s="24" t="s">
        <v>721</v>
      </c>
      <c s="25" t="s">
        <v>121</v>
      </c>
      <c s="26">
        <v>252.66</v>
      </c>
      <c s="27">
        <v>0</v>
      </c>
      <c s="27">
        <f>ROUND(ROUND(H168,2)*ROUND(G168,3),2)</f>
      </c>
      <c r="O168">
        <f>(I168*21)/100</f>
      </c>
      <c t="s">
        <v>16</v>
      </c>
    </row>
    <row r="169" spans="1:5" ht="12.75">
      <c r="A169" s="28" t="s">
        <v>43</v>
      </c>
      <c r="E169" s="29" t="s">
        <v>722</v>
      </c>
    </row>
    <row r="170" spans="1:5" ht="76.5">
      <c r="A170" s="30" t="s">
        <v>45</v>
      </c>
      <c r="E170" s="31" t="s">
        <v>723</v>
      </c>
    </row>
    <row r="171" spans="1:5" ht="140.25">
      <c r="A171" t="s">
        <v>46</v>
      </c>
      <c r="E171" s="29" t="s">
        <v>724</v>
      </c>
    </row>
    <row r="172" spans="1:16" ht="12.75">
      <c r="A172" s="18" t="s">
        <v>38</v>
      </c>
      <c s="23" t="s">
        <v>403</v>
      </c>
      <c s="23" t="s">
        <v>725</v>
      </c>
      <c s="18" t="s">
        <v>40</v>
      </c>
      <c s="24" t="s">
        <v>726</v>
      </c>
      <c s="25" t="s">
        <v>121</v>
      </c>
      <c s="26">
        <v>252.66</v>
      </c>
      <c s="27">
        <v>0</v>
      </c>
      <c s="27">
        <f>ROUND(ROUND(H172,2)*ROUND(G172,3),2)</f>
      </c>
      <c r="O172">
        <f>(I172*21)/100</f>
      </c>
      <c t="s">
        <v>16</v>
      </c>
    </row>
    <row r="173" spans="1:5" ht="12.75">
      <c r="A173" s="28" t="s">
        <v>43</v>
      </c>
      <c r="E173" s="29" t="s">
        <v>727</v>
      </c>
    </row>
    <row r="174" spans="1:5" ht="25.5">
      <c r="A174" s="30" t="s">
        <v>45</v>
      </c>
      <c r="E174" s="31" t="s">
        <v>714</v>
      </c>
    </row>
    <row r="175" spans="1:5" ht="140.25">
      <c r="A175" t="s">
        <v>46</v>
      </c>
      <c r="E175" s="29" t="s">
        <v>724</v>
      </c>
    </row>
    <row r="176" spans="1:16" ht="12.75">
      <c r="A176" s="18" t="s">
        <v>38</v>
      </c>
      <c s="23" t="s">
        <v>409</v>
      </c>
      <c s="23" t="s">
        <v>515</v>
      </c>
      <c s="18" t="s">
        <v>40</v>
      </c>
      <c s="24" t="s">
        <v>516</v>
      </c>
      <c s="25" t="s">
        <v>121</v>
      </c>
      <c s="26">
        <v>252.66</v>
      </c>
      <c s="27">
        <v>0</v>
      </c>
      <c s="27">
        <f>ROUND(ROUND(H176,2)*ROUND(G176,3),2)</f>
      </c>
      <c r="O176">
        <f>(I176*21)/100</f>
      </c>
      <c t="s">
        <v>16</v>
      </c>
    </row>
    <row r="177" spans="1:5" ht="12.75">
      <c r="A177" s="28" t="s">
        <v>43</v>
      </c>
      <c r="E177" s="29" t="s">
        <v>517</v>
      </c>
    </row>
    <row r="178" spans="1:5" ht="25.5">
      <c r="A178" s="30" t="s">
        <v>45</v>
      </c>
      <c r="E178" s="31" t="s">
        <v>714</v>
      </c>
    </row>
    <row r="179" spans="1:5" ht="25.5">
      <c r="A179" t="s">
        <v>46</v>
      </c>
      <c r="E179" s="29" t="s">
        <v>518</v>
      </c>
    </row>
    <row r="180" spans="1:18" ht="12.75" customHeight="1">
      <c r="A180" s="5" t="s">
        <v>36</v>
      </c>
      <c s="5"/>
      <c s="35" t="s">
        <v>79</v>
      </c>
      <c s="5"/>
      <c s="21" t="s">
        <v>531</v>
      </c>
      <c s="5"/>
      <c s="5"/>
      <c s="5"/>
      <c s="36">
        <f>0+Q180</f>
      </c>
      <c r="O180">
        <f>0+R180</f>
      </c>
      <c r="Q180">
        <f>0+I181+I185</f>
      </c>
      <c>
        <f>0+O181+O185</f>
      </c>
    </row>
    <row r="181" spans="1:16" ht="12.75">
      <c r="A181" s="18" t="s">
        <v>38</v>
      </c>
      <c s="23" t="s">
        <v>415</v>
      </c>
      <c s="23" t="s">
        <v>728</v>
      </c>
      <c s="18" t="s">
        <v>729</v>
      </c>
      <c s="24" t="s">
        <v>730</v>
      </c>
      <c s="25" t="s">
        <v>140</v>
      </c>
      <c s="26">
        <v>1</v>
      </c>
      <c s="27">
        <v>0</v>
      </c>
      <c s="27">
        <f>ROUND(ROUND(H181,2)*ROUND(G181,3),2)</f>
      </c>
      <c r="O181">
        <f>(I181*21)/100</f>
      </c>
      <c t="s">
        <v>16</v>
      </c>
    </row>
    <row r="182" spans="1:5" ht="25.5">
      <c r="A182" s="28" t="s">
        <v>43</v>
      </c>
      <c r="E182" s="29" t="s">
        <v>731</v>
      </c>
    </row>
    <row r="183" spans="1:5" ht="12.75">
      <c r="A183" s="30" t="s">
        <v>45</v>
      </c>
      <c r="E183" s="31" t="s">
        <v>732</v>
      </c>
    </row>
    <row r="184" spans="1:5" ht="12.75">
      <c r="A184" t="s">
        <v>46</v>
      </c>
      <c r="E184" s="29" t="s">
        <v>553</v>
      </c>
    </row>
    <row r="185" spans="1:16" ht="12.75">
      <c r="A185" s="18" t="s">
        <v>38</v>
      </c>
      <c s="23" t="s">
        <v>421</v>
      </c>
      <c s="23" t="s">
        <v>728</v>
      </c>
      <c s="18" t="s">
        <v>733</v>
      </c>
      <c s="24" t="s">
        <v>730</v>
      </c>
      <c s="25" t="s">
        <v>140</v>
      </c>
      <c s="26">
        <v>1</v>
      </c>
      <c s="27">
        <v>0</v>
      </c>
      <c s="27">
        <f>ROUND(ROUND(H185,2)*ROUND(G185,3),2)</f>
      </c>
      <c r="O185">
        <f>(I185*21)/100</f>
      </c>
      <c t="s">
        <v>16</v>
      </c>
    </row>
    <row r="186" spans="1:5" ht="25.5">
      <c r="A186" s="28" t="s">
        <v>43</v>
      </c>
      <c r="E186" s="29" t="s">
        <v>734</v>
      </c>
    </row>
    <row r="187" spans="1:5" ht="12.75">
      <c r="A187" s="30" t="s">
        <v>45</v>
      </c>
      <c r="E187" s="31" t="s">
        <v>735</v>
      </c>
    </row>
    <row r="188" spans="1:5" ht="12.75">
      <c r="A188" t="s">
        <v>46</v>
      </c>
      <c r="E188" s="29" t="s">
        <v>553</v>
      </c>
    </row>
    <row r="189" spans="1:18" ht="12.75" customHeight="1">
      <c r="A189" s="5" t="s">
        <v>36</v>
      </c>
      <c s="5"/>
      <c s="35" t="s">
        <v>33</v>
      </c>
      <c s="5"/>
      <c s="21" t="s">
        <v>190</v>
      </c>
      <c s="5"/>
      <c s="5"/>
      <c s="5"/>
      <c s="36">
        <f>0+Q189</f>
      </c>
      <c r="O189">
        <f>0+R189</f>
      </c>
      <c r="Q189">
        <f>0+I190+I194+I198+I202+I206</f>
      </c>
      <c>
        <f>0+O190+O194+O198+O202+O206</f>
      </c>
    </row>
    <row r="190" spans="1:16" ht="12.75">
      <c r="A190" s="18" t="s">
        <v>38</v>
      </c>
      <c s="23" t="s">
        <v>427</v>
      </c>
      <c s="23" t="s">
        <v>736</v>
      </c>
      <c s="18" t="s">
        <v>40</v>
      </c>
      <c s="24" t="s">
        <v>737</v>
      </c>
      <c s="25" t="s">
        <v>160</v>
      </c>
      <c s="26">
        <v>7</v>
      </c>
      <c s="27">
        <v>0</v>
      </c>
      <c s="27">
        <f>ROUND(ROUND(H190,2)*ROUND(G190,3),2)</f>
      </c>
      <c r="O190">
        <f>(I190*21)/100</f>
      </c>
      <c t="s">
        <v>16</v>
      </c>
    </row>
    <row r="191" spans="1:5" ht="12.75">
      <c r="A191" s="28" t="s">
        <v>43</v>
      </c>
      <c r="E191" s="29" t="s">
        <v>738</v>
      </c>
    </row>
    <row r="192" spans="1:5" ht="25.5">
      <c r="A192" s="30" t="s">
        <v>45</v>
      </c>
      <c r="E192" s="31" t="s">
        <v>739</v>
      </c>
    </row>
    <row r="193" spans="1:5" ht="38.25">
      <c r="A193" t="s">
        <v>46</v>
      </c>
      <c r="E193" s="29" t="s">
        <v>740</v>
      </c>
    </row>
    <row r="194" spans="1:16" ht="12.75">
      <c r="A194" s="18" t="s">
        <v>38</v>
      </c>
      <c s="23" t="s">
        <v>434</v>
      </c>
      <c s="23" t="s">
        <v>741</v>
      </c>
      <c s="18" t="s">
        <v>40</v>
      </c>
      <c s="24" t="s">
        <v>742</v>
      </c>
      <c s="25" t="s">
        <v>160</v>
      </c>
      <c s="26">
        <v>10.7</v>
      </c>
      <c s="27">
        <v>0</v>
      </c>
      <c s="27">
        <f>ROUND(ROUND(H194,2)*ROUND(G194,3),2)</f>
      </c>
      <c r="O194">
        <f>(I194*21)/100</f>
      </c>
      <c t="s">
        <v>16</v>
      </c>
    </row>
    <row r="195" spans="1:5" ht="25.5">
      <c r="A195" s="28" t="s">
        <v>43</v>
      </c>
      <c r="E195" s="29" t="s">
        <v>743</v>
      </c>
    </row>
    <row r="196" spans="1:5" ht="51">
      <c r="A196" s="30" t="s">
        <v>45</v>
      </c>
      <c r="E196" s="31" t="s">
        <v>744</v>
      </c>
    </row>
    <row r="197" spans="1:5" ht="63.75">
      <c r="A197" t="s">
        <v>46</v>
      </c>
      <c r="E197" s="29" t="s">
        <v>745</v>
      </c>
    </row>
    <row r="198" spans="1:16" ht="12.75">
      <c r="A198" s="18" t="s">
        <v>38</v>
      </c>
      <c s="23" t="s">
        <v>440</v>
      </c>
      <c s="23" t="s">
        <v>625</v>
      </c>
      <c s="18" t="s">
        <v>40</v>
      </c>
      <c s="24" t="s">
        <v>626</v>
      </c>
      <c s="25" t="s">
        <v>148</v>
      </c>
      <c s="26">
        <v>0.009</v>
      </c>
      <c s="27">
        <v>0</v>
      </c>
      <c s="27">
        <f>ROUND(ROUND(H198,2)*ROUND(G198,3),2)</f>
      </c>
      <c r="O198">
        <f>(I198*21)/100</f>
      </c>
      <c t="s">
        <v>16</v>
      </c>
    </row>
    <row r="199" spans="1:5" ht="12.75">
      <c r="A199" s="28" t="s">
        <v>43</v>
      </c>
      <c r="E199" s="29" t="s">
        <v>40</v>
      </c>
    </row>
    <row r="200" spans="1:5" ht="51">
      <c r="A200" s="30" t="s">
        <v>45</v>
      </c>
      <c r="E200" s="31" t="s">
        <v>746</v>
      </c>
    </row>
    <row r="201" spans="1:5" ht="38.25">
      <c r="A201" t="s">
        <v>46</v>
      </c>
      <c r="E201" s="29" t="s">
        <v>628</v>
      </c>
    </row>
    <row r="202" spans="1:16" ht="12.75">
      <c r="A202" s="18" t="s">
        <v>38</v>
      </c>
      <c s="23" t="s">
        <v>446</v>
      </c>
      <c s="23" t="s">
        <v>747</v>
      </c>
      <c s="18" t="s">
        <v>40</v>
      </c>
      <c s="24" t="s">
        <v>748</v>
      </c>
      <c s="25" t="s">
        <v>148</v>
      </c>
      <c s="26">
        <v>2.875</v>
      </c>
      <c s="27">
        <v>0</v>
      </c>
      <c s="27">
        <f>ROUND(ROUND(H202,2)*ROUND(G202,3),2)</f>
      </c>
      <c r="O202">
        <f>(I202*21)/100</f>
      </c>
      <c t="s">
        <v>16</v>
      </c>
    </row>
    <row r="203" spans="1:5" ht="12.75">
      <c r="A203" s="28" t="s">
        <v>43</v>
      </c>
      <c r="E203" s="29" t="s">
        <v>749</v>
      </c>
    </row>
    <row r="204" spans="1:5" ht="51">
      <c r="A204" s="30" t="s">
        <v>45</v>
      </c>
      <c r="E204" s="31" t="s">
        <v>750</v>
      </c>
    </row>
    <row r="205" spans="1:5" ht="51">
      <c r="A205" t="s">
        <v>46</v>
      </c>
      <c r="E205" s="29" t="s">
        <v>751</v>
      </c>
    </row>
    <row r="206" spans="1:16" ht="12.75">
      <c r="A206" s="18" t="s">
        <v>38</v>
      </c>
      <c s="23" t="s">
        <v>451</v>
      </c>
      <c s="23" t="s">
        <v>752</v>
      </c>
      <c s="18" t="s">
        <v>40</v>
      </c>
      <c s="24" t="s">
        <v>753</v>
      </c>
      <c s="25" t="s">
        <v>160</v>
      </c>
      <c s="26">
        <v>2.9</v>
      </c>
      <c s="27">
        <v>0</v>
      </c>
      <c s="27">
        <f>ROUND(ROUND(H206,2)*ROUND(G206,3),2)</f>
      </c>
      <c r="O206">
        <f>(I206*21)/100</f>
      </c>
      <c t="s">
        <v>16</v>
      </c>
    </row>
    <row r="207" spans="1:5" ht="25.5">
      <c r="A207" s="28" t="s">
        <v>43</v>
      </c>
      <c r="E207" s="29" t="s">
        <v>754</v>
      </c>
    </row>
    <row r="208" spans="1:5" ht="25.5">
      <c r="A208" s="30" t="s">
        <v>45</v>
      </c>
      <c r="E208" s="31" t="s">
        <v>755</v>
      </c>
    </row>
    <row r="209" spans="1:5" ht="76.5">
      <c r="A209" t="s">
        <v>46</v>
      </c>
      <c r="E209" s="29" t="s">
        <v>756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8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0+O8+O21+O122+O171+O200+O249+O302+O331+O344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757</v>
      </c>
      <c s="32">
        <f>0+I8+I21+I122+I171+I200+I249+I302+I331+I344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757</v>
      </c>
      <c s="5"/>
      <c s="14" t="s">
        <v>758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</f>
      </c>
      <c>
        <f>0+O9+O13+O17</f>
      </c>
    </row>
    <row r="9" spans="1:16" ht="12.75">
      <c r="A9" s="18" t="s">
        <v>38</v>
      </c>
      <c s="23" t="s">
        <v>22</v>
      </c>
      <c s="23" t="s">
        <v>105</v>
      </c>
      <c s="18" t="s">
        <v>40</v>
      </c>
      <c s="24" t="s">
        <v>106</v>
      </c>
      <c s="25" t="s">
        <v>107</v>
      </c>
      <c s="26">
        <v>1803.28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25.5">
      <c r="A10" s="28" t="s">
        <v>43</v>
      </c>
      <c r="E10" s="29" t="s">
        <v>759</v>
      </c>
    </row>
    <row r="11" spans="1:5" ht="178.5">
      <c r="A11" s="30" t="s">
        <v>45</v>
      </c>
      <c r="E11" s="31" t="s">
        <v>760</v>
      </c>
    </row>
    <row r="12" spans="1:5" ht="25.5">
      <c r="A12" t="s">
        <v>46</v>
      </c>
      <c r="E12" s="29" t="s">
        <v>110</v>
      </c>
    </row>
    <row r="13" spans="1:16" ht="12.75">
      <c r="A13" s="18" t="s">
        <v>38</v>
      </c>
      <c s="23" t="s">
        <v>16</v>
      </c>
      <c s="23" t="s">
        <v>111</v>
      </c>
      <c s="18" t="s">
        <v>40</v>
      </c>
      <c s="24" t="s">
        <v>112</v>
      </c>
      <c s="25" t="s">
        <v>107</v>
      </c>
      <c s="26">
        <v>33.884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113</v>
      </c>
    </row>
    <row r="15" spans="1:5" ht="25.5">
      <c r="A15" s="30" t="s">
        <v>45</v>
      </c>
      <c r="E15" s="31" t="s">
        <v>761</v>
      </c>
    </row>
    <row r="16" spans="1:5" ht="25.5">
      <c r="A16" t="s">
        <v>46</v>
      </c>
      <c r="E16" s="29" t="s">
        <v>110</v>
      </c>
    </row>
    <row r="17" spans="1:16" ht="12.75">
      <c r="A17" s="18" t="s">
        <v>38</v>
      </c>
      <c s="23" t="s">
        <v>15</v>
      </c>
      <c s="23" t="s">
        <v>762</v>
      </c>
      <c s="18" t="s">
        <v>40</v>
      </c>
      <c s="24" t="s">
        <v>763</v>
      </c>
      <c s="25" t="s">
        <v>107</v>
      </c>
      <c s="26">
        <v>31.09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25.5">
      <c r="A18" s="28" t="s">
        <v>43</v>
      </c>
      <c r="E18" s="29" t="s">
        <v>764</v>
      </c>
    </row>
    <row r="19" spans="1:5" ht="12.75">
      <c r="A19" s="30" t="s">
        <v>45</v>
      </c>
      <c r="E19" s="31" t="s">
        <v>765</v>
      </c>
    </row>
    <row r="20" spans="1:5" ht="25.5">
      <c r="A20" t="s">
        <v>46</v>
      </c>
      <c r="E20" s="29" t="s">
        <v>110</v>
      </c>
    </row>
    <row r="21" spans="1:18" ht="12.75" customHeight="1">
      <c r="A21" s="5" t="s">
        <v>36</v>
      </c>
      <c s="5"/>
      <c s="35" t="s">
        <v>22</v>
      </c>
      <c s="5"/>
      <c s="21" t="s">
        <v>132</v>
      </c>
      <c s="5"/>
      <c s="5"/>
      <c s="5"/>
      <c s="36">
        <f>0+Q21</f>
      </c>
      <c r="O21">
        <f>0+R21</f>
      </c>
      <c r="Q21">
        <f>0+I22+I26+I30+I34+I38+I42+I46+I50+I54+I58+I62+I66+I70+I74+I78+I82+I86+I90+I94+I98+I102+I106+I110+I114+I118</f>
      </c>
      <c>
        <f>0+O22+O26+O30+O34+O38+O42+O46+O50+O54+O58+O62+O66+O70+O74+O78+O82+O86+O90+O94+O98+O102+O106+O110+O114+O118</f>
      </c>
    </row>
    <row r="22" spans="1:16" ht="12.75">
      <c r="A22" s="18" t="s">
        <v>38</v>
      </c>
      <c s="23" t="s">
        <v>26</v>
      </c>
      <c s="23" t="s">
        <v>152</v>
      </c>
      <c s="18" t="s">
        <v>40</v>
      </c>
      <c s="24" t="s">
        <v>153</v>
      </c>
      <c s="25" t="s">
        <v>154</v>
      </c>
      <c s="26">
        <v>360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25.5">
      <c r="A23" s="28" t="s">
        <v>43</v>
      </c>
      <c r="E23" s="29" t="s">
        <v>766</v>
      </c>
    </row>
    <row r="24" spans="1:5" ht="12.75">
      <c r="A24" s="30" t="s">
        <v>45</v>
      </c>
      <c r="E24" s="31" t="s">
        <v>767</v>
      </c>
    </row>
    <row r="25" spans="1:5" ht="38.25">
      <c r="A25" t="s">
        <v>46</v>
      </c>
      <c r="E25" s="29" t="s">
        <v>157</v>
      </c>
    </row>
    <row r="26" spans="1:16" ht="12.75">
      <c r="A26" s="18" t="s">
        <v>38</v>
      </c>
      <c s="23" t="s">
        <v>28</v>
      </c>
      <c s="23" t="s">
        <v>768</v>
      </c>
      <c s="18" t="s">
        <v>40</v>
      </c>
      <c s="24" t="s">
        <v>769</v>
      </c>
      <c s="25" t="s">
        <v>148</v>
      </c>
      <c s="26">
        <v>107.332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25.5">
      <c r="A27" s="28" t="s">
        <v>43</v>
      </c>
      <c r="E27" s="29" t="s">
        <v>770</v>
      </c>
    </row>
    <row r="28" spans="1:5" ht="12.75">
      <c r="A28" s="30" t="s">
        <v>45</v>
      </c>
      <c r="E28" s="31" t="s">
        <v>771</v>
      </c>
    </row>
    <row r="29" spans="1:5" ht="382.5">
      <c r="A29" t="s">
        <v>46</v>
      </c>
      <c r="E29" s="29" t="s">
        <v>168</v>
      </c>
    </row>
    <row r="30" spans="1:16" ht="12.75">
      <c r="A30" s="18" t="s">
        <v>38</v>
      </c>
      <c s="23" t="s">
        <v>30</v>
      </c>
      <c s="23" t="s">
        <v>772</v>
      </c>
      <c s="18" t="s">
        <v>64</v>
      </c>
      <c s="24" t="s">
        <v>773</v>
      </c>
      <c s="25" t="s">
        <v>148</v>
      </c>
      <c s="26">
        <v>75.548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38.25">
      <c r="A31" s="28" t="s">
        <v>43</v>
      </c>
      <c r="E31" s="29" t="s">
        <v>774</v>
      </c>
    </row>
    <row r="32" spans="1:5" ht="12.75">
      <c r="A32" s="30" t="s">
        <v>45</v>
      </c>
      <c r="E32" s="31" t="s">
        <v>775</v>
      </c>
    </row>
    <row r="33" spans="1:5" ht="357">
      <c r="A33" t="s">
        <v>46</v>
      </c>
      <c r="E33" s="29" t="s">
        <v>776</v>
      </c>
    </row>
    <row r="34" spans="1:16" ht="12.75">
      <c r="A34" s="18" t="s">
        <v>38</v>
      </c>
      <c s="23" t="s">
        <v>76</v>
      </c>
      <c s="23" t="s">
        <v>164</v>
      </c>
      <c s="18" t="s">
        <v>175</v>
      </c>
      <c s="24" t="s">
        <v>165</v>
      </c>
      <c s="25" t="s">
        <v>148</v>
      </c>
      <c s="26">
        <v>154.464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25.5">
      <c r="A35" s="28" t="s">
        <v>43</v>
      </c>
      <c r="E35" s="29" t="s">
        <v>777</v>
      </c>
    </row>
    <row r="36" spans="1:5" ht="191.25">
      <c r="A36" s="30" t="s">
        <v>45</v>
      </c>
      <c r="E36" s="31" t="s">
        <v>778</v>
      </c>
    </row>
    <row r="37" spans="1:5" ht="382.5">
      <c r="A37" t="s">
        <v>46</v>
      </c>
      <c r="E37" s="29" t="s">
        <v>168</v>
      </c>
    </row>
    <row r="38" spans="1:16" ht="12.75">
      <c r="A38" s="18" t="s">
        <v>38</v>
      </c>
      <c s="23" t="s">
        <v>79</v>
      </c>
      <c s="23" t="s">
        <v>164</v>
      </c>
      <c s="18" t="s">
        <v>181</v>
      </c>
      <c s="24" t="s">
        <v>165</v>
      </c>
      <c s="25" t="s">
        <v>148</v>
      </c>
      <c s="26">
        <v>31.875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779</v>
      </c>
    </row>
    <row r="40" spans="1:5" ht="12.75">
      <c r="A40" s="30" t="s">
        <v>45</v>
      </c>
      <c r="E40" s="31" t="s">
        <v>780</v>
      </c>
    </row>
    <row r="41" spans="1:5" ht="382.5">
      <c r="A41" t="s">
        <v>46</v>
      </c>
      <c r="E41" s="29" t="s">
        <v>168</v>
      </c>
    </row>
    <row r="42" spans="1:16" ht="12.75">
      <c r="A42" s="18" t="s">
        <v>38</v>
      </c>
      <c s="23" t="s">
        <v>33</v>
      </c>
      <c s="23" t="s">
        <v>292</v>
      </c>
      <c s="18" t="s">
        <v>40</v>
      </c>
      <c s="24" t="s">
        <v>293</v>
      </c>
      <c s="25" t="s">
        <v>148</v>
      </c>
      <c s="26">
        <v>107.332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38.25">
      <c r="A43" s="28" t="s">
        <v>43</v>
      </c>
      <c r="E43" s="29" t="s">
        <v>781</v>
      </c>
    </row>
    <row r="44" spans="1:5" ht="12.75">
      <c r="A44" s="30" t="s">
        <v>45</v>
      </c>
      <c r="E44" s="31" t="s">
        <v>771</v>
      </c>
    </row>
    <row r="45" spans="1:5" ht="318.75">
      <c r="A45" t="s">
        <v>46</v>
      </c>
      <c r="E45" s="29" t="s">
        <v>296</v>
      </c>
    </row>
    <row r="46" spans="1:16" ht="12.75">
      <c r="A46" s="18" t="s">
        <v>38</v>
      </c>
      <c s="23" t="s">
        <v>35</v>
      </c>
      <c s="23" t="s">
        <v>782</v>
      </c>
      <c s="18" t="s">
        <v>40</v>
      </c>
      <c s="24" t="s">
        <v>783</v>
      </c>
      <c s="25" t="s">
        <v>148</v>
      </c>
      <c s="26">
        <v>14.132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25.5">
      <c r="A47" s="28" t="s">
        <v>43</v>
      </c>
      <c r="E47" s="29" t="s">
        <v>784</v>
      </c>
    </row>
    <row r="48" spans="1:5" ht="38.25">
      <c r="A48" s="30" t="s">
        <v>45</v>
      </c>
      <c r="E48" s="31" t="s">
        <v>785</v>
      </c>
    </row>
    <row r="49" spans="1:5" ht="63.75">
      <c r="A49" t="s">
        <v>46</v>
      </c>
      <c r="E49" s="29" t="s">
        <v>308</v>
      </c>
    </row>
    <row r="50" spans="1:16" ht="12.75">
      <c r="A50" s="18" t="s">
        <v>38</v>
      </c>
      <c s="23" t="s">
        <v>87</v>
      </c>
      <c s="23" t="s">
        <v>169</v>
      </c>
      <c s="18" t="s">
        <v>40</v>
      </c>
      <c s="24" t="s">
        <v>170</v>
      </c>
      <c s="25" t="s">
        <v>148</v>
      </c>
      <c s="26">
        <v>172.735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38.25">
      <c r="A51" s="28" t="s">
        <v>43</v>
      </c>
      <c r="E51" s="29" t="s">
        <v>786</v>
      </c>
    </row>
    <row r="52" spans="1:5" ht="12.75">
      <c r="A52" s="30" t="s">
        <v>45</v>
      </c>
      <c r="E52" s="31" t="s">
        <v>787</v>
      </c>
    </row>
    <row r="53" spans="1:5" ht="344.25">
      <c r="A53" t="s">
        <v>46</v>
      </c>
      <c r="E53" s="29" t="s">
        <v>173</v>
      </c>
    </row>
    <row r="54" spans="1:16" ht="12.75">
      <c r="A54" s="18" t="s">
        <v>38</v>
      </c>
      <c s="23" t="s">
        <v>91</v>
      </c>
      <c s="23" t="s">
        <v>312</v>
      </c>
      <c s="18" t="s">
        <v>175</v>
      </c>
      <c s="24" t="s">
        <v>313</v>
      </c>
      <c s="25" t="s">
        <v>148</v>
      </c>
      <c s="26">
        <v>46.927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63.75">
      <c r="A55" s="28" t="s">
        <v>43</v>
      </c>
      <c r="E55" s="29" t="s">
        <v>788</v>
      </c>
    </row>
    <row r="56" spans="1:5" ht="51">
      <c r="A56" s="30" t="s">
        <v>45</v>
      </c>
      <c r="E56" s="31" t="s">
        <v>789</v>
      </c>
    </row>
    <row r="57" spans="1:5" ht="344.25">
      <c r="A57" t="s">
        <v>46</v>
      </c>
      <c r="E57" s="29" t="s">
        <v>173</v>
      </c>
    </row>
    <row r="58" spans="1:16" ht="12.75">
      <c r="A58" s="18" t="s">
        <v>38</v>
      </c>
      <c s="23" t="s">
        <v>94</v>
      </c>
      <c s="23" t="s">
        <v>312</v>
      </c>
      <c s="18" t="s">
        <v>181</v>
      </c>
      <c s="24" t="s">
        <v>313</v>
      </c>
      <c s="25" t="s">
        <v>148</v>
      </c>
      <c s="26">
        <v>427.522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63.75">
      <c r="A59" s="28" t="s">
        <v>43</v>
      </c>
      <c r="E59" s="29" t="s">
        <v>790</v>
      </c>
    </row>
    <row r="60" spans="1:5" ht="255">
      <c r="A60" s="30" t="s">
        <v>45</v>
      </c>
      <c r="E60" s="31" t="s">
        <v>791</v>
      </c>
    </row>
    <row r="61" spans="1:5" ht="344.25">
      <c r="A61" t="s">
        <v>46</v>
      </c>
      <c r="E61" s="29" t="s">
        <v>173</v>
      </c>
    </row>
    <row r="62" spans="1:16" ht="12.75">
      <c r="A62" s="18" t="s">
        <v>38</v>
      </c>
      <c s="23" t="s">
        <v>97</v>
      </c>
      <c s="23" t="s">
        <v>792</v>
      </c>
      <c s="18" t="s">
        <v>40</v>
      </c>
      <c s="24" t="s">
        <v>793</v>
      </c>
      <c s="25" t="s">
        <v>148</v>
      </c>
      <c s="26">
        <v>172.734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38.25">
      <c r="A63" s="28" t="s">
        <v>43</v>
      </c>
      <c r="E63" s="29" t="s">
        <v>794</v>
      </c>
    </row>
    <row r="64" spans="1:5" ht="63.75">
      <c r="A64" s="30" t="s">
        <v>45</v>
      </c>
      <c r="E64" s="31" t="s">
        <v>795</v>
      </c>
    </row>
    <row r="65" spans="1:5" ht="267.75">
      <c r="A65" t="s">
        <v>46</v>
      </c>
      <c r="E65" s="29" t="s">
        <v>189</v>
      </c>
    </row>
    <row r="66" spans="1:16" ht="12.75">
      <c r="A66" s="18" t="s">
        <v>38</v>
      </c>
      <c s="23" t="s">
        <v>100</v>
      </c>
      <c s="23" t="s">
        <v>174</v>
      </c>
      <c s="18" t="s">
        <v>175</v>
      </c>
      <c s="24" t="s">
        <v>176</v>
      </c>
      <c s="25" t="s">
        <v>148</v>
      </c>
      <c s="26">
        <v>901.64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177</v>
      </c>
    </row>
    <row r="68" spans="1:5" ht="178.5">
      <c r="A68" s="30" t="s">
        <v>45</v>
      </c>
      <c r="E68" s="31" t="s">
        <v>796</v>
      </c>
    </row>
    <row r="69" spans="1:5" ht="191.25">
      <c r="A69" t="s">
        <v>46</v>
      </c>
      <c r="E69" s="29" t="s">
        <v>179</v>
      </c>
    </row>
    <row r="70" spans="1:16" ht="12.75">
      <c r="A70" s="18" t="s">
        <v>38</v>
      </c>
      <c s="23" t="s">
        <v>180</v>
      </c>
      <c s="23" t="s">
        <v>174</v>
      </c>
      <c s="18" t="s">
        <v>181</v>
      </c>
      <c s="24" t="s">
        <v>176</v>
      </c>
      <c s="25" t="s">
        <v>148</v>
      </c>
      <c s="26">
        <v>248.283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182</v>
      </c>
    </row>
    <row r="72" spans="1:5" ht="51">
      <c r="A72" s="30" t="s">
        <v>45</v>
      </c>
      <c r="E72" s="31" t="s">
        <v>797</v>
      </c>
    </row>
    <row r="73" spans="1:5" ht="191.25">
      <c r="A73" t="s">
        <v>46</v>
      </c>
      <c r="E73" s="29" t="s">
        <v>179</v>
      </c>
    </row>
    <row r="74" spans="1:16" ht="12.75">
      <c r="A74" s="18" t="s">
        <v>38</v>
      </c>
      <c s="23" t="s">
        <v>184</v>
      </c>
      <c s="23" t="s">
        <v>174</v>
      </c>
      <c s="18" t="s">
        <v>798</v>
      </c>
      <c s="24" t="s">
        <v>176</v>
      </c>
      <c s="25" t="s">
        <v>148</v>
      </c>
      <c s="26">
        <v>75.548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25.5">
      <c r="A75" s="28" t="s">
        <v>43</v>
      </c>
      <c r="E75" s="29" t="s">
        <v>799</v>
      </c>
    </row>
    <row r="76" spans="1:5" ht="63.75">
      <c r="A76" s="30" t="s">
        <v>45</v>
      </c>
      <c r="E76" s="31" t="s">
        <v>800</v>
      </c>
    </row>
    <row r="77" spans="1:5" ht="191.25">
      <c r="A77" t="s">
        <v>46</v>
      </c>
      <c r="E77" s="29" t="s">
        <v>179</v>
      </c>
    </row>
    <row r="78" spans="1:16" ht="12.75">
      <c r="A78" s="18" t="s">
        <v>38</v>
      </c>
      <c s="23" t="s">
        <v>191</v>
      </c>
      <c s="23" t="s">
        <v>343</v>
      </c>
      <c s="18" t="s">
        <v>175</v>
      </c>
      <c s="24" t="s">
        <v>344</v>
      </c>
      <c s="25" t="s">
        <v>148</v>
      </c>
      <c s="26">
        <v>667.791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76.5">
      <c r="A79" s="28" t="s">
        <v>43</v>
      </c>
      <c r="E79" s="29" t="s">
        <v>801</v>
      </c>
    </row>
    <row r="80" spans="1:5" ht="229.5">
      <c r="A80" s="30" t="s">
        <v>45</v>
      </c>
      <c r="E80" s="31" t="s">
        <v>802</v>
      </c>
    </row>
    <row r="81" spans="1:5" ht="229.5">
      <c r="A81" t="s">
        <v>46</v>
      </c>
      <c r="E81" s="29" t="s">
        <v>347</v>
      </c>
    </row>
    <row r="82" spans="1:16" ht="12.75">
      <c r="A82" s="18" t="s">
        <v>38</v>
      </c>
      <c s="23" t="s">
        <v>197</v>
      </c>
      <c s="23" t="s">
        <v>343</v>
      </c>
      <c s="18" t="s">
        <v>181</v>
      </c>
      <c s="24" t="s">
        <v>344</v>
      </c>
      <c s="25" t="s">
        <v>148</v>
      </c>
      <c s="26">
        <v>356.877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51">
      <c r="A83" s="28" t="s">
        <v>43</v>
      </c>
      <c r="E83" s="29" t="s">
        <v>803</v>
      </c>
    </row>
    <row r="84" spans="1:5" ht="76.5">
      <c r="A84" s="30" t="s">
        <v>45</v>
      </c>
      <c r="E84" s="31" t="s">
        <v>804</v>
      </c>
    </row>
    <row r="85" spans="1:5" ht="229.5">
      <c r="A85" t="s">
        <v>46</v>
      </c>
      <c r="E85" s="29" t="s">
        <v>347</v>
      </c>
    </row>
    <row r="86" spans="1:16" ht="12.75">
      <c r="A86" s="18" t="s">
        <v>38</v>
      </c>
      <c s="23" t="s">
        <v>203</v>
      </c>
      <c s="23" t="s">
        <v>349</v>
      </c>
      <c s="18" t="s">
        <v>40</v>
      </c>
      <c s="24" t="s">
        <v>350</v>
      </c>
      <c s="25" t="s">
        <v>148</v>
      </c>
      <c s="26">
        <v>301.708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89.25">
      <c r="A87" s="28" t="s">
        <v>43</v>
      </c>
      <c r="E87" s="29" t="s">
        <v>805</v>
      </c>
    </row>
    <row r="88" spans="1:5" ht="114.75">
      <c r="A88" s="30" t="s">
        <v>45</v>
      </c>
      <c r="E88" s="31" t="s">
        <v>806</v>
      </c>
    </row>
    <row r="89" spans="1:5" ht="242.25">
      <c r="A89" t="s">
        <v>46</v>
      </c>
      <c r="E89" s="29" t="s">
        <v>352</v>
      </c>
    </row>
    <row r="90" spans="1:16" ht="12.75">
      <c r="A90" s="18" t="s">
        <v>38</v>
      </c>
      <c s="23" t="s">
        <v>209</v>
      </c>
      <c s="23" t="s">
        <v>359</v>
      </c>
      <c s="18" t="s">
        <v>40</v>
      </c>
      <c s="24" t="s">
        <v>360</v>
      </c>
      <c s="25" t="s">
        <v>148</v>
      </c>
      <c s="26">
        <v>22.152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25.5">
      <c r="A91" s="28" t="s">
        <v>43</v>
      </c>
      <c r="E91" s="29" t="s">
        <v>807</v>
      </c>
    </row>
    <row r="92" spans="1:5" ht="12.75">
      <c r="A92" s="30" t="s">
        <v>45</v>
      </c>
      <c r="E92" s="31" t="s">
        <v>808</v>
      </c>
    </row>
    <row r="93" spans="1:5" ht="306">
      <c r="A93" t="s">
        <v>46</v>
      </c>
      <c r="E93" s="29" t="s">
        <v>363</v>
      </c>
    </row>
    <row r="94" spans="1:16" ht="12.75">
      <c r="A94" s="18" t="s">
        <v>38</v>
      </c>
      <c s="23" t="s">
        <v>214</v>
      </c>
      <c s="23" t="s">
        <v>809</v>
      </c>
      <c s="18" t="s">
        <v>40</v>
      </c>
      <c s="24" t="s">
        <v>810</v>
      </c>
      <c s="25" t="s">
        <v>148</v>
      </c>
      <c s="26">
        <v>107.332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25.5">
      <c r="A95" s="28" t="s">
        <v>43</v>
      </c>
      <c r="E95" s="29" t="s">
        <v>811</v>
      </c>
    </row>
    <row r="96" spans="1:5" ht="51">
      <c r="A96" s="30" t="s">
        <v>45</v>
      </c>
      <c r="E96" s="31" t="s">
        <v>812</v>
      </c>
    </row>
    <row r="97" spans="1:5" ht="242.25">
      <c r="A97" t="s">
        <v>46</v>
      </c>
      <c r="E97" s="29" t="s">
        <v>813</v>
      </c>
    </row>
    <row r="98" spans="1:16" ht="12.75">
      <c r="A98" s="18" t="s">
        <v>38</v>
      </c>
      <c s="23" t="s">
        <v>219</v>
      </c>
      <c s="23" t="s">
        <v>373</v>
      </c>
      <c s="18" t="s">
        <v>175</v>
      </c>
      <c s="24" t="s">
        <v>374</v>
      </c>
      <c s="25" t="s">
        <v>148</v>
      </c>
      <c s="26">
        <v>15.885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51">
      <c r="A99" s="28" t="s">
        <v>43</v>
      </c>
      <c r="E99" s="29" t="s">
        <v>814</v>
      </c>
    </row>
    <row r="100" spans="1:5" ht="114.75">
      <c r="A100" s="30" t="s">
        <v>45</v>
      </c>
      <c r="E100" s="31" t="s">
        <v>815</v>
      </c>
    </row>
    <row r="101" spans="1:5" ht="38.25">
      <c r="A101" t="s">
        <v>46</v>
      </c>
      <c r="E101" s="29" t="s">
        <v>377</v>
      </c>
    </row>
    <row r="102" spans="1:16" ht="12.75">
      <c r="A102" s="18" t="s">
        <v>38</v>
      </c>
      <c s="23" t="s">
        <v>224</v>
      </c>
      <c s="23" t="s">
        <v>373</v>
      </c>
      <c s="18" t="s">
        <v>181</v>
      </c>
      <c s="24" t="s">
        <v>374</v>
      </c>
      <c s="25" t="s">
        <v>148</v>
      </c>
      <c s="26">
        <v>18.675</v>
      </c>
      <c s="27">
        <v>0</v>
      </c>
      <c s="27">
        <f>ROUND(ROUND(H102,2)*ROUND(G102,3),2)</f>
      </c>
      <c r="O102">
        <f>(I102*21)/100</f>
      </c>
      <c t="s">
        <v>16</v>
      </c>
    </row>
    <row r="103" spans="1:5" ht="63.75">
      <c r="A103" s="28" t="s">
        <v>43</v>
      </c>
      <c r="E103" s="29" t="s">
        <v>816</v>
      </c>
    </row>
    <row r="104" spans="1:5" ht="89.25">
      <c r="A104" s="30" t="s">
        <v>45</v>
      </c>
      <c r="E104" s="31" t="s">
        <v>817</v>
      </c>
    </row>
    <row r="105" spans="1:5" ht="38.25">
      <c r="A105" t="s">
        <v>46</v>
      </c>
      <c r="E105" s="29" t="s">
        <v>377</v>
      </c>
    </row>
    <row r="106" spans="1:16" ht="12.75">
      <c r="A106" s="18" t="s">
        <v>38</v>
      </c>
      <c s="23" t="s">
        <v>316</v>
      </c>
      <c s="23" t="s">
        <v>379</v>
      </c>
      <c s="18" t="s">
        <v>40</v>
      </c>
      <c s="24" t="s">
        <v>380</v>
      </c>
      <c s="25" t="s">
        <v>148</v>
      </c>
      <c s="26">
        <v>7.81</v>
      </c>
      <c s="27">
        <v>0</v>
      </c>
      <c s="27">
        <f>ROUND(ROUND(H106,2)*ROUND(G106,3),2)</f>
      </c>
      <c r="O106">
        <f>(I106*21)/100</f>
      </c>
      <c t="s">
        <v>16</v>
      </c>
    </row>
    <row r="107" spans="1:5" ht="38.25">
      <c r="A107" s="28" t="s">
        <v>43</v>
      </c>
      <c r="E107" s="29" t="s">
        <v>818</v>
      </c>
    </row>
    <row r="108" spans="1:5" ht="38.25">
      <c r="A108" s="30" t="s">
        <v>45</v>
      </c>
      <c r="E108" s="31" t="s">
        <v>819</v>
      </c>
    </row>
    <row r="109" spans="1:5" ht="38.25">
      <c r="A109" t="s">
        <v>46</v>
      </c>
      <c r="E109" s="29" t="s">
        <v>383</v>
      </c>
    </row>
    <row r="110" spans="1:16" ht="12.75">
      <c r="A110" s="18" t="s">
        <v>38</v>
      </c>
      <c s="23" t="s">
        <v>321</v>
      </c>
      <c s="23" t="s">
        <v>385</v>
      </c>
      <c s="18" t="s">
        <v>40</v>
      </c>
      <c s="24" t="s">
        <v>386</v>
      </c>
      <c s="25" t="s">
        <v>121</v>
      </c>
      <c s="26">
        <v>370.76</v>
      </c>
      <c s="27">
        <v>0</v>
      </c>
      <c s="27">
        <f>ROUND(ROUND(H110,2)*ROUND(G110,3),2)</f>
      </c>
      <c r="O110">
        <f>(I110*21)/100</f>
      </c>
      <c t="s">
        <v>16</v>
      </c>
    </row>
    <row r="111" spans="1:5" ht="25.5">
      <c r="A111" s="28" t="s">
        <v>43</v>
      </c>
      <c r="E111" s="29" t="s">
        <v>820</v>
      </c>
    </row>
    <row r="112" spans="1:5" ht="216.75">
      <c r="A112" s="30" t="s">
        <v>45</v>
      </c>
      <c r="E112" s="31" t="s">
        <v>821</v>
      </c>
    </row>
    <row r="113" spans="1:5" ht="25.5">
      <c r="A113" t="s">
        <v>46</v>
      </c>
      <c r="E113" s="29" t="s">
        <v>389</v>
      </c>
    </row>
    <row r="114" spans="1:16" ht="12.75">
      <c r="A114" s="18" t="s">
        <v>38</v>
      </c>
      <c s="23" t="s">
        <v>326</v>
      </c>
      <c s="23" t="s">
        <v>391</v>
      </c>
      <c s="18" t="s">
        <v>40</v>
      </c>
      <c s="24" t="s">
        <v>392</v>
      </c>
      <c s="25" t="s">
        <v>121</v>
      </c>
      <c s="26">
        <v>370.76</v>
      </c>
      <c s="27">
        <v>0</v>
      </c>
      <c s="27">
        <f>ROUND(ROUND(H114,2)*ROUND(G114,3),2)</f>
      </c>
      <c r="O114">
        <f>(I114*21)/100</f>
      </c>
      <c t="s">
        <v>16</v>
      </c>
    </row>
    <row r="115" spans="1:5" ht="12.75">
      <c r="A115" s="28" t="s">
        <v>43</v>
      </c>
      <c r="E115" s="29" t="s">
        <v>822</v>
      </c>
    </row>
    <row r="116" spans="1:5" ht="12.75">
      <c r="A116" s="30" t="s">
        <v>45</v>
      </c>
      <c r="E116" s="31" t="s">
        <v>40</v>
      </c>
    </row>
    <row r="117" spans="1:5" ht="38.25">
      <c r="A117" t="s">
        <v>46</v>
      </c>
      <c r="E117" s="29" t="s">
        <v>395</v>
      </c>
    </row>
    <row r="118" spans="1:16" ht="12.75">
      <c r="A118" s="18" t="s">
        <v>38</v>
      </c>
      <c s="23" t="s">
        <v>331</v>
      </c>
      <c s="23" t="s">
        <v>397</v>
      </c>
      <c s="18" t="s">
        <v>40</v>
      </c>
      <c s="24" t="s">
        <v>398</v>
      </c>
      <c s="25" t="s">
        <v>121</v>
      </c>
      <c s="26">
        <v>370.76</v>
      </c>
      <c s="27">
        <v>0</v>
      </c>
      <c s="27">
        <f>ROUND(ROUND(H118,2)*ROUND(G118,3),2)</f>
      </c>
      <c r="O118">
        <f>(I118*21)/100</f>
      </c>
      <c t="s">
        <v>16</v>
      </c>
    </row>
    <row r="119" spans="1:5" ht="12.75">
      <c r="A119" s="28" t="s">
        <v>43</v>
      </c>
      <c r="E119" s="29" t="s">
        <v>822</v>
      </c>
    </row>
    <row r="120" spans="1:5" ht="12.75">
      <c r="A120" s="30" t="s">
        <v>45</v>
      </c>
      <c r="E120" s="31" t="s">
        <v>40</v>
      </c>
    </row>
    <row r="121" spans="1:5" ht="25.5">
      <c r="A121" t="s">
        <v>46</v>
      </c>
      <c r="E121" s="29" t="s">
        <v>401</v>
      </c>
    </row>
    <row r="122" spans="1:18" ht="12.75" customHeight="1">
      <c r="A122" s="5" t="s">
        <v>36</v>
      </c>
      <c s="5"/>
      <c s="35" t="s">
        <v>16</v>
      </c>
      <c s="5"/>
      <c s="21" t="s">
        <v>402</v>
      </c>
      <c s="5"/>
      <c s="5"/>
      <c s="5"/>
      <c s="36">
        <f>0+Q122</f>
      </c>
      <c r="O122">
        <f>0+R122</f>
      </c>
      <c r="Q122">
        <f>0+I123+I127+I131+I135+I139+I143+I147+I151+I155+I159+I163+I167</f>
      </c>
      <c>
        <f>0+O123+O127+O131+O135+O139+O143+O147+O151+O155+O159+O163+O167</f>
      </c>
    </row>
    <row r="123" spans="1:16" ht="12.75">
      <c r="A123" s="18" t="s">
        <v>38</v>
      </c>
      <c s="23" t="s">
        <v>336</v>
      </c>
      <c s="23" t="s">
        <v>823</v>
      </c>
      <c s="18" t="s">
        <v>40</v>
      </c>
      <c s="24" t="s">
        <v>824</v>
      </c>
      <c s="25" t="s">
        <v>148</v>
      </c>
      <c s="26">
        <v>2.34</v>
      </c>
      <c s="27">
        <v>0</v>
      </c>
      <c s="27">
        <f>ROUND(ROUND(H123,2)*ROUND(G123,3),2)</f>
      </c>
      <c r="O123">
        <f>(I123*21)/100</f>
      </c>
      <c t="s">
        <v>16</v>
      </c>
    </row>
    <row r="124" spans="1:5" ht="25.5">
      <c r="A124" s="28" t="s">
        <v>43</v>
      </c>
      <c r="E124" s="29" t="s">
        <v>825</v>
      </c>
    </row>
    <row r="125" spans="1:5" ht="12.75">
      <c r="A125" s="30" t="s">
        <v>45</v>
      </c>
      <c r="E125" s="31" t="s">
        <v>826</v>
      </c>
    </row>
    <row r="126" spans="1:5" ht="51">
      <c r="A126" t="s">
        <v>46</v>
      </c>
      <c r="E126" s="29" t="s">
        <v>827</v>
      </c>
    </row>
    <row r="127" spans="1:16" ht="12.75">
      <c r="A127" s="18" t="s">
        <v>38</v>
      </c>
      <c s="23" t="s">
        <v>342</v>
      </c>
      <c s="23" t="s">
        <v>828</v>
      </c>
      <c s="18" t="s">
        <v>40</v>
      </c>
      <c s="24" t="s">
        <v>829</v>
      </c>
      <c s="25" t="s">
        <v>148</v>
      </c>
      <c s="26">
        <v>0.036</v>
      </c>
      <c s="27">
        <v>0</v>
      </c>
      <c s="27">
        <f>ROUND(ROUND(H127,2)*ROUND(G127,3),2)</f>
      </c>
      <c r="O127">
        <f>(I127*21)/100</f>
      </c>
      <c t="s">
        <v>16</v>
      </c>
    </row>
    <row r="128" spans="1:5" ht="12.75">
      <c r="A128" s="28" t="s">
        <v>43</v>
      </c>
      <c r="E128" s="29" t="s">
        <v>830</v>
      </c>
    </row>
    <row r="129" spans="1:5" ht="12.75">
      <c r="A129" s="30" t="s">
        <v>45</v>
      </c>
      <c r="E129" s="31" t="s">
        <v>831</v>
      </c>
    </row>
    <row r="130" spans="1:5" ht="51">
      <c r="A130" t="s">
        <v>46</v>
      </c>
      <c r="E130" s="29" t="s">
        <v>827</v>
      </c>
    </row>
    <row r="131" spans="1:16" ht="12.75">
      <c r="A131" s="18" t="s">
        <v>38</v>
      </c>
      <c s="23" t="s">
        <v>348</v>
      </c>
      <c s="23" t="s">
        <v>832</v>
      </c>
      <c s="18" t="s">
        <v>40</v>
      </c>
      <c s="24" t="s">
        <v>833</v>
      </c>
      <c s="25" t="s">
        <v>148</v>
      </c>
      <c s="26">
        <v>120.84</v>
      </c>
      <c s="27">
        <v>0</v>
      </c>
      <c s="27">
        <f>ROUND(ROUND(H131,2)*ROUND(G131,3),2)</f>
      </c>
      <c r="O131">
        <f>(I131*21)/100</f>
      </c>
      <c t="s">
        <v>16</v>
      </c>
    </row>
    <row r="132" spans="1:5" ht="25.5">
      <c r="A132" s="28" t="s">
        <v>43</v>
      </c>
      <c r="E132" s="29" t="s">
        <v>834</v>
      </c>
    </row>
    <row r="133" spans="1:5" ht="38.25">
      <c r="A133" s="30" t="s">
        <v>45</v>
      </c>
      <c r="E133" s="31" t="s">
        <v>835</v>
      </c>
    </row>
    <row r="134" spans="1:5" ht="409.5">
      <c r="A134" t="s">
        <v>46</v>
      </c>
      <c r="E134" s="29" t="s">
        <v>836</v>
      </c>
    </row>
    <row r="135" spans="1:16" ht="12.75">
      <c r="A135" s="18" t="s">
        <v>38</v>
      </c>
      <c s="23" t="s">
        <v>353</v>
      </c>
      <c s="23" t="s">
        <v>837</v>
      </c>
      <c s="18" t="s">
        <v>40</v>
      </c>
      <c s="24" t="s">
        <v>838</v>
      </c>
      <c s="25" t="s">
        <v>107</v>
      </c>
      <c s="26">
        <v>9.667</v>
      </c>
      <c s="27">
        <v>0</v>
      </c>
      <c s="27">
        <f>ROUND(ROUND(H135,2)*ROUND(G135,3),2)</f>
      </c>
      <c r="O135">
        <f>(I135*21)/100</f>
      </c>
      <c t="s">
        <v>16</v>
      </c>
    </row>
    <row r="136" spans="1:5" ht="12.75">
      <c r="A136" s="28" t="s">
        <v>43</v>
      </c>
      <c r="E136" s="29" t="s">
        <v>839</v>
      </c>
    </row>
    <row r="137" spans="1:5" ht="12.75">
      <c r="A137" s="30" t="s">
        <v>45</v>
      </c>
      <c r="E137" s="31" t="s">
        <v>840</v>
      </c>
    </row>
    <row r="138" spans="1:5" ht="267.75">
      <c r="A138" t="s">
        <v>46</v>
      </c>
      <c r="E138" s="29" t="s">
        <v>841</v>
      </c>
    </row>
    <row r="139" spans="1:16" ht="12.75">
      <c r="A139" s="18" t="s">
        <v>38</v>
      </c>
      <c s="23" t="s">
        <v>358</v>
      </c>
      <c s="23" t="s">
        <v>842</v>
      </c>
      <c s="18" t="s">
        <v>40</v>
      </c>
      <c s="24" t="s">
        <v>843</v>
      </c>
      <c s="25" t="s">
        <v>107</v>
      </c>
      <c s="26">
        <v>0.357</v>
      </c>
      <c s="27">
        <v>0</v>
      </c>
      <c s="27">
        <f>ROUND(ROUND(H139,2)*ROUND(G139,3),2)</f>
      </c>
      <c r="O139">
        <f>(I139*21)/100</f>
      </c>
      <c t="s">
        <v>16</v>
      </c>
    </row>
    <row r="140" spans="1:5" ht="51">
      <c r="A140" s="28" t="s">
        <v>43</v>
      </c>
      <c r="E140" s="29" t="s">
        <v>844</v>
      </c>
    </row>
    <row r="141" spans="1:5" ht="25.5">
      <c r="A141" s="30" t="s">
        <v>45</v>
      </c>
      <c r="E141" s="31" t="s">
        <v>845</v>
      </c>
    </row>
    <row r="142" spans="1:5" ht="38.25">
      <c r="A142" t="s">
        <v>46</v>
      </c>
      <c r="E142" s="29" t="s">
        <v>846</v>
      </c>
    </row>
    <row r="143" spans="1:16" ht="12.75">
      <c r="A143" s="18" t="s">
        <v>38</v>
      </c>
      <c s="23" t="s">
        <v>364</v>
      </c>
      <c s="23" t="s">
        <v>847</v>
      </c>
      <c s="18" t="s">
        <v>40</v>
      </c>
      <c s="24" t="s">
        <v>848</v>
      </c>
      <c s="25" t="s">
        <v>121</v>
      </c>
      <c s="26">
        <v>5.75</v>
      </c>
      <c s="27">
        <v>0</v>
      </c>
      <c s="27">
        <f>ROUND(ROUND(H143,2)*ROUND(G143,3),2)</f>
      </c>
      <c r="O143">
        <f>(I143*21)/100</f>
      </c>
      <c t="s">
        <v>16</v>
      </c>
    </row>
    <row r="144" spans="1:5" ht="38.25">
      <c r="A144" s="28" t="s">
        <v>43</v>
      </c>
      <c r="E144" s="29" t="s">
        <v>849</v>
      </c>
    </row>
    <row r="145" spans="1:5" ht="12.75">
      <c r="A145" s="30" t="s">
        <v>45</v>
      </c>
      <c r="E145" s="31" t="s">
        <v>850</v>
      </c>
    </row>
    <row r="146" spans="1:5" ht="12.75">
      <c r="A146" t="s">
        <v>46</v>
      </c>
      <c r="E146" s="29" t="s">
        <v>851</v>
      </c>
    </row>
    <row r="147" spans="1:16" ht="12.75">
      <c r="A147" s="18" t="s">
        <v>38</v>
      </c>
      <c s="23" t="s">
        <v>367</v>
      </c>
      <c s="23" t="s">
        <v>852</v>
      </c>
      <c s="18" t="s">
        <v>40</v>
      </c>
      <c s="24" t="s">
        <v>853</v>
      </c>
      <c s="25" t="s">
        <v>160</v>
      </c>
      <c s="26">
        <v>17.5</v>
      </c>
      <c s="27">
        <v>0</v>
      </c>
      <c s="27">
        <f>ROUND(ROUND(H147,2)*ROUND(G147,3),2)</f>
      </c>
      <c r="O147">
        <f>(I147*21)/100</f>
      </c>
      <c t="s">
        <v>16</v>
      </c>
    </row>
    <row r="148" spans="1:5" ht="38.25">
      <c r="A148" s="28" t="s">
        <v>43</v>
      </c>
      <c r="E148" s="29" t="s">
        <v>854</v>
      </c>
    </row>
    <row r="149" spans="1:5" ht="12.75">
      <c r="A149" s="30" t="s">
        <v>45</v>
      </c>
      <c r="E149" s="31" t="s">
        <v>855</v>
      </c>
    </row>
    <row r="150" spans="1:5" ht="63.75">
      <c r="A150" t="s">
        <v>46</v>
      </c>
      <c r="E150" s="29" t="s">
        <v>856</v>
      </c>
    </row>
    <row r="151" spans="1:16" ht="12.75">
      <c r="A151" s="18" t="s">
        <v>38</v>
      </c>
      <c s="23" t="s">
        <v>372</v>
      </c>
      <c s="23" t="s">
        <v>857</v>
      </c>
      <c s="18" t="s">
        <v>40</v>
      </c>
      <c s="24" t="s">
        <v>858</v>
      </c>
      <c s="25" t="s">
        <v>160</v>
      </c>
      <c s="26">
        <v>233.7</v>
      </c>
      <c s="27">
        <v>0</v>
      </c>
      <c s="27">
        <f>ROUND(ROUND(H151,2)*ROUND(G151,3),2)</f>
      </c>
      <c r="O151">
        <f>(I151*21)/100</f>
      </c>
      <c t="s">
        <v>16</v>
      </c>
    </row>
    <row r="152" spans="1:5" ht="51">
      <c r="A152" s="28" t="s">
        <v>43</v>
      </c>
      <c r="E152" s="29" t="s">
        <v>859</v>
      </c>
    </row>
    <row r="153" spans="1:5" ht="38.25">
      <c r="A153" s="30" t="s">
        <v>45</v>
      </c>
      <c r="E153" s="31" t="s">
        <v>860</v>
      </c>
    </row>
    <row r="154" spans="1:5" ht="191.25">
      <c r="A154" t="s">
        <v>46</v>
      </c>
      <c r="E154" s="29" t="s">
        <v>861</v>
      </c>
    </row>
    <row r="155" spans="1:16" ht="12.75">
      <c r="A155" s="18" t="s">
        <v>38</v>
      </c>
      <c s="23" t="s">
        <v>378</v>
      </c>
      <c s="23" t="s">
        <v>862</v>
      </c>
      <c s="18" t="s">
        <v>40</v>
      </c>
      <c s="24" t="s">
        <v>863</v>
      </c>
      <c s="25" t="s">
        <v>148</v>
      </c>
      <c s="26">
        <v>45.456</v>
      </c>
      <c s="27">
        <v>0</v>
      </c>
      <c s="27">
        <f>ROUND(ROUND(H155,2)*ROUND(G155,3),2)</f>
      </c>
      <c r="O155">
        <f>(I155*21)/100</f>
      </c>
      <c t="s">
        <v>16</v>
      </c>
    </row>
    <row r="156" spans="1:5" ht="38.25">
      <c r="A156" s="28" t="s">
        <v>43</v>
      </c>
      <c r="E156" s="29" t="s">
        <v>864</v>
      </c>
    </row>
    <row r="157" spans="1:5" ht="89.25">
      <c r="A157" s="30" t="s">
        <v>45</v>
      </c>
      <c r="E157" s="31" t="s">
        <v>865</v>
      </c>
    </row>
    <row r="158" spans="1:5" ht="395.25">
      <c r="A158" t="s">
        <v>46</v>
      </c>
      <c r="E158" s="29" t="s">
        <v>426</v>
      </c>
    </row>
    <row r="159" spans="1:16" ht="12.75">
      <c r="A159" s="18" t="s">
        <v>38</v>
      </c>
      <c s="23" t="s">
        <v>384</v>
      </c>
      <c s="23" t="s">
        <v>866</v>
      </c>
      <c s="18" t="s">
        <v>40</v>
      </c>
      <c s="24" t="s">
        <v>867</v>
      </c>
      <c s="25" t="s">
        <v>107</v>
      </c>
      <c s="26">
        <v>7.273</v>
      </c>
      <c s="27">
        <v>0</v>
      </c>
      <c s="27">
        <f>ROUND(ROUND(H159,2)*ROUND(G159,3),2)</f>
      </c>
      <c r="O159">
        <f>(I159*21)/100</f>
      </c>
      <c t="s">
        <v>16</v>
      </c>
    </row>
    <row r="160" spans="1:5" ht="38.25">
      <c r="A160" s="28" t="s">
        <v>43</v>
      </c>
      <c r="E160" s="29" t="s">
        <v>868</v>
      </c>
    </row>
    <row r="161" spans="1:5" ht="12.75">
      <c r="A161" s="30" t="s">
        <v>45</v>
      </c>
      <c r="E161" s="31" t="s">
        <v>869</v>
      </c>
    </row>
    <row r="162" spans="1:5" ht="267.75">
      <c r="A162" t="s">
        <v>46</v>
      </c>
      <c r="E162" s="29" t="s">
        <v>870</v>
      </c>
    </row>
    <row r="163" spans="1:16" ht="12.75">
      <c r="A163" s="18" t="s">
        <v>38</v>
      </c>
      <c s="23" t="s">
        <v>390</v>
      </c>
      <c s="23" t="s">
        <v>871</v>
      </c>
      <c s="18" t="s">
        <v>40</v>
      </c>
      <c s="24" t="s">
        <v>872</v>
      </c>
      <c s="25" t="s">
        <v>121</v>
      </c>
      <c s="26">
        <v>166.4</v>
      </c>
      <c s="27">
        <v>0</v>
      </c>
      <c s="27">
        <f>ROUND(ROUND(H163,2)*ROUND(G163,3),2)</f>
      </c>
      <c r="O163">
        <f>(I163*21)/100</f>
      </c>
      <c t="s">
        <v>16</v>
      </c>
    </row>
    <row r="164" spans="1:5" ht="51">
      <c r="A164" s="28" t="s">
        <v>43</v>
      </c>
      <c r="E164" s="29" t="s">
        <v>873</v>
      </c>
    </row>
    <row r="165" spans="1:5" ht="12.75">
      <c r="A165" s="30" t="s">
        <v>45</v>
      </c>
      <c r="E165" s="31" t="s">
        <v>874</v>
      </c>
    </row>
    <row r="166" spans="1:5" ht="102">
      <c r="A166" t="s">
        <v>46</v>
      </c>
      <c r="E166" s="29" t="s">
        <v>875</v>
      </c>
    </row>
    <row r="167" spans="1:16" ht="12.75">
      <c r="A167" s="18" t="s">
        <v>38</v>
      </c>
      <c s="23" t="s">
        <v>396</v>
      </c>
      <c s="23" t="s">
        <v>876</v>
      </c>
      <c s="18" t="s">
        <v>40</v>
      </c>
      <c s="24" t="s">
        <v>877</v>
      </c>
      <c s="25" t="s">
        <v>121</v>
      </c>
      <c s="26">
        <v>83.2</v>
      </c>
      <c s="27">
        <v>0</v>
      </c>
      <c s="27">
        <f>ROUND(ROUND(H167,2)*ROUND(G167,3),2)</f>
      </c>
      <c r="O167">
        <f>(I167*21)/100</f>
      </c>
      <c t="s">
        <v>16</v>
      </c>
    </row>
    <row r="168" spans="1:5" ht="38.25">
      <c r="A168" s="28" t="s">
        <v>43</v>
      </c>
      <c r="E168" s="29" t="s">
        <v>878</v>
      </c>
    </row>
    <row r="169" spans="1:5" ht="12.75">
      <c r="A169" s="30" t="s">
        <v>45</v>
      </c>
      <c r="E169" s="31" t="s">
        <v>879</v>
      </c>
    </row>
    <row r="170" spans="1:5" ht="102">
      <c r="A170" t="s">
        <v>46</v>
      </c>
      <c r="E170" s="29" t="s">
        <v>880</v>
      </c>
    </row>
    <row r="171" spans="1:18" ht="12.75" customHeight="1">
      <c r="A171" s="5" t="s">
        <v>36</v>
      </c>
      <c s="5"/>
      <c s="35" t="s">
        <v>15</v>
      </c>
      <c s="5"/>
      <c s="21" t="s">
        <v>881</v>
      </c>
      <c s="5"/>
      <c s="5"/>
      <c s="5"/>
      <c s="36">
        <f>0+Q171</f>
      </c>
      <c r="O171">
        <f>0+R171</f>
      </c>
      <c r="Q171">
        <f>0+I172+I176+I180+I184+I188+I192+I196</f>
      </c>
      <c>
        <f>0+O172+O176+O180+O184+O188+O192+O196</f>
      </c>
    </row>
    <row r="172" spans="1:16" ht="12.75">
      <c r="A172" s="18" t="s">
        <v>38</v>
      </c>
      <c s="23" t="s">
        <v>403</v>
      </c>
      <c s="23" t="s">
        <v>882</v>
      </c>
      <c s="18" t="s">
        <v>64</v>
      </c>
      <c s="24" t="s">
        <v>883</v>
      </c>
      <c s="25" t="s">
        <v>884</v>
      </c>
      <c s="26">
        <v>39</v>
      </c>
      <c s="27">
        <v>0</v>
      </c>
      <c s="27">
        <f>ROUND(ROUND(H172,2)*ROUND(G172,3),2)</f>
      </c>
      <c r="O172">
        <f>(I172*21)/100</f>
      </c>
      <c t="s">
        <v>16</v>
      </c>
    </row>
    <row r="173" spans="1:5" ht="38.25">
      <c r="A173" s="28" t="s">
        <v>43</v>
      </c>
      <c r="E173" s="29" t="s">
        <v>885</v>
      </c>
    </row>
    <row r="174" spans="1:5" ht="38.25">
      <c r="A174" s="30" t="s">
        <v>45</v>
      </c>
      <c r="E174" s="31" t="s">
        <v>886</v>
      </c>
    </row>
    <row r="175" spans="1:5" ht="25.5">
      <c r="A175" t="s">
        <v>46</v>
      </c>
      <c r="E175" s="29" t="s">
        <v>887</v>
      </c>
    </row>
    <row r="176" spans="1:16" ht="12.75">
      <c r="A176" s="18" t="s">
        <v>38</v>
      </c>
      <c s="23" t="s">
        <v>409</v>
      </c>
      <c s="23" t="s">
        <v>888</v>
      </c>
      <c s="18" t="s">
        <v>40</v>
      </c>
      <c s="24" t="s">
        <v>889</v>
      </c>
      <c s="25" t="s">
        <v>148</v>
      </c>
      <c s="26">
        <v>12.367</v>
      </c>
      <c s="27">
        <v>0</v>
      </c>
      <c s="27">
        <f>ROUND(ROUND(H176,2)*ROUND(G176,3),2)</f>
      </c>
      <c r="O176">
        <f>(I176*21)/100</f>
      </c>
      <c t="s">
        <v>16</v>
      </c>
    </row>
    <row r="177" spans="1:5" ht="38.25">
      <c r="A177" s="28" t="s">
        <v>43</v>
      </c>
      <c r="E177" s="29" t="s">
        <v>890</v>
      </c>
    </row>
    <row r="178" spans="1:5" ht="63.75">
      <c r="A178" s="30" t="s">
        <v>45</v>
      </c>
      <c r="E178" s="31" t="s">
        <v>891</v>
      </c>
    </row>
    <row r="179" spans="1:5" ht="408">
      <c r="A179" t="s">
        <v>46</v>
      </c>
      <c r="E179" s="29" t="s">
        <v>892</v>
      </c>
    </row>
    <row r="180" spans="1:16" ht="12.75">
      <c r="A180" s="18" t="s">
        <v>38</v>
      </c>
      <c s="23" t="s">
        <v>415</v>
      </c>
      <c s="23" t="s">
        <v>893</v>
      </c>
      <c s="18" t="s">
        <v>40</v>
      </c>
      <c s="24" t="s">
        <v>894</v>
      </c>
      <c s="25" t="s">
        <v>107</v>
      </c>
      <c s="26">
        <v>1.855</v>
      </c>
      <c s="27">
        <v>0</v>
      </c>
      <c s="27">
        <f>ROUND(ROUND(H180,2)*ROUND(G180,3),2)</f>
      </c>
      <c r="O180">
        <f>(I180*21)/100</f>
      </c>
      <c t="s">
        <v>16</v>
      </c>
    </row>
    <row r="181" spans="1:5" ht="12.75">
      <c r="A181" s="28" t="s">
        <v>43</v>
      </c>
      <c r="E181" s="29" t="s">
        <v>895</v>
      </c>
    </row>
    <row r="182" spans="1:5" ht="12.75">
      <c r="A182" s="30" t="s">
        <v>45</v>
      </c>
      <c r="E182" s="31" t="s">
        <v>896</v>
      </c>
    </row>
    <row r="183" spans="1:5" ht="242.25">
      <c r="A183" t="s">
        <v>46</v>
      </c>
      <c r="E183" s="29" t="s">
        <v>897</v>
      </c>
    </row>
    <row r="184" spans="1:16" ht="12.75">
      <c r="A184" s="18" t="s">
        <v>38</v>
      </c>
      <c s="23" t="s">
        <v>421</v>
      </c>
      <c s="23" t="s">
        <v>898</v>
      </c>
      <c s="18" t="s">
        <v>40</v>
      </c>
      <c s="24" t="s">
        <v>899</v>
      </c>
      <c s="25" t="s">
        <v>148</v>
      </c>
      <c s="26">
        <v>26.811</v>
      </c>
      <c s="27">
        <v>0</v>
      </c>
      <c s="27">
        <f>ROUND(ROUND(H184,2)*ROUND(G184,3),2)</f>
      </c>
      <c r="O184">
        <f>(I184*21)/100</f>
      </c>
      <c t="s">
        <v>16</v>
      </c>
    </row>
    <row r="185" spans="1:5" ht="51">
      <c r="A185" s="28" t="s">
        <v>43</v>
      </c>
      <c r="E185" s="29" t="s">
        <v>900</v>
      </c>
    </row>
    <row r="186" spans="1:5" ht="63.75">
      <c r="A186" s="30" t="s">
        <v>45</v>
      </c>
      <c r="E186" s="31" t="s">
        <v>901</v>
      </c>
    </row>
    <row r="187" spans="1:5" ht="395.25">
      <c r="A187" t="s">
        <v>46</v>
      </c>
      <c r="E187" s="29" t="s">
        <v>445</v>
      </c>
    </row>
    <row r="188" spans="1:16" ht="12.75">
      <c r="A188" s="18" t="s">
        <v>38</v>
      </c>
      <c s="23" t="s">
        <v>427</v>
      </c>
      <c s="23" t="s">
        <v>902</v>
      </c>
      <c s="18" t="s">
        <v>40</v>
      </c>
      <c s="24" t="s">
        <v>903</v>
      </c>
      <c s="25" t="s">
        <v>107</v>
      </c>
      <c s="26">
        <v>3.754</v>
      </c>
      <c s="27">
        <v>0</v>
      </c>
      <c s="27">
        <f>ROUND(ROUND(H188,2)*ROUND(G188,3),2)</f>
      </c>
      <c r="O188">
        <f>(I188*21)/100</f>
      </c>
      <c t="s">
        <v>16</v>
      </c>
    </row>
    <row r="189" spans="1:5" ht="12.75">
      <c r="A189" s="28" t="s">
        <v>43</v>
      </c>
      <c r="E189" s="29" t="s">
        <v>904</v>
      </c>
    </row>
    <row r="190" spans="1:5" ht="12.75">
      <c r="A190" s="30" t="s">
        <v>45</v>
      </c>
      <c r="E190" s="31" t="s">
        <v>905</v>
      </c>
    </row>
    <row r="191" spans="1:5" ht="267.75">
      <c r="A191" t="s">
        <v>46</v>
      </c>
      <c r="E191" s="29" t="s">
        <v>870</v>
      </c>
    </row>
    <row r="192" spans="1:16" ht="12.75">
      <c r="A192" s="18" t="s">
        <v>38</v>
      </c>
      <c s="23" t="s">
        <v>434</v>
      </c>
      <c s="23" t="s">
        <v>906</v>
      </c>
      <c s="18" t="s">
        <v>40</v>
      </c>
      <c s="24" t="s">
        <v>907</v>
      </c>
      <c s="25" t="s">
        <v>148</v>
      </c>
      <c s="26">
        <v>128.773</v>
      </c>
      <c s="27">
        <v>0</v>
      </c>
      <c s="27">
        <f>ROUND(ROUND(H192,2)*ROUND(G192,3),2)</f>
      </c>
      <c r="O192">
        <f>(I192*21)/100</f>
      </c>
      <c t="s">
        <v>16</v>
      </c>
    </row>
    <row r="193" spans="1:5" ht="51">
      <c r="A193" s="28" t="s">
        <v>43</v>
      </c>
      <c r="E193" s="29" t="s">
        <v>908</v>
      </c>
    </row>
    <row r="194" spans="1:5" ht="51">
      <c r="A194" s="30" t="s">
        <v>45</v>
      </c>
      <c r="E194" s="31" t="s">
        <v>909</v>
      </c>
    </row>
    <row r="195" spans="1:5" ht="395.25">
      <c r="A195" t="s">
        <v>46</v>
      </c>
      <c r="E195" s="29" t="s">
        <v>445</v>
      </c>
    </row>
    <row r="196" spans="1:16" ht="12.75">
      <c r="A196" s="18" t="s">
        <v>38</v>
      </c>
      <c s="23" t="s">
        <v>440</v>
      </c>
      <c s="23" t="s">
        <v>910</v>
      </c>
      <c s="18" t="s">
        <v>40</v>
      </c>
      <c s="24" t="s">
        <v>911</v>
      </c>
      <c s="25" t="s">
        <v>107</v>
      </c>
      <c s="26">
        <v>23.179</v>
      </c>
      <c s="27">
        <v>0</v>
      </c>
      <c s="27">
        <f>ROUND(ROUND(H196,2)*ROUND(G196,3),2)</f>
      </c>
      <c r="O196">
        <f>(I196*21)/100</f>
      </c>
      <c t="s">
        <v>16</v>
      </c>
    </row>
    <row r="197" spans="1:5" ht="12.75">
      <c r="A197" s="28" t="s">
        <v>43</v>
      </c>
      <c r="E197" s="29" t="s">
        <v>912</v>
      </c>
    </row>
    <row r="198" spans="1:5" ht="12.75">
      <c r="A198" s="30" t="s">
        <v>45</v>
      </c>
      <c r="E198" s="31" t="s">
        <v>913</v>
      </c>
    </row>
    <row r="199" spans="1:5" ht="267.75">
      <c r="A199" t="s">
        <v>46</v>
      </c>
      <c r="E199" s="29" t="s">
        <v>870</v>
      </c>
    </row>
    <row r="200" spans="1:18" ht="12.75" customHeight="1">
      <c r="A200" s="5" t="s">
        <v>36</v>
      </c>
      <c s="5"/>
      <c s="35" t="s">
        <v>26</v>
      </c>
      <c s="5"/>
      <c s="21" t="s">
        <v>433</v>
      </c>
      <c s="5"/>
      <c s="5"/>
      <c s="5"/>
      <c s="36">
        <f>0+Q200</f>
      </c>
      <c r="O200">
        <f>0+R200</f>
      </c>
      <c r="Q200">
        <f>0+I201+I205+I209+I213+I217+I221+I225+I229+I233+I237+I241+I245</f>
      </c>
      <c>
        <f>0+O201+O205+O209+O213+O217+O221+O225+O229+O233+O237+O241+O245</f>
      </c>
    </row>
    <row r="201" spans="1:16" ht="12.75">
      <c r="A201" s="18" t="s">
        <v>38</v>
      </c>
      <c s="23" t="s">
        <v>446</v>
      </c>
      <c s="23" t="s">
        <v>914</v>
      </c>
      <c s="18" t="s">
        <v>40</v>
      </c>
      <c s="24" t="s">
        <v>915</v>
      </c>
      <c s="25" t="s">
        <v>148</v>
      </c>
      <c s="26">
        <v>1.262</v>
      </c>
      <c s="27">
        <v>0</v>
      </c>
      <c s="27">
        <f>ROUND(ROUND(H201,2)*ROUND(G201,3),2)</f>
      </c>
      <c r="O201">
        <f>(I201*21)/100</f>
      </c>
      <c t="s">
        <v>16</v>
      </c>
    </row>
    <row r="202" spans="1:5" ht="25.5">
      <c r="A202" s="28" t="s">
        <v>43</v>
      </c>
      <c r="E202" s="29" t="s">
        <v>916</v>
      </c>
    </row>
    <row r="203" spans="1:5" ht="12.75">
      <c r="A203" s="30" t="s">
        <v>45</v>
      </c>
      <c r="E203" s="31" t="s">
        <v>917</v>
      </c>
    </row>
    <row r="204" spans="1:5" ht="242.25">
      <c r="A204" t="s">
        <v>46</v>
      </c>
      <c r="E204" s="29" t="s">
        <v>439</v>
      </c>
    </row>
    <row r="205" spans="1:16" ht="12.75">
      <c r="A205" s="18" t="s">
        <v>38</v>
      </c>
      <c s="23" t="s">
        <v>451</v>
      </c>
      <c s="23" t="s">
        <v>918</v>
      </c>
      <c s="18" t="s">
        <v>175</v>
      </c>
      <c s="24" t="s">
        <v>919</v>
      </c>
      <c s="25" t="s">
        <v>148</v>
      </c>
      <c s="26">
        <v>14.732</v>
      </c>
      <c s="27">
        <v>0</v>
      </c>
      <c s="27">
        <f>ROUND(ROUND(H205,2)*ROUND(G205,3),2)</f>
      </c>
      <c r="O205">
        <f>(I205*21)/100</f>
      </c>
      <c t="s">
        <v>16</v>
      </c>
    </row>
    <row r="206" spans="1:5" ht="38.25">
      <c r="A206" s="28" t="s">
        <v>43</v>
      </c>
      <c r="E206" s="29" t="s">
        <v>920</v>
      </c>
    </row>
    <row r="207" spans="1:5" ht="38.25">
      <c r="A207" s="30" t="s">
        <v>45</v>
      </c>
      <c r="E207" s="31" t="s">
        <v>921</v>
      </c>
    </row>
    <row r="208" spans="1:5" ht="395.25">
      <c r="A208" t="s">
        <v>46</v>
      </c>
      <c r="E208" s="29" t="s">
        <v>445</v>
      </c>
    </row>
    <row r="209" spans="1:16" ht="12.75">
      <c r="A209" s="18" t="s">
        <v>38</v>
      </c>
      <c s="23" t="s">
        <v>454</v>
      </c>
      <c s="23" t="s">
        <v>918</v>
      </c>
      <c s="18" t="s">
        <v>181</v>
      </c>
      <c s="24" t="s">
        <v>919</v>
      </c>
      <c s="25" t="s">
        <v>148</v>
      </c>
      <c s="26">
        <v>16.925</v>
      </c>
      <c s="27">
        <v>0</v>
      </c>
      <c s="27">
        <f>ROUND(ROUND(H209,2)*ROUND(G209,3),2)</f>
      </c>
      <c r="O209">
        <f>(I209*21)/100</f>
      </c>
      <c t="s">
        <v>16</v>
      </c>
    </row>
    <row r="210" spans="1:5" ht="38.25">
      <c r="A210" s="28" t="s">
        <v>43</v>
      </c>
      <c r="E210" s="29" t="s">
        <v>922</v>
      </c>
    </row>
    <row r="211" spans="1:5" ht="127.5">
      <c r="A211" s="30" t="s">
        <v>45</v>
      </c>
      <c r="E211" s="31" t="s">
        <v>923</v>
      </c>
    </row>
    <row r="212" spans="1:5" ht="395.25">
      <c r="A212" t="s">
        <v>46</v>
      </c>
      <c r="E212" s="29" t="s">
        <v>445</v>
      </c>
    </row>
    <row r="213" spans="1:16" ht="12.75">
      <c r="A213" s="18" t="s">
        <v>38</v>
      </c>
      <c s="23" t="s">
        <v>461</v>
      </c>
      <c s="23" t="s">
        <v>441</v>
      </c>
      <c s="18" t="s">
        <v>175</v>
      </c>
      <c s="24" t="s">
        <v>442</v>
      </c>
      <c s="25" t="s">
        <v>148</v>
      </c>
      <c s="26">
        <v>43.562</v>
      </c>
      <c s="27">
        <v>0</v>
      </c>
      <c s="27">
        <f>ROUND(ROUND(H213,2)*ROUND(G213,3),2)</f>
      </c>
      <c r="O213">
        <f>(I213*21)/100</f>
      </c>
      <c t="s">
        <v>16</v>
      </c>
    </row>
    <row r="214" spans="1:5" ht="63.75">
      <c r="A214" s="28" t="s">
        <v>43</v>
      </c>
      <c r="E214" s="29" t="s">
        <v>924</v>
      </c>
    </row>
    <row r="215" spans="1:5" ht="178.5">
      <c r="A215" s="30" t="s">
        <v>45</v>
      </c>
      <c r="E215" s="31" t="s">
        <v>925</v>
      </c>
    </row>
    <row r="216" spans="1:5" ht="395.25">
      <c r="A216" t="s">
        <v>46</v>
      </c>
      <c r="E216" s="29" t="s">
        <v>445</v>
      </c>
    </row>
    <row r="217" spans="1:16" ht="12.75">
      <c r="A217" s="18" t="s">
        <v>38</v>
      </c>
      <c s="23" t="s">
        <v>467</v>
      </c>
      <c s="23" t="s">
        <v>441</v>
      </c>
      <c s="18" t="s">
        <v>181</v>
      </c>
      <c s="24" t="s">
        <v>442</v>
      </c>
      <c s="25" t="s">
        <v>148</v>
      </c>
      <c s="26">
        <v>1.256</v>
      </c>
      <c s="27">
        <v>0</v>
      </c>
      <c s="27">
        <f>ROUND(ROUND(H217,2)*ROUND(G217,3),2)</f>
      </c>
      <c r="O217">
        <f>(I217*21)/100</f>
      </c>
      <c t="s">
        <v>16</v>
      </c>
    </row>
    <row r="218" spans="1:5" ht="12.75">
      <c r="A218" s="28" t="s">
        <v>43</v>
      </c>
      <c r="E218" s="29" t="s">
        <v>926</v>
      </c>
    </row>
    <row r="219" spans="1:5" ht="12.75">
      <c r="A219" s="30" t="s">
        <v>45</v>
      </c>
      <c r="E219" s="31" t="s">
        <v>927</v>
      </c>
    </row>
    <row r="220" spans="1:5" ht="395.25">
      <c r="A220" t="s">
        <v>46</v>
      </c>
      <c r="E220" s="29" t="s">
        <v>445</v>
      </c>
    </row>
    <row r="221" spans="1:16" ht="12.75">
      <c r="A221" s="18" t="s">
        <v>38</v>
      </c>
      <c s="23" t="s">
        <v>472</v>
      </c>
      <c s="23" t="s">
        <v>447</v>
      </c>
      <c s="18" t="s">
        <v>40</v>
      </c>
      <c s="24" t="s">
        <v>448</v>
      </c>
      <c s="25" t="s">
        <v>148</v>
      </c>
      <c s="26">
        <v>40.167</v>
      </c>
      <c s="27">
        <v>0</v>
      </c>
      <c s="27">
        <f>ROUND(ROUND(H221,2)*ROUND(G221,3),2)</f>
      </c>
      <c r="O221">
        <f>(I221*21)/100</f>
      </c>
      <c t="s">
        <v>16</v>
      </c>
    </row>
    <row r="222" spans="1:5" ht="12.75">
      <c r="A222" s="28" t="s">
        <v>43</v>
      </c>
      <c r="E222" s="29" t="s">
        <v>928</v>
      </c>
    </row>
    <row r="223" spans="1:5" ht="63.75">
      <c r="A223" s="30" t="s">
        <v>45</v>
      </c>
      <c r="E223" s="31" t="s">
        <v>929</v>
      </c>
    </row>
    <row r="224" spans="1:5" ht="38.25">
      <c r="A224" t="s">
        <v>46</v>
      </c>
      <c r="E224" s="29" t="s">
        <v>414</v>
      </c>
    </row>
    <row r="225" spans="1:16" ht="12.75">
      <c r="A225" s="18" t="s">
        <v>38</v>
      </c>
      <c s="23" t="s">
        <v>477</v>
      </c>
      <c s="23" t="s">
        <v>930</v>
      </c>
      <c s="18" t="s">
        <v>40</v>
      </c>
      <c s="24" t="s">
        <v>931</v>
      </c>
      <c s="25" t="s">
        <v>148</v>
      </c>
      <c s="26">
        <v>41.07</v>
      </c>
      <c s="27">
        <v>0</v>
      </c>
      <c s="27">
        <f>ROUND(ROUND(H225,2)*ROUND(G225,3),2)</f>
      </c>
      <c r="O225">
        <f>(I225*21)/100</f>
      </c>
      <c t="s">
        <v>16</v>
      </c>
    </row>
    <row r="226" spans="1:5" ht="76.5">
      <c r="A226" s="28" t="s">
        <v>43</v>
      </c>
      <c r="E226" s="29" t="s">
        <v>932</v>
      </c>
    </row>
    <row r="227" spans="1:5" ht="12.75">
      <c r="A227" s="30" t="s">
        <v>45</v>
      </c>
      <c r="E227" s="31" t="s">
        <v>933</v>
      </c>
    </row>
    <row r="228" spans="1:5" ht="38.25">
      <c r="A228" t="s">
        <v>46</v>
      </c>
      <c r="E228" s="29" t="s">
        <v>414</v>
      </c>
    </row>
    <row r="229" spans="1:16" ht="12.75">
      <c r="A229" s="18" t="s">
        <v>38</v>
      </c>
      <c s="23" t="s">
        <v>483</v>
      </c>
      <c s="23" t="s">
        <v>934</v>
      </c>
      <c s="18" t="s">
        <v>40</v>
      </c>
      <c s="24" t="s">
        <v>935</v>
      </c>
      <c s="25" t="s">
        <v>148</v>
      </c>
      <c s="26">
        <v>21.28</v>
      </c>
      <c s="27">
        <v>0</v>
      </c>
      <c s="27">
        <f>ROUND(ROUND(H229,2)*ROUND(G229,3),2)</f>
      </c>
      <c r="O229">
        <f>(I229*21)/100</f>
      </c>
      <c t="s">
        <v>16</v>
      </c>
    </row>
    <row r="230" spans="1:5" ht="25.5">
      <c r="A230" s="28" t="s">
        <v>43</v>
      </c>
      <c r="E230" s="29" t="s">
        <v>936</v>
      </c>
    </row>
    <row r="231" spans="1:5" ht="12.75">
      <c r="A231" s="30" t="s">
        <v>45</v>
      </c>
      <c r="E231" s="31" t="s">
        <v>937</v>
      </c>
    </row>
    <row r="232" spans="1:5" ht="38.25">
      <c r="A232" t="s">
        <v>46</v>
      </c>
      <c r="E232" s="29" t="s">
        <v>938</v>
      </c>
    </row>
    <row r="233" spans="1:16" ht="12.75">
      <c r="A233" s="18" t="s">
        <v>38</v>
      </c>
      <c s="23" t="s">
        <v>486</v>
      </c>
      <c s="23" t="s">
        <v>939</v>
      </c>
      <c s="18" t="s">
        <v>40</v>
      </c>
      <c s="24" t="s">
        <v>940</v>
      </c>
      <c s="25" t="s">
        <v>148</v>
      </c>
      <c s="26">
        <v>7.785</v>
      </c>
      <c s="27">
        <v>0</v>
      </c>
      <c s="27">
        <f>ROUND(ROUND(H233,2)*ROUND(G233,3),2)</f>
      </c>
      <c r="O233">
        <f>(I233*21)/100</f>
      </c>
      <c t="s">
        <v>16</v>
      </c>
    </row>
    <row r="234" spans="1:5" ht="38.25">
      <c r="A234" s="28" t="s">
        <v>43</v>
      </c>
      <c r="E234" s="29" t="s">
        <v>941</v>
      </c>
    </row>
    <row r="235" spans="1:5" ht="38.25">
      <c r="A235" s="30" t="s">
        <v>45</v>
      </c>
      <c r="E235" s="31" t="s">
        <v>942</v>
      </c>
    </row>
    <row r="236" spans="1:5" ht="38.25">
      <c r="A236" t="s">
        <v>46</v>
      </c>
      <c r="E236" s="29" t="s">
        <v>943</v>
      </c>
    </row>
    <row r="237" spans="1:16" ht="12.75">
      <c r="A237" s="18" t="s">
        <v>38</v>
      </c>
      <c s="23" t="s">
        <v>491</v>
      </c>
      <c s="23" t="s">
        <v>455</v>
      </c>
      <c s="18" t="s">
        <v>40</v>
      </c>
      <c s="24" t="s">
        <v>456</v>
      </c>
      <c s="25" t="s">
        <v>148</v>
      </c>
      <c s="26">
        <v>56.544</v>
      </c>
      <c s="27">
        <v>0</v>
      </c>
      <c s="27">
        <f>ROUND(ROUND(H237,2)*ROUND(G237,3),2)</f>
      </c>
      <c r="O237">
        <f>(I237*21)/100</f>
      </c>
      <c t="s">
        <v>16</v>
      </c>
    </row>
    <row r="238" spans="1:5" ht="76.5">
      <c r="A238" s="28" t="s">
        <v>43</v>
      </c>
      <c r="E238" s="29" t="s">
        <v>944</v>
      </c>
    </row>
    <row r="239" spans="1:5" ht="178.5">
      <c r="A239" s="30" t="s">
        <v>45</v>
      </c>
      <c r="E239" s="31" t="s">
        <v>945</v>
      </c>
    </row>
    <row r="240" spans="1:5" ht="102">
      <c r="A240" t="s">
        <v>46</v>
      </c>
      <c r="E240" s="29" t="s">
        <v>459</v>
      </c>
    </row>
    <row r="241" spans="1:16" ht="12.75">
      <c r="A241" s="18" t="s">
        <v>38</v>
      </c>
      <c s="23" t="s">
        <v>497</v>
      </c>
      <c s="23" t="s">
        <v>946</v>
      </c>
      <c s="18" t="s">
        <v>40</v>
      </c>
      <c s="24" t="s">
        <v>947</v>
      </c>
      <c s="25" t="s">
        <v>148</v>
      </c>
      <c s="26">
        <v>1.28</v>
      </c>
      <c s="27">
        <v>0</v>
      </c>
      <c s="27">
        <f>ROUND(ROUND(H241,2)*ROUND(G241,3),2)</f>
      </c>
      <c r="O241">
        <f>(I241*21)/100</f>
      </c>
      <c t="s">
        <v>16</v>
      </c>
    </row>
    <row r="242" spans="1:5" ht="38.25">
      <c r="A242" s="28" t="s">
        <v>43</v>
      </c>
      <c r="E242" s="29" t="s">
        <v>948</v>
      </c>
    </row>
    <row r="243" spans="1:5" ht="12.75">
      <c r="A243" s="30" t="s">
        <v>45</v>
      </c>
      <c r="E243" s="31" t="s">
        <v>949</v>
      </c>
    </row>
    <row r="244" spans="1:5" ht="51">
      <c r="A244" t="s">
        <v>46</v>
      </c>
      <c r="E244" s="29" t="s">
        <v>950</v>
      </c>
    </row>
    <row r="245" spans="1:16" ht="12.75">
      <c r="A245" s="18" t="s">
        <v>38</v>
      </c>
      <c s="23" t="s">
        <v>500</v>
      </c>
      <c s="23" t="s">
        <v>951</v>
      </c>
      <c s="18" t="s">
        <v>40</v>
      </c>
      <c s="24" t="s">
        <v>952</v>
      </c>
      <c s="25" t="s">
        <v>148</v>
      </c>
      <c s="26">
        <v>3.423</v>
      </c>
      <c s="27">
        <v>0</v>
      </c>
      <c s="27">
        <f>ROUND(ROUND(H245,2)*ROUND(G245,3),2)</f>
      </c>
      <c r="O245">
        <f>(I245*21)/100</f>
      </c>
      <c t="s">
        <v>16</v>
      </c>
    </row>
    <row r="246" spans="1:5" ht="38.25">
      <c r="A246" s="28" t="s">
        <v>43</v>
      </c>
      <c r="E246" s="29" t="s">
        <v>953</v>
      </c>
    </row>
    <row r="247" spans="1:5" ht="89.25">
      <c r="A247" s="30" t="s">
        <v>45</v>
      </c>
      <c r="E247" s="31" t="s">
        <v>954</v>
      </c>
    </row>
    <row r="248" spans="1:5" ht="382.5">
      <c r="A248" t="s">
        <v>46</v>
      </c>
      <c r="E248" s="29" t="s">
        <v>955</v>
      </c>
    </row>
    <row r="249" spans="1:18" ht="12.75" customHeight="1">
      <c r="A249" s="5" t="s">
        <v>36</v>
      </c>
      <c s="5"/>
      <c s="35" t="s">
        <v>28</v>
      </c>
      <c s="5"/>
      <c s="21" t="s">
        <v>460</v>
      </c>
      <c s="5"/>
      <c s="5"/>
      <c s="5"/>
      <c s="36">
        <f>0+Q249</f>
      </c>
      <c r="O249">
        <f>0+R249</f>
      </c>
      <c r="Q249">
        <f>0+I250+I254+I258+I262+I266+I270+I274+I278+I282+I286+I290+I294+I298</f>
      </c>
      <c>
        <f>0+O250+O254+O258+O262+O266+O270+O274+O278+O282+O286+O290+O294+O298</f>
      </c>
    </row>
    <row r="250" spans="1:16" ht="25.5">
      <c r="A250" s="18" t="s">
        <v>38</v>
      </c>
      <c s="23" t="s">
        <v>505</v>
      </c>
      <c s="23" t="s">
        <v>462</v>
      </c>
      <c s="18" t="s">
        <v>40</v>
      </c>
      <c s="24" t="s">
        <v>463</v>
      </c>
      <c s="25" t="s">
        <v>121</v>
      </c>
      <c s="26">
        <v>119.6</v>
      </c>
      <c s="27">
        <v>0</v>
      </c>
      <c s="27">
        <f>ROUND(ROUND(H250,2)*ROUND(G250,3),2)</f>
      </c>
      <c r="O250">
        <f>(I250*21)/100</f>
      </c>
      <c t="s">
        <v>16</v>
      </c>
    </row>
    <row r="251" spans="1:5" ht="25.5">
      <c r="A251" s="28" t="s">
        <v>43</v>
      </c>
      <c r="E251" s="29" t="s">
        <v>956</v>
      </c>
    </row>
    <row r="252" spans="1:5" ht="38.25">
      <c r="A252" s="30" t="s">
        <v>45</v>
      </c>
      <c r="E252" s="31" t="s">
        <v>957</v>
      </c>
    </row>
    <row r="253" spans="1:5" ht="51">
      <c r="A253" t="s">
        <v>46</v>
      </c>
      <c r="E253" s="29" t="s">
        <v>466</v>
      </c>
    </row>
    <row r="254" spans="1:16" ht="12.75">
      <c r="A254" s="18" t="s">
        <v>38</v>
      </c>
      <c s="23" t="s">
        <v>509</v>
      </c>
      <c s="23" t="s">
        <v>473</v>
      </c>
      <c s="18" t="s">
        <v>40</v>
      </c>
      <c s="24" t="s">
        <v>474</v>
      </c>
      <c s="25" t="s">
        <v>121</v>
      </c>
      <c s="26">
        <v>78.65</v>
      </c>
      <c s="27">
        <v>0</v>
      </c>
      <c s="27">
        <f>ROUND(ROUND(H254,2)*ROUND(G254,3),2)</f>
      </c>
      <c r="O254">
        <f>(I254*21)/100</f>
      </c>
      <c t="s">
        <v>16</v>
      </c>
    </row>
    <row r="255" spans="1:5" ht="25.5">
      <c r="A255" s="28" t="s">
        <v>43</v>
      </c>
      <c r="E255" s="29" t="s">
        <v>958</v>
      </c>
    </row>
    <row r="256" spans="1:5" ht="51">
      <c r="A256" s="30" t="s">
        <v>45</v>
      </c>
      <c r="E256" s="31" t="s">
        <v>959</v>
      </c>
    </row>
    <row r="257" spans="1:5" ht="51">
      <c r="A257" t="s">
        <v>46</v>
      </c>
      <c r="E257" s="29" t="s">
        <v>466</v>
      </c>
    </row>
    <row r="258" spans="1:16" ht="12.75">
      <c r="A258" s="18" t="s">
        <v>38</v>
      </c>
      <c s="23" t="s">
        <v>514</v>
      </c>
      <c s="23" t="s">
        <v>487</v>
      </c>
      <c s="18" t="s">
        <v>40</v>
      </c>
      <c s="24" t="s">
        <v>488</v>
      </c>
      <c s="25" t="s">
        <v>121</v>
      </c>
      <c s="26">
        <v>119.6</v>
      </c>
      <c s="27">
        <v>0</v>
      </c>
      <c s="27">
        <f>ROUND(ROUND(H258,2)*ROUND(G258,3),2)</f>
      </c>
      <c r="O258">
        <f>(I258*21)/100</f>
      </c>
      <c t="s">
        <v>16</v>
      </c>
    </row>
    <row r="259" spans="1:5" ht="25.5">
      <c r="A259" s="28" t="s">
        <v>43</v>
      </c>
      <c r="E259" s="29" t="s">
        <v>960</v>
      </c>
    </row>
    <row r="260" spans="1:5" ht="12.75">
      <c r="A260" s="30" t="s">
        <v>45</v>
      </c>
      <c r="E260" s="31" t="s">
        <v>961</v>
      </c>
    </row>
    <row r="261" spans="1:5" ht="51">
      <c r="A261" t="s">
        <v>46</v>
      </c>
      <c r="E261" s="29" t="s">
        <v>490</v>
      </c>
    </row>
    <row r="262" spans="1:16" ht="12.75">
      <c r="A262" s="18" t="s">
        <v>38</v>
      </c>
      <c s="23" t="s">
        <v>519</v>
      </c>
      <c s="23" t="s">
        <v>492</v>
      </c>
      <c s="18" t="s">
        <v>175</v>
      </c>
      <c s="24" t="s">
        <v>493</v>
      </c>
      <c s="25" t="s">
        <v>121</v>
      </c>
      <c s="26">
        <v>243.1</v>
      </c>
      <c s="27">
        <v>0</v>
      </c>
      <c s="27">
        <f>ROUND(ROUND(H262,2)*ROUND(G262,3),2)</f>
      </c>
      <c r="O262">
        <f>(I262*21)/100</f>
      </c>
      <c t="s">
        <v>16</v>
      </c>
    </row>
    <row r="263" spans="1:5" ht="25.5">
      <c r="A263" s="28" t="s">
        <v>43</v>
      </c>
      <c r="E263" s="29" t="s">
        <v>494</v>
      </c>
    </row>
    <row r="264" spans="1:5" ht="12.75">
      <c r="A264" s="30" t="s">
        <v>45</v>
      </c>
      <c r="E264" s="31" t="s">
        <v>962</v>
      </c>
    </row>
    <row r="265" spans="1:5" ht="51">
      <c r="A265" t="s">
        <v>46</v>
      </c>
      <c r="E265" s="29" t="s">
        <v>496</v>
      </c>
    </row>
    <row r="266" spans="1:16" ht="12.75">
      <c r="A266" s="18" t="s">
        <v>38</v>
      </c>
      <c s="23" t="s">
        <v>525</v>
      </c>
      <c s="23" t="s">
        <v>492</v>
      </c>
      <c s="18" t="s">
        <v>181</v>
      </c>
      <c s="24" t="s">
        <v>493</v>
      </c>
      <c s="25" t="s">
        <v>121</v>
      </c>
      <c s="26">
        <v>243.1</v>
      </c>
      <c s="27">
        <v>0</v>
      </c>
      <c s="27">
        <f>ROUND(ROUND(H266,2)*ROUND(G266,3),2)</f>
      </c>
      <c r="O266">
        <f>(I266*21)/100</f>
      </c>
      <c t="s">
        <v>16</v>
      </c>
    </row>
    <row r="267" spans="1:5" ht="25.5">
      <c r="A267" s="28" t="s">
        <v>43</v>
      </c>
      <c r="E267" s="29" t="s">
        <v>963</v>
      </c>
    </row>
    <row r="268" spans="1:5" ht="12.75">
      <c r="A268" s="30" t="s">
        <v>45</v>
      </c>
      <c r="E268" s="31" t="s">
        <v>964</v>
      </c>
    </row>
    <row r="269" spans="1:5" ht="51">
      <c r="A269" t="s">
        <v>46</v>
      </c>
      <c r="E269" s="29" t="s">
        <v>496</v>
      </c>
    </row>
    <row r="270" spans="1:16" ht="12.75">
      <c r="A270" s="18" t="s">
        <v>38</v>
      </c>
      <c s="23" t="s">
        <v>532</v>
      </c>
      <c s="23" t="s">
        <v>501</v>
      </c>
      <c s="18" t="s">
        <v>40</v>
      </c>
      <c s="24" t="s">
        <v>502</v>
      </c>
      <c s="25" t="s">
        <v>121</v>
      </c>
      <c s="26">
        <v>243.1</v>
      </c>
      <c s="27">
        <v>0</v>
      </c>
      <c s="27">
        <f>ROUND(ROUND(H270,2)*ROUND(G270,3),2)</f>
      </c>
      <c r="O270">
        <f>(I270*21)/100</f>
      </c>
      <c t="s">
        <v>16</v>
      </c>
    </row>
    <row r="271" spans="1:5" ht="25.5">
      <c r="A271" s="28" t="s">
        <v>43</v>
      </c>
      <c r="E271" s="29" t="s">
        <v>965</v>
      </c>
    </row>
    <row r="272" spans="1:5" ht="25.5">
      <c r="A272" s="30" t="s">
        <v>45</v>
      </c>
      <c r="E272" s="31" t="s">
        <v>966</v>
      </c>
    </row>
    <row r="273" spans="1:5" ht="140.25">
      <c r="A273" t="s">
        <v>46</v>
      </c>
      <c r="E273" s="29" t="s">
        <v>504</v>
      </c>
    </row>
    <row r="274" spans="1:16" ht="25.5">
      <c r="A274" s="18" t="s">
        <v>38</v>
      </c>
      <c s="23" t="s">
        <v>538</v>
      </c>
      <c s="23" t="s">
        <v>506</v>
      </c>
      <c s="18" t="s">
        <v>40</v>
      </c>
      <c s="24" t="s">
        <v>507</v>
      </c>
      <c s="25" t="s">
        <v>121</v>
      </c>
      <c s="26">
        <v>130</v>
      </c>
      <c s="27">
        <v>0</v>
      </c>
      <c s="27">
        <f>ROUND(ROUND(H274,2)*ROUND(G274,3),2)</f>
      </c>
      <c r="O274">
        <f>(I274*21)/100</f>
      </c>
      <c t="s">
        <v>16</v>
      </c>
    </row>
    <row r="275" spans="1:5" ht="25.5">
      <c r="A275" s="28" t="s">
        <v>43</v>
      </c>
      <c r="E275" s="29" t="s">
        <v>967</v>
      </c>
    </row>
    <row r="276" spans="1:5" ht="38.25">
      <c r="A276" s="30" t="s">
        <v>45</v>
      </c>
      <c r="E276" s="31" t="s">
        <v>968</v>
      </c>
    </row>
    <row r="277" spans="1:5" ht="140.25">
      <c r="A277" t="s">
        <v>46</v>
      </c>
      <c r="E277" s="29" t="s">
        <v>504</v>
      </c>
    </row>
    <row r="278" spans="1:16" ht="12.75">
      <c r="A278" s="18" t="s">
        <v>38</v>
      </c>
      <c s="23" t="s">
        <v>544</v>
      </c>
      <c s="23" t="s">
        <v>510</v>
      </c>
      <c s="18" t="s">
        <v>40</v>
      </c>
      <c s="24" t="s">
        <v>511</v>
      </c>
      <c s="25" t="s">
        <v>121</v>
      </c>
      <c s="26">
        <v>243.1</v>
      </c>
      <c s="27">
        <v>0</v>
      </c>
      <c s="27">
        <f>ROUND(ROUND(H278,2)*ROUND(G278,3),2)</f>
      </c>
      <c r="O278">
        <f>(I278*21)/100</f>
      </c>
      <c t="s">
        <v>16</v>
      </c>
    </row>
    <row r="279" spans="1:5" ht="38.25">
      <c r="A279" s="28" t="s">
        <v>43</v>
      </c>
      <c r="E279" s="29" t="s">
        <v>969</v>
      </c>
    </row>
    <row r="280" spans="1:5" ht="25.5">
      <c r="A280" s="30" t="s">
        <v>45</v>
      </c>
      <c r="E280" s="31" t="s">
        <v>966</v>
      </c>
    </row>
    <row r="281" spans="1:5" ht="140.25">
      <c r="A281" t="s">
        <v>46</v>
      </c>
      <c r="E281" s="29" t="s">
        <v>504</v>
      </c>
    </row>
    <row r="282" spans="1:16" ht="12.75">
      <c r="A282" s="18" t="s">
        <v>38</v>
      </c>
      <c s="23" t="s">
        <v>549</v>
      </c>
      <c s="23" t="s">
        <v>970</v>
      </c>
      <c s="18" t="s">
        <v>40</v>
      </c>
      <c s="24" t="s">
        <v>971</v>
      </c>
      <c s="25" t="s">
        <v>121</v>
      </c>
      <c s="26">
        <v>118.3</v>
      </c>
      <c s="27">
        <v>0</v>
      </c>
      <c s="27">
        <f>ROUND(ROUND(H282,2)*ROUND(G282,3),2)</f>
      </c>
      <c r="O282">
        <f>(I282*21)/100</f>
      </c>
      <c t="s">
        <v>16</v>
      </c>
    </row>
    <row r="283" spans="1:5" ht="25.5">
      <c r="A283" s="28" t="s">
        <v>43</v>
      </c>
      <c r="E283" s="29" t="s">
        <v>972</v>
      </c>
    </row>
    <row r="284" spans="1:5" ht="25.5">
      <c r="A284" s="30" t="s">
        <v>45</v>
      </c>
      <c r="E284" s="31" t="s">
        <v>973</v>
      </c>
    </row>
    <row r="285" spans="1:5" ht="140.25">
      <c r="A285" t="s">
        <v>46</v>
      </c>
      <c r="E285" s="29" t="s">
        <v>724</v>
      </c>
    </row>
    <row r="286" spans="1:16" ht="12.75">
      <c r="A286" s="18" t="s">
        <v>38</v>
      </c>
      <c s="23" t="s">
        <v>554</v>
      </c>
      <c s="23" t="s">
        <v>520</v>
      </c>
      <c s="18" t="s">
        <v>40</v>
      </c>
      <c s="24" t="s">
        <v>521</v>
      </c>
      <c s="25" t="s">
        <v>121</v>
      </c>
      <c s="26">
        <v>243.1</v>
      </c>
      <c s="27">
        <v>0</v>
      </c>
      <c s="27">
        <f>ROUND(ROUND(H286,2)*ROUND(G286,3),2)</f>
      </c>
      <c r="O286">
        <f>(I286*21)/100</f>
      </c>
      <c t="s">
        <v>16</v>
      </c>
    </row>
    <row r="287" spans="1:5" ht="38.25">
      <c r="A287" s="28" t="s">
        <v>43</v>
      </c>
      <c r="E287" s="29" t="s">
        <v>974</v>
      </c>
    </row>
    <row r="288" spans="1:5" ht="25.5">
      <c r="A288" s="30" t="s">
        <v>45</v>
      </c>
      <c r="E288" s="31" t="s">
        <v>966</v>
      </c>
    </row>
    <row r="289" spans="1:5" ht="25.5">
      <c r="A289" t="s">
        <v>46</v>
      </c>
      <c r="E289" s="29" t="s">
        <v>524</v>
      </c>
    </row>
    <row r="290" spans="1:16" ht="12.75">
      <c r="A290" s="18" t="s">
        <v>38</v>
      </c>
      <c s="23" t="s">
        <v>560</v>
      </c>
      <c s="23" t="s">
        <v>975</v>
      </c>
      <c s="18" t="s">
        <v>40</v>
      </c>
      <c s="24" t="s">
        <v>976</v>
      </c>
      <c s="25" t="s">
        <v>121</v>
      </c>
      <c s="26">
        <v>3</v>
      </c>
      <c s="27">
        <v>0</v>
      </c>
      <c s="27">
        <f>ROUND(ROUND(H290,2)*ROUND(G290,3),2)</f>
      </c>
      <c r="O290">
        <f>(I290*21)/100</f>
      </c>
      <c t="s">
        <v>16</v>
      </c>
    </row>
    <row r="291" spans="1:5" ht="38.25">
      <c r="A291" s="28" t="s">
        <v>43</v>
      </c>
      <c r="E291" s="29" t="s">
        <v>977</v>
      </c>
    </row>
    <row r="292" spans="1:5" ht="12.75">
      <c r="A292" s="30" t="s">
        <v>45</v>
      </c>
      <c r="E292" s="31" t="s">
        <v>978</v>
      </c>
    </row>
    <row r="293" spans="1:5" ht="153">
      <c r="A293" t="s">
        <v>46</v>
      </c>
      <c r="E293" s="29" t="s">
        <v>530</v>
      </c>
    </row>
    <row r="294" spans="1:16" ht="12.75">
      <c r="A294" s="18" t="s">
        <v>38</v>
      </c>
      <c s="23" t="s">
        <v>566</v>
      </c>
      <c s="23" t="s">
        <v>979</v>
      </c>
      <c s="18" t="s">
        <v>175</v>
      </c>
      <c s="24" t="s">
        <v>980</v>
      </c>
      <c s="25" t="s">
        <v>160</v>
      </c>
      <c s="26">
        <v>45.39</v>
      </c>
      <c s="27">
        <v>0</v>
      </c>
      <c s="27">
        <f>ROUND(ROUND(H294,2)*ROUND(G294,3),2)</f>
      </c>
      <c r="O294">
        <f>(I294*21)/100</f>
      </c>
      <c t="s">
        <v>16</v>
      </c>
    </row>
    <row r="295" spans="1:5" ht="25.5">
      <c r="A295" s="28" t="s">
        <v>43</v>
      </c>
      <c r="E295" s="29" t="s">
        <v>981</v>
      </c>
    </row>
    <row r="296" spans="1:5" ht="51">
      <c r="A296" s="30" t="s">
        <v>45</v>
      </c>
      <c r="E296" s="31" t="s">
        <v>982</v>
      </c>
    </row>
    <row r="297" spans="1:5" ht="38.25">
      <c r="A297" t="s">
        <v>46</v>
      </c>
      <c r="E297" s="29" t="s">
        <v>983</v>
      </c>
    </row>
    <row r="298" spans="1:16" ht="12.75">
      <c r="A298" s="18" t="s">
        <v>38</v>
      </c>
      <c s="23" t="s">
        <v>569</v>
      </c>
      <c s="23" t="s">
        <v>979</v>
      </c>
      <c s="18" t="s">
        <v>181</v>
      </c>
      <c s="24" t="s">
        <v>980</v>
      </c>
      <c s="25" t="s">
        <v>160</v>
      </c>
      <c s="26">
        <v>26.8</v>
      </c>
      <c s="27">
        <v>0</v>
      </c>
      <c s="27">
        <f>ROUND(ROUND(H298,2)*ROUND(G298,3),2)</f>
      </c>
      <c r="O298">
        <f>(I298*21)/100</f>
      </c>
      <c t="s">
        <v>16</v>
      </c>
    </row>
    <row r="299" spans="1:5" ht="25.5">
      <c r="A299" s="28" t="s">
        <v>43</v>
      </c>
      <c r="E299" s="29" t="s">
        <v>984</v>
      </c>
    </row>
    <row r="300" spans="1:5" ht="12.75">
      <c r="A300" s="30" t="s">
        <v>45</v>
      </c>
      <c r="E300" s="31" t="s">
        <v>985</v>
      </c>
    </row>
    <row r="301" spans="1:5" ht="38.25">
      <c r="A301" t="s">
        <v>46</v>
      </c>
      <c r="E301" s="29" t="s">
        <v>983</v>
      </c>
    </row>
    <row r="302" spans="1:18" ht="12.75" customHeight="1">
      <c r="A302" s="5" t="s">
        <v>36</v>
      </c>
      <c s="5"/>
      <c s="35" t="s">
        <v>76</v>
      </c>
      <c s="5"/>
      <c s="21" t="s">
        <v>986</v>
      </c>
      <c s="5"/>
      <c s="5"/>
      <c s="5"/>
      <c s="36">
        <f>0+Q302</f>
      </c>
      <c r="O302">
        <f>0+R302</f>
      </c>
      <c r="Q302">
        <f>0+I303+I307+I311+I315+I319+I323+I327</f>
      </c>
      <c>
        <f>0+O303+O307+O311+O315+O319+O323+O327</f>
      </c>
    </row>
    <row r="303" spans="1:16" ht="12.75">
      <c r="A303" s="18" t="s">
        <v>38</v>
      </c>
      <c s="23" t="s">
        <v>575</v>
      </c>
      <c s="23" t="s">
        <v>987</v>
      </c>
      <c s="18" t="s">
        <v>175</v>
      </c>
      <c s="24" t="s">
        <v>988</v>
      </c>
      <c s="25" t="s">
        <v>121</v>
      </c>
      <c s="26">
        <v>176.288</v>
      </c>
      <c s="27">
        <v>0</v>
      </c>
      <c s="27">
        <f>ROUND(ROUND(H303,2)*ROUND(G303,3),2)</f>
      </c>
      <c r="O303">
        <f>(I303*21)/100</f>
      </c>
      <c t="s">
        <v>16</v>
      </c>
    </row>
    <row r="304" spans="1:5" ht="51">
      <c r="A304" s="28" t="s">
        <v>43</v>
      </c>
      <c r="E304" s="29" t="s">
        <v>989</v>
      </c>
    </row>
    <row r="305" spans="1:5" ht="191.25">
      <c r="A305" s="30" t="s">
        <v>45</v>
      </c>
      <c r="E305" s="31" t="s">
        <v>990</v>
      </c>
    </row>
    <row r="306" spans="1:5" ht="204">
      <c r="A306" t="s">
        <v>46</v>
      </c>
      <c r="E306" s="29" t="s">
        <v>991</v>
      </c>
    </row>
    <row r="307" spans="1:16" ht="12.75">
      <c r="A307" s="18" t="s">
        <v>38</v>
      </c>
      <c s="23" t="s">
        <v>581</v>
      </c>
      <c s="23" t="s">
        <v>987</v>
      </c>
      <c s="18" t="s">
        <v>181</v>
      </c>
      <c s="24" t="s">
        <v>988</v>
      </c>
      <c s="25" t="s">
        <v>121</v>
      </c>
      <c s="26">
        <v>36.188</v>
      </c>
      <c s="27">
        <v>0</v>
      </c>
      <c s="27">
        <f>ROUND(ROUND(H307,2)*ROUND(G307,3),2)</f>
      </c>
      <c r="O307">
        <f>(I307*21)/100</f>
      </c>
      <c t="s">
        <v>16</v>
      </c>
    </row>
    <row r="308" spans="1:5" ht="51">
      <c r="A308" s="28" t="s">
        <v>43</v>
      </c>
      <c r="E308" s="29" t="s">
        <v>992</v>
      </c>
    </row>
    <row r="309" spans="1:5" ht="114.75">
      <c r="A309" s="30" t="s">
        <v>45</v>
      </c>
      <c r="E309" s="31" t="s">
        <v>993</v>
      </c>
    </row>
    <row r="310" spans="1:5" ht="204">
      <c r="A310" t="s">
        <v>46</v>
      </c>
      <c r="E310" s="29" t="s">
        <v>991</v>
      </c>
    </row>
    <row r="311" spans="1:16" ht="25.5">
      <c r="A311" s="18" t="s">
        <v>38</v>
      </c>
      <c s="23" t="s">
        <v>586</v>
      </c>
      <c s="23" t="s">
        <v>994</v>
      </c>
      <c s="18" t="s">
        <v>40</v>
      </c>
      <c s="24" t="s">
        <v>995</v>
      </c>
      <c s="25" t="s">
        <v>121</v>
      </c>
      <c s="26">
        <v>127.35</v>
      </c>
      <c s="27">
        <v>0</v>
      </c>
      <c s="27">
        <f>ROUND(ROUND(H311,2)*ROUND(G311,3),2)</f>
      </c>
      <c r="O311">
        <f>(I311*21)/100</f>
      </c>
      <c t="s">
        <v>16</v>
      </c>
    </row>
    <row r="312" spans="1:5" ht="51">
      <c r="A312" s="28" t="s">
        <v>43</v>
      </c>
      <c r="E312" s="29" t="s">
        <v>996</v>
      </c>
    </row>
    <row r="313" spans="1:5" ht="12.75">
      <c r="A313" s="30" t="s">
        <v>45</v>
      </c>
      <c r="E313" s="31" t="s">
        <v>997</v>
      </c>
    </row>
    <row r="314" spans="1:5" ht="216.75">
      <c r="A314" t="s">
        <v>46</v>
      </c>
      <c r="E314" s="29" t="s">
        <v>998</v>
      </c>
    </row>
    <row r="315" spans="1:16" ht="12.75">
      <c r="A315" s="18" t="s">
        <v>38</v>
      </c>
      <c s="23" t="s">
        <v>592</v>
      </c>
      <c s="23" t="s">
        <v>999</v>
      </c>
      <c s="18" t="s">
        <v>40</v>
      </c>
      <c s="24" t="s">
        <v>1000</v>
      </c>
      <c s="25" t="s">
        <v>121</v>
      </c>
      <c s="26">
        <v>27.295</v>
      </c>
      <c s="27">
        <v>0</v>
      </c>
      <c s="27">
        <f>ROUND(ROUND(H315,2)*ROUND(G315,3),2)</f>
      </c>
      <c r="O315">
        <f>(I315*21)/100</f>
      </c>
      <c t="s">
        <v>16</v>
      </c>
    </row>
    <row r="316" spans="1:5" ht="51">
      <c r="A316" s="28" t="s">
        <v>43</v>
      </c>
      <c r="E316" s="29" t="s">
        <v>1001</v>
      </c>
    </row>
    <row r="317" spans="1:5" ht="38.25">
      <c r="A317" s="30" t="s">
        <v>45</v>
      </c>
      <c r="E317" s="31" t="s">
        <v>1002</v>
      </c>
    </row>
    <row r="318" spans="1:5" ht="38.25">
      <c r="A318" t="s">
        <v>46</v>
      </c>
      <c r="E318" s="29" t="s">
        <v>1003</v>
      </c>
    </row>
    <row r="319" spans="1:16" ht="12.75">
      <c r="A319" s="18" t="s">
        <v>38</v>
      </c>
      <c s="23" t="s">
        <v>598</v>
      </c>
      <c s="23" t="s">
        <v>1004</v>
      </c>
      <c s="18" t="s">
        <v>40</v>
      </c>
      <c s="24" t="s">
        <v>1005</v>
      </c>
      <c s="25" t="s">
        <v>121</v>
      </c>
      <c s="26">
        <v>283.117</v>
      </c>
      <c s="27">
        <v>0</v>
      </c>
      <c s="27">
        <f>ROUND(ROUND(H319,2)*ROUND(G319,3),2)</f>
      </c>
      <c r="O319">
        <f>(I319*21)/100</f>
      </c>
      <c t="s">
        <v>16</v>
      </c>
    </row>
    <row r="320" spans="1:5" ht="38.25">
      <c r="A320" s="28" t="s">
        <v>43</v>
      </c>
      <c r="E320" s="29" t="s">
        <v>1006</v>
      </c>
    </row>
    <row r="321" spans="1:5" ht="331.5">
      <c r="A321" s="30" t="s">
        <v>45</v>
      </c>
      <c r="E321" s="31" t="s">
        <v>1007</v>
      </c>
    </row>
    <row r="322" spans="1:5" ht="38.25">
      <c r="A322" t="s">
        <v>46</v>
      </c>
      <c r="E322" s="29" t="s">
        <v>1003</v>
      </c>
    </row>
    <row r="323" spans="1:16" ht="12.75">
      <c r="A323" s="18" t="s">
        <v>38</v>
      </c>
      <c s="23" t="s">
        <v>603</v>
      </c>
      <c s="23" t="s">
        <v>1008</v>
      </c>
      <c s="18" t="s">
        <v>40</v>
      </c>
      <c s="24" t="s">
        <v>1009</v>
      </c>
      <c s="25" t="s">
        <v>121</v>
      </c>
      <c s="26">
        <v>22.302</v>
      </c>
      <c s="27">
        <v>0</v>
      </c>
      <c s="27">
        <f>ROUND(ROUND(H323,2)*ROUND(G323,3),2)</f>
      </c>
      <c r="O323">
        <f>(I323*21)/100</f>
      </c>
      <c t="s">
        <v>16</v>
      </c>
    </row>
    <row r="324" spans="1:5" ht="38.25">
      <c r="A324" s="28" t="s">
        <v>43</v>
      </c>
      <c r="E324" s="29" t="s">
        <v>1010</v>
      </c>
    </row>
    <row r="325" spans="1:5" ht="216.75">
      <c r="A325" s="30" t="s">
        <v>45</v>
      </c>
      <c r="E325" s="31" t="s">
        <v>1011</v>
      </c>
    </row>
    <row r="326" spans="1:5" ht="51">
      <c r="A326" t="s">
        <v>46</v>
      </c>
      <c r="E326" s="29" t="s">
        <v>1012</v>
      </c>
    </row>
    <row r="327" spans="1:16" ht="12.75">
      <c r="A327" s="18" t="s">
        <v>38</v>
      </c>
      <c s="23" t="s">
        <v>607</v>
      </c>
      <c s="23" t="s">
        <v>1013</v>
      </c>
      <c s="18" t="s">
        <v>40</v>
      </c>
      <c s="24" t="s">
        <v>1014</v>
      </c>
      <c s="25" t="s">
        <v>121</v>
      </c>
      <c s="26">
        <v>9.721</v>
      </c>
      <c s="27">
        <v>0</v>
      </c>
      <c s="27">
        <f>ROUND(ROUND(H327,2)*ROUND(G327,3),2)</f>
      </c>
      <c r="O327">
        <f>(I327*21)/100</f>
      </c>
      <c t="s">
        <v>16</v>
      </c>
    </row>
    <row r="328" spans="1:5" ht="25.5">
      <c r="A328" s="28" t="s">
        <v>43</v>
      </c>
      <c r="E328" s="29" t="s">
        <v>1015</v>
      </c>
    </row>
    <row r="329" spans="1:5" ht="38.25">
      <c r="A329" s="30" t="s">
        <v>45</v>
      </c>
      <c r="E329" s="31" t="s">
        <v>1016</v>
      </c>
    </row>
    <row r="330" spans="1:5" ht="51">
      <c r="A330" t="s">
        <v>46</v>
      </c>
      <c r="E330" s="29" t="s">
        <v>1012</v>
      </c>
    </row>
    <row r="331" spans="1:18" ht="12.75" customHeight="1">
      <c r="A331" s="5" t="s">
        <v>36</v>
      </c>
      <c s="5"/>
      <c s="35" t="s">
        <v>79</v>
      </c>
      <c s="5"/>
      <c s="21" t="s">
        <v>531</v>
      </c>
      <c s="5"/>
      <c s="5"/>
      <c s="5"/>
      <c s="36">
        <f>0+Q331</f>
      </c>
      <c r="O331">
        <f>0+R331</f>
      </c>
      <c r="Q331">
        <f>0+I332+I336+I340</f>
      </c>
      <c>
        <f>0+O332+O336+O340</f>
      </c>
    </row>
    <row r="332" spans="1:16" ht="12.75">
      <c r="A332" s="18" t="s">
        <v>38</v>
      </c>
      <c s="23" t="s">
        <v>612</v>
      </c>
      <c s="23" t="s">
        <v>1017</v>
      </c>
      <c s="18" t="s">
        <v>40</v>
      </c>
      <c s="24" t="s">
        <v>1018</v>
      </c>
      <c s="25" t="s">
        <v>160</v>
      </c>
      <c s="26">
        <v>1.7</v>
      </c>
      <c s="27">
        <v>0</v>
      </c>
      <c s="27">
        <f>ROUND(ROUND(H332,2)*ROUND(G332,3),2)</f>
      </c>
      <c r="O332">
        <f>(I332*21)/100</f>
      </c>
      <c t="s">
        <v>16</v>
      </c>
    </row>
    <row r="333" spans="1:5" ht="38.25">
      <c r="A333" s="28" t="s">
        <v>43</v>
      </c>
      <c r="E333" s="29" t="s">
        <v>1019</v>
      </c>
    </row>
    <row r="334" spans="1:5" ht="12.75">
      <c r="A334" s="30" t="s">
        <v>45</v>
      </c>
      <c r="E334" s="31" t="s">
        <v>1020</v>
      </c>
    </row>
    <row r="335" spans="1:5" ht="255">
      <c r="A335" t="s">
        <v>46</v>
      </c>
      <c r="E335" s="29" t="s">
        <v>1021</v>
      </c>
    </row>
    <row r="336" spans="1:16" ht="12.75">
      <c r="A336" s="18" t="s">
        <v>38</v>
      </c>
      <c s="23" t="s">
        <v>618</v>
      </c>
      <c s="23" t="s">
        <v>1022</v>
      </c>
      <c s="18" t="s">
        <v>40</v>
      </c>
      <c s="24" t="s">
        <v>1023</v>
      </c>
      <c s="25" t="s">
        <v>160</v>
      </c>
      <c s="26">
        <v>17.74</v>
      </c>
      <c s="27">
        <v>0</v>
      </c>
      <c s="27">
        <f>ROUND(ROUND(H336,2)*ROUND(G336,3),2)</f>
      </c>
      <c r="O336">
        <f>(I336*21)/100</f>
      </c>
      <c t="s">
        <v>16</v>
      </c>
    </row>
    <row r="337" spans="1:5" ht="25.5">
      <c r="A337" s="28" t="s">
        <v>43</v>
      </c>
      <c r="E337" s="29" t="s">
        <v>1024</v>
      </c>
    </row>
    <row r="338" spans="1:5" ht="12.75">
      <c r="A338" s="30" t="s">
        <v>45</v>
      </c>
      <c r="E338" s="31" t="s">
        <v>1025</v>
      </c>
    </row>
    <row r="339" spans="1:5" ht="242.25">
      <c r="A339" t="s">
        <v>46</v>
      </c>
      <c r="E339" s="29" t="s">
        <v>1026</v>
      </c>
    </row>
    <row r="340" spans="1:16" ht="12.75">
      <c r="A340" s="18" t="s">
        <v>38</v>
      </c>
      <c s="23" t="s">
        <v>624</v>
      </c>
      <c s="23" t="s">
        <v>1027</v>
      </c>
      <c s="18" t="s">
        <v>40</v>
      </c>
      <c s="24" t="s">
        <v>1028</v>
      </c>
      <c s="25" t="s">
        <v>160</v>
      </c>
      <c s="26">
        <v>26</v>
      </c>
      <c s="27">
        <v>0</v>
      </c>
      <c s="27">
        <f>ROUND(ROUND(H340,2)*ROUND(G340,3),2)</f>
      </c>
      <c r="O340">
        <f>(I340*21)/100</f>
      </c>
      <c t="s">
        <v>16</v>
      </c>
    </row>
    <row r="341" spans="1:5" ht="25.5">
      <c r="A341" s="28" t="s">
        <v>43</v>
      </c>
      <c r="E341" s="29" t="s">
        <v>1029</v>
      </c>
    </row>
    <row r="342" spans="1:5" ht="12.75">
      <c r="A342" s="30" t="s">
        <v>45</v>
      </c>
      <c r="E342" s="31" t="s">
        <v>1030</v>
      </c>
    </row>
    <row r="343" spans="1:5" ht="242.25">
      <c r="A343" t="s">
        <v>46</v>
      </c>
      <c r="E343" s="29" t="s">
        <v>1026</v>
      </c>
    </row>
    <row r="344" spans="1:18" ht="12.75" customHeight="1">
      <c r="A344" s="5" t="s">
        <v>36</v>
      </c>
      <c s="5"/>
      <c s="35" t="s">
        <v>33</v>
      </c>
      <c s="5"/>
      <c s="21" t="s">
        <v>190</v>
      </c>
      <c s="5"/>
      <c s="5"/>
      <c s="5"/>
      <c s="36">
        <f>0+Q344</f>
      </c>
      <c r="O344">
        <f>0+R344</f>
      </c>
      <c r="Q344">
        <f>0+I345+I349+I353+I357+I361+I365+I369+I373+I377</f>
      </c>
      <c>
        <f>0+O345+O349+O353+O357+O361+O365+O369+O373+O377</f>
      </c>
    </row>
    <row r="345" spans="1:16" ht="12.75">
      <c r="A345" s="18" t="s">
        <v>38</v>
      </c>
      <c s="23" t="s">
        <v>629</v>
      </c>
      <c s="23" t="s">
        <v>1031</v>
      </c>
      <c s="18" t="s">
        <v>40</v>
      </c>
      <c s="24" t="s">
        <v>1032</v>
      </c>
      <c s="25" t="s">
        <v>160</v>
      </c>
      <c s="26">
        <v>44</v>
      </c>
      <c s="27">
        <v>0</v>
      </c>
      <c s="27">
        <f>ROUND(ROUND(H345,2)*ROUND(G345,3),2)</f>
      </c>
      <c r="O345">
        <f>(I345*21)/100</f>
      </c>
      <c t="s">
        <v>16</v>
      </c>
    </row>
    <row r="346" spans="1:5" ht="38.25">
      <c r="A346" s="28" t="s">
        <v>43</v>
      </c>
      <c r="E346" s="29" t="s">
        <v>1033</v>
      </c>
    </row>
    <row r="347" spans="1:5" ht="25.5">
      <c r="A347" s="30" t="s">
        <v>45</v>
      </c>
      <c r="E347" s="31" t="s">
        <v>1034</v>
      </c>
    </row>
    <row r="348" spans="1:5" ht="114.75">
      <c r="A348" t="s">
        <v>46</v>
      </c>
      <c r="E348" s="29" t="s">
        <v>1035</v>
      </c>
    </row>
    <row r="349" spans="1:16" ht="12.75">
      <c r="A349" s="18" t="s">
        <v>38</v>
      </c>
      <c s="23" t="s">
        <v>635</v>
      </c>
      <c s="23" t="s">
        <v>1036</v>
      </c>
      <c s="18" t="s">
        <v>40</v>
      </c>
      <c s="24" t="s">
        <v>1037</v>
      </c>
      <c s="25" t="s">
        <v>140</v>
      </c>
      <c s="26">
        <v>6</v>
      </c>
      <c s="27">
        <v>0</v>
      </c>
      <c s="27">
        <f>ROUND(ROUND(H349,2)*ROUND(G349,3),2)</f>
      </c>
      <c r="O349">
        <f>(I349*21)/100</f>
      </c>
      <c t="s">
        <v>16</v>
      </c>
    </row>
    <row r="350" spans="1:5" ht="12.75">
      <c r="A350" s="28" t="s">
        <v>43</v>
      </c>
      <c r="E350" s="29" t="s">
        <v>1038</v>
      </c>
    </row>
    <row r="351" spans="1:5" ht="25.5">
      <c r="A351" s="30" t="s">
        <v>45</v>
      </c>
      <c r="E351" s="31" t="s">
        <v>1039</v>
      </c>
    </row>
    <row r="352" spans="1:5" ht="38.25">
      <c r="A352" t="s">
        <v>46</v>
      </c>
      <c r="E352" s="29" t="s">
        <v>1040</v>
      </c>
    </row>
    <row r="353" spans="1:16" ht="12.75">
      <c r="A353" s="18" t="s">
        <v>38</v>
      </c>
      <c s="23" t="s">
        <v>640</v>
      </c>
      <c s="23" t="s">
        <v>1041</v>
      </c>
      <c s="18" t="s">
        <v>40</v>
      </c>
      <c s="24" t="s">
        <v>1042</v>
      </c>
      <c s="25" t="s">
        <v>140</v>
      </c>
      <c s="26">
        <v>2</v>
      </c>
      <c s="27">
        <v>0</v>
      </c>
      <c s="27">
        <f>ROUND(ROUND(H353,2)*ROUND(G353,3),2)</f>
      </c>
      <c r="O353">
        <f>(I353*21)/100</f>
      </c>
      <c t="s">
        <v>16</v>
      </c>
    </row>
    <row r="354" spans="1:5" ht="12.75">
      <c r="A354" s="28" t="s">
        <v>43</v>
      </c>
      <c r="E354" s="29" t="s">
        <v>1043</v>
      </c>
    </row>
    <row r="355" spans="1:5" ht="12.75">
      <c r="A355" s="30" t="s">
        <v>45</v>
      </c>
      <c r="E355" s="31" t="s">
        <v>1044</v>
      </c>
    </row>
    <row r="356" spans="1:5" ht="38.25">
      <c r="A356" t="s">
        <v>46</v>
      </c>
      <c r="E356" s="29" t="s">
        <v>1045</v>
      </c>
    </row>
    <row r="357" spans="1:16" ht="12.75">
      <c r="A357" s="18" t="s">
        <v>38</v>
      </c>
      <c s="23" t="s">
        <v>1046</v>
      </c>
      <c s="23" t="s">
        <v>1047</v>
      </c>
      <c s="18" t="s">
        <v>40</v>
      </c>
      <c s="24" t="s">
        <v>1048</v>
      </c>
      <c s="25" t="s">
        <v>160</v>
      </c>
      <c s="26">
        <v>43</v>
      </c>
      <c s="27">
        <v>0</v>
      </c>
      <c s="27">
        <f>ROUND(ROUND(H357,2)*ROUND(G357,3),2)</f>
      </c>
      <c r="O357">
        <f>(I357*21)/100</f>
      </c>
      <c t="s">
        <v>16</v>
      </c>
    </row>
    <row r="358" spans="1:5" ht="51">
      <c r="A358" s="28" t="s">
        <v>43</v>
      </c>
      <c r="E358" s="29" t="s">
        <v>1049</v>
      </c>
    </row>
    <row r="359" spans="1:5" ht="140.25">
      <c r="A359" s="30" t="s">
        <v>45</v>
      </c>
      <c r="E359" s="31" t="s">
        <v>1050</v>
      </c>
    </row>
    <row r="360" spans="1:5" ht="38.25">
      <c r="A360" t="s">
        <v>46</v>
      </c>
      <c r="E360" s="29" t="s">
        <v>740</v>
      </c>
    </row>
    <row r="361" spans="1:16" ht="12.75">
      <c r="A361" s="18" t="s">
        <v>38</v>
      </c>
      <c s="23" t="s">
        <v>1051</v>
      </c>
      <c s="23" t="s">
        <v>736</v>
      </c>
      <c s="18" t="s">
        <v>40</v>
      </c>
      <c s="24" t="s">
        <v>737</v>
      </c>
      <c s="25" t="s">
        <v>160</v>
      </c>
      <c s="26">
        <v>7.8</v>
      </c>
      <c s="27">
        <v>0</v>
      </c>
      <c s="27">
        <f>ROUND(ROUND(H361,2)*ROUND(G361,3),2)</f>
      </c>
      <c r="O361">
        <f>(I361*21)/100</f>
      </c>
      <c t="s">
        <v>16</v>
      </c>
    </row>
    <row r="362" spans="1:5" ht="38.25">
      <c r="A362" s="28" t="s">
        <v>43</v>
      </c>
      <c r="E362" s="29" t="s">
        <v>1052</v>
      </c>
    </row>
    <row r="363" spans="1:5" ht="51">
      <c r="A363" s="30" t="s">
        <v>45</v>
      </c>
      <c r="E363" s="31" t="s">
        <v>1053</v>
      </c>
    </row>
    <row r="364" spans="1:5" ht="38.25">
      <c r="A364" t="s">
        <v>46</v>
      </c>
      <c r="E364" s="29" t="s">
        <v>740</v>
      </c>
    </row>
    <row r="365" spans="1:16" ht="12.75">
      <c r="A365" s="18" t="s">
        <v>38</v>
      </c>
      <c s="23" t="s">
        <v>1054</v>
      </c>
      <c s="23" t="s">
        <v>1055</v>
      </c>
      <c s="18" t="s">
        <v>40</v>
      </c>
      <c s="24" t="s">
        <v>1056</v>
      </c>
      <c s="25" t="s">
        <v>160</v>
      </c>
      <c s="26">
        <v>26.8</v>
      </c>
      <c s="27">
        <v>0</v>
      </c>
      <c s="27">
        <f>ROUND(ROUND(H365,2)*ROUND(G365,3),2)</f>
      </c>
      <c r="O365">
        <f>(I365*21)/100</f>
      </c>
      <c t="s">
        <v>16</v>
      </c>
    </row>
    <row r="366" spans="1:5" ht="25.5">
      <c r="A366" s="28" t="s">
        <v>43</v>
      </c>
      <c r="E366" s="29" t="s">
        <v>1057</v>
      </c>
    </row>
    <row r="367" spans="1:5" ht="12.75">
      <c r="A367" s="30" t="s">
        <v>45</v>
      </c>
      <c r="E367" s="31" t="s">
        <v>1058</v>
      </c>
    </row>
    <row r="368" spans="1:5" ht="25.5">
      <c r="A368" t="s">
        <v>46</v>
      </c>
      <c r="E368" s="29" t="s">
        <v>1059</v>
      </c>
    </row>
    <row r="369" spans="1:16" ht="12.75">
      <c r="A369" s="18" t="s">
        <v>38</v>
      </c>
      <c s="23" t="s">
        <v>1060</v>
      </c>
      <c s="23" t="s">
        <v>630</v>
      </c>
      <c s="18" t="s">
        <v>40</v>
      </c>
      <c s="24" t="s">
        <v>631</v>
      </c>
      <c s="25" t="s">
        <v>160</v>
      </c>
      <c s="26">
        <v>6.6</v>
      </c>
      <c s="27">
        <v>0</v>
      </c>
      <c s="27">
        <f>ROUND(ROUND(H369,2)*ROUND(G369,3),2)</f>
      </c>
      <c r="O369">
        <f>(I369*21)/100</f>
      </c>
      <c t="s">
        <v>16</v>
      </c>
    </row>
    <row r="370" spans="1:5" ht="25.5">
      <c r="A370" s="28" t="s">
        <v>43</v>
      </c>
      <c r="E370" s="29" t="s">
        <v>1061</v>
      </c>
    </row>
    <row r="371" spans="1:5" ht="25.5">
      <c r="A371" s="30" t="s">
        <v>45</v>
      </c>
      <c r="E371" s="31" t="s">
        <v>1062</v>
      </c>
    </row>
    <row r="372" spans="1:5" ht="89.25">
      <c r="A372" t="s">
        <v>46</v>
      </c>
      <c r="E372" s="29" t="s">
        <v>634</v>
      </c>
    </row>
    <row r="373" spans="1:16" ht="12.75">
      <c r="A373" s="18" t="s">
        <v>38</v>
      </c>
      <c s="23" t="s">
        <v>1063</v>
      </c>
      <c s="23" t="s">
        <v>1064</v>
      </c>
      <c s="18" t="s">
        <v>40</v>
      </c>
      <c s="24" t="s">
        <v>1065</v>
      </c>
      <c s="25" t="s">
        <v>140</v>
      </c>
      <c s="26">
        <v>4</v>
      </c>
      <c s="27">
        <v>0</v>
      </c>
      <c s="27">
        <f>ROUND(ROUND(H373,2)*ROUND(G373,3),2)</f>
      </c>
      <c r="O373">
        <f>(I373*21)/100</f>
      </c>
      <c t="s">
        <v>16</v>
      </c>
    </row>
    <row r="374" spans="1:5" ht="12.75">
      <c r="A374" s="28" t="s">
        <v>43</v>
      </c>
      <c r="E374" s="29" t="s">
        <v>1066</v>
      </c>
    </row>
    <row r="375" spans="1:5" ht="12.75">
      <c r="A375" s="30" t="s">
        <v>45</v>
      </c>
      <c r="E375" s="31" t="s">
        <v>1067</v>
      </c>
    </row>
    <row r="376" spans="1:5" ht="280.5">
      <c r="A376" t="s">
        <v>46</v>
      </c>
      <c r="E376" s="29" t="s">
        <v>1068</v>
      </c>
    </row>
    <row r="377" spans="1:16" ht="12.75">
      <c r="A377" s="18" t="s">
        <v>38</v>
      </c>
      <c s="23" t="s">
        <v>1069</v>
      </c>
      <c s="23" t="s">
        <v>215</v>
      </c>
      <c s="18" t="s">
        <v>40</v>
      </c>
      <c s="24" t="s">
        <v>216</v>
      </c>
      <c s="25" t="s">
        <v>148</v>
      </c>
      <c s="26">
        <v>14.732</v>
      </c>
      <c s="27">
        <v>0</v>
      </c>
      <c s="27">
        <f>ROUND(ROUND(H377,2)*ROUND(G377,3),2)</f>
      </c>
      <c r="O377">
        <f>(I377*21)/100</f>
      </c>
      <c t="s">
        <v>16</v>
      </c>
    </row>
    <row r="378" spans="1:5" ht="12.75">
      <c r="A378" s="28" t="s">
        <v>43</v>
      </c>
      <c r="E378" s="29" t="s">
        <v>1070</v>
      </c>
    </row>
    <row r="379" spans="1:5" ht="12.75">
      <c r="A379" s="30" t="s">
        <v>45</v>
      </c>
      <c r="E379" s="31" t="s">
        <v>1071</v>
      </c>
    </row>
    <row r="380" spans="1:5" ht="102">
      <c r="A380" t="s">
        <v>46</v>
      </c>
      <c r="E380" s="29" t="s">
        <v>208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